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SistemasWeb\sctock_camu\Data\"/>
    </mc:Choice>
  </mc:AlternateContent>
  <xr:revisionPtr revIDLastSave="0" documentId="13_ncr:1_{E114B533-1B8D-4D1A-A36F-B833A37A5C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ta ingreso" sheetId="4" r:id="rId1"/>
    <sheet name="Reporte" sheetId="1" r:id="rId2"/>
    <sheet name="Socios" sheetId="2" r:id="rId3"/>
    <sheet name="COMPRA COOPAY" sheetId="10" r:id="rId4"/>
    <sheet name="Hoja1" sheetId="9" r:id="rId5"/>
    <sheet name="ENTREGAS " sheetId="8" r:id="rId6"/>
    <sheet name="PRESTAMOS " sheetId="11" r:id="rId7"/>
    <sheet name="sanshin" sheetId="12" r:id="rId8"/>
  </sheets>
  <definedNames>
    <definedName name="_xlnm._FilterDatabase" localSheetId="5" hidden="1">'ENTREGAS '!$B$2:$R$56</definedName>
    <definedName name="_xlnm._FilterDatabase" localSheetId="0" hidden="1">'Nota ingreso'!$A$15:$M$16</definedName>
    <definedName name="_xlnm._FilterDatabase" localSheetId="1" hidden="1">Reporte!$5:$852</definedName>
    <definedName name="_xlnm._FilterDatabase" localSheetId="2" hidden="1">Socios!$A$1:$E$31</definedName>
    <definedName name="bdentregas">OFFSET(Reporte!$A$6,,,COUNTA(Reporte!$A$6:$A$851),24)</definedName>
    <definedName name="bdsocios">OFFSET(Socios!$A$2,,,COUNTA(Socios!$A$2:$A$90),5)</definedName>
    <definedName name="dni">OFFSET(Socios!$A$2,,,COUNTA(Socios!$A$2:$A$25))</definedName>
    <definedName name="list">OFFSET(Reporte!$A$6,,,COUNTA(Reporte!$A$6:$A$851))</definedName>
    <definedName name="_xlnm.Print_Titles" localSheetId="1">Reporte!$1:$5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2" l="1"/>
  <c r="J7" i="12"/>
  <c r="K7" i="12"/>
  <c r="E7" i="12"/>
  <c r="O308" i="1"/>
  <c r="O295" i="1"/>
  <c r="O292" i="1"/>
  <c r="O288" i="1"/>
  <c r="K6" i="12"/>
  <c r="E6" i="12"/>
  <c r="P266" i="1"/>
  <c r="P279" i="1"/>
  <c r="P278" i="1"/>
  <c r="P244" i="1"/>
  <c r="P251" i="1"/>
  <c r="J6" i="12"/>
  <c r="I6" i="12"/>
  <c r="G8" i="12"/>
  <c r="G11" i="12" s="1"/>
  <c r="J5" i="12"/>
  <c r="K5" i="12" s="1"/>
  <c r="H5" i="12"/>
  <c r="I5" i="12" s="1"/>
  <c r="E5" i="12"/>
  <c r="J4" i="12"/>
  <c r="K4" i="12" s="1"/>
  <c r="H4" i="12"/>
  <c r="I4" i="12" s="1"/>
  <c r="E4" i="12"/>
  <c r="E8" i="12" s="1"/>
  <c r="J3" i="12"/>
  <c r="K3" i="12" s="1"/>
  <c r="K8" i="12" s="1"/>
  <c r="H3" i="12"/>
  <c r="I3" i="12" s="1"/>
  <c r="E3" i="12"/>
  <c r="I8" i="12" l="1"/>
  <c r="J8" i="12"/>
  <c r="H8" i="12"/>
  <c r="O251" i="1" l="1"/>
  <c r="H223" i="1"/>
  <c r="D6" i="11" l="1"/>
  <c r="D11" i="11"/>
  <c r="D14" i="11" l="1"/>
  <c r="D15" i="11" s="1"/>
  <c r="D10" i="11"/>
  <c r="D8" i="11"/>
  <c r="D5" i="11"/>
  <c r="D3" i="11"/>
  <c r="J3" i="11"/>
  <c r="G148" i="1"/>
  <c r="G149" i="1"/>
  <c r="F148" i="1"/>
  <c r="F149" i="1"/>
  <c r="E148" i="1"/>
  <c r="N148" i="1" s="1"/>
  <c r="E149" i="1"/>
  <c r="N149" i="1" s="1"/>
  <c r="K152" i="1"/>
  <c r="M143" i="1"/>
  <c r="L143" i="1"/>
  <c r="K14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E124" i="1"/>
  <c r="E125" i="1"/>
  <c r="N125" i="1" s="1"/>
  <c r="E126" i="1"/>
  <c r="N126" i="1" s="1"/>
  <c r="E127" i="1"/>
  <c r="E128" i="1"/>
  <c r="N128" i="1" s="1"/>
  <c r="E129" i="1"/>
  <c r="N129" i="1" s="1"/>
  <c r="E130" i="1"/>
  <c r="E131" i="1"/>
  <c r="N131" i="1" s="1"/>
  <c r="E132" i="1"/>
  <c r="N132" i="1" s="1"/>
  <c r="E133" i="1"/>
  <c r="E134" i="1"/>
  <c r="N134" i="1" s="1"/>
  <c r="E135" i="1"/>
  <c r="N135" i="1" s="1"/>
  <c r="E136" i="1"/>
  <c r="K113" i="1"/>
  <c r="K112" i="1"/>
  <c r="L108" i="1"/>
  <c r="K108" i="1"/>
  <c r="M99" i="1"/>
  <c r="L99" i="1"/>
  <c r="L86" i="1"/>
  <c r="K86" i="1"/>
  <c r="O30" i="1"/>
  <c r="D11" i="10"/>
  <c r="D5" i="10"/>
  <c r="C6" i="10"/>
  <c r="D13" i="10"/>
  <c r="D10" i="10"/>
  <c r="C4" i="10"/>
  <c r="H3" i="10" s="1"/>
  <c r="H6" i="10" s="1"/>
  <c r="O31" i="1"/>
  <c r="L31" i="1"/>
  <c r="R149" i="1" l="1"/>
  <c r="T149" i="1" s="1"/>
  <c r="R148" i="1"/>
  <c r="T148" i="1" s="1"/>
  <c r="N136" i="1"/>
  <c r="N133" i="1"/>
  <c r="N130" i="1"/>
  <c r="N127" i="1"/>
  <c r="N124" i="1"/>
  <c r="R125" i="1"/>
  <c r="U125" i="1" s="1"/>
  <c r="K35" i="1"/>
  <c r="O29" i="1"/>
  <c r="O27" i="1"/>
  <c r="M27" i="1"/>
  <c r="O28" i="1"/>
  <c r="V149" i="1" l="1"/>
  <c r="V148" i="1"/>
  <c r="U148" i="1"/>
  <c r="U149" i="1"/>
  <c r="V125" i="1"/>
  <c r="K28" i="1"/>
  <c r="L27" i="1"/>
  <c r="K27" i="1"/>
  <c r="C10" i="9"/>
  <c r="H6" i="9"/>
  <c r="C8" i="9" s="1"/>
  <c r="C6" i="9"/>
  <c r="K9" i="1"/>
  <c r="AA14" i="1"/>
  <c r="O20" i="1"/>
  <c r="O7" i="1"/>
  <c r="L7" i="1"/>
  <c r="E808" i="1"/>
  <c r="I55" i="8"/>
  <c r="W148" i="1" l="1"/>
  <c r="W14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G777" i="1"/>
  <c r="G778" i="1"/>
  <c r="G779" i="1"/>
  <c r="G799" i="1"/>
  <c r="G800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Q31" i="8" l="1"/>
  <c r="P20" i="8"/>
  <c r="Q20" i="8"/>
  <c r="Q23" i="8"/>
  <c r="H771" i="1" l="1"/>
  <c r="H772" i="1"/>
  <c r="H773" i="1"/>
  <c r="H774" i="1"/>
  <c r="H775" i="1"/>
  <c r="H776" i="1"/>
  <c r="H777" i="1"/>
  <c r="H778" i="1"/>
  <c r="H779" i="1"/>
  <c r="H750" i="1" l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49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N770" i="1" l="1"/>
  <c r="Q770" i="1"/>
  <c r="N762" i="1"/>
  <c r="Q762" i="1"/>
  <c r="N754" i="1"/>
  <c r="Q754" i="1"/>
  <c r="N763" i="1"/>
  <c r="Q763" i="1"/>
  <c r="N769" i="1"/>
  <c r="Q769" i="1"/>
  <c r="N761" i="1"/>
  <c r="Q761" i="1"/>
  <c r="N753" i="1"/>
  <c r="Q753" i="1"/>
  <c r="N771" i="1"/>
  <c r="Q771" i="1"/>
  <c r="N760" i="1"/>
  <c r="Q760" i="1"/>
  <c r="N752" i="1"/>
  <c r="Q752" i="1"/>
  <c r="N755" i="1"/>
  <c r="Q755" i="1"/>
  <c r="N768" i="1"/>
  <c r="Q768" i="1"/>
  <c r="N767" i="1"/>
  <c r="Q767" i="1"/>
  <c r="N759" i="1"/>
  <c r="Q759" i="1"/>
  <c r="N751" i="1"/>
  <c r="Q751" i="1"/>
  <c r="N766" i="1"/>
  <c r="Q766" i="1"/>
  <c r="N758" i="1"/>
  <c r="Q758" i="1"/>
  <c r="N750" i="1"/>
  <c r="Q750" i="1"/>
  <c r="N765" i="1"/>
  <c r="Q765" i="1"/>
  <c r="N757" i="1"/>
  <c r="Q757" i="1"/>
  <c r="N764" i="1"/>
  <c r="Q764" i="1"/>
  <c r="N756" i="1"/>
  <c r="Q756" i="1"/>
  <c r="R750" i="1" l="1"/>
  <c r="V750" i="1" s="1"/>
  <c r="R752" i="1"/>
  <c r="V752" i="1" s="1"/>
  <c r="R769" i="1"/>
  <c r="V769" i="1" s="1"/>
  <c r="R753" i="1"/>
  <c r="V753" i="1" s="1"/>
  <c r="R762" i="1"/>
  <c r="V762" i="1" s="1"/>
  <c r="R755" i="1"/>
  <c r="R751" i="1"/>
  <c r="T751" i="1" s="1"/>
  <c r="R754" i="1"/>
  <c r="R764" i="1"/>
  <c r="V764" i="1" s="1"/>
  <c r="R770" i="1"/>
  <c r="V770" i="1" s="1"/>
  <c r="R757" i="1"/>
  <c r="V757" i="1" s="1"/>
  <c r="R771" i="1"/>
  <c r="V771" i="1" s="1"/>
  <c r="R763" i="1"/>
  <c r="V763" i="1" s="1"/>
  <c r="R760" i="1"/>
  <c r="V760" i="1" s="1"/>
  <c r="R765" i="1"/>
  <c r="V765" i="1" s="1"/>
  <c r="R758" i="1"/>
  <c r="V758" i="1" s="1"/>
  <c r="R766" i="1"/>
  <c r="R768" i="1"/>
  <c r="V768" i="1" s="1"/>
  <c r="R756" i="1"/>
  <c r="V756" i="1" s="1"/>
  <c r="R761" i="1"/>
  <c r="V761" i="1" s="1"/>
  <c r="R767" i="1"/>
  <c r="V767" i="1" s="1"/>
  <c r="R759" i="1"/>
  <c r="V759" i="1" s="1"/>
  <c r="U751" i="1" l="1"/>
  <c r="V751" i="1"/>
  <c r="U755" i="1"/>
  <c r="V755" i="1"/>
  <c r="U766" i="1"/>
  <c r="V766" i="1"/>
  <c r="U754" i="1"/>
  <c r="V754" i="1"/>
  <c r="T754" i="1"/>
  <c r="T755" i="1"/>
  <c r="T769" i="1"/>
  <c r="U769" i="1"/>
  <c r="T765" i="1"/>
  <c r="U765" i="1"/>
  <c r="T760" i="1"/>
  <c r="U760" i="1"/>
  <c r="T761" i="1"/>
  <c r="U761" i="1"/>
  <c r="T758" i="1"/>
  <c r="U758" i="1"/>
  <c r="T759" i="1"/>
  <c r="U759" i="1"/>
  <c r="T752" i="1"/>
  <c r="U752" i="1"/>
  <c r="T750" i="1"/>
  <c r="U750" i="1"/>
  <c r="T763" i="1"/>
  <c r="U763" i="1"/>
  <c r="T756" i="1"/>
  <c r="U756" i="1"/>
  <c r="T771" i="1"/>
  <c r="U771" i="1"/>
  <c r="T768" i="1"/>
  <c r="U768" i="1"/>
  <c r="T757" i="1"/>
  <c r="U757" i="1"/>
  <c r="T766" i="1"/>
  <c r="T770" i="1"/>
  <c r="U770" i="1"/>
  <c r="T762" i="1"/>
  <c r="U762" i="1"/>
  <c r="T767" i="1"/>
  <c r="U767" i="1"/>
  <c r="T764" i="1"/>
  <c r="U764" i="1"/>
  <c r="T753" i="1"/>
  <c r="U753" i="1"/>
  <c r="F553" i="1"/>
  <c r="W769" i="1" l="1"/>
  <c r="W756" i="1"/>
  <c r="W766" i="1"/>
  <c r="W765" i="1"/>
  <c r="W763" i="1"/>
  <c r="W755" i="1"/>
  <c r="W759" i="1"/>
  <c r="W757" i="1"/>
  <c r="W758" i="1"/>
  <c r="W767" i="1"/>
  <c r="W754" i="1"/>
  <c r="W751" i="1"/>
  <c r="W750" i="1"/>
  <c r="W752" i="1"/>
  <c r="W753" i="1"/>
  <c r="W770" i="1"/>
  <c r="W768" i="1"/>
  <c r="W761" i="1"/>
  <c r="W762" i="1"/>
  <c r="W760" i="1"/>
  <c r="W764" i="1"/>
  <c r="W771" i="1"/>
  <c r="Y61" i="8" l="1"/>
  <c r="F522" i="1" l="1"/>
  <c r="J4" i="8"/>
  <c r="R4" i="8" s="1"/>
  <c r="J5" i="8"/>
  <c r="R5" i="8" s="1"/>
  <c r="J6" i="8"/>
  <c r="R6" i="8" s="1"/>
  <c r="X6" i="8" s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R23" i="8" s="1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3" i="8"/>
  <c r="R3" i="8" s="1"/>
  <c r="V853" i="1" l="1"/>
  <c r="H675" i="1" l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614" i="1" l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578" i="1" l="1"/>
  <c r="H579" i="1"/>
  <c r="H580" i="1"/>
  <c r="H581" i="1"/>
  <c r="H582" i="1"/>
  <c r="H583" i="1"/>
  <c r="H584" i="1"/>
  <c r="H585" i="1"/>
  <c r="H586" i="1"/>
  <c r="H587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F562" i="1" l="1"/>
  <c r="E473" i="1" l="1"/>
  <c r="E474" i="1"/>
  <c r="E475" i="1"/>
  <c r="E476" i="1"/>
  <c r="E477" i="1"/>
  <c r="E478" i="1"/>
  <c r="E479" i="1"/>
  <c r="E471" i="1"/>
  <c r="E472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E457" i="1"/>
  <c r="E458" i="1"/>
  <c r="E459" i="1"/>
  <c r="E460" i="1"/>
  <c r="E461" i="1"/>
  <c r="E462" i="1"/>
  <c r="E463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55" i="1"/>
  <c r="F462" i="1"/>
  <c r="F463" i="1"/>
  <c r="F464" i="1"/>
  <c r="E451" i="1"/>
  <c r="E452" i="1"/>
  <c r="E453" i="1"/>
  <c r="E454" i="1"/>
  <c r="E455" i="1"/>
  <c r="E456" i="1"/>
  <c r="E464" i="1"/>
  <c r="E465" i="1"/>
  <c r="E46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04" i="1" l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G447" i="1" l="1"/>
  <c r="G448" i="1"/>
  <c r="G449" i="1"/>
  <c r="H447" i="1" l="1"/>
  <c r="H448" i="1"/>
  <c r="H449" i="1"/>
  <c r="H450" i="1"/>
  <c r="H451" i="1"/>
  <c r="H452" i="1"/>
  <c r="H453" i="1"/>
  <c r="H454" i="1"/>
  <c r="H462" i="1"/>
  <c r="H463" i="1"/>
  <c r="H464" i="1"/>
  <c r="H465" i="1"/>
  <c r="H503" i="1" l="1"/>
  <c r="H470" i="1"/>
  <c r="E470" i="1"/>
  <c r="F470" i="1"/>
  <c r="G470" i="1"/>
  <c r="E469" i="1"/>
  <c r="Q470" i="1" l="1"/>
  <c r="N470" i="1"/>
  <c r="R470" i="1" l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V470" i="1" l="1"/>
  <c r="U470" i="1"/>
  <c r="T470" i="1"/>
  <c r="W470" i="1" l="1"/>
  <c r="N462" i="1"/>
  <c r="F450" i="1"/>
  <c r="F451" i="1"/>
  <c r="F452" i="1"/>
  <c r="F453" i="1"/>
  <c r="F454" i="1"/>
  <c r="E450" i="1"/>
  <c r="J451" i="1"/>
  <c r="J452" i="1"/>
  <c r="J453" i="1"/>
  <c r="J454" i="1"/>
  <c r="J457" i="1"/>
  <c r="J458" i="1"/>
  <c r="F444" i="1"/>
  <c r="F445" i="1"/>
  <c r="F446" i="1"/>
  <c r="F447" i="1"/>
  <c r="F448" i="1"/>
  <c r="F449" i="1"/>
  <c r="J450" i="1" l="1"/>
  <c r="J456" i="1"/>
  <c r="J455" i="1"/>
  <c r="N452" i="1"/>
  <c r="N451" i="1"/>
  <c r="N458" i="1"/>
  <c r="N450" i="1"/>
  <c r="N457" i="1"/>
  <c r="N453" i="1"/>
  <c r="N456" i="1"/>
  <c r="N455" i="1"/>
  <c r="N454" i="1"/>
  <c r="F413" i="1"/>
  <c r="F414" i="1"/>
  <c r="F415" i="1"/>
  <c r="F416" i="1"/>
  <c r="F417" i="1"/>
  <c r="F418" i="1"/>
  <c r="F419" i="1"/>
  <c r="F420" i="1"/>
  <c r="E413" i="1"/>
  <c r="E414" i="1"/>
  <c r="E415" i="1"/>
  <c r="E416" i="1"/>
  <c r="E417" i="1"/>
  <c r="E418" i="1"/>
  <c r="E419" i="1"/>
  <c r="E420" i="1"/>
  <c r="E421" i="1"/>
  <c r="E422" i="1"/>
  <c r="E423" i="1"/>
  <c r="E387" i="1"/>
  <c r="F411" i="1"/>
  <c r="F412" i="1"/>
  <c r="J416" i="1" l="1"/>
  <c r="J423" i="1"/>
  <c r="J419" i="1"/>
  <c r="J415" i="1"/>
  <c r="J420" i="1"/>
  <c r="J418" i="1"/>
  <c r="J414" i="1"/>
  <c r="J422" i="1"/>
  <c r="J421" i="1"/>
  <c r="J417" i="1"/>
  <c r="E6" i="1"/>
  <c r="E7" i="1"/>
  <c r="Q7" i="1" s="1"/>
  <c r="E8" i="1"/>
  <c r="Q8" i="1" s="1"/>
  <c r="E9" i="1"/>
  <c r="Q9" i="1" s="1"/>
  <c r="E10" i="1"/>
  <c r="Q10" i="1" s="1"/>
  <c r="E11" i="1"/>
  <c r="Q11" i="1" s="1"/>
  <c r="E12" i="1"/>
  <c r="Q12" i="1" s="1"/>
  <c r="E13" i="1"/>
  <c r="Q13" i="1" s="1"/>
  <c r="E14" i="1"/>
  <c r="Q14" i="1" s="1"/>
  <c r="E15" i="1"/>
  <c r="Q15" i="1" s="1"/>
  <c r="E16" i="1"/>
  <c r="Q16" i="1" s="1"/>
  <c r="E17" i="1"/>
  <c r="Q17" i="1" s="1"/>
  <c r="E18" i="1"/>
  <c r="Q18" i="1" s="1"/>
  <c r="E19" i="1"/>
  <c r="Q19" i="1" s="1"/>
  <c r="E20" i="1"/>
  <c r="Q20" i="1" s="1"/>
  <c r="E21" i="1"/>
  <c r="E22" i="1"/>
  <c r="E23" i="1"/>
  <c r="E24" i="1"/>
  <c r="E25" i="1"/>
  <c r="E26" i="1"/>
  <c r="E27" i="1"/>
  <c r="E28" i="1"/>
  <c r="E29" i="1"/>
  <c r="E30" i="1"/>
  <c r="E31" i="1"/>
  <c r="E32" i="1"/>
  <c r="Q29" i="1" l="1"/>
  <c r="N8" i="1"/>
  <c r="E386" i="1"/>
  <c r="F386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H384" i="1" l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E315" i="1" l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E332" i="1"/>
  <c r="E333" i="1"/>
  <c r="E334" i="1"/>
  <c r="N334" i="1" l="1"/>
  <c r="E261" i="1" l="1"/>
  <c r="F261" i="1"/>
  <c r="G261" i="1"/>
  <c r="H261" i="1"/>
  <c r="N261" i="1" l="1"/>
  <c r="Q261" i="1"/>
  <c r="R261" i="1" l="1"/>
  <c r="U261" i="1" s="1"/>
  <c r="W853" i="1"/>
  <c r="V261" i="1" l="1"/>
  <c r="T261" i="1"/>
  <c r="W261" i="1" l="1"/>
  <c r="H250" i="1" l="1"/>
  <c r="H251" i="1"/>
  <c r="H252" i="1"/>
  <c r="H253" i="1"/>
  <c r="H254" i="1"/>
  <c r="H255" i="1"/>
  <c r="H256" i="1"/>
  <c r="H257" i="1"/>
  <c r="H258" i="1"/>
  <c r="H259" i="1"/>
  <c r="H260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R853" i="1"/>
  <c r="F280" i="1"/>
  <c r="F281" i="1"/>
  <c r="F282" i="1"/>
  <c r="F283" i="1"/>
  <c r="F284" i="1"/>
  <c r="F285" i="1"/>
  <c r="F286" i="1"/>
  <c r="F287" i="1"/>
  <c r="F288" i="1"/>
  <c r="F289" i="1"/>
  <c r="F290" i="1"/>
  <c r="E279" i="1"/>
  <c r="E280" i="1"/>
  <c r="Q280" i="1" s="1"/>
  <c r="E281" i="1"/>
  <c r="E282" i="1"/>
  <c r="E283" i="1"/>
  <c r="E284" i="1"/>
  <c r="E285" i="1"/>
  <c r="E286" i="1"/>
  <c r="E287" i="1"/>
  <c r="E288" i="1"/>
  <c r="E289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Q286" i="1" l="1"/>
  <c r="Q273" i="1"/>
  <c r="Q285" i="1"/>
  <c r="Q271" i="1"/>
  <c r="Q282" i="1"/>
  <c r="U269" i="1"/>
  <c r="Q289" i="1"/>
  <c r="Q281" i="1"/>
  <c r="Q274" i="1"/>
  <c r="Q272" i="1"/>
  <c r="U268" i="1"/>
  <c r="Q288" i="1"/>
  <c r="Q266" i="1"/>
  <c r="Q265" i="1"/>
  <c r="U264" i="1"/>
  <c r="Q284" i="1"/>
  <c r="Q283" i="1"/>
  <c r="U270" i="1"/>
  <c r="Q267" i="1"/>
  <c r="Q287" i="1"/>
  <c r="Q279" i="1"/>
  <c r="U263" i="1"/>
  <c r="N286" i="1"/>
  <c r="N282" i="1"/>
  <c r="N274" i="1"/>
  <c r="N270" i="1"/>
  <c r="N266" i="1"/>
  <c r="N289" i="1"/>
  <c r="N285" i="1"/>
  <c r="N281" i="1"/>
  <c r="N273" i="1"/>
  <c r="N269" i="1"/>
  <c r="N265" i="1"/>
  <c r="N288" i="1"/>
  <c r="N284" i="1"/>
  <c r="N280" i="1"/>
  <c r="R280" i="1" s="1"/>
  <c r="N272" i="1"/>
  <c r="N268" i="1"/>
  <c r="N264" i="1"/>
  <c r="N287" i="1"/>
  <c r="N283" i="1"/>
  <c r="N279" i="1"/>
  <c r="N271" i="1"/>
  <c r="N267" i="1"/>
  <c r="N263" i="1"/>
  <c r="Q270" i="1"/>
  <c r="Q269" i="1"/>
  <c r="Q268" i="1"/>
  <c r="Q264" i="1"/>
  <c r="Q263" i="1"/>
  <c r="U265" i="1"/>
  <c r="U267" i="1"/>
  <c r="U266" i="1"/>
  <c r="R283" i="1" l="1"/>
  <c r="V283" i="1" s="1"/>
  <c r="R274" i="1"/>
  <c r="V274" i="1" s="1"/>
  <c r="R264" i="1"/>
  <c r="V264" i="1" s="1"/>
  <c r="R286" i="1"/>
  <c r="V286" i="1" s="1"/>
  <c r="R273" i="1"/>
  <c r="V273" i="1" s="1"/>
  <c r="R287" i="1"/>
  <c r="V287" i="1" s="1"/>
  <c r="R272" i="1"/>
  <c r="V272" i="1" s="1"/>
  <c r="R285" i="1"/>
  <c r="V285" i="1" s="1"/>
  <c r="R271" i="1"/>
  <c r="V271" i="1" s="1"/>
  <c r="R288" i="1"/>
  <c r="V288" i="1" s="1"/>
  <c r="R279" i="1"/>
  <c r="V279" i="1" s="1"/>
  <c r="R269" i="1"/>
  <c r="V269" i="1" s="1"/>
  <c r="R282" i="1"/>
  <c r="V282" i="1" s="1"/>
  <c r="R289" i="1"/>
  <c r="V289" i="1" s="1"/>
  <c r="R268" i="1"/>
  <c r="V268" i="1" s="1"/>
  <c r="R263" i="1"/>
  <c r="V263" i="1" s="1"/>
  <c r="R281" i="1"/>
  <c r="V281" i="1" s="1"/>
  <c r="R284" i="1"/>
  <c r="V284" i="1" s="1"/>
  <c r="R266" i="1"/>
  <c r="V266" i="1" s="1"/>
  <c r="R267" i="1"/>
  <c r="V267" i="1" s="1"/>
  <c r="R270" i="1"/>
  <c r="V270" i="1" s="1"/>
  <c r="R265" i="1"/>
  <c r="V265" i="1" s="1"/>
  <c r="V280" i="1"/>
  <c r="T266" i="1" l="1"/>
  <c r="T265" i="1"/>
  <c r="T267" i="1"/>
  <c r="E188" i="1" l="1"/>
  <c r="N188" i="1" l="1"/>
  <c r="F155" i="1"/>
  <c r="F156" i="1"/>
  <c r="F157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93" i="1" l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181" i="1"/>
  <c r="E182" i="1"/>
  <c r="E183" i="1"/>
  <c r="F174" i="1"/>
  <c r="F175" i="1"/>
  <c r="F176" i="1"/>
  <c r="F177" i="1"/>
  <c r="F178" i="1"/>
  <c r="F179" i="1"/>
  <c r="E174" i="1"/>
  <c r="E175" i="1"/>
  <c r="E176" i="1"/>
  <c r="E177" i="1"/>
  <c r="E178" i="1"/>
  <c r="E179" i="1"/>
  <c r="E180" i="1"/>
  <c r="F168" i="1"/>
  <c r="F169" i="1"/>
  <c r="F170" i="1"/>
  <c r="F171" i="1"/>
  <c r="F172" i="1"/>
  <c r="F173" i="1"/>
  <c r="N181" i="1" l="1"/>
  <c r="Q181" i="1"/>
  <c r="U845" i="1"/>
  <c r="V845" i="1"/>
  <c r="R181" i="1" l="1"/>
  <c r="T282" i="1"/>
  <c r="T280" i="1"/>
  <c r="T281" i="1"/>
  <c r="E90" i="1"/>
  <c r="T181" i="1" l="1"/>
  <c r="U181" i="1"/>
  <c r="V181" i="1"/>
  <c r="W181" i="1" l="1"/>
  <c r="H138" i="1"/>
  <c r="H139" i="1"/>
  <c r="H140" i="1"/>
  <c r="H141" i="1"/>
  <c r="H142" i="1"/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E489" i="1" l="1"/>
  <c r="E485" i="1"/>
  <c r="E846" i="1"/>
  <c r="H845" i="1"/>
  <c r="N485" i="1" l="1"/>
  <c r="N489" i="1"/>
  <c r="V846" i="1"/>
  <c r="U846" i="1"/>
  <c r="H55" i="8" l="1"/>
  <c r="V3" i="8"/>
  <c r="N55" i="8"/>
  <c r="K55" i="8"/>
  <c r="L55" i="8"/>
  <c r="M55" i="8"/>
  <c r="O55" i="8"/>
  <c r="F467" i="1" l="1"/>
  <c r="H474" i="1" l="1"/>
  <c r="H475" i="1"/>
  <c r="H476" i="1"/>
  <c r="H477" i="1"/>
  <c r="H478" i="1"/>
  <c r="H479" i="1"/>
  <c r="H480" i="1"/>
  <c r="H481" i="1"/>
  <c r="H482" i="1"/>
  <c r="H483" i="1"/>
  <c r="E447" i="1" l="1"/>
  <c r="E446" i="1"/>
  <c r="G446" i="1"/>
  <c r="H446" i="1"/>
  <c r="J447" i="1" l="1"/>
  <c r="Q446" i="1"/>
  <c r="Q447" i="1"/>
  <c r="J446" i="1"/>
  <c r="N446" i="1"/>
  <c r="N447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66" i="1"/>
  <c r="H467" i="1"/>
  <c r="H468" i="1"/>
  <c r="H469" i="1"/>
  <c r="H471" i="1"/>
  <c r="H472" i="1"/>
  <c r="H473" i="1"/>
  <c r="H382" i="1"/>
  <c r="H383" i="1"/>
  <c r="R446" i="1" l="1"/>
  <c r="R447" i="1"/>
  <c r="U447" i="1" s="1"/>
  <c r="F362" i="1"/>
  <c r="F363" i="1"/>
  <c r="F364" i="1"/>
  <c r="F365" i="1"/>
  <c r="E362" i="1"/>
  <c r="E363" i="1"/>
  <c r="E364" i="1"/>
  <c r="E365" i="1"/>
  <c r="T446" i="1" l="1"/>
  <c r="U446" i="1"/>
  <c r="T447" i="1"/>
  <c r="V447" i="1"/>
  <c r="V446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W447" i="1" l="1"/>
  <c r="W446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851" i="1" l="1"/>
  <c r="H850" i="1"/>
  <c r="H849" i="1"/>
  <c r="H848" i="1"/>
  <c r="H847" i="1"/>
  <c r="H846" i="1"/>
  <c r="H349" i="1"/>
  <c r="H348" i="1"/>
  <c r="H347" i="1"/>
  <c r="H346" i="1"/>
  <c r="H345" i="1"/>
  <c r="H344" i="1"/>
  <c r="H343" i="1"/>
  <c r="H342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299" i="1" l="1"/>
  <c r="E299" i="1"/>
  <c r="F299" i="1"/>
  <c r="G299" i="1"/>
  <c r="N299" i="1" l="1"/>
  <c r="Q299" i="1"/>
  <c r="H322" i="1"/>
  <c r="H323" i="1"/>
  <c r="H324" i="1"/>
  <c r="H325" i="1"/>
  <c r="H326" i="1"/>
  <c r="H327" i="1"/>
  <c r="H328" i="1"/>
  <c r="H297" i="1"/>
  <c r="H298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R299" i="1" l="1"/>
  <c r="U271" i="1" l="1"/>
  <c r="U280" i="1"/>
  <c r="W280" i="1" s="1"/>
  <c r="U281" i="1"/>
  <c r="W281" i="1" s="1"/>
  <c r="U282" i="1"/>
  <c r="W282" i="1" s="1"/>
  <c r="U283" i="1"/>
  <c r="U284" i="1"/>
  <c r="T283" i="1"/>
  <c r="T284" i="1"/>
  <c r="W265" i="1"/>
  <c r="W266" i="1"/>
  <c r="W284" i="1" l="1"/>
  <c r="W283" i="1"/>
  <c r="W267" i="1"/>
  <c r="T271" i="1" l="1"/>
  <c r="T264" i="1" l="1"/>
  <c r="W264" i="1" s="1"/>
  <c r="T263" i="1"/>
  <c r="W263" i="1" s="1"/>
  <c r="W271" i="1"/>
  <c r="G179" i="1" l="1"/>
  <c r="H179" i="1"/>
  <c r="H239" i="1"/>
  <c r="H240" i="1"/>
  <c r="H241" i="1"/>
  <c r="H242" i="1"/>
  <c r="H243" i="1"/>
  <c r="H244" i="1"/>
  <c r="H245" i="1"/>
  <c r="H246" i="1"/>
  <c r="H247" i="1"/>
  <c r="H248" i="1"/>
  <c r="H249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14" i="1"/>
  <c r="H215" i="1"/>
  <c r="H216" i="1"/>
  <c r="H217" i="1"/>
  <c r="H218" i="1"/>
  <c r="H219" i="1"/>
  <c r="H220" i="1"/>
  <c r="H221" i="1"/>
  <c r="H222" i="1"/>
  <c r="H22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N179" i="1" l="1"/>
  <c r="Q179" i="1"/>
  <c r="R179" i="1" l="1"/>
  <c r="T179" i="1" l="1"/>
  <c r="U179" i="1"/>
  <c r="V179" i="1"/>
  <c r="E106" i="1"/>
  <c r="Q55" i="8"/>
  <c r="P55" i="8"/>
  <c r="R52" i="8"/>
  <c r="R50" i="8"/>
  <c r="R46" i="8"/>
  <c r="R44" i="8"/>
  <c r="R42" i="8"/>
  <c r="R40" i="8"/>
  <c r="R38" i="8"/>
  <c r="R36" i="8"/>
  <c r="R32" i="8"/>
  <c r="R29" i="8"/>
  <c r="R28" i="8"/>
  <c r="R25" i="8"/>
  <c r="R24" i="8"/>
  <c r="R16" i="8"/>
  <c r="R14" i="8"/>
  <c r="R11" i="8"/>
  <c r="R9" i="8"/>
  <c r="W7" i="8"/>
  <c r="R7" i="8"/>
  <c r="W179" i="1" l="1"/>
  <c r="J55" i="8"/>
  <c r="R22" i="8"/>
  <c r="R34" i="8"/>
  <c r="R48" i="8"/>
  <c r="R54" i="8"/>
  <c r="R20" i="8"/>
  <c r="R13" i="8"/>
  <c r="R18" i="8"/>
  <c r="R31" i="8"/>
  <c r="R8" i="8"/>
  <c r="R12" i="8"/>
  <c r="R15" i="8"/>
  <c r="R19" i="8"/>
  <c r="R27" i="8"/>
  <c r="R30" i="8"/>
  <c r="R33" i="8"/>
  <c r="R35" i="8"/>
  <c r="R37" i="8"/>
  <c r="R39" i="8"/>
  <c r="R41" i="8"/>
  <c r="R43" i="8"/>
  <c r="R45" i="8"/>
  <c r="R47" i="8"/>
  <c r="R49" i="8"/>
  <c r="R51" i="8"/>
  <c r="R53" i="8"/>
  <c r="R10" i="8"/>
  <c r="R17" i="8"/>
  <c r="R21" i="8"/>
  <c r="R26" i="8"/>
  <c r="S12" i="8" l="1"/>
  <c r="S54" i="8"/>
  <c r="Y54" i="8" s="1"/>
  <c r="S29" i="8"/>
  <c r="S45" i="8"/>
  <c r="S21" i="8"/>
  <c r="S28" i="8"/>
  <c r="S7" i="8"/>
  <c r="S42" i="8"/>
  <c r="S8" i="8"/>
  <c r="S46" i="8"/>
  <c r="S30" i="8"/>
  <c r="S24" i="8"/>
  <c r="S3" i="8"/>
  <c r="S10" i="8"/>
  <c r="S33" i="8"/>
  <c r="S5" i="8"/>
  <c r="S15" i="8"/>
  <c r="S36" i="8"/>
  <c r="S40" i="8"/>
  <c r="S23" i="8"/>
  <c r="S51" i="8"/>
  <c r="S27" i="8"/>
  <c r="S18" i="8"/>
  <c r="S16" i="8"/>
  <c r="S4" i="8"/>
  <c r="S37" i="8"/>
  <c r="S19" i="8"/>
  <c r="S20" i="8"/>
  <c r="S38" i="8"/>
  <c r="S6" i="8"/>
  <c r="S32" i="8"/>
  <c r="S9" i="8"/>
  <c r="S14" i="8"/>
  <c r="S43" i="8"/>
  <c r="S53" i="8"/>
  <c r="S25" i="8"/>
  <c r="S52" i="8"/>
  <c r="S49" i="8"/>
  <c r="S35" i="8"/>
  <c r="S48" i="8"/>
  <c r="S47" i="8"/>
  <c r="S11" i="8"/>
  <c r="S41" i="8"/>
  <c r="S50" i="8"/>
  <c r="S44" i="8"/>
  <c r="S31" i="8"/>
  <c r="S39" i="8"/>
  <c r="S34" i="8"/>
  <c r="S17" i="8"/>
  <c r="S26" i="8"/>
  <c r="S13" i="8"/>
  <c r="S22" i="8"/>
  <c r="R55" i="8"/>
  <c r="R57" i="8" s="1"/>
  <c r="T54" i="8" l="1"/>
  <c r="U54" i="8" s="1"/>
  <c r="T5" i="8"/>
  <c r="U5" i="8" s="1"/>
  <c r="Y5" i="8"/>
  <c r="T33" i="8"/>
  <c r="U33" i="8" s="1"/>
  <c r="Y33" i="8"/>
  <c r="T9" i="8"/>
  <c r="U9" i="8" s="1"/>
  <c r="Y9" i="8"/>
  <c r="T32" i="8"/>
  <c r="U32" i="8" s="1"/>
  <c r="Y32" i="8"/>
  <c r="T50" i="8"/>
  <c r="U50" i="8" s="1"/>
  <c r="Y50" i="8"/>
  <c r="T34" i="8"/>
  <c r="U34" i="8" s="1"/>
  <c r="Y34" i="8"/>
  <c r="T49" i="8"/>
  <c r="U49" i="8" s="1"/>
  <c r="Y49" i="8"/>
  <c r="T51" i="8"/>
  <c r="U51" i="8" s="1"/>
  <c r="Y51" i="8"/>
  <c r="T21" i="8"/>
  <c r="U21" i="8" s="1"/>
  <c r="Y21" i="8"/>
  <c r="T13" i="8"/>
  <c r="U13" i="8" s="1"/>
  <c r="Y13" i="8"/>
  <c r="T23" i="8"/>
  <c r="U23" i="8" s="1"/>
  <c r="Y23" i="8"/>
  <c r="T41" i="8"/>
  <c r="U41" i="8" s="1"/>
  <c r="Y41" i="8"/>
  <c r="T40" i="8"/>
  <c r="U40" i="8" s="1"/>
  <c r="Y40" i="8"/>
  <c r="T29" i="8"/>
  <c r="U29" i="8" s="1"/>
  <c r="Y29" i="8"/>
  <c r="T42" i="8"/>
  <c r="U42" i="8" s="1"/>
  <c r="Y42" i="8"/>
  <c r="T35" i="8"/>
  <c r="U35" i="8" s="1"/>
  <c r="Y35" i="8"/>
  <c r="T18" i="8"/>
  <c r="U18" i="8" s="1"/>
  <c r="Y18" i="8"/>
  <c r="T31" i="8"/>
  <c r="U31" i="8" s="1"/>
  <c r="Y31" i="8"/>
  <c r="T6" i="8"/>
  <c r="U6" i="8" s="1"/>
  <c r="Y6" i="8"/>
  <c r="T10" i="8"/>
  <c r="U10" i="8" s="1"/>
  <c r="Y10" i="8"/>
  <c r="T28" i="8"/>
  <c r="U28" i="8" s="1"/>
  <c r="Y28" i="8"/>
  <c r="T22" i="8"/>
  <c r="U22" i="8" s="1"/>
  <c r="Y22" i="8"/>
  <c r="T44" i="8"/>
  <c r="U44" i="8" s="1"/>
  <c r="Y44" i="8"/>
  <c r="T38" i="8"/>
  <c r="U38" i="8" s="1"/>
  <c r="Y38" i="8"/>
  <c r="T25" i="8"/>
  <c r="U25" i="8" s="1"/>
  <c r="Y25" i="8"/>
  <c r="T45" i="8"/>
  <c r="U45" i="8" s="1"/>
  <c r="Y45" i="8"/>
  <c r="T53" i="8"/>
  <c r="U53" i="8" s="1"/>
  <c r="Y53" i="8"/>
  <c r="T19" i="8"/>
  <c r="U19" i="8" s="1"/>
  <c r="Y19" i="8"/>
  <c r="T17" i="8"/>
  <c r="U17" i="8" s="1"/>
  <c r="Y17" i="8"/>
  <c r="T11" i="8"/>
  <c r="U11" i="8" s="1"/>
  <c r="Y11" i="8"/>
  <c r="T43" i="8"/>
  <c r="U43" i="8" s="1"/>
  <c r="Y43" i="8"/>
  <c r="T37" i="8"/>
  <c r="U37" i="8" s="1"/>
  <c r="Y37" i="8"/>
  <c r="T36" i="8"/>
  <c r="U36" i="8" s="1"/>
  <c r="Y36" i="8"/>
  <c r="T46" i="8"/>
  <c r="U46" i="8" s="1"/>
  <c r="Y46" i="8"/>
  <c r="T48" i="8"/>
  <c r="U48" i="8" s="1"/>
  <c r="Y48" i="8"/>
  <c r="T16" i="8"/>
  <c r="U16" i="8" s="1"/>
  <c r="Y16" i="8"/>
  <c r="T39" i="8"/>
  <c r="U39" i="8" s="1"/>
  <c r="Y39" i="8"/>
  <c r="T7" i="8"/>
  <c r="U7" i="8" s="1"/>
  <c r="Y7" i="8"/>
  <c r="T27" i="8"/>
  <c r="U27" i="8" s="1"/>
  <c r="Y27" i="8"/>
  <c r="T52" i="8"/>
  <c r="U52" i="8" s="1"/>
  <c r="Y52" i="8"/>
  <c r="T3" i="8"/>
  <c r="U3" i="8" s="1"/>
  <c r="Y3" i="8"/>
  <c r="S55" i="8"/>
  <c r="T20" i="8"/>
  <c r="U20" i="8" s="1"/>
  <c r="Y20" i="8"/>
  <c r="T24" i="8"/>
  <c r="U24" i="8" s="1"/>
  <c r="Y24" i="8"/>
  <c r="T26" i="8"/>
  <c r="U26" i="8" s="1"/>
  <c r="Y26" i="8"/>
  <c r="T30" i="8"/>
  <c r="U30" i="8" s="1"/>
  <c r="Y30" i="8"/>
  <c r="T47" i="8"/>
  <c r="U47" i="8" s="1"/>
  <c r="Y47" i="8"/>
  <c r="T14" i="8"/>
  <c r="U14" i="8" s="1"/>
  <c r="Y14" i="8"/>
  <c r="T4" i="8"/>
  <c r="U4" i="8" s="1"/>
  <c r="Y4" i="8"/>
  <c r="T15" i="8"/>
  <c r="U15" i="8" s="1"/>
  <c r="Y15" i="8"/>
  <c r="T8" i="8"/>
  <c r="U8" i="8" s="1"/>
  <c r="Y8" i="8"/>
  <c r="T12" i="8"/>
  <c r="U12" i="8" s="1"/>
  <c r="Y12" i="8"/>
  <c r="E154" i="1"/>
  <c r="E155" i="1"/>
  <c r="E156" i="1"/>
  <c r="E157" i="1"/>
  <c r="E158" i="1"/>
  <c r="E159" i="1"/>
  <c r="E160" i="1"/>
  <c r="E137" i="1"/>
  <c r="E138" i="1"/>
  <c r="E139" i="1"/>
  <c r="E140" i="1"/>
  <c r="E141" i="1"/>
  <c r="E142" i="1"/>
  <c r="E143" i="1"/>
  <c r="E144" i="1"/>
  <c r="U55" i="8" l="1"/>
  <c r="Y55" i="8"/>
  <c r="T55" i="8"/>
  <c r="Q140" i="1"/>
  <c r="Q139" i="1"/>
  <c r="Q138" i="1"/>
  <c r="Q137" i="1"/>
  <c r="Q136" i="1"/>
  <c r="R136" i="1" s="1"/>
  <c r="Q143" i="1"/>
  <c r="Q126" i="1"/>
  <c r="R126" i="1" s="1"/>
  <c r="Q160" i="1"/>
  <c r="N159" i="1"/>
  <c r="N157" i="1"/>
  <c r="N155" i="1"/>
  <c r="N137" i="1"/>
  <c r="Q132" i="1"/>
  <c r="R132" i="1" s="1"/>
  <c r="Q130" i="1"/>
  <c r="R130" i="1" s="1"/>
  <c r="N156" i="1"/>
  <c r="N142" i="1"/>
  <c r="Q128" i="1"/>
  <c r="R128" i="1" s="1"/>
  <c r="N158" i="1"/>
  <c r="Q127" i="1"/>
  <c r="R127" i="1" s="1"/>
  <c r="N138" i="1"/>
  <c r="Q134" i="1"/>
  <c r="R134" i="1" s="1"/>
  <c r="N160" i="1"/>
  <c r="Q133" i="1"/>
  <c r="R133" i="1" s="1"/>
  <c r="Q141" i="1"/>
  <c r="N141" i="1"/>
  <c r="Q154" i="1"/>
  <c r="N154" i="1"/>
  <c r="N140" i="1"/>
  <c r="Q159" i="1"/>
  <c r="N139" i="1"/>
  <c r="Q129" i="1"/>
  <c r="R129" i="1" s="1"/>
  <c r="Q158" i="1"/>
  <c r="Q135" i="1"/>
  <c r="R135" i="1" s="1"/>
  <c r="Q124" i="1"/>
  <c r="R124" i="1" s="1"/>
  <c r="N144" i="1"/>
  <c r="Q156" i="1"/>
  <c r="Q157" i="1"/>
  <c r="Q144" i="1"/>
  <c r="Q155" i="1"/>
  <c r="N143" i="1"/>
  <c r="Q142" i="1"/>
  <c r="Q131" i="1"/>
  <c r="R131" i="1" s="1"/>
  <c r="H169" i="1"/>
  <c r="H170" i="1"/>
  <c r="H171" i="1"/>
  <c r="H172" i="1"/>
  <c r="F73" i="1"/>
  <c r="F62" i="1"/>
  <c r="U134" i="1" l="1"/>
  <c r="V134" i="1"/>
  <c r="U127" i="1"/>
  <c r="V127" i="1"/>
  <c r="U136" i="1"/>
  <c r="V136" i="1"/>
  <c r="U124" i="1"/>
  <c r="V124" i="1"/>
  <c r="U132" i="1"/>
  <c r="V132" i="1"/>
  <c r="U131" i="1"/>
  <c r="V131" i="1"/>
  <c r="U135" i="1"/>
  <c r="V135" i="1"/>
  <c r="U128" i="1"/>
  <c r="V128" i="1"/>
  <c r="U129" i="1"/>
  <c r="V129" i="1"/>
  <c r="U133" i="1"/>
  <c r="V133" i="1"/>
  <c r="U126" i="1"/>
  <c r="V126" i="1"/>
  <c r="U130" i="1"/>
  <c r="V130" i="1"/>
  <c r="R137" i="1"/>
  <c r="R138" i="1"/>
  <c r="V138" i="1" s="1"/>
  <c r="R144" i="1"/>
  <c r="R141" i="1"/>
  <c r="R140" i="1"/>
  <c r="R142" i="1"/>
  <c r="R157" i="1"/>
  <c r="U157" i="1" s="1"/>
  <c r="R139" i="1"/>
  <c r="V139" i="1" s="1"/>
  <c r="R155" i="1"/>
  <c r="U155" i="1" s="1"/>
  <c r="R158" i="1"/>
  <c r="U158" i="1" s="1"/>
  <c r="R143" i="1"/>
  <c r="V143" i="1" s="1"/>
  <c r="R159" i="1"/>
  <c r="U159" i="1" s="1"/>
  <c r="R154" i="1"/>
  <c r="U154" i="1" s="1"/>
  <c r="R160" i="1"/>
  <c r="U160" i="1" s="1"/>
  <c r="R156" i="1"/>
  <c r="U156" i="1" s="1"/>
  <c r="E40" i="1"/>
  <c r="U142" i="1" l="1"/>
  <c r="V142" i="1"/>
  <c r="U140" i="1"/>
  <c r="V140" i="1"/>
  <c r="U141" i="1"/>
  <c r="V141" i="1"/>
  <c r="U144" i="1"/>
  <c r="V144" i="1"/>
  <c r="U137" i="1"/>
  <c r="V137" i="1"/>
  <c r="U139" i="1"/>
  <c r="U143" i="1"/>
  <c r="U138" i="1"/>
  <c r="V158" i="1"/>
  <c r="V155" i="1"/>
  <c r="V160" i="1"/>
  <c r="V157" i="1"/>
  <c r="V159" i="1"/>
  <c r="V156" i="1"/>
  <c r="V154" i="1"/>
  <c r="T138" i="1"/>
  <c r="T139" i="1"/>
  <c r="T143" i="1"/>
  <c r="T160" i="1"/>
  <c r="T159" i="1"/>
  <c r="T158" i="1"/>
  <c r="T157" i="1"/>
  <c r="T156" i="1"/>
  <c r="T155" i="1"/>
  <c r="T154" i="1"/>
  <c r="T144" i="1"/>
  <c r="T142" i="1"/>
  <c r="T141" i="1"/>
  <c r="T140" i="1"/>
  <c r="T127" i="1"/>
  <c r="T129" i="1"/>
  <c r="T128" i="1"/>
  <c r="T126" i="1"/>
  <c r="T125" i="1"/>
  <c r="T124" i="1"/>
  <c r="T134" i="1"/>
  <c r="T135" i="1"/>
  <c r="T136" i="1"/>
  <c r="T137" i="1"/>
  <c r="T133" i="1"/>
  <c r="T131" i="1"/>
  <c r="T132" i="1"/>
  <c r="T130" i="1"/>
  <c r="N40" i="1"/>
  <c r="Q40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44" i="1"/>
  <c r="H145" i="1"/>
  <c r="H146" i="1"/>
  <c r="H147" i="1"/>
  <c r="H150" i="1"/>
  <c r="H151" i="1"/>
  <c r="H152" i="1"/>
  <c r="H153" i="1"/>
  <c r="H154" i="1"/>
  <c r="H155" i="1"/>
  <c r="H143" i="1"/>
  <c r="H122" i="1"/>
  <c r="H123" i="1"/>
  <c r="W154" i="1" l="1"/>
  <c r="W160" i="1"/>
  <c r="W157" i="1"/>
  <c r="W156" i="1"/>
  <c r="W158" i="1"/>
  <c r="W155" i="1"/>
  <c r="W159" i="1"/>
  <c r="W144" i="1"/>
  <c r="W143" i="1"/>
  <c r="W142" i="1"/>
  <c r="W141" i="1"/>
  <c r="W140" i="1"/>
  <c r="W138" i="1"/>
  <c r="W139" i="1"/>
  <c r="W137" i="1"/>
  <c r="W136" i="1"/>
  <c r="W135" i="1"/>
  <c r="W134" i="1"/>
  <c r="W124" i="1"/>
  <c r="W128" i="1"/>
  <c r="W132" i="1"/>
  <c r="W125" i="1"/>
  <c r="W129" i="1"/>
  <c r="W126" i="1"/>
  <c r="W131" i="1"/>
  <c r="W133" i="1"/>
  <c r="W127" i="1"/>
  <c r="W130" i="1"/>
  <c r="R40" i="1"/>
  <c r="V40" i="1" s="1"/>
  <c r="H115" i="1"/>
  <c r="H116" i="1"/>
  <c r="H117" i="1"/>
  <c r="H118" i="1"/>
  <c r="H119" i="1"/>
  <c r="H120" i="1"/>
  <c r="H121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H105" i="1"/>
  <c r="G105" i="1"/>
  <c r="F105" i="1"/>
  <c r="E105" i="1"/>
  <c r="F669" i="1"/>
  <c r="H100" i="1"/>
  <c r="H101" i="1"/>
  <c r="H102" i="1"/>
  <c r="H103" i="1"/>
  <c r="H104" i="1"/>
  <c r="F85" i="1"/>
  <c r="G85" i="1"/>
  <c r="H85" i="1"/>
  <c r="F86" i="1"/>
  <c r="G86" i="1"/>
  <c r="F87" i="1"/>
  <c r="G87" i="1"/>
  <c r="F88" i="1"/>
  <c r="G88" i="1"/>
  <c r="E89" i="1"/>
  <c r="F89" i="1"/>
  <c r="G89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C47" i="4"/>
  <c r="H67" i="1"/>
  <c r="H68" i="1"/>
  <c r="G67" i="1"/>
  <c r="G68" i="1"/>
  <c r="F67" i="1"/>
  <c r="F68" i="1"/>
  <c r="E67" i="1"/>
  <c r="E68" i="1"/>
  <c r="H62" i="1"/>
  <c r="H63" i="1"/>
  <c r="G62" i="1"/>
  <c r="G63" i="1"/>
  <c r="F63" i="1"/>
  <c r="E62" i="1"/>
  <c r="E63" i="1"/>
  <c r="U40" i="1" l="1"/>
  <c r="T40" i="1"/>
  <c r="N105" i="1"/>
  <c r="N106" i="1"/>
  <c r="Q68" i="1"/>
  <c r="N68" i="1"/>
  <c r="Q97" i="1"/>
  <c r="N97" i="1"/>
  <c r="Q89" i="1"/>
  <c r="N89" i="1"/>
  <c r="N67" i="1"/>
  <c r="Q67" i="1"/>
  <c r="Q102" i="1"/>
  <c r="N102" i="1"/>
  <c r="Q94" i="1"/>
  <c r="N94" i="1"/>
  <c r="Q62" i="1"/>
  <c r="N62" i="1"/>
  <c r="Q99" i="1"/>
  <c r="N99" i="1"/>
  <c r="Q105" i="1"/>
  <c r="Q107" i="1"/>
  <c r="N107" i="1"/>
  <c r="N109" i="1"/>
  <c r="Q109" i="1"/>
  <c r="Q113" i="1"/>
  <c r="N113" i="1"/>
  <c r="Q104" i="1"/>
  <c r="N104" i="1"/>
  <c r="N96" i="1"/>
  <c r="Q96" i="1"/>
  <c r="Q88" i="1"/>
  <c r="N88" i="1"/>
  <c r="Q86" i="1"/>
  <c r="N86" i="1"/>
  <c r="Q101" i="1"/>
  <c r="N101" i="1"/>
  <c r="N93" i="1"/>
  <c r="Q93" i="1"/>
  <c r="N91" i="1"/>
  <c r="Q91" i="1"/>
  <c r="N111" i="1"/>
  <c r="Q111" i="1"/>
  <c r="Q98" i="1"/>
  <c r="N98" i="1"/>
  <c r="Q90" i="1"/>
  <c r="N90" i="1"/>
  <c r="N103" i="1"/>
  <c r="Q103" i="1"/>
  <c r="Q106" i="1"/>
  <c r="Q108" i="1"/>
  <c r="N108" i="1"/>
  <c r="Q110" i="1"/>
  <c r="N110" i="1"/>
  <c r="Q112" i="1"/>
  <c r="N112" i="1"/>
  <c r="Q114" i="1"/>
  <c r="N114" i="1"/>
  <c r="N63" i="1"/>
  <c r="Q63" i="1"/>
  <c r="N95" i="1"/>
  <c r="Q95" i="1"/>
  <c r="Q100" i="1"/>
  <c r="N100" i="1"/>
  <c r="Q92" i="1"/>
  <c r="N92" i="1"/>
  <c r="N87" i="1"/>
  <c r="Q87" i="1"/>
  <c r="N85" i="1"/>
  <c r="Q85" i="1"/>
  <c r="H79" i="1"/>
  <c r="H80" i="1"/>
  <c r="H81" i="1"/>
  <c r="H82" i="1"/>
  <c r="H83" i="1"/>
  <c r="H84" i="1"/>
  <c r="H73" i="1"/>
  <c r="H74" i="1"/>
  <c r="H75" i="1"/>
  <c r="H76" i="1"/>
  <c r="H77" i="1"/>
  <c r="H78" i="1"/>
  <c r="G71" i="1"/>
  <c r="G72" i="1"/>
  <c r="G73" i="1"/>
  <c r="G74" i="1"/>
  <c r="W40" i="1" l="1"/>
  <c r="R111" i="1"/>
  <c r="V111" i="1" s="1"/>
  <c r="R114" i="1"/>
  <c r="V114" i="1" s="1"/>
  <c r="R113" i="1"/>
  <c r="V113" i="1" s="1"/>
  <c r="R112" i="1"/>
  <c r="V112" i="1" s="1"/>
  <c r="R110" i="1"/>
  <c r="V110" i="1" s="1"/>
  <c r="R108" i="1"/>
  <c r="V108" i="1" s="1"/>
  <c r="R106" i="1"/>
  <c r="V106" i="1" s="1"/>
  <c r="R107" i="1"/>
  <c r="V107" i="1" s="1"/>
  <c r="R109" i="1"/>
  <c r="V109" i="1" s="1"/>
  <c r="R104" i="1"/>
  <c r="V104" i="1" s="1"/>
  <c r="R105" i="1"/>
  <c r="V105" i="1" s="1"/>
  <c r="R102" i="1"/>
  <c r="V102" i="1" s="1"/>
  <c r="R103" i="1"/>
  <c r="V103" i="1" s="1"/>
  <c r="R101" i="1"/>
  <c r="V101" i="1" s="1"/>
  <c r="R100" i="1"/>
  <c r="V100" i="1" s="1"/>
  <c r="R95" i="1"/>
  <c r="V95" i="1" s="1"/>
  <c r="R97" i="1"/>
  <c r="V97" i="1" s="1"/>
  <c r="R98" i="1"/>
  <c r="V98" i="1" s="1"/>
  <c r="R99" i="1"/>
  <c r="V99" i="1" s="1"/>
  <c r="R94" i="1"/>
  <c r="V94" i="1" s="1"/>
  <c r="R96" i="1"/>
  <c r="V96" i="1" s="1"/>
  <c r="R91" i="1"/>
  <c r="V91" i="1" s="1"/>
  <c r="R93" i="1"/>
  <c r="V93" i="1" s="1"/>
  <c r="R92" i="1"/>
  <c r="V92" i="1" s="1"/>
  <c r="R89" i="1"/>
  <c r="R90" i="1"/>
  <c r="V90" i="1" s="1"/>
  <c r="R88" i="1"/>
  <c r="V88" i="1" s="1"/>
  <c r="R86" i="1"/>
  <c r="U86" i="1" s="1"/>
  <c r="R87" i="1"/>
  <c r="V87" i="1" s="1"/>
  <c r="R85" i="1"/>
  <c r="U85" i="1" s="1"/>
  <c r="R68" i="1"/>
  <c r="U68" i="1" s="1"/>
  <c r="R67" i="1"/>
  <c r="U67" i="1" s="1"/>
  <c r="R62" i="1"/>
  <c r="U62" i="1" s="1"/>
  <c r="R63" i="1"/>
  <c r="U63" i="1" s="1"/>
  <c r="H55" i="1"/>
  <c r="H56" i="1"/>
  <c r="H57" i="1"/>
  <c r="H58" i="1"/>
  <c r="H59" i="1"/>
  <c r="H60" i="1"/>
  <c r="H61" i="1"/>
  <c r="H64" i="1"/>
  <c r="H65" i="1"/>
  <c r="H66" i="1"/>
  <c r="H69" i="1"/>
  <c r="H70" i="1"/>
  <c r="H71" i="1"/>
  <c r="H72" i="1"/>
  <c r="U93" i="1" l="1"/>
  <c r="U100" i="1"/>
  <c r="U106" i="1"/>
  <c r="U91" i="1"/>
  <c r="U101" i="1"/>
  <c r="U108" i="1"/>
  <c r="U96" i="1"/>
  <c r="U103" i="1"/>
  <c r="U110" i="1"/>
  <c r="U94" i="1"/>
  <c r="U102" i="1"/>
  <c r="U112" i="1"/>
  <c r="U99" i="1"/>
  <c r="U105" i="1"/>
  <c r="U113" i="1"/>
  <c r="U98" i="1"/>
  <c r="U104" i="1"/>
  <c r="U114" i="1"/>
  <c r="U97" i="1"/>
  <c r="U109" i="1"/>
  <c r="U111" i="1"/>
  <c r="U92" i="1"/>
  <c r="U95" i="1"/>
  <c r="U107" i="1"/>
  <c r="U90" i="1"/>
  <c r="U89" i="1"/>
  <c r="V89" i="1"/>
  <c r="T94" i="1"/>
  <c r="T91" i="1"/>
  <c r="T92" i="1"/>
  <c r="T95" i="1"/>
  <c r="T96" i="1"/>
  <c r="T93" i="1"/>
  <c r="T90" i="1"/>
  <c r="U87" i="1"/>
  <c r="U88" i="1"/>
  <c r="T62" i="1"/>
  <c r="V63" i="1"/>
  <c r="V85" i="1"/>
  <c r="T106" i="1"/>
  <c r="V86" i="1"/>
  <c r="T111" i="1"/>
  <c r="T110" i="1"/>
  <c r="T114" i="1"/>
  <c r="T113" i="1"/>
  <c r="T112" i="1"/>
  <c r="T108" i="1"/>
  <c r="T107" i="1"/>
  <c r="T109" i="1"/>
  <c r="T102" i="1"/>
  <c r="T103" i="1"/>
  <c r="T104" i="1"/>
  <c r="T105" i="1"/>
  <c r="T101" i="1"/>
  <c r="T100" i="1"/>
  <c r="T98" i="1"/>
  <c r="T97" i="1"/>
  <c r="T99" i="1"/>
  <c r="T89" i="1"/>
  <c r="T86" i="1"/>
  <c r="T88" i="1"/>
  <c r="T87" i="1"/>
  <c r="T85" i="1"/>
  <c r="V68" i="1"/>
  <c r="T68" i="1"/>
  <c r="V67" i="1"/>
  <c r="T67" i="1"/>
  <c r="V62" i="1"/>
  <c r="T6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33" i="1"/>
  <c r="E34" i="1"/>
  <c r="E35" i="1"/>
  <c r="E36" i="1"/>
  <c r="N36" i="1" s="1"/>
  <c r="E37" i="1"/>
  <c r="N37" i="1" s="1"/>
  <c r="E38" i="1"/>
  <c r="N38" i="1" s="1"/>
  <c r="E39" i="1"/>
  <c r="N39" i="1" s="1"/>
  <c r="E41" i="1"/>
  <c r="E42" i="1"/>
  <c r="E43" i="1"/>
  <c r="E44" i="1"/>
  <c r="E45" i="1"/>
  <c r="E46" i="1"/>
  <c r="E47" i="1"/>
  <c r="E48" i="1"/>
  <c r="E49" i="1"/>
  <c r="Q45" i="1" l="1"/>
  <c r="W95" i="1"/>
  <c r="W85" i="1"/>
  <c r="W101" i="1"/>
  <c r="W90" i="1"/>
  <c r="W99" i="1"/>
  <c r="W103" i="1"/>
  <c r="W114" i="1"/>
  <c r="W93" i="1"/>
  <c r="W106" i="1"/>
  <c r="W87" i="1"/>
  <c r="W88" i="1"/>
  <c r="W94" i="1"/>
  <c r="W104" i="1"/>
  <c r="W113" i="1"/>
  <c r="W86" i="1"/>
  <c r="W97" i="1"/>
  <c r="W102" i="1"/>
  <c r="W110" i="1"/>
  <c r="W89" i="1"/>
  <c r="W109" i="1"/>
  <c r="W111" i="1"/>
  <c r="W92" i="1"/>
  <c r="W98" i="1"/>
  <c r="W107" i="1"/>
  <c r="W100" i="1"/>
  <c r="W96" i="1"/>
  <c r="W108" i="1"/>
  <c r="W91" i="1"/>
  <c r="W105" i="1"/>
  <c r="W112" i="1"/>
  <c r="W68" i="1"/>
  <c r="W67" i="1"/>
  <c r="W62" i="1"/>
  <c r="W63" i="1"/>
  <c r="N44" i="1"/>
  <c r="Q44" i="1"/>
  <c r="Q42" i="1"/>
  <c r="N42" i="1"/>
  <c r="N49" i="1"/>
  <c r="Q49" i="1"/>
  <c r="N41" i="1"/>
  <c r="Q41" i="1"/>
  <c r="N47" i="1"/>
  <c r="Q47" i="1"/>
  <c r="N45" i="1"/>
  <c r="N43" i="1"/>
  <c r="Q43" i="1"/>
  <c r="Q48" i="1"/>
  <c r="N48" i="1"/>
  <c r="Q46" i="1"/>
  <c r="N46" i="1"/>
  <c r="Q39" i="1"/>
  <c r="Q38" i="1"/>
  <c r="Q37" i="1"/>
  <c r="Q36" i="1"/>
  <c r="Q35" i="1"/>
  <c r="N35" i="1"/>
  <c r="N34" i="1"/>
  <c r="Q34" i="1"/>
  <c r="Q33" i="1"/>
  <c r="N33" i="1"/>
  <c r="Q32" i="1"/>
  <c r="N32" i="1"/>
  <c r="N31" i="1"/>
  <c r="Q31" i="1"/>
  <c r="Q30" i="1"/>
  <c r="N30" i="1"/>
  <c r="N29" i="1"/>
  <c r="R29" i="1" s="1"/>
  <c r="U29" i="1" s="1"/>
  <c r="N28" i="1"/>
  <c r="Q28" i="1"/>
  <c r="Q27" i="1"/>
  <c r="N27" i="1"/>
  <c r="Q26" i="1"/>
  <c r="N26" i="1"/>
  <c r="Q25" i="1"/>
  <c r="N25" i="1"/>
  <c r="Q24" i="1"/>
  <c r="N24" i="1"/>
  <c r="Q22" i="1"/>
  <c r="N22" i="1"/>
  <c r="Q23" i="1"/>
  <c r="N23" i="1"/>
  <c r="R35" i="1" l="1"/>
  <c r="U35" i="1" s="1"/>
  <c r="V29" i="1"/>
  <c r="R39" i="1"/>
  <c r="V39" i="1" s="1"/>
  <c r="R49" i="1"/>
  <c r="R48" i="1"/>
  <c r="R45" i="1"/>
  <c r="R47" i="1"/>
  <c r="R46" i="1"/>
  <c r="R43" i="1"/>
  <c r="R44" i="1"/>
  <c r="R42" i="1"/>
  <c r="R41" i="1"/>
  <c r="U41" i="1" s="1"/>
  <c r="R38" i="1"/>
  <c r="V38" i="1" s="1"/>
  <c r="R36" i="1"/>
  <c r="V36" i="1" s="1"/>
  <c r="R37" i="1"/>
  <c r="V37" i="1" s="1"/>
  <c r="R32" i="1"/>
  <c r="U32" i="1" s="1"/>
  <c r="R33" i="1"/>
  <c r="U33" i="1" s="1"/>
  <c r="R34" i="1"/>
  <c r="U34" i="1" s="1"/>
  <c r="R30" i="1"/>
  <c r="U30" i="1" s="1"/>
  <c r="R31" i="1"/>
  <c r="U31" i="1" s="1"/>
  <c r="R28" i="1"/>
  <c r="U28" i="1" s="1"/>
  <c r="R27" i="1"/>
  <c r="U27" i="1" s="1"/>
  <c r="R26" i="1"/>
  <c r="U26" i="1" s="1"/>
  <c r="R25" i="1"/>
  <c r="U25" i="1" s="1"/>
  <c r="R22" i="1"/>
  <c r="U22" i="1" s="1"/>
  <c r="R24" i="1"/>
  <c r="U24" i="1" s="1"/>
  <c r="R23" i="1"/>
  <c r="U23" i="1" s="1"/>
  <c r="H12" i="1"/>
  <c r="H13" i="1"/>
  <c r="H14" i="1"/>
  <c r="H15" i="1"/>
  <c r="H16" i="1"/>
  <c r="H17" i="1"/>
  <c r="H18" i="1"/>
  <c r="H19" i="1"/>
  <c r="H20" i="1"/>
  <c r="H21" i="1"/>
  <c r="H9" i="1"/>
  <c r="H10" i="1"/>
  <c r="H11" i="1"/>
  <c r="H8" i="1"/>
  <c r="H7" i="1"/>
  <c r="U48" i="1" l="1"/>
  <c r="V48" i="1"/>
  <c r="U49" i="1"/>
  <c r="V49" i="1"/>
  <c r="U42" i="1"/>
  <c r="V42" i="1"/>
  <c r="U44" i="1"/>
  <c r="V44" i="1"/>
  <c r="U46" i="1"/>
  <c r="V46" i="1"/>
  <c r="U47" i="1"/>
  <c r="V47" i="1"/>
  <c r="U45" i="1"/>
  <c r="V45" i="1"/>
  <c r="U43" i="1"/>
  <c r="V43" i="1"/>
  <c r="V27" i="1"/>
  <c r="V23" i="1"/>
  <c r="V30" i="1"/>
  <c r="V24" i="1"/>
  <c r="V25" i="1"/>
  <c r="V26" i="1"/>
  <c r="V22" i="1"/>
  <c r="V35" i="1"/>
  <c r="V28" i="1"/>
  <c r="V32" i="1"/>
  <c r="V31" i="1"/>
  <c r="V34" i="1"/>
  <c r="V33" i="1"/>
  <c r="V41" i="1"/>
  <c r="U39" i="1"/>
  <c r="U38" i="1"/>
  <c r="U37" i="1"/>
  <c r="U36" i="1"/>
  <c r="T27" i="1"/>
  <c r="T24" i="1"/>
  <c r="T49" i="1"/>
  <c r="T48" i="1"/>
  <c r="T45" i="1"/>
  <c r="T47" i="1"/>
  <c r="T46" i="1"/>
  <c r="T43" i="1"/>
  <c r="T44" i="1"/>
  <c r="T42" i="1"/>
  <c r="T41" i="1"/>
  <c r="T39" i="1"/>
  <c r="T38" i="1"/>
  <c r="T36" i="1"/>
  <c r="T32" i="1"/>
  <c r="T37" i="1"/>
  <c r="T35" i="1"/>
  <c r="T33" i="1"/>
  <c r="T30" i="1"/>
  <c r="T34" i="1"/>
  <c r="T31" i="1"/>
  <c r="T25" i="1"/>
  <c r="T28" i="1"/>
  <c r="T29" i="1"/>
  <c r="W29" i="1" s="1"/>
  <c r="T26" i="1"/>
  <c r="T22" i="1"/>
  <c r="T23" i="1"/>
  <c r="G7" i="1"/>
  <c r="F7" i="1"/>
  <c r="H6" i="1"/>
  <c r="G843" i="1"/>
  <c r="F843" i="1"/>
  <c r="E843" i="1"/>
  <c r="G844" i="1"/>
  <c r="F844" i="1"/>
  <c r="E844" i="1"/>
  <c r="G6" i="1"/>
  <c r="F6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V848" i="1" s="1"/>
  <c r="G847" i="1"/>
  <c r="F847" i="1"/>
  <c r="E847" i="1"/>
  <c r="V847" i="1" s="1"/>
  <c r="G846" i="1"/>
  <c r="F846" i="1"/>
  <c r="G842" i="1"/>
  <c r="F842" i="1"/>
  <c r="E842" i="1"/>
  <c r="H842" i="1" s="1"/>
  <c r="G841" i="1"/>
  <c r="F841" i="1"/>
  <c r="E841" i="1"/>
  <c r="H841" i="1" s="1"/>
  <c r="G840" i="1"/>
  <c r="F840" i="1"/>
  <c r="E840" i="1"/>
  <c r="H840" i="1" s="1"/>
  <c r="G839" i="1"/>
  <c r="F839" i="1"/>
  <c r="E839" i="1"/>
  <c r="H839" i="1" s="1"/>
  <c r="G838" i="1"/>
  <c r="F838" i="1"/>
  <c r="E838" i="1"/>
  <c r="H838" i="1" s="1"/>
  <c r="G837" i="1"/>
  <c r="F837" i="1"/>
  <c r="E837" i="1"/>
  <c r="H837" i="1" s="1"/>
  <c r="G836" i="1"/>
  <c r="F836" i="1"/>
  <c r="E836" i="1"/>
  <c r="H836" i="1" s="1"/>
  <c r="G835" i="1"/>
  <c r="F835" i="1"/>
  <c r="E835" i="1"/>
  <c r="H835" i="1" s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E810" i="1"/>
  <c r="G809" i="1"/>
  <c r="F809" i="1"/>
  <c r="E809" i="1"/>
  <c r="G808" i="1"/>
  <c r="F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E772" i="1"/>
  <c r="G749" i="1"/>
  <c r="F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G488" i="1"/>
  <c r="F488" i="1"/>
  <c r="E488" i="1"/>
  <c r="G487" i="1"/>
  <c r="F487" i="1"/>
  <c r="E487" i="1"/>
  <c r="G486" i="1"/>
  <c r="F486" i="1"/>
  <c r="E486" i="1"/>
  <c r="G485" i="1"/>
  <c r="F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69" i="1"/>
  <c r="F469" i="1"/>
  <c r="G468" i="1"/>
  <c r="F468" i="1"/>
  <c r="E468" i="1"/>
  <c r="G467" i="1"/>
  <c r="E467" i="1"/>
  <c r="G466" i="1"/>
  <c r="F466" i="1"/>
  <c r="G465" i="1"/>
  <c r="F465" i="1"/>
  <c r="J465" i="1"/>
  <c r="G464" i="1"/>
  <c r="J464" i="1"/>
  <c r="G463" i="1"/>
  <c r="J463" i="1"/>
  <c r="G462" i="1"/>
  <c r="J462" i="1"/>
  <c r="J461" i="1"/>
  <c r="J460" i="1"/>
  <c r="J459" i="1"/>
  <c r="G454" i="1"/>
  <c r="G453" i="1"/>
  <c r="G452" i="1"/>
  <c r="G451" i="1"/>
  <c r="G450" i="1"/>
  <c r="E449" i="1"/>
  <c r="E448" i="1"/>
  <c r="G445" i="1"/>
  <c r="E445" i="1"/>
  <c r="G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G422" i="1"/>
  <c r="F422" i="1"/>
  <c r="G421" i="1"/>
  <c r="F421" i="1"/>
  <c r="G420" i="1"/>
  <c r="G419" i="1"/>
  <c r="G418" i="1"/>
  <c r="G417" i="1"/>
  <c r="G416" i="1"/>
  <c r="G415" i="1"/>
  <c r="G414" i="1"/>
  <c r="G413" i="1"/>
  <c r="Q413" i="1"/>
  <c r="G412" i="1"/>
  <c r="E412" i="1"/>
  <c r="G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Q406" i="1"/>
  <c r="G405" i="1"/>
  <c r="Q405" i="1"/>
  <c r="G404" i="1"/>
  <c r="Q404" i="1"/>
  <c r="G403" i="1"/>
  <c r="Q403" i="1"/>
  <c r="G402" i="1"/>
  <c r="Q402" i="1"/>
  <c r="G401" i="1"/>
  <c r="Q401" i="1"/>
  <c r="G400" i="1"/>
  <c r="Q400" i="1"/>
  <c r="G399" i="1"/>
  <c r="Q399" i="1"/>
  <c r="G398" i="1"/>
  <c r="Q398" i="1"/>
  <c r="G397" i="1"/>
  <c r="Q397" i="1"/>
  <c r="G396" i="1"/>
  <c r="Q396" i="1"/>
  <c r="G395" i="1"/>
  <c r="Q395" i="1"/>
  <c r="G394" i="1"/>
  <c r="Q394" i="1"/>
  <c r="G393" i="1"/>
  <c r="Q393" i="1"/>
  <c r="G392" i="1"/>
  <c r="Q392" i="1"/>
  <c r="G391" i="1"/>
  <c r="Q391" i="1"/>
  <c r="G390" i="1"/>
  <c r="Q390" i="1"/>
  <c r="G389" i="1"/>
  <c r="Q389" i="1"/>
  <c r="G388" i="1"/>
  <c r="Q388" i="1"/>
  <c r="G387" i="1"/>
  <c r="Q387" i="1"/>
  <c r="G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G364" i="1"/>
  <c r="G363" i="1"/>
  <c r="G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G333" i="1"/>
  <c r="F333" i="1"/>
  <c r="G332" i="1"/>
  <c r="F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8" i="1"/>
  <c r="F298" i="1"/>
  <c r="E298" i="1"/>
  <c r="G297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E290" i="1"/>
  <c r="E278" i="1"/>
  <c r="E277" i="1"/>
  <c r="E276" i="1"/>
  <c r="E275" i="1"/>
  <c r="F262" i="1"/>
  <c r="E262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G187" i="1"/>
  <c r="E187" i="1"/>
  <c r="G186" i="1"/>
  <c r="E186" i="1"/>
  <c r="G185" i="1"/>
  <c r="E185" i="1"/>
  <c r="G184" i="1"/>
  <c r="E184" i="1"/>
  <c r="G183" i="1"/>
  <c r="G182" i="1"/>
  <c r="G181" i="1"/>
  <c r="G180" i="1"/>
  <c r="G178" i="1"/>
  <c r="G177" i="1"/>
  <c r="G176" i="1"/>
  <c r="G175" i="1"/>
  <c r="G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G159" i="1"/>
  <c r="F159" i="1"/>
  <c r="G158" i="1"/>
  <c r="F158" i="1"/>
  <c r="G157" i="1"/>
  <c r="G156" i="1"/>
  <c r="G155" i="1"/>
  <c r="G154" i="1"/>
  <c r="F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7" i="1"/>
  <c r="F147" i="1"/>
  <c r="E147" i="1"/>
  <c r="G146" i="1"/>
  <c r="F146" i="1"/>
  <c r="E146" i="1"/>
  <c r="G145" i="1"/>
  <c r="F145" i="1"/>
  <c r="E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F74" i="1"/>
  <c r="E74" i="1"/>
  <c r="E73" i="1"/>
  <c r="F72" i="1"/>
  <c r="E72" i="1"/>
  <c r="F71" i="1"/>
  <c r="E71" i="1"/>
  <c r="G70" i="1"/>
  <c r="F70" i="1"/>
  <c r="E70" i="1"/>
  <c r="G69" i="1"/>
  <c r="F69" i="1"/>
  <c r="E69" i="1"/>
  <c r="G66" i="1"/>
  <c r="F66" i="1"/>
  <c r="E66" i="1"/>
  <c r="G65" i="1"/>
  <c r="F65" i="1"/>
  <c r="E65" i="1"/>
  <c r="G64" i="1"/>
  <c r="F64" i="1"/>
  <c r="E64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G48" i="1"/>
  <c r="F48" i="1"/>
  <c r="G47" i="1"/>
  <c r="F47" i="1"/>
  <c r="G46" i="1"/>
  <c r="F46" i="1"/>
  <c r="G45" i="1"/>
  <c r="F45" i="1"/>
  <c r="G44" i="1"/>
  <c r="G43" i="1"/>
  <c r="G42" i="1"/>
  <c r="G41" i="1"/>
  <c r="G40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F8" i="1"/>
  <c r="G8" i="1"/>
  <c r="F9" i="1"/>
  <c r="G9" i="1"/>
  <c r="F10" i="1"/>
  <c r="G10" i="1"/>
  <c r="F11" i="1"/>
  <c r="G11" i="1"/>
  <c r="F12" i="1"/>
  <c r="G12" i="1"/>
  <c r="W45" i="1" l="1"/>
  <c r="W41" i="1"/>
  <c r="W22" i="1"/>
  <c r="W33" i="1"/>
  <c r="W24" i="1"/>
  <c r="W35" i="1"/>
  <c r="W26" i="1"/>
  <c r="W28" i="1"/>
  <c r="W23" i="1"/>
  <c r="AA23" i="1" s="1"/>
  <c r="W30" i="1"/>
  <c r="W34" i="1"/>
  <c r="W27" i="1"/>
  <c r="W32" i="1"/>
  <c r="W25" i="1"/>
  <c r="W31" i="1"/>
  <c r="Q785" i="1"/>
  <c r="N716" i="1"/>
  <c r="Q716" i="1"/>
  <c r="N724" i="1"/>
  <c r="Q724" i="1"/>
  <c r="N732" i="1"/>
  <c r="Q732" i="1"/>
  <c r="N740" i="1"/>
  <c r="Q740" i="1"/>
  <c r="N748" i="1"/>
  <c r="Q748" i="1"/>
  <c r="N776" i="1"/>
  <c r="Q776" i="1"/>
  <c r="N781" i="1"/>
  <c r="Q781" i="1"/>
  <c r="N789" i="1"/>
  <c r="Q789" i="1"/>
  <c r="N806" i="1"/>
  <c r="Q806" i="1"/>
  <c r="N719" i="1"/>
  <c r="Q719" i="1"/>
  <c r="N727" i="1"/>
  <c r="Q727" i="1"/>
  <c r="N735" i="1"/>
  <c r="Q735" i="1"/>
  <c r="N743" i="1"/>
  <c r="Q743" i="1"/>
  <c r="N782" i="1"/>
  <c r="Q782" i="1"/>
  <c r="N790" i="1"/>
  <c r="Q790" i="1"/>
  <c r="N797" i="1"/>
  <c r="Q797" i="1"/>
  <c r="N801" i="1"/>
  <c r="Q801" i="1"/>
  <c r="N809" i="1"/>
  <c r="Q809" i="1"/>
  <c r="N722" i="1"/>
  <c r="Q722" i="1"/>
  <c r="N730" i="1"/>
  <c r="Q730" i="1"/>
  <c r="N738" i="1"/>
  <c r="Q738" i="1"/>
  <c r="N746" i="1"/>
  <c r="Q746" i="1"/>
  <c r="N774" i="1"/>
  <c r="Q774" i="1"/>
  <c r="N783" i="1"/>
  <c r="Q783" i="1"/>
  <c r="N791" i="1"/>
  <c r="Q791" i="1"/>
  <c r="N804" i="1"/>
  <c r="Q804" i="1"/>
  <c r="N717" i="1"/>
  <c r="Q717" i="1"/>
  <c r="N725" i="1"/>
  <c r="Q725" i="1"/>
  <c r="N733" i="1"/>
  <c r="Q733" i="1"/>
  <c r="N741" i="1"/>
  <c r="Q741" i="1"/>
  <c r="N777" i="1"/>
  <c r="Q777" i="1"/>
  <c r="N784" i="1"/>
  <c r="Q784" i="1"/>
  <c r="N792" i="1"/>
  <c r="Q792" i="1"/>
  <c r="N798" i="1"/>
  <c r="Q798" i="1"/>
  <c r="N807" i="1"/>
  <c r="Q807" i="1"/>
  <c r="N720" i="1"/>
  <c r="Q720" i="1"/>
  <c r="N728" i="1"/>
  <c r="Q728" i="1"/>
  <c r="N736" i="1"/>
  <c r="Q736" i="1"/>
  <c r="N744" i="1"/>
  <c r="Q744" i="1"/>
  <c r="N793" i="1"/>
  <c r="Q793" i="1"/>
  <c r="N802" i="1"/>
  <c r="Q802" i="1"/>
  <c r="N723" i="1"/>
  <c r="Q723" i="1"/>
  <c r="N731" i="1"/>
  <c r="Q731" i="1"/>
  <c r="N739" i="1"/>
  <c r="Q739" i="1"/>
  <c r="N747" i="1"/>
  <c r="Q747" i="1"/>
  <c r="N772" i="1"/>
  <c r="Q772" i="1"/>
  <c r="N775" i="1"/>
  <c r="Q775" i="1"/>
  <c r="N786" i="1"/>
  <c r="Q786" i="1"/>
  <c r="N794" i="1"/>
  <c r="Q794" i="1"/>
  <c r="N799" i="1"/>
  <c r="Q799" i="1"/>
  <c r="N805" i="1"/>
  <c r="Q805" i="1"/>
  <c r="N718" i="1"/>
  <c r="Q718" i="1"/>
  <c r="N726" i="1"/>
  <c r="Q726" i="1"/>
  <c r="N734" i="1"/>
  <c r="Q734" i="1"/>
  <c r="N742" i="1"/>
  <c r="Q742" i="1"/>
  <c r="N779" i="1"/>
  <c r="Q779" i="1"/>
  <c r="N787" i="1"/>
  <c r="Q787" i="1"/>
  <c r="N795" i="1"/>
  <c r="Q795" i="1"/>
  <c r="N808" i="1"/>
  <c r="Q808" i="1"/>
  <c r="N721" i="1"/>
  <c r="Q721" i="1"/>
  <c r="N729" i="1"/>
  <c r="Q729" i="1"/>
  <c r="N737" i="1"/>
  <c r="Q737" i="1"/>
  <c r="N745" i="1"/>
  <c r="Q745" i="1"/>
  <c r="N773" i="1"/>
  <c r="Q773" i="1"/>
  <c r="N780" i="1"/>
  <c r="Q780" i="1"/>
  <c r="N788" i="1"/>
  <c r="Q788" i="1"/>
  <c r="N796" i="1"/>
  <c r="Q796" i="1"/>
  <c r="N800" i="1"/>
  <c r="Q800" i="1"/>
  <c r="N803" i="1"/>
  <c r="Q803" i="1"/>
  <c r="N715" i="1"/>
  <c r="Q715" i="1"/>
  <c r="J785" i="1"/>
  <c r="N785" i="1"/>
  <c r="Q778" i="1"/>
  <c r="N705" i="1"/>
  <c r="J596" i="1"/>
  <c r="Q586" i="1"/>
  <c r="N487" i="1"/>
  <c r="N425" i="1"/>
  <c r="Q585" i="1"/>
  <c r="J448" i="1"/>
  <c r="J449" i="1"/>
  <c r="Q582" i="1"/>
  <c r="Q584" i="1"/>
  <c r="Q583" i="1"/>
  <c r="J554" i="1"/>
  <c r="J558" i="1"/>
  <c r="J562" i="1"/>
  <c r="J566" i="1"/>
  <c r="J570" i="1"/>
  <c r="J574" i="1"/>
  <c r="J578" i="1"/>
  <c r="J582" i="1"/>
  <c r="J586" i="1"/>
  <c r="J590" i="1"/>
  <c r="J594" i="1"/>
  <c r="J553" i="1"/>
  <c r="J557" i="1"/>
  <c r="J561" i="1"/>
  <c r="J565" i="1"/>
  <c r="J569" i="1"/>
  <c r="J573" i="1"/>
  <c r="J577" i="1"/>
  <c r="J581" i="1"/>
  <c r="J585" i="1"/>
  <c r="J589" i="1"/>
  <c r="J593" i="1"/>
  <c r="J552" i="1"/>
  <c r="J556" i="1"/>
  <c r="J560" i="1"/>
  <c r="J564" i="1"/>
  <c r="J568" i="1"/>
  <c r="J572" i="1"/>
  <c r="J576" i="1"/>
  <c r="J580" i="1"/>
  <c r="J584" i="1"/>
  <c r="J588" i="1"/>
  <c r="J592" i="1"/>
  <c r="J555" i="1"/>
  <c r="J559" i="1"/>
  <c r="J563" i="1"/>
  <c r="J567" i="1"/>
  <c r="J571" i="1"/>
  <c r="J575" i="1"/>
  <c r="J579" i="1"/>
  <c r="J583" i="1"/>
  <c r="J587" i="1"/>
  <c r="J591" i="1"/>
  <c r="J595" i="1"/>
  <c r="J514" i="1"/>
  <c r="J518" i="1"/>
  <c r="J522" i="1"/>
  <c r="J526" i="1"/>
  <c r="J530" i="1"/>
  <c r="J513" i="1"/>
  <c r="J517" i="1"/>
  <c r="J521" i="1"/>
  <c r="J525" i="1"/>
  <c r="J529" i="1"/>
  <c r="J516" i="1"/>
  <c r="J520" i="1"/>
  <c r="J524" i="1"/>
  <c r="J528" i="1"/>
  <c r="J515" i="1"/>
  <c r="J519" i="1"/>
  <c r="J523" i="1"/>
  <c r="J527" i="1"/>
  <c r="J512" i="1"/>
  <c r="J511" i="1"/>
  <c r="J510" i="1"/>
  <c r="J509" i="1"/>
  <c r="J508" i="1"/>
  <c r="J507" i="1"/>
  <c r="J506" i="1"/>
  <c r="J505" i="1"/>
  <c r="N468" i="1"/>
  <c r="N472" i="1"/>
  <c r="N476" i="1"/>
  <c r="N480" i="1"/>
  <c r="N484" i="1"/>
  <c r="N471" i="1"/>
  <c r="N475" i="1"/>
  <c r="N479" i="1"/>
  <c r="N483" i="1"/>
  <c r="N486" i="1"/>
  <c r="N467" i="1"/>
  <c r="N474" i="1"/>
  <c r="N478" i="1"/>
  <c r="N482" i="1"/>
  <c r="N473" i="1"/>
  <c r="N477" i="1"/>
  <c r="N481" i="1"/>
  <c r="N490" i="1"/>
  <c r="N494" i="1"/>
  <c r="N498" i="1"/>
  <c r="N493" i="1"/>
  <c r="N497" i="1"/>
  <c r="N501" i="1"/>
  <c r="N492" i="1"/>
  <c r="N496" i="1"/>
  <c r="N500" i="1"/>
  <c r="N488" i="1"/>
  <c r="N491" i="1"/>
  <c r="N495" i="1"/>
  <c r="N499" i="1"/>
  <c r="N503" i="1"/>
  <c r="N502" i="1"/>
  <c r="N469" i="1"/>
  <c r="C8" i="4"/>
  <c r="N459" i="1"/>
  <c r="N449" i="1"/>
  <c r="Q451" i="1"/>
  <c r="R451" i="1" s="1"/>
  <c r="Q445" i="1"/>
  <c r="Q443" i="1"/>
  <c r="Q449" i="1"/>
  <c r="Q448" i="1"/>
  <c r="Q444" i="1"/>
  <c r="Q450" i="1"/>
  <c r="R450" i="1" s="1"/>
  <c r="N435" i="1"/>
  <c r="Q435" i="1"/>
  <c r="N439" i="1"/>
  <c r="Q439" i="1"/>
  <c r="N442" i="1"/>
  <c r="Q442" i="1"/>
  <c r="N438" i="1"/>
  <c r="Q438" i="1"/>
  <c r="N440" i="1"/>
  <c r="Q440" i="1"/>
  <c r="N441" i="1"/>
  <c r="Q441" i="1"/>
  <c r="N434" i="1"/>
  <c r="Q434" i="1"/>
  <c r="N437" i="1"/>
  <c r="Q437" i="1"/>
  <c r="N436" i="1"/>
  <c r="Q436" i="1"/>
  <c r="N445" i="1"/>
  <c r="J445" i="1"/>
  <c r="N444" i="1"/>
  <c r="J444" i="1"/>
  <c r="N443" i="1"/>
  <c r="J443" i="1"/>
  <c r="J442" i="1"/>
  <c r="J441" i="1"/>
  <c r="Q411" i="1"/>
  <c r="Q408" i="1"/>
  <c r="Q407" i="1"/>
  <c r="Q410" i="1"/>
  <c r="Q409" i="1"/>
  <c r="Q412" i="1"/>
  <c r="C9" i="4"/>
  <c r="Q316" i="1"/>
  <c r="Q324" i="1"/>
  <c r="Q319" i="1"/>
  <c r="Q314" i="1"/>
  <c r="Q322" i="1"/>
  <c r="Q312" i="1"/>
  <c r="Q320" i="1"/>
  <c r="Q315" i="1"/>
  <c r="Q323" i="1"/>
  <c r="Q318" i="1"/>
  <c r="Q317" i="1"/>
  <c r="Q313" i="1"/>
  <c r="Q321" i="1"/>
  <c r="Q311" i="1"/>
  <c r="Q310" i="1"/>
  <c r="Q309" i="1"/>
  <c r="Q308" i="1"/>
  <c r="Q307" i="1"/>
  <c r="Q306" i="1"/>
  <c r="Q305" i="1"/>
  <c r="Q304" i="1"/>
  <c r="Q303" i="1"/>
  <c r="Q302" i="1"/>
  <c r="Q301" i="1"/>
  <c r="N300" i="1"/>
  <c r="Q300" i="1"/>
  <c r="Q245" i="1"/>
  <c r="Q253" i="1"/>
  <c r="Q248" i="1"/>
  <c r="Q251" i="1"/>
  <c r="Q246" i="1"/>
  <c r="Q254" i="1"/>
  <c r="Q249" i="1"/>
  <c r="Q244" i="1"/>
  <c r="Q252" i="1"/>
  <c r="Q247" i="1"/>
  <c r="Q255" i="1"/>
  <c r="Q250" i="1"/>
  <c r="N262" i="1"/>
  <c r="N189" i="1"/>
  <c r="N191" i="1"/>
  <c r="N187" i="1"/>
  <c r="N190" i="1"/>
  <c r="Q275" i="1"/>
  <c r="N275" i="1"/>
  <c r="Q276" i="1"/>
  <c r="N276" i="1"/>
  <c r="Q291" i="1"/>
  <c r="N291" i="1"/>
  <c r="Q293" i="1"/>
  <c r="N293" i="1"/>
  <c r="Q295" i="1"/>
  <c r="N295" i="1"/>
  <c r="Q290" i="1"/>
  <c r="N290" i="1"/>
  <c r="Q296" i="1"/>
  <c r="N296" i="1"/>
  <c r="Q277" i="1"/>
  <c r="N277" i="1"/>
  <c r="Q278" i="1"/>
  <c r="N278" i="1"/>
  <c r="Q292" i="1"/>
  <c r="N292" i="1"/>
  <c r="Q294" i="1"/>
  <c r="N294" i="1"/>
  <c r="U293" i="1"/>
  <c r="U292" i="1"/>
  <c r="Q258" i="1"/>
  <c r="N258" i="1"/>
  <c r="Q257" i="1"/>
  <c r="N257" i="1"/>
  <c r="Q259" i="1"/>
  <c r="N259" i="1"/>
  <c r="Q256" i="1"/>
  <c r="N256" i="1"/>
  <c r="Q260" i="1"/>
  <c r="N260" i="1"/>
  <c r="Q262" i="1"/>
  <c r="U262" i="1"/>
  <c r="U276" i="1"/>
  <c r="N238" i="1"/>
  <c r="Q208" i="1"/>
  <c r="Q209" i="1"/>
  <c r="Q207" i="1"/>
  <c r="N195" i="1"/>
  <c r="Q195" i="1"/>
  <c r="N192" i="1"/>
  <c r="Q192" i="1"/>
  <c r="N196" i="1"/>
  <c r="Q196" i="1"/>
  <c r="N200" i="1"/>
  <c r="Q200" i="1"/>
  <c r="N204" i="1"/>
  <c r="Q204" i="1"/>
  <c r="N193" i="1"/>
  <c r="Q193" i="1"/>
  <c r="N197" i="1"/>
  <c r="Q197" i="1"/>
  <c r="N201" i="1"/>
  <c r="Q201" i="1"/>
  <c r="N205" i="1"/>
  <c r="Q205" i="1"/>
  <c r="N203" i="1"/>
  <c r="Q203" i="1"/>
  <c r="N194" i="1"/>
  <c r="Q194" i="1"/>
  <c r="N198" i="1"/>
  <c r="Q198" i="1"/>
  <c r="N202" i="1"/>
  <c r="Q202" i="1"/>
  <c r="N206" i="1"/>
  <c r="Q206" i="1"/>
  <c r="N199" i="1"/>
  <c r="Q199" i="1"/>
  <c r="N237" i="1"/>
  <c r="N229" i="1"/>
  <c r="N224" i="1"/>
  <c r="N232" i="1"/>
  <c r="N227" i="1"/>
  <c r="N235" i="1"/>
  <c r="N230" i="1"/>
  <c r="N233" i="1"/>
  <c r="N228" i="1"/>
  <c r="N236" i="1"/>
  <c r="N223" i="1"/>
  <c r="N231" i="1"/>
  <c r="N226" i="1"/>
  <c r="N234" i="1"/>
  <c r="N213" i="1"/>
  <c r="N216" i="1"/>
  <c r="N207" i="1"/>
  <c r="N208" i="1"/>
  <c r="N211" i="1"/>
  <c r="N214" i="1"/>
  <c r="N209" i="1"/>
  <c r="N217" i="1"/>
  <c r="N212" i="1"/>
  <c r="N215" i="1"/>
  <c r="N210" i="1"/>
  <c r="N218" i="1"/>
  <c r="N61" i="1"/>
  <c r="Q61" i="1"/>
  <c r="W39" i="1"/>
  <c r="W48" i="1"/>
  <c r="W44" i="1"/>
  <c r="W36" i="1"/>
  <c r="W42" i="1"/>
  <c r="W38" i="1"/>
  <c r="W49" i="1"/>
  <c r="W37" i="1"/>
  <c r="W43" i="1"/>
  <c r="W46" i="1"/>
  <c r="W47" i="1"/>
  <c r="Q298" i="1"/>
  <c r="N405" i="1"/>
  <c r="R405" i="1" s="1"/>
  <c r="J398" i="1"/>
  <c r="N225" i="1"/>
  <c r="U291" i="1"/>
  <c r="U294" i="1"/>
  <c r="U295" i="1"/>
  <c r="U296" i="1"/>
  <c r="U290" i="1"/>
  <c r="U289" i="1"/>
  <c r="U288" i="1"/>
  <c r="N219" i="1"/>
  <c r="N239" i="1"/>
  <c r="N247" i="1"/>
  <c r="Q210" i="1"/>
  <c r="Q213" i="1"/>
  <c r="Q212" i="1"/>
  <c r="Q211" i="1"/>
  <c r="Q214" i="1"/>
  <c r="Q150" i="1"/>
  <c r="Q168" i="1"/>
  <c r="Q191" i="1"/>
  <c r="N52" i="1"/>
  <c r="Q52" i="1"/>
  <c r="N60" i="1"/>
  <c r="Q60" i="1"/>
  <c r="N79" i="1"/>
  <c r="Q79" i="1"/>
  <c r="Q117" i="1"/>
  <c r="N117" i="1"/>
  <c r="Q147" i="1"/>
  <c r="N147" i="1"/>
  <c r="N169" i="1"/>
  <c r="Q169" i="1"/>
  <c r="Q177" i="1"/>
  <c r="N177" i="1"/>
  <c r="Q186" i="1"/>
  <c r="N186" i="1"/>
  <c r="N64" i="1"/>
  <c r="Q64" i="1"/>
  <c r="N119" i="1"/>
  <c r="Q119" i="1"/>
  <c r="Q57" i="1"/>
  <c r="N57" i="1"/>
  <c r="Q69" i="1"/>
  <c r="N69" i="1"/>
  <c r="N84" i="1"/>
  <c r="Q84" i="1"/>
  <c r="Q166" i="1"/>
  <c r="N166" i="1"/>
  <c r="N55" i="1"/>
  <c r="Q55" i="1"/>
  <c r="N65" i="1"/>
  <c r="Q65" i="1"/>
  <c r="N73" i="1"/>
  <c r="Q73" i="1"/>
  <c r="Q82" i="1"/>
  <c r="N82" i="1"/>
  <c r="Q120" i="1"/>
  <c r="N120" i="1"/>
  <c r="Q152" i="1"/>
  <c r="N152" i="1"/>
  <c r="Q164" i="1"/>
  <c r="N164" i="1"/>
  <c r="Q172" i="1"/>
  <c r="N172" i="1"/>
  <c r="Q189" i="1"/>
  <c r="N81" i="1"/>
  <c r="Q81" i="1"/>
  <c r="Q76" i="1"/>
  <c r="N76" i="1"/>
  <c r="Q50" i="1"/>
  <c r="N50" i="1"/>
  <c r="Q58" i="1"/>
  <c r="N58" i="1"/>
  <c r="Q70" i="1"/>
  <c r="N70" i="1"/>
  <c r="Q74" i="1"/>
  <c r="N74" i="1"/>
  <c r="N77" i="1"/>
  <c r="Q77" i="1"/>
  <c r="Q115" i="1"/>
  <c r="N115" i="1"/>
  <c r="Q122" i="1"/>
  <c r="N122" i="1"/>
  <c r="Q145" i="1"/>
  <c r="N145" i="1"/>
  <c r="Q167" i="1"/>
  <c r="N167" i="1"/>
  <c r="Q175" i="1"/>
  <c r="N175" i="1"/>
  <c r="Q184" i="1"/>
  <c r="N184" i="1"/>
  <c r="Q151" i="1"/>
  <c r="N151" i="1"/>
  <c r="Q163" i="1"/>
  <c r="N163" i="1"/>
  <c r="Q188" i="1"/>
  <c r="R188" i="1" s="1"/>
  <c r="U188" i="1" s="1"/>
  <c r="N72" i="1"/>
  <c r="Q72" i="1"/>
  <c r="Q174" i="1"/>
  <c r="N174" i="1"/>
  <c r="N53" i="1"/>
  <c r="Q53" i="1"/>
  <c r="Q80" i="1"/>
  <c r="N80" i="1"/>
  <c r="Q118" i="1"/>
  <c r="N118" i="1"/>
  <c r="N150" i="1"/>
  <c r="Q162" i="1"/>
  <c r="N162" i="1"/>
  <c r="Q170" i="1"/>
  <c r="N170" i="1"/>
  <c r="Q178" i="1"/>
  <c r="N178" i="1"/>
  <c r="Q187" i="1"/>
  <c r="Q54" i="1"/>
  <c r="N54" i="1"/>
  <c r="N171" i="1"/>
  <c r="Q171" i="1"/>
  <c r="Q66" i="1"/>
  <c r="N66" i="1"/>
  <c r="N75" i="1"/>
  <c r="Q75" i="1"/>
  <c r="Q180" i="1"/>
  <c r="N180" i="1"/>
  <c r="Q183" i="1"/>
  <c r="N183" i="1"/>
  <c r="Q56" i="1"/>
  <c r="N56" i="1"/>
  <c r="N83" i="1"/>
  <c r="Q83" i="1"/>
  <c r="Q121" i="1"/>
  <c r="N121" i="1"/>
  <c r="N153" i="1"/>
  <c r="Q153" i="1"/>
  <c r="Q165" i="1"/>
  <c r="N165" i="1"/>
  <c r="N173" i="1"/>
  <c r="Q173" i="1"/>
  <c r="N182" i="1"/>
  <c r="Q182" i="1"/>
  <c r="Q190" i="1"/>
  <c r="N51" i="1"/>
  <c r="Q51" i="1"/>
  <c r="N59" i="1"/>
  <c r="Q59" i="1"/>
  <c r="N71" i="1"/>
  <c r="Q71" i="1"/>
  <c r="Q78" i="1"/>
  <c r="N78" i="1"/>
  <c r="N116" i="1"/>
  <c r="Q116" i="1"/>
  <c r="Q123" i="1"/>
  <c r="N123" i="1"/>
  <c r="Q146" i="1"/>
  <c r="N146" i="1"/>
  <c r="N161" i="1"/>
  <c r="Q161" i="1"/>
  <c r="N168" i="1"/>
  <c r="N176" i="1"/>
  <c r="Q176" i="1"/>
  <c r="N185" i="1"/>
  <c r="Q185" i="1"/>
  <c r="Q2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Q6" i="1"/>
  <c r="U287" i="1"/>
  <c r="U273" i="1"/>
  <c r="U274" i="1"/>
  <c r="N222" i="1"/>
  <c r="N246" i="1"/>
  <c r="U279" i="1"/>
  <c r="U286" i="1"/>
  <c r="U277" i="1"/>
  <c r="U272" i="1"/>
  <c r="U275" i="1"/>
  <c r="U278" i="1"/>
  <c r="U285" i="1"/>
  <c r="J409" i="1"/>
  <c r="J481" i="1"/>
  <c r="J625" i="1"/>
  <c r="J693" i="1"/>
  <c r="J741" i="1"/>
  <c r="J789" i="1"/>
  <c r="J840" i="1"/>
  <c r="N552" i="1"/>
  <c r="N813" i="1"/>
  <c r="J425" i="1"/>
  <c r="J473" i="1"/>
  <c r="J545" i="1"/>
  <c r="J641" i="1"/>
  <c r="J709" i="1"/>
  <c r="J757" i="1"/>
  <c r="J805" i="1"/>
  <c r="N376" i="1"/>
  <c r="Q500" i="1"/>
  <c r="J393" i="1"/>
  <c r="J609" i="1"/>
  <c r="J657" i="1"/>
  <c r="J677" i="1"/>
  <c r="J725" i="1"/>
  <c r="J773" i="1"/>
  <c r="J824" i="1"/>
  <c r="N684" i="1"/>
  <c r="N306" i="1"/>
  <c r="J390" i="1"/>
  <c r="J618" i="1"/>
  <c r="J389" i="1"/>
  <c r="J405" i="1"/>
  <c r="J437" i="1"/>
  <c r="J469" i="1"/>
  <c r="J477" i="1"/>
  <c r="J541" i="1"/>
  <c r="J605" i="1"/>
  <c r="J621" i="1"/>
  <c r="J637" i="1"/>
  <c r="J653" i="1"/>
  <c r="J669" i="1"/>
  <c r="J673" i="1"/>
  <c r="J689" i="1"/>
  <c r="J705" i="1"/>
  <c r="J721" i="1"/>
  <c r="J737" i="1"/>
  <c r="J753" i="1"/>
  <c r="J769" i="1"/>
  <c r="J801" i="1"/>
  <c r="J820" i="1"/>
  <c r="J836" i="1"/>
  <c r="N360" i="1"/>
  <c r="N424" i="1"/>
  <c r="N520" i="1"/>
  <c r="N648" i="1"/>
  <c r="Q460" i="1"/>
  <c r="N843" i="1"/>
  <c r="H843" i="1"/>
  <c r="J406" i="1"/>
  <c r="J438" i="1"/>
  <c r="Q362" i="1"/>
  <c r="J650" i="1"/>
  <c r="J722" i="1"/>
  <c r="N829" i="1"/>
  <c r="T829" i="1" s="1"/>
  <c r="J397" i="1"/>
  <c r="J413" i="1"/>
  <c r="J429" i="1"/>
  <c r="J533" i="1"/>
  <c r="J549" i="1"/>
  <c r="J597" i="1"/>
  <c r="J613" i="1"/>
  <c r="J629" i="1"/>
  <c r="J645" i="1"/>
  <c r="J661" i="1"/>
  <c r="J681" i="1"/>
  <c r="J697" i="1"/>
  <c r="J713" i="1"/>
  <c r="J729" i="1"/>
  <c r="J745" i="1"/>
  <c r="J761" i="1"/>
  <c r="J777" i="1"/>
  <c r="J793" i="1"/>
  <c r="J812" i="1"/>
  <c r="J828" i="1"/>
  <c r="J847" i="1"/>
  <c r="N392" i="1"/>
  <c r="R392" i="1" s="1"/>
  <c r="N584" i="1"/>
  <c r="N848" i="1"/>
  <c r="Q564" i="1"/>
  <c r="J430" i="1"/>
  <c r="J642" i="1"/>
  <c r="J666" i="1"/>
  <c r="J678" i="1"/>
  <c r="Q368" i="1"/>
  <c r="N368" i="1"/>
  <c r="Q384" i="1"/>
  <c r="N384" i="1"/>
  <c r="N400" i="1"/>
  <c r="R400" i="1" s="1"/>
  <c r="N416" i="1"/>
  <c r="Q428" i="1"/>
  <c r="N432" i="1"/>
  <c r="N464" i="1"/>
  <c r="Q468" i="1"/>
  <c r="Q476" i="1"/>
  <c r="N504" i="1"/>
  <c r="Q508" i="1"/>
  <c r="N524" i="1"/>
  <c r="Q532" i="1"/>
  <c r="N536" i="1"/>
  <c r="Q540" i="1"/>
  <c r="N556" i="1"/>
  <c r="N568" i="1"/>
  <c r="Q572" i="1"/>
  <c r="N588" i="1"/>
  <c r="Q596" i="1"/>
  <c r="N600" i="1"/>
  <c r="Q604" i="1"/>
  <c r="N620" i="1"/>
  <c r="N632" i="1"/>
  <c r="Q636" i="1"/>
  <c r="N652" i="1"/>
  <c r="Q660" i="1"/>
  <c r="N664" i="1"/>
  <c r="Q668" i="1"/>
  <c r="N672" i="1"/>
  <c r="N688" i="1"/>
  <c r="N700" i="1"/>
  <c r="N704" i="1"/>
  <c r="J385" i="1"/>
  <c r="J401" i="1"/>
  <c r="J433" i="1"/>
  <c r="J537" i="1"/>
  <c r="J601" i="1"/>
  <c r="J617" i="1"/>
  <c r="J633" i="1"/>
  <c r="J649" i="1"/>
  <c r="J665" i="1"/>
  <c r="J685" i="1"/>
  <c r="J701" i="1"/>
  <c r="J717" i="1"/>
  <c r="J733" i="1"/>
  <c r="J749" i="1"/>
  <c r="J765" i="1"/>
  <c r="J781" i="1"/>
  <c r="J797" i="1"/>
  <c r="J816" i="1"/>
  <c r="J832" i="1"/>
  <c r="J851" i="1"/>
  <c r="N408" i="1"/>
  <c r="N616" i="1"/>
  <c r="Q628" i="1"/>
  <c r="U844" i="1"/>
  <c r="H844" i="1"/>
  <c r="N304" i="1"/>
  <c r="N307" i="1"/>
  <c r="N311" i="1"/>
  <c r="Q379" i="1"/>
  <c r="N379" i="1"/>
  <c r="Q383" i="1"/>
  <c r="N383" i="1"/>
  <c r="N387" i="1"/>
  <c r="R387" i="1" s="1"/>
  <c r="J387" i="1"/>
  <c r="N391" i="1"/>
  <c r="R391" i="1" s="1"/>
  <c r="J391" i="1"/>
  <c r="N395" i="1"/>
  <c r="R395" i="1" s="1"/>
  <c r="J395" i="1"/>
  <c r="Q419" i="1"/>
  <c r="N419" i="1"/>
  <c r="Q423" i="1"/>
  <c r="N423" i="1"/>
  <c r="J435" i="1"/>
  <c r="N448" i="1"/>
  <c r="Q459" i="1"/>
  <c r="Q467" i="1"/>
  <c r="J467" i="1"/>
  <c r="Q475" i="1"/>
  <c r="J475" i="1"/>
  <c r="Q483" i="1"/>
  <c r="J483" i="1"/>
  <c r="Q495" i="1"/>
  <c r="Q499" i="1"/>
  <c r="Q503" i="1"/>
  <c r="Q507" i="1"/>
  <c r="N507" i="1"/>
  <c r="Q519" i="1"/>
  <c r="N519" i="1"/>
  <c r="Q523" i="1"/>
  <c r="N523" i="1"/>
  <c r="Q535" i="1"/>
  <c r="N535" i="1"/>
  <c r="J535" i="1"/>
  <c r="Q543" i="1"/>
  <c r="N543" i="1"/>
  <c r="J543" i="1"/>
  <c r="Q555" i="1"/>
  <c r="N555" i="1"/>
  <c r="Q563" i="1"/>
  <c r="N563" i="1"/>
  <c r="Q575" i="1"/>
  <c r="N575" i="1"/>
  <c r="N583" i="1"/>
  <c r="Q587" i="1"/>
  <c r="N587" i="1"/>
  <c r="Q595" i="1"/>
  <c r="N595" i="1"/>
  <c r="Q603" i="1"/>
  <c r="N603" i="1"/>
  <c r="J603" i="1"/>
  <c r="Q611" i="1"/>
  <c r="N611" i="1"/>
  <c r="J611" i="1"/>
  <c r="Q615" i="1"/>
  <c r="N615" i="1"/>
  <c r="J615" i="1"/>
  <c r="Q623" i="1"/>
  <c r="N623" i="1"/>
  <c r="J623" i="1"/>
  <c r="Q631" i="1"/>
  <c r="N631" i="1"/>
  <c r="J631" i="1"/>
  <c r="Q635" i="1"/>
  <c r="N635" i="1"/>
  <c r="J635" i="1"/>
  <c r="Q643" i="1"/>
  <c r="N643" i="1"/>
  <c r="J643" i="1"/>
  <c r="Q655" i="1"/>
  <c r="N655" i="1"/>
  <c r="J655" i="1"/>
  <c r="N243" i="1"/>
  <c r="N251" i="1"/>
  <c r="N255" i="1"/>
  <c r="Q351" i="1"/>
  <c r="N351" i="1"/>
  <c r="Q355" i="1"/>
  <c r="N355" i="1"/>
  <c r="Q359" i="1"/>
  <c r="N359" i="1"/>
  <c r="Q363" i="1"/>
  <c r="N363" i="1"/>
  <c r="Q367" i="1"/>
  <c r="N367" i="1"/>
  <c r="N399" i="1"/>
  <c r="R399" i="1" s="1"/>
  <c r="J399" i="1"/>
  <c r="N403" i="1"/>
  <c r="R403" i="1" s="1"/>
  <c r="J403" i="1"/>
  <c r="N407" i="1"/>
  <c r="J407" i="1"/>
  <c r="N411" i="1"/>
  <c r="J411" i="1"/>
  <c r="Q415" i="1"/>
  <c r="N415" i="1"/>
  <c r="J439" i="1"/>
  <c r="N315" i="1"/>
  <c r="N319" i="1"/>
  <c r="N323" i="1"/>
  <c r="N327" i="1"/>
  <c r="Q327" i="1"/>
  <c r="Q331" i="1"/>
  <c r="N331" i="1"/>
  <c r="Q335" i="1"/>
  <c r="N335" i="1"/>
  <c r="Q339" i="1"/>
  <c r="N339" i="1"/>
  <c r="Q343" i="1"/>
  <c r="N343" i="1"/>
  <c r="Q347" i="1"/>
  <c r="N347" i="1"/>
  <c r="Q371" i="1"/>
  <c r="N371" i="1"/>
  <c r="Q375" i="1"/>
  <c r="N375" i="1"/>
  <c r="Q427" i="1"/>
  <c r="N427" i="1"/>
  <c r="J427" i="1"/>
  <c r="Q431" i="1"/>
  <c r="N431" i="1"/>
  <c r="J431" i="1"/>
  <c r="Q455" i="1"/>
  <c r="R455" i="1" s="1"/>
  <c r="Q463" i="1"/>
  <c r="N463" i="1"/>
  <c r="Q471" i="1"/>
  <c r="J471" i="1"/>
  <c r="Q479" i="1"/>
  <c r="J479" i="1"/>
  <c r="Q487" i="1"/>
  <c r="Q491" i="1"/>
  <c r="Q511" i="1"/>
  <c r="N511" i="1"/>
  <c r="Q515" i="1"/>
  <c r="N515" i="1"/>
  <c r="Q527" i="1"/>
  <c r="N527" i="1"/>
  <c r="Q531" i="1"/>
  <c r="N531" i="1"/>
  <c r="J531" i="1"/>
  <c r="Q539" i="1"/>
  <c r="N539" i="1"/>
  <c r="J539" i="1"/>
  <c r="Q547" i="1"/>
  <c r="N547" i="1"/>
  <c r="J547" i="1"/>
  <c r="Q551" i="1"/>
  <c r="N551" i="1"/>
  <c r="J551" i="1"/>
  <c r="Q559" i="1"/>
  <c r="N559" i="1"/>
  <c r="Q567" i="1"/>
  <c r="N567" i="1"/>
  <c r="Q571" i="1"/>
  <c r="N571" i="1"/>
  <c r="Q579" i="1"/>
  <c r="N579" i="1"/>
  <c r="Q591" i="1"/>
  <c r="N591" i="1"/>
  <c r="Q599" i="1"/>
  <c r="N599" i="1"/>
  <c r="J599" i="1"/>
  <c r="Q607" i="1"/>
  <c r="N607" i="1"/>
  <c r="J607" i="1"/>
  <c r="Q619" i="1"/>
  <c r="N619" i="1"/>
  <c r="J619" i="1"/>
  <c r="Q627" i="1"/>
  <c r="N627" i="1"/>
  <c r="J627" i="1"/>
  <c r="Q639" i="1"/>
  <c r="N639" i="1"/>
  <c r="J639" i="1"/>
  <c r="Q647" i="1"/>
  <c r="N647" i="1"/>
  <c r="J647" i="1"/>
  <c r="Q651" i="1"/>
  <c r="N651" i="1"/>
  <c r="J651" i="1"/>
  <c r="Q659" i="1"/>
  <c r="N659" i="1"/>
  <c r="J659" i="1"/>
  <c r="Q663" i="1"/>
  <c r="N663" i="1"/>
  <c r="J663" i="1"/>
  <c r="Q667" i="1"/>
  <c r="N667" i="1"/>
  <c r="J667" i="1"/>
  <c r="Q671" i="1"/>
  <c r="N671" i="1"/>
  <c r="J671" i="1"/>
  <c r="Q675" i="1"/>
  <c r="N675" i="1"/>
  <c r="J675" i="1"/>
  <c r="Q679" i="1"/>
  <c r="N679" i="1"/>
  <c r="J679" i="1"/>
  <c r="Q683" i="1"/>
  <c r="N683" i="1"/>
  <c r="J683" i="1"/>
  <c r="Q687" i="1"/>
  <c r="N687" i="1"/>
  <c r="J687" i="1"/>
  <c r="Q691" i="1"/>
  <c r="N691" i="1"/>
  <c r="J691" i="1"/>
  <c r="Q695" i="1"/>
  <c r="N695" i="1"/>
  <c r="J695" i="1"/>
  <c r="Q699" i="1"/>
  <c r="N699" i="1"/>
  <c r="J699" i="1"/>
  <c r="Q703" i="1"/>
  <c r="N703" i="1"/>
  <c r="J703" i="1"/>
  <c r="Q707" i="1"/>
  <c r="N707" i="1"/>
  <c r="J707" i="1"/>
  <c r="Q711" i="1"/>
  <c r="N711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N811" i="1"/>
  <c r="W815" i="1"/>
  <c r="V815" i="1"/>
  <c r="R815" i="1"/>
  <c r="U815" i="1"/>
  <c r="Q815" i="1"/>
  <c r="N815" i="1"/>
  <c r="T815" i="1" s="1"/>
  <c r="J815" i="1"/>
  <c r="W819" i="1"/>
  <c r="V819" i="1"/>
  <c r="U819" i="1"/>
  <c r="R819" i="1"/>
  <c r="N819" i="1"/>
  <c r="T819" i="1" s="1"/>
  <c r="J819" i="1"/>
  <c r="Q819" i="1"/>
  <c r="W823" i="1"/>
  <c r="V823" i="1"/>
  <c r="U823" i="1"/>
  <c r="R823" i="1"/>
  <c r="Q823" i="1"/>
  <c r="N823" i="1"/>
  <c r="Q326" i="1"/>
  <c r="Q334" i="1"/>
  <c r="Q342" i="1"/>
  <c r="Q346" i="1"/>
  <c r="Q358" i="1"/>
  <c r="N358" i="1"/>
  <c r="Q366" i="1"/>
  <c r="N366" i="1"/>
  <c r="Q370" i="1"/>
  <c r="N370" i="1"/>
  <c r="N378" i="1"/>
  <c r="Q386" i="1"/>
  <c r="N386" i="1"/>
  <c r="N394" i="1"/>
  <c r="R394" i="1" s="1"/>
  <c r="N402" i="1"/>
  <c r="R402" i="1" s="1"/>
  <c r="N410" i="1"/>
  <c r="Q418" i="1"/>
  <c r="N418" i="1"/>
  <c r="Q426" i="1"/>
  <c r="N426" i="1"/>
  <c r="Q454" i="1"/>
  <c r="R454" i="1" s="1"/>
  <c r="Q462" i="1"/>
  <c r="Q466" i="1"/>
  <c r="N466" i="1"/>
  <c r="Q478" i="1"/>
  <c r="Q482" i="1"/>
  <c r="Q494" i="1"/>
  <c r="Q502" i="1"/>
  <c r="Q510" i="1"/>
  <c r="N510" i="1"/>
  <c r="Q522" i="1"/>
  <c r="N522" i="1"/>
  <c r="Q526" i="1"/>
  <c r="N526" i="1"/>
  <c r="Q538" i="1"/>
  <c r="N538" i="1"/>
  <c r="Q546" i="1"/>
  <c r="N546" i="1"/>
  <c r="Q554" i="1"/>
  <c r="N554" i="1"/>
  <c r="Q558" i="1"/>
  <c r="N558" i="1"/>
  <c r="Q566" i="1"/>
  <c r="N566" i="1"/>
  <c r="Q574" i="1"/>
  <c r="N574" i="1"/>
  <c r="Q578" i="1"/>
  <c r="N578" i="1"/>
  <c r="N586" i="1"/>
  <c r="Q598" i="1"/>
  <c r="N598" i="1"/>
  <c r="Q602" i="1"/>
  <c r="N602" i="1"/>
  <c r="Q610" i="1"/>
  <c r="N610" i="1"/>
  <c r="Q614" i="1"/>
  <c r="N614" i="1"/>
  <c r="Q626" i="1"/>
  <c r="N626" i="1"/>
  <c r="Q634" i="1"/>
  <c r="N634" i="1"/>
  <c r="Q646" i="1"/>
  <c r="N646" i="1"/>
  <c r="Q658" i="1"/>
  <c r="N658" i="1"/>
  <c r="Q670" i="1"/>
  <c r="N670" i="1"/>
  <c r="Q674" i="1"/>
  <c r="N674" i="1"/>
  <c r="Q682" i="1"/>
  <c r="N682" i="1"/>
  <c r="Q690" i="1"/>
  <c r="N690" i="1"/>
  <c r="Q698" i="1"/>
  <c r="N698" i="1"/>
  <c r="Q706" i="1"/>
  <c r="N706" i="1"/>
  <c r="Q714" i="1"/>
  <c r="N714" i="1"/>
  <c r="N778" i="1"/>
  <c r="W814" i="1"/>
  <c r="V814" i="1"/>
  <c r="U814" i="1"/>
  <c r="R814" i="1"/>
  <c r="Q814" i="1"/>
  <c r="N814" i="1"/>
  <c r="W822" i="1"/>
  <c r="V822" i="1"/>
  <c r="U822" i="1"/>
  <c r="Q822" i="1"/>
  <c r="R822" i="1"/>
  <c r="N822" i="1"/>
  <c r="W830" i="1"/>
  <c r="V830" i="1"/>
  <c r="U830" i="1"/>
  <c r="R830" i="1"/>
  <c r="Q830" i="1"/>
  <c r="N830" i="1"/>
  <c r="W834" i="1"/>
  <c r="V834" i="1"/>
  <c r="U834" i="1"/>
  <c r="R834" i="1"/>
  <c r="Q834" i="1"/>
  <c r="N834" i="1"/>
  <c r="W842" i="1"/>
  <c r="V842" i="1"/>
  <c r="U842" i="1"/>
  <c r="R842" i="1"/>
  <c r="Q842" i="1"/>
  <c r="N842" i="1"/>
  <c r="J478" i="1"/>
  <c r="J538" i="1"/>
  <c r="J546" i="1"/>
  <c r="J602" i="1"/>
  <c r="J610" i="1"/>
  <c r="J626" i="1"/>
  <c r="J634" i="1"/>
  <c r="J658" i="1"/>
  <c r="J682" i="1"/>
  <c r="J690" i="1"/>
  <c r="J698" i="1"/>
  <c r="J706" i="1"/>
  <c r="J714" i="1"/>
  <c r="J730" i="1"/>
  <c r="J738" i="1"/>
  <c r="J746" i="1"/>
  <c r="J754" i="1"/>
  <c r="J762" i="1"/>
  <c r="J770" i="1"/>
  <c r="J778" i="1"/>
  <c r="J786" i="1"/>
  <c r="J794" i="1"/>
  <c r="J806" i="1"/>
  <c r="N254" i="1"/>
  <c r="N318" i="1"/>
  <c r="N326" i="1"/>
  <c r="N346" i="1"/>
  <c r="Q325" i="1"/>
  <c r="Q329" i="1"/>
  <c r="Q333" i="1"/>
  <c r="Q337" i="1"/>
  <c r="Q341" i="1"/>
  <c r="Q345" i="1"/>
  <c r="Q349" i="1"/>
  <c r="Q353" i="1"/>
  <c r="N357" i="1"/>
  <c r="N361" i="1"/>
  <c r="Q361" i="1"/>
  <c r="N365" i="1"/>
  <c r="Q365" i="1"/>
  <c r="Q369" i="1"/>
  <c r="N369" i="1"/>
  <c r="N373" i="1"/>
  <c r="N377" i="1"/>
  <c r="Q377" i="1"/>
  <c r="N381" i="1"/>
  <c r="Q381" i="1"/>
  <c r="Q385" i="1"/>
  <c r="N385" i="1"/>
  <c r="N389" i="1"/>
  <c r="R389" i="1" s="1"/>
  <c r="N393" i="1"/>
  <c r="R393" i="1" s="1"/>
  <c r="N397" i="1"/>
  <c r="R397" i="1" s="1"/>
  <c r="N401" i="1"/>
  <c r="R401" i="1" s="1"/>
  <c r="N409" i="1"/>
  <c r="N413" i="1"/>
  <c r="Q417" i="1"/>
  <c r="N417" i="1"/>
  <c r="N421" i="1"/>
  <c r="Q425" i="1"/>
  <c r="Q429" i="1"/>
  <c r="N429" i="1"/>
  <c r="N433" i="1"/>
  <c r="Q433" i="1"/>
  <c r="Q453" i="1"/>
  <c r="R453" i="1" s="1"/>
  <c r="Q457" i="1"/>
  <c r="R457" i="1" s="1"/>
  <c r="Q461" i="1"/>
  <c r="N461" i="1"/>
  <c r="N465" i="1"/>
  <c r="Q465" i="1"/>
  <c r="Q469" i="1"/>
  <c r="Q473" i="1"/>
  <c r="Q477" i="1"/>
  <c r="Q481" i="1"/>
  <c r="Q485" i="1"/>
  <c r="R485" i="1" s="1"/>
  <c r="U485" i="1" s="1"/>
  <c r="Q489" i="1"/>
  <c r="R489" i="1" s="1"/>
  <c r="Q493" i="1"/>
  <c r="Q497" i="1"/>
  <c r="Q501" i="1"/>
  <c r="N505" i="1"/>
  <c r="Q505" i="1"/>
  <c r="Q509" i="1"/>
  <c r="N509" i="1"/>
  <c r="N513" i="1"/>
  <c r="Q513" i="1"/>
  <c r="Q517" i="1"/>
  <c r="N517" i="1"/>
  <c r="N521" i="1"/>
  <c r="Q521" i="1"/>
  <c r="Q525" i="1"/>
  <c r="N525" i="1"/>
  <c r="N529" i="1"/>
  <c r="Q529" i="1"/>
  <c r="Q533" i="1"/>
  <c r="N533" i="1"/>
  <c r="N537" i="1"/>
  <c r="Q537" i="1"/>
  <c r="Q541" i="1"/>
  <c r="N541" i="1"/>
  <c r="N545" i="1"/>
  <c r="Q545" i="1"/>
  <c r="Q549" i="1"/>
  <c r="N549" i="1"/>
  <c r="N553" i="1"/>
  <c r="Q553" i="1"/>
  <c r="Q557" i="1"/>
  <c r="N557" i="1"/>
  <c r="N561" i="1"/>
  <c r="Q561" i="1"/>
  <c r="Q565" i="1"/>
  <c r="N565" i="1"/>
  <c r="N569" i="1"/>
  <c r="Q569" i="1"/>
  <c r="Q573" i="1"/>
  <c r="N573" i="1"/>
  <c r="N577" i="1"/>
  <c r="Q577" i="1"/>
  <c r="Q581" i="1"/>
  <c r="N581" i="1"/>
  <c r="N585" i="1"/>
  <c r="Q589" i="1"/>
  <c r="N589" i="1"/>
  <c r="N593" i="1"/>
  <c r="Q593" i="1"/>
  <c r="Q597" i="1"/>
  <c r="N597" i="1"/>
  <c r="N601" i="1"/>
  <c r="Q601" i="1"/>
  <c r="Q605" i="1"/>
  <c r="N605" i="1"/>
  <c r="N609" i="1"/>
  <c r="Q609" i="1"/>
  <c r="Q613" i="1"/>
  <c r="N613" i="1"/>
  <c r="N617" i="1"/>
  <c r="Q617" i="1"/>
  <c r="Q621" i="1"/>
  <c r="N621" i="1"/>
  <c r="N625" i="1"/>
  <c r="Q625" i="1"/>
  <c r="Q629" i="1"/>
  <c r="N629" i="1"/>
  <c r="N633" i="1"/>
  <c r="Q633" i="1"/>
  <c r="Q637" i="1"/>
  <c r="N637" i="1"/>
  <c r="N641" i="1"/>
  <c r="Q641" i="1"/>
  <c r="Q645" i="1"/>
  <c r="N645" i="1"/>
  <c r="N649" i="1"/>
  <c r="Q649" i="1"/>
  <c r="Q653" i="1"/>
  <c r="N653" i="1"/>
  <c r="N657" i="1"/>
  <c r="Q657" i="1"/>
  <c r="Q661" i="1"/>
  <c r="N661" i="1"/>
  <c r="N665" i="1"/>
  <c r="Q665" i="1"/>
  <c r="Q669" i="1"/>
  <c r="N669" i="1"/>
  <c r="N673" i="1"/>
  <c r="Q677" i="1"/>
  <c r="N677" i="1"/>
  <c r="N681" i="1"/>
  <c r="Q681" i="1"/>
  <c r="N685" i="1"/>
  <c r="Q685" i="1"/>
  <c r="N689" i="1"/>
  <c r="Q693" i="1"/>
  <c r="N693" i="1"/>
  <c r="N697" i="1"/>
  <c r="Q697" i="1"/>
  <c r="N701" i="1"/>
  <c r="Q701" i="1"/>
  <c r="Q709" i="1"/>
  <c r="N709" i="1"/>
  <c r="N713" i="1"/>
  <c r="Q713" i="1"/>
  <c r="N749" i="1"/>
  <c r="Q749" i="1"/>
  <c r="U813" i="1"/>
  <c r="Q813" i="1"/>
  <c r="W817" i="1"/>
  <c r="V817" i="1"/>
  <c r="U817" i="1"/>
  <c r="Q817" i="1"/>
  <c r="R817" i="1"/>
  <c r="W821" i="1"/>
  <c r="V821" i="1"/>
  <c r="U821" i="1"/>
  <c r="R821" i="1"/>
  <c r="Q821" i="1"/>
  <c r="W825" i="1"/>
  <c r="V825" i="1"/>
  <c r="U825" i="1"/>
  <c r="R825" i="1"/>
  <c r="Q825" i="1"/>
  <c r="W829" i="1"/>
  <c r="V829" i="1"/>
  <c r="U829" i="1"/>
  <c r="R829" i="1"/>
  <c r="Q829" i="1"/>
  <c r="W833" i="1"/>
  <c r="V833" i="1"/>
  <c r="U833" i="1"/>
  <c r="R833" i="1"/>
  <c r="Q833" i="1"/>
  <c r="W837" i="1"/>
  <c r="V837" i="1"/>
  <c r="U837" i="1"/>
  <c r="R837" i="1"/>
  <c r="Q837" i="1"/>
  <c r="W841" i="1"/>
  <c r="V841" i="1"/>
  <c r="U841" i="1"/>
  <c r="R841" i="1"/>
  <c r="Q841" i="1"/>
  <c r="W848" i="1"/>
  <c r="U848" i="1"/>
  <c r="R848" i="1"/>
  <c r="Q848" i="1"/>
  <c r="J813" i="1"/>
  <c r="J817" i="1"/>
  <c r="J821" i="1"/>
  <c r="J825" i="1"/>
  <c r="J829" i="1"/>
  <c r="J833" i="1"/>
  <c r="J837" i="1"/>
  <c r="J841" i="1"/>
  <c r="J848" i="1"/>
  <c r="N508" i="1"/>
  <c r="N540" i="1"/>
  <c r="N572" i="1"/>
  <c r="N604" i="1"/>
  <c r="N636" i="1"/>
  <c r="N668" i="1"/>
  <c r="N817" i="1"/>
  <c r="T817" i="1" s="1"/>
  <c r="N833" i="1"/>
  <c r="Q673" i="1"/>
  <c r="W835" i="1"/>
  <c r="V835" i="1"/>
  <c r="U835" i="1"/>
  <c r="R835" i="1"/>
  <c r="N835" i="1"/>
  <c r="W846" i="1"/>
  <c r="R846" i="1"/>
  <c r="Q846" i="1"/>
  <c r="N846" i="1"/>
  <c r="W850" i="1"/>
  <c r="V850" i="1"/>
  <c r="R850" i="1"/>
  <c r="U850" i="1"/>
  <c r="Q850" i="1"/>
  <c r="N850" i="1"/>
  <c r="Q330" i="1"/>
  <c r="Q338" i="1"/>
  <c r="Q350" i="1"/>
  <c r="Q354" i="1"/>
  <c r="N362" i="1"/>
  <c r="Q374" i="1"/>
  <c r="N374" i="1"/>
  <c r="Q382" i="1"/>
  <c r="N382" i="1"/>
  <c r="N390" i="1"/>
  <c r="R390" i="1" s="1"/>
  <c r="N398" i="1"/>
  <c r="R398" i="1" s="1"/>
  <c r="N406" i="1"/>
  <c r="R406" i="1" s="1"/>
  <c r="Q414" i="1"/>
  <c r="N414" i="1"/>
  <c r="Q422" i="1"/>
  <c r="N422" i="1"/>
  <c r="Q430" i="1"/>
  <c r="N430" i="1"/>
  <c r="Q458" i="1"/>
  <c r="Q474" i="1"/>
  <c r="Q486" i="1"/>
  <c r="Q490" i="1"/>
  <c r="Q498" i="1"/>
  <c r="Q506" i="1"/>
  <c r="N506" i="1"/>
  <c r="Q514" i="1"/>
  <c r="N514" i="1"/>
  <c r="Q518" i="1"/>
  <c r="N518" i="1"/>
  <c r="Q530" i="1"/>
  <c r="N530" i="1"/>
  <c r="Q534" i="1"/>
  <c r="N534" i="1"/>
  <c r="Q542" i="1"/>
  <c r="N542" i="1"/>
  <c r="Q550" i="1"/>
  <c r="N550" i="1"/>
  <c r="Q562" i="1"/>
  <c r="N562" i="1"/>
  <c r="Q570" i="1"/>
  <c r="N570" i="1"/>
  <c r="N582" i="1"/>
  <c r="Q590" i="1"/>
  <c r="N590" i="1"/>
  <c r="Q594" i="1"/>
  <c r="N594" i="1"/>
  <c r="Q606" i="1"/>
  <c r="N606" i="1"/>
  <c r="Q618" i="1"/>
  <c r="N618" i="1"/>
  <c r="Q622" i="1"/>
  <c r="N622" i="1"/>
  <c r="Q630" i="1"/>
  <c r="N630" i="1"/>
  <c r="Q638" i="1"/>
  <c r="N638" i="1"/>
  <c r="Q642" i="1"/>
  <c r="N642" i="1"/>
  <c r="Q650" i="1"/>
  <c r="N650" i="1"/>
  <c r="Q654" i="1"/>
  <c r="N654" i="1"/>
  <c r="Q662" i="1"/>
  <c r="N662" i="1"/>
  <c r="Q666" i="1"/>
  <c r="N666" i="1"/>
  <c r="Q678" i="1"/>
  <c r="N678" i="1"/>
  <c r="Q686" i="1"/>
  <c r="N686" i="1"/>
  <c r="Q694" i="1"/>
  <c r="N694" i="1"/>
  <c r="Q702" i="1"/>
  <c r="N702" i="1"/>
  <c r="Q710" i="1"/>
  <c r="N710" i="1"/>
  <c r="N810" i="1"/>
  <c r="Q810" i="1"/>
  <c r="W818" i="1"/>
  <c r="V818" i="1"/>
  <c r="U818" i="1"/>
  <c r="R818" i="1"/>
  <c r="Q818" i="1"/>
  <c r="N818" i="1"/>
  <c r="W826" i="1"/>
  <c r="V826" i="1"/>
  <c r="U826" i="1"/>
  <c r="R826" i="1"/>
  <c r="Q826" i="1"/>
  <c r="N826" i="1"/>
  <c r="W838" i="1"/>
  <c r="V838" i="1"/>
  <c r="U838" i="1"/>
  <c r="Q838" i="1"/>
  <c r="R838" i="1"/>
  <c r="N838" i="1"/>
  <c r="W849" i="1"/>
  <c r="V849" i="1"/>
  <c r="U849" i="1"/>
  <c r="R849" i="1"/>
  <c r="Q849" i="1"/>
  <c r="N849" i="1"/>
  <c r="J386" i="1"/>
  <c r="J394" i="1"/>
  <c r="J402" i="1"/>
  <c r="J410" i="1"/>
  <c r="J426" i="1"/>
  <c r="J434" i="1"/>
  <c r="J466" i="1"/>
  <c r="J474" i="1"/>
  <c r="J482" i="1"/>
  <c r="J534" i="1"/>
  <c r="J542" i="1"/>
  <c r="J550" i="1"/>
  <c r="J598" i="1"/>
  <c r="J606" i="1"/>
  <c r="J614" i="1"/>
  <c r="J622" i="1"/>
  <c r="J630" i="1"/>
  <c r="J638" i="1"/>
  <c r="J646" i="1"/>
  <c r="J654" i="1"/>
  <c r="J662" i="1"/>
  <c r="J670" i="1"/>
  <c r="J674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2" i="1"/>
  <c r="N242" i="1"/>
  <c r="N250" i="1"/>
  <c r="N303" i="1"/>
  <c r="N310" i="1"/>
  <c r="N314" i="1"/>
  <c r="N322" i="1"/>
  <c r="N330" i="1"/>
  <c r="N338" i="1"/>
  <c r="N342" i="1"/>
  <c r="N350" i="1"/>
  <c r="N354" i="1"/>
  <c r="Q297" i="1"/>
  <c r="Q328" i="1"/>
  <c r="Q332" i="1"/>
  <c r="Q336" i="1"/>
  <c r="Q340" i="1"/>
  <c r="Q344" i="1"/>
  <c r="Q348" i="1"/>
  <c r="Q356" i="1"/>
  <c r="Q360" i="1"/>
  <c r="Q364" i="1"/>
  <c r="Q372" i="1"/>
  <c r="Q376" i="1"/>
  <c r="Q380" i="1"/>
  <c r="Q420" i="1"/>
  <c r="Q424" i="1"/>
  <c r="Q432" i="1"/>
  <c r="Q456" i="1"/>
  <c r="R456" i="1" s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92" i="1"/>
  <c r="Q600" i="1"/>
  <c r="Q608" i="1"/>
  <c r="Q616" i="1"/>
  <c r="Q624" i="1"/>
  <c r="Q632" i="1"/>
  <c r="Q640" i="1"/>
  <c r="Q648" i="1"/>
  <c r="Q656" i="1"/>
  <c r="Q664" i="1"/>
  <c r="Q672" i="1"/>
  <c r="Q676" i="1"/>
  <c r="Q680" i="1"/>
  <c r="Q684" i="1"/>
  <c r="Q688" i="1"/>
  <c r="Q692" i="1"/>
  <c r="Q696" i="1"/>
  <c r="Q700" i="1"/>
  <c r="Q704" i="1"/>
  <c r="Q708" i="1"/>
  <c r="Q712" i="1"/>
  <c r="U812" i="1"/>
  <c r="Q812" i="1"/>
  <c r="N812" i="1"/>
  <c r="W816" i="1"/>
  <c r="V816" i="1"/>
  <c r="U816" i="1"/>
  <c r="R816" i="1"/>
  <c r="Q816" i="1"/>
  <c r="N816" i="1"/>
  <c r="W820" i="1"/>
  <c r="V820" i="1"/>
  <c r="R820" i="1"/>
  <c r="U820" i="1"/>
  <c r="Q820" i="1"/>
  <c r="N820" i="1"/>
  <c r="W824" i="1"/>
  <c r="V824" i="1"/>
  <c r="U824" i="1"/>
  <c r="R824" i="1"/>
  <c r="Q824" i="1"/>
  <c r="N824" i="1"/>
  <c r="W828" i="1"/>
  <c r="V828" i="1"/>
  <c r="U828" i="1"/>
  <c r="R828" i="1"/>
  <c r="Q828" i="1"/>
  <c r="N828" i="1"/>
  <c r="W832" i="1"/>
  <c r="V832" i="1"/>
  <c r="R832" i="1"/>
  <c r="U832" i="1"/>
  <c r="Q832" i="1"/>
  <c r="N832" i="1"/>
  <c r="W836" i="1"/>
  <c r="V836" i="1"/>
  <c r="R836" i="1"/>
  <c r="U836" i="1"/>
  <c r="Q836" i="1"/>
  <c r="N836" i="1"/>
  <c r="W840" i="1"/>
  <c r="V840" i="1"/>
  <c r="U840" i="1"/>
  <c r="R840" i="1"/>
  <c r="Q840" i="1"/>
  <c r="N840" i="1"/>
  <c r="W847" i="1"/>
  <c r="U847" i="1"/>
  <c r="R847" i="1"/>
  <c r="Q847" i="1"/>
  <c r="N847" i="1"/>
  <c r="V851" i="1"/>
  <c r="U851" i="1"/>
  <c r="R851" i="1"/>
  <c r="Q851" i="1"/>
  <c r="N851" i="1"/>
  <c r="T851" i="1" s="1"/>
  <c r="J384" i="1"/>
  <c r="J388" i="1"/>
  <c r="J392" i="1"/>
  <c r="J396" i="1"/>
  <c r="J400" i="1"/>
  <c r="J404" i="1"/>
  <c r="J408" i="1"/>
  <c r="J412" i="1"/>
  <c r="J424" i="1"/>
  <c r="J428" i="1"/>
  <c r="J432" i="1"/>
  <c r="J436" i="1"/>
  <c r="J440" i="1"/>
  <c r="J468" i="1"/>
  <c r="J472" i="1"/>
  <c r="J476" i="1"/>
  <c r="J480" i="1"/>
  <c r="J484" i="1"/>
  <c r="J504" i="1"/>
  <c r="J532" i="1"/>
  <c r="J536" i="1"/>
  <c r="J540" i="1"/>
  <c r="J544" i="1"/>
  <c r="J548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9" i="1"/>
  <c r="J814" i="1"/>
  <c r="J818" i="1"/>
  <c r="J822" i="1"/>
  <c r="J826" i="1"/>
  <c r="J830" i="1"/>
  <c r="J834" i="1"/>
  <c r="J838" i="1"/>
  <c r="J842" i="1"/>
  <c r="J849" i="1"/>
  <c r="N220" i="1"/>
  <c r="N240" i="1"/>
  <c r="N244" i="1"/>
  <c r="N248" i="1"/>
  <c r="N252" i="1"/>
  <c r="N297" i="1"/>
  <c r="N301" i="1"/>
  <c r="N305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4" i="1"/>
  <c r="N372" i="1"/>
  <c r="N380" i="1"/>
  <c r="N388" i="1"/>
  <c r="R388" i="1" s="1"/>
  <c r="N396" i="1"/>
  <c r="R396" i="1" s="1"/>
  <c r="N404" i="1"/>
  <c r="R404" i="1" s="1"/>
  <c r="N412" i="1"/>
  <c r="N420" i="1"/>
  <c r="N428" i="1"/>
  <c r="N512" i="1"/>
  <c r="N528" i="1"/>
  <c r="N544" i="1"/>
  <c r="N560" i="1"/>
  <c r="N576" i="1"/>
  <c r="N592" i="1"/>
  <c r="N608" i="1"/>
  <c r="N624" i="1"/>
  <c r="N640" i="1"/>
  <c r="N656" i="1"/>
  <c r="N676" i="1"/>
  <c r="N692" i="1"/>
  <c r="N708" i="1"/>
  <c r="N821" i="1"/>
  <c r="T821" i="1" s="1"/>
  <c r="N837" i="1"/>
  <c r="Q352" i="1"/>
  <c r="Q373" i="1"/>
  <c r="Q416" i="1"/>
  <c r="Q484" i="1"/>
  <c r="Q516" i="1"/>
  <c r="Q548" i="1"/>
  <c r="Q580" i="1"/>
  <c r="Q612" i="1"/>
  <c r="Q644" i="1"/>
  <c r="Q689" i="1"/>
  <c r="W827" i="1"/>
  <c r="V827" i="1"/>
  <c r="R827" i="1"/>
  <c r="U827" i="1"/>
  <c r="Q827" i="1"/>
  <c r="N827" i="1"/>
  <c r="T827" i="1" s="1"/>
  <c r="W831" i="1"/>
  <c r="V831" i="1"/>
  <c r="R831" i="1"/>
  <c r="U831" i="1"/>
  <c r="Q831" i="1"/>
  <c r="N831" i="1"/>
  <c r="T831" i="1" s="1"/>
  <c r="W839" i="1"/>
  <c r="V839" i="1"/>
  <c r="U839" i="1"/>
  <c r="R839" i="1"/>
  <c r="Q839" i="1"/>
  <c r="N839" i="1"/>
  <c r="J810" i="1"/>
  <c r="J823" i="1"/>
  <c r="J827" i="1"/>
  <c r="J831" i="1"/>
  <c r="J835" i="1"/>
  <c r="J839" i="1"/>
  <c r="J846" i="1"/>
  <c r="J850" i="1"/>
  <c r="N221" i="1"/>
  <c r="N241" i="1"/>
  <c r="N245" i="1"/>
  <c r="N249" i="1"/>
  <c r="N253" i="1"/>
  <c r="N298" i="1"/>
  <c r="N302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460" i="1"/>
  <c r="N516" i="1"/>
  <c r="N532" i="1"/>
  <c r="N548" i="1"/>
  <c r="N564" i="1"/>
  <c r="N580" i="1"/>
  <c r="N596" i="1"/>
  <c r="N612" i="1"/>
  <c r="N628" i="1"/>
  <c r="N644" i="1"/>
  <c r="N660" i="1"/>
  <c r="N680" i="1"/>
  <c r="N696" i="1"/>
  <c r="N712" i="1"/>
  <c r="N825" i="1"/>
  <c r="T825" i="1" s="1"/>
  <c r="N841" i="1"/>
  <c r="Q357" i="1"/>
  <c r="Q378" i="1"/>
  <c r="Q421" i="1"/>
  <c r="Q452" i="1"/>
  <c r="R452" i="1" s="1"/>
  <c r="Q492" i="1"/>
  <c r="Q524" i="1"/>
  <c r="Q556" i="1"/>
  <c r="Q588" i="1"/>
  <c r="Q620" i="1"/>
  <c r="Q652" i="1"/>
  <c r="Q705" i="1"/>
  <c r="Q835" i="1"/>
  <c r="U843" i="1"/>
  <c r="Q843" i="1"/>
  <c r="R843" i="1" s="1"/>
  <c r="J843" i="1"/>
  <c r="N844" i="1"/>
  <c r="Q844" i="1"/>
  <c r="J844" i="1"/>
  <c r="J811" i="1"/>
  <c r="Q811" i="1"/>
  <c r="U811" i="1"/>
  <c r="J808" i="1"/>
  <c r="R251" i="1" l="1"/>
  <c r="U251" i="1" s="1"/>
  <c r="R21" i="1"/>
  <c r="U21" i="1" s="1"/>
  <c r="R6" i="1"/>
  <c r="R715" i="1"/>
  <c r="U715" i="1" s="1"/>
  <c r="R746" i="1"/>
  <c r="R782" i="1"/>
  <c r="V782" i="1" s="1"/>
  <c r="R776" i="1"/>
  <c r="R803" i="1"/>
  <c r="V803" i="1" s="1"/>
  <c r="R780" i="1"/>
  <c r="V780" i="1" s="1"/>
  <c r="R787" i="1"/>
  <c r="V787" i="1" s="1"/>
  <c r="R794" i="1"/>
  <c r="V794" i="1" s="1"/>
  <c r="R747" i="1"/>
  <c r="V747" i="1" s="1"/>
  <c r="R728" i="1"/>
  <c r="R792" i="1"/>
  <c r="V792" i="1" s="1"/>
  <c r="R733" i="1"/>
  <c r="V733" i="1" s="1"/>
  <c r="R791" i="1"/>
  <c r="V791" i="1" s="1"/>
  <c r="R738" i="1"/>
  <c r="R801" i="1"/>
  <c r="V801" i="1" s="1"/>
  <c r="R743" i="1"/>
  <c r="V743" i="1" s="1"/>
  <c r="R806" i="1"/>
  <c r="V806" i="1" s="1"/>
  <c r="R748" i="1"/>
  <c r="V748" i="1" s="1"/>
  <c r="R729" i="1"/>
  <c r="V729" i="1" s="1"/>
  <c r="R726" i="1"/>
  <c r="R785" i="1"/>
  <c r="V785" i="1" s="1"/>
  <c r="R802" i="1"/>
  <c r="V802" i="1" s="1"/>
  <c r="R796" i="1"/>
  <c r="R745" i="1"/>
  <c r="V745" i="1" s="1"/>
  <c r="R808" i="1"/>
  <c r="V808" i="1" s="1"/>
  <c r="R742" i="1"/>
  <c r="T742" i="1" s="1"/>
  <c r="R805" i="1"/>
  <c r="R775" i="1"/>
  <c r="V775" i="1" s="1"/>
  <c r="R744" i="1"/>
  <c r="V744" i="1" s="1"/>
  <c r="R807" i="1"/>
  <c r="V807" i="1" s="1"/>
  <c r="R774" i="1"/>
  <c r="V774" i="1" s="1"/>
  <c r="R722" i="1"/>
  <c r="V722" i="1" s="1"/>
  <c r="R727" i="1"/>
  <c r="R781" i="1"/>
  <c r="V781" i="1" s="1"/>
  <c r="R732" i="1"/>
  <c r="V732" i="1" s="1"/>
  <c r="R736" i="1"/>
  <c r="R741" i="1"/>
  <c r="V741" i="1" s="1"/>
  <c r="R777" i="1"/>
  <c r="V777" i="1" s="1"/>
  <c r="R717" i="1"/>
  <c r="V717" i="1" s="1"/>
  <c r="R790" i="1"/>
  <c r="V790" i="1" s="1"/>
  <c r="R773" i="1"/>
  <c r="V773" i="1" s="1"/>
  <c r="R779" i="1"/>
  <c r="V779" i="1" s="1"/>
  <c r="R786" i="1"/>
  <c r="V786" i="1" s="1"/>
  <c r="R793" i="1"/>
  <c r="V793" i="1" s="1"/>
  <c r="R784" i="1"/>
  <c r="V784" i="1" s="1"/>
  <c r="R725" i="1"/>
  <c r="V725" i="1" s="1"/>
  <c r="R730" i="1"/>
  <c r="V730" i="1" s="1"/>
  <c r="R797" i="1"/>
  <c r="V797" i="1" s="1"/>
  <c r="R735" i="1"/>
  <c r="V735" i="1" s="1"/>
  <c r="R789" i="1"/>
  <c r="V789" i="1" s="1"/>
  <c r="R740" i="1"/>
  <c r="V740" i="1" s="1"/>
  <c r="R813" i="1"/>
  <c r="V813" i="1" s="1"/>
  <c r="R800" i="1"/>
  <c r="V800" i="1" s="1"/>
  <c r="R721" i="1"/>
  <c r="V721" i="1" s="1"/>
  <c r="R718" i="1"/>
  <c r="V718" i="1" s="1"/>
  <c r="R739" i="1"/>
  <c r="V739" i="1" s="1"/>
  <c r="R720" i="1"/>
  <c r="V720" i="1" s="1"/>
  <c r="R783" i="1"/>
  <c r="V783" i="1" s="1"/>
  <c r="R731" i="1"/>
  <c r="V731" i="1" s="1"/>
  <c r="R788" i="1"/>
  <c r="V788" i="1" s="1"/>
  <c r="R737" i="1"/>
  <c r="V737" i="1" s="1"/>
  <c r="R795" i="1"/>
  <c r="V795" i="1" s="1"/>
  <c r="R734" i="1"/>
  <c r="V734" i="1" s="1"/>
  <c r="R799" i="1"/>
  <c r="V799" i="1" s="1"/>
  <c r="R772" i="1"/>
  <c r="V772" i="1" s="1"/>
  <c r="R723" i="1"/>
  <c r="V723" i="1" s="1"/>
  <c r="R798" i="1"/>
  <c r="V798" i="1" s="1"/>
  <c r="R804" i="1"/>
  <c r="V804" i="1" s="1"/>
  <c r="R809" i="1"/>
  <c r="V809" i="1" s="1"/>
  <c r="R719" i="1"/>
  <c r="V719" i="1" s="1"/>
  <c r="R724" i="1"/>
  <c r="V724" i="1" s="1"/>
  <c r="R716" i="1"/>
  <c r="V716" i="1" s="1"/>
  <c r="R811" i="1"/>
  <c r="V811" i="1" s="1"/>
  <c r="R810" i="1"/>
  <c r="V810" i="1" s="1"/>
  <c r="R812" i="1"/>
  <c r="V812" i="1" s="1"/>
  <c r="R778" i="1"/>
  <c r="R749" i="1"/>
  <c r="T749" i="1" s="1"/>
  <c r="R714" i="1"/>
  <c r="U714" i="1" s="1"/>
  <c r="R560" i="1"/>
  <c r="R545" i="1"/>
  <c r="V545" i="1" s="1"/>
  <c r="R526" i="1"/>
  <c r="R611" i="1"/>
  <c r="R580" i="1"/>
  <c r="R553" i="1"/>
  <c r="U553" i="1" s="1"/>
  <c r="R552" i="1"/>
  <c r="U552" i="1" s="1"/>
  <c r="R704" i="1"/>
  <c r="R711" i="1"/>
  <c r="R712" i="1"/>
  <c r="R710" i="1"/>
  <c r="R713" i="1"/>
  <c r="U713" i="1" s="1"/>
  <c r="R708" i="1"/>
  <c r="R688" i="1"/>
  <c r="R709" i="1"/>
  <c r="R701" i="1"/>
  <c r="R706" i="1"/>
  <c r="T706" i="1" s="1"/>
  <c r="R707" i="1"/>
  <c r="R705" i="1"/>
  <c r="R702" i="1"/>
  <c r="R700" i="1"/>
  <c r="R703" i="1"/>
  <c r="R684" i="1"/>
  <c r="V684" i="1" s="1"/>
  <c r="R697" i="1"/>
  <c r="R699" i="1"/>
  <c r="R695" i="1"/>
  <c r="R698" i="1"/>
  <c r="R683" i="1"/>
  <c r="R696" i="1"/>
  <c r="R692" i="1"/>
  <c r="R694" i="1"/>
  <c r="T694" i="1" s="1"/>
  <c r="R693" i="1"/>
  <c r="R680" i="1"/>
  <c r="R690" i="1"/>
  <c r="R691" i="1"/>
  <c r="R689" i="1"/>
  <c r="R686" i="1"/>
  <c r="R687" i="1"/>
  <c r="R685" i="1"/>
  <c r="R682" i="1"/>
  <c r="R681" i="1"/>
  <c r="R679" i="1"/>
  <c r="R677" i="1"/>
  <c r="R678" i="1"/>
  <c r="R676" i="1"/>
  <c r="V676" i="1" s="1"/>
  <c r="R675" i="1"/>
  <c r="R586" i="1"/>
  <c r="U586" i="1" s="1"/>
  <c r="R672" i="1"/>
  <c r="U672" i="1" s="1"/>
  <c r="V489" i="1"/>
  <c r="U489" i="1"/>
  <c r="V485" i="1"/>
  <c r="R664" i="1"/>
  <c r="U664" i="1" s="1"/>
  <c r="R612" i="1"/>
  <c r="R668" i="1"/>
  <c r="U668" i="1" s="1"/>
  <c r="R660" i="1"/>
  <c r="U660" i="1" s="1"/>
  <c r="R669" i="1"/>
  <c r="U669" i="1" s="1"/>
  <c r="R674" i="1"/>
  <c r="U674" i="1" s="1"/>
  <c r="R671" i="1"/>
  <c r="U671" i="1" s="1"/>
  <c r="R670" i="1"/>
  <c r="U670" i="1" s="1"/>
  <c r="R667" i="1"/>
  <c r="U667" i="1" s="1"/>
  <c r="R673" i="1"/>
  <c r="U673" i="1" s="1"/>
  <c r="R652" i="1"/>
  <c r="U652" i="1" s="1"/>
  <c r="R666" i="1"/>
  <c r="U666" i="1" s="1"/>
  <c r="R663" i="1"/>
  <c r="U663" i="1" s="1"/>
  <c r="R662" i="1"/>
  <c r="U662" i="1" s="1"/>
  <c r="R659" i="1"/>
  <c r="U659" i="1" s="1"/>
  <c r="R665" i="1"/>
  <c r="U665" i="1" s="1"/>
  <c r="R657" i="1"/>
  <c r="U657" i="1" s="1"/>
  <c r="R661" i="1"/>
  <c r="U661" i="1" s="1"/>
  <c r="R658" i="1"/>
  <c r="U658" i="1" s="1"/>
  <c r="R656" i="1"/>
  <c r="U656" i="1" s="1"/>
  <c r="R655" i="1"/>
  <c r="U655" i="1" s="1"/>
  <c r="R654" i="1"/>
  <c r="U654" i="1" s="1"/>
  <c r="R651" i="1"/>
  <c r="U651" i="1" s="1"/>
  <c r="R645" i="1"/>
  <c r="U645" i="1" s="1"/>
  <c r="R653" i="1"/>
  <c r="U653" i="1" s="1"/>
  <c r="R650" i="1"/>
  <c r="U650" i="1" s="1"/>
  <c r="R649" i="1"/>
  <c r="U649" i="1" s="1"/>
  <c r="R648" i="1"/>
  <c r="U648" i="1" s="1"/>
  <c r="R647" i="1"/>
  <c r="U647" i="1" s="1"/>
  <c r="R646" i="1"/>
  <c r="U646" i="1" s="1"/>
  <c r="R640" i="1"/>
  <c r="R644" i="1"/>
  <c r="U644" i="1" s="1"/>
  <c r="R643" i="1"/>
  <c r="U643" i="1" s="1"/>
  <c r="R642" i="1"/>
  <c r="U642" i="1" s="1"/>
  <c r="R641" i="1"/>
  <c r="R632" i="1"/>
  <c r="R638" i="1"/>
  <c r="R639" i="1"/>
  <c r="R637" i="1"/>
  <c r="R636" i="1"/>
  <c r="R635" i="1"/>
  <c r="R634" i="1"/>
  <c r="R633" i="1"/>
  <c r="R631" i="1"/>
  <c r="R630" i="1"/>
  <c r="R629" i="1"/>
  <c r="R628" i="1"/>
  <c r="R619" i="1"/>
  <c r="R621" i="1"/>
  <c r="R627" i="1"/>
  <c r="R622" i="1"/>
  <c r="R626" i="1"/>
  <c r="R624" i="1"/>
  <c r="R625" i="1"/>
  <c r="R623" i="1"/>
  <c r="R620" i="1"/>
  <c r="R615" i="1"/>
  <c r="R618" i="1"/>
  <c r="R617" i="1"/>
  <c r="R616" i="1"/>
  <c r="R614" i="1"/>
  <c r="R608" i="1"/>
  <c r="R604" i="1"/>
  <c r="U604" i="1" s="1"/>
  <c r="R613" i="1"/>
  <c r="R610" i="1"/>
  <c r="R609" i="1"/>
  <c r="R607" i="1"/>
  <c r="R606" i="1"/>
  <c r="R605" i="1"/>
  <c r="R600" i="1"/>
  <c r="U600" i="1" s="1"/>
  <c r="R601" i="1"/>
  <c r="U601" i="1" s="1"/>
  <c r="R597" i="1"/>
  <c r="U597" i="1" s="1"/>
  <c r="R602" i="1"/>
  <c r="U602" i="1" s="1"/>
  <c r="R603" i="1"/>
  <c r="U603" i="1" s="1"/>
  <c r="R594" i="1"/>
  <c r="U594" i="1" s="1"/>
  <c r="R598" i="1"/>
  <c r="U598" i="1" s="1"/>
  <c r="R599" i="1"/>
  <c r="U599" i="1" s="1"/>
  <c r="R588" i="1"/>
  <c r="U588" i="1" s="1"/>
  <c r="R596" i="1"/>
  <c r="U596" i="1" s="1"/>
  <c r="R595" i="1"/>
  <c r="U595" i="1" s="1"/>
  <c r="R592" i="1"/>
  <c r="U592" i="1" s="1"/>
  <c r="R593" i="1"/>
  <c r="U593" i="1" s="1"/>
  <c r="R585" i="1"/>
  <c r="U585" i="1" s="1"/>
  <c r="R591" i="1"/>
  <c r="U591" i="1" s="1"/>
  <c r="R590" i="1"/>
  <c r="U590" i="1" s="1"/>
  <c r="R589" i="1"/>
  <c r="U589" i="1" s="1"/>
  <c r="R587" i="1"/>
  <c r="U587" i="1" s="1"/>
  <c r="R437" i="1"/>
  <c r="R431" i="1"/>
  <c r="R435" i="1"/>
  <c r="R432" i="1"/>
  <c r="R10" i="1"/>
  <c r="V10" i="1" s="1"/>
  <c r="R11" i="1"/>
  <c r="V11" i="1" s="1"/>
  <c r="T485" i="1"/>
  <c r="T455" i="1"/>
  <c r="U455" i="1"/>
  <c r="T452" i="1"/>
  <c r="U452" i="1"/>
  <c r="T457" i="1"/>
  <c r="U457" i="1"/>
  <c r="T450" i="1"/>
  <c r="U450" i="1"/>
  <c r="T456" i="1"/>
  <c r="U456" i="1"/>
  <c r="T453" i="1"/>
  <c r="U453" i="1"/>
  <c r="T454" i="1"/>
  <c r="U454" i="1"/>
  <c r="T489" i="1"/>
  <c r="T451" i="1"/>
  <c r="U451" i="1"/>
  <c r="R413" i="1"/>
  <c r="U413" i="1" s="1"/>
  <c r="R583" i="1"/>
  <c r="R584" i="1"/>
  <c r="R582" i="1"/>
  <c r="R581" i="1"/>
  <c r="R579" i="1"/>
  <c r="R572" i="1"/>
  <c r="R577" i="1"/>
  <c r="R578" i="1"/>
  <c r="R576" i="1"/>
  <c r="R575" i="1"/>
  <c r="R574" i="1"/>
  <c r="R573" i="1"/>
  <c r="R571" i="1"/>
  <c r="R568" i="1"/>
  <c r="R570" i="1"/>
  <c r="R569" i="1"/>
  <c r="R567" i="1"/>
  <c r="R566" i="1"/>
  <c r="R565" i="1"/>
  <c r="R563" i="1"/>
  <c r="R564" i="1"/>
  <c r="R562" i="1"/>
  <c r="R520" i="1"/>
  <c r="V520" i="1" s="1"/>
  <c r="R529" i="1"/>
  <c r="V529" i="1" s="1"/>
  <c r="R530" i="1"/>
  <c r="V530" i="1" s="1"/>
  <c r="R528" i="1"/>
  <c r="V528" i="1" s="1"/>
  <c r="R527" i="1"/>
  <c r="V527" i="1" s="1"/>
  <c r="R524" i="1"/>
  <c r="V524" i="1" s="1"/>
  <c r="R525" i="1"/>
  <c r="V525" i="1" s="1"/>
  <c r="R523" i="1"/>
  <c r="V523" i="1" s="1"/>
  <c r="R522" i="1"/>
  <c r="V522" i="1" s="1"/>
  <c r="R521" i="1"/>
  <c r="V521" i="1" s="1"/>
  <c r="R559" i="1"/>
  <c r="R557" i="1"/>
  <c r="R561" i="1"/>
  <c r="R540" i="1"/>
  <c r="V540" i="1" s="1"/>
  <c r="R558" i="1"/>
  <c r="R556" i="1"/>
  <c r="R554" i="1"/>
  <c r="R555" i="1"/>
  <c r="R549" i="1"/>
  <c r="R550" i="1"/>
  <c r="R546" i="1"/>
  <c r="V546" i="1" s="1"/>
  <c r="R544" i="1"/>
  <c r="V544" i="1" s="1"/>
  <c r="R551" i="1"/>
  <c r="R542" i="1"/>
  <c r="V542" i="1" s="1"/>
  <c r="R548" i="1"/>
  <c r="U548" i="1" s="1"/>
  <c r="R547" i="1"/>
  <c r="V547" i="1" s="1"/>
  <c r="R541" i="1"/>
  <c r="V541" i="1" s="1"/>
  <c r="R543" i="1"/>
  <c r="V543" i="1" s="1"/>
  <c r="R539" i="1"/>
  <c r="V539" i="1" s="1"/>
  <c r="R538" i="1"/>
  <c r="V538" i="1" s="1"/>
  <c r="R536" i="1"/>
  <c r="V536" i="1" s="1"/>
  <c r="R537" i="1"/>
  <c r="V537" i="1" s="1"/>
  <c r="R534" i="1"/>
  <c r="V534" i="1" s="1"/>
  <c r="R535" i="1"/>
  <c r="V535" i="1" s="1"/>
  <c r="R533" i="1"/>
  <c r="V533" i="1" s="1"/>
  <c r="R532" i="1"/>
  <c r="V532" i="1" s="1"/>
  <c r="R519" i="1"/>
  <c r="V519" i="1" s="1"/>
  <c r="R531" i="1"/>
  <c r="R478" i="1"/>
  <c r="R491" i="1"/>
  <c r="R517" i="1"/>
  <c r="V517" i="1" s="1"/>
  <c r="R518" i="1"/>
  <c r="R501" i="1"/>
  <c r="R515" i="1"/>
  <c r="V515" i="1" s="1"/>
  <c r="R508" i="1"/>
  <c r="V508" i="1" s="1"/>
  <c r="R516" i="1"/>
  <c r="V516" i="1" s="1"/>
  <c r="R514" i="1"/>
  <c r="V514" i="1" s="1"/>
  <c r="R511" i="1"/>
  <c r="V511" i="1" s="1"/>
  <c r="R512" i="1"/>
  <c r="V512" i="1" s="1"/>
  <c r="R513" i="1"/>
  <c r="V513" i="1" s="1"/>
  <c r="R510" i="1"/>
  <c r="R509" i="1"/>
  <c r="V509" i="1" s="1"/>
  <c r="R505" i="1"/>
  <c r="V505" i="1" s="1"/>
  <c r="R507" i="1"/>
  <c r="V507" i="1" s="1"/>
  <c r="R506" i="1"/>
  <c r="V506" i="1" s="1"/>
  <c r="R482" i="1"/>
  <c r="R468" i="1"/>
  <c r="R504" i="1"/>
  <c r="U504" i="1" s="1"/>
  <c r="R484" i="1"/>
  <c r="R481" i="1"/>
  <c r="R480" i="1"/>
  <c r="R477" i="1"/>
  <c r="U477" i="1" s="1"/>
  <c r="R503" i="1"/>
  <c r="R474" i="1"/>
  <c r="R488" i="1"/>
  <c r="R494" i="1"/>
  <c r="R467" i="1"/>
  <c r="R473" i="1"/>
  <c r="R495" i="1"/>
  <c r="V457" i="1"/>
  <c r="V451" i="1"/>
  <c r="V452" i="1"/>
  <c r="V453" i="1"/>
  <c r="V454" i="1"/>
  <c r="V455" i="1"/>
  <c r="V450" i="1"/>
  <c r="V456" i="1"/>
  <c r="R498" i="1"/>
  <c r="R472" i="1"/>
  <c r="R486" i="1"/>
  <c r="U486" i="1" s="1"/>
  <c r="R493" i="1"/>
  <c r="R487" i="1"/>
  <c r="R496" i="1"/>
  <c r="R479" i="1"/>
  <c r="R483" i="1"/>
  <c r="R475" i="1"/>
  <c r="R476" i="1"/>
  <c r="R490" i="1"/>
  <c r="U490" i="1" s="1"/>
  <c r="R497" i="1"/>
  <c r="R500" i="1"/>
  <c r="U500" i="1" s="1"/>
  <c r="R492" i="1"/>
  <c r="R499" i="1"/>
  <c r="R502" i="1"/>
  <c r="R469" i="1"/>
  <c r="U469" i="1" s="1"/>
  <c r="R471" i="1"/>
  <c r="R460" i="1"/>
  <c r="U460" i="1" s="1"/>
  <c r="R448" i="1"/>
  <c r="R444" i="1"/>
  <c r="U444" i="1" s="1"/>
  <c r="R439" i="1"/>
  <c r="R445" i="1"/>
  <c r="R462" i="1"/>
  <c r="U462" i="1" s="1"/>
  <c r="R433" i="1"/>
  <c r="R463" i="1"/>
  <c r="U463" i="1" s="1"/>
  <c r="R436" i="1"/>
  <c r="R434" i="1"/>
  <c r="R440" i="1"/>
  <c r="R442" i="1"/>
  <c r="U442" i="1" s="1"/>
  <c r="R465" i="1"/>
  <c r="U465" i="1" s="1"/>
  <c r="R461" i="1"/>
  <c r="U461" i="1" s="1"/>
  <c r="R441" i="1"/>
  <c r="R438" i="1"/>
  <c r="R464" i="1"/>
  <c r="U464" i="1" s="1"/>
  <c r="R443" i="1"/>
  <c r="R449" i="1"/>
  <c r="U449" i="1" s="1"/>
  <c r="R459" i="1"/>
  <c r="R458" i="1"/>
  <c r="R409" i="1"/>
  <c r="R410" i="1"/>
  <c r="R412" i="1"/>
  <c r="V412" i="1" s="1"/>
  <c r="R411" i="1"/>
  <c r="T411" i="1" s="1"/>
  <c r="R408" i="1"/>
  <c r="R407" i="1"/>
  <c r="T390" i="1"/>
  <c r="R326" i="1"/>
  <c r="R324" i="1"/>
  <c r="R309" i="1"/>
  <c r="R298" i="1"/>
  <c r="R319" i="1"/>
  <c r="R318" i="1"/>
  <c r="R297" i="1"/>
  <c r="V297" i="1" s="1"/>
  <c r="R302" i="1"/>
  <c r="R301" i="1"/>
  <c r="R306" i="1"/>
  <c r="R195" i="1"/>
  <c r="U195" i="1" s="1"/>
  <c r="R313" i="1"/>
  <c r="R305" i="1"/>
  <c r="R314" i="1"/>
  <c r="R332" i="1"/>
  <c r="R310" i="1"/>
  <c r="R184" i="1"/>
  <c r="R312" i="1"/>
  <c r="R307" i="1"/>
  <c r="R331" i="1"/>
  <c r="R183" i="1"/>
  <c r="R311" i="1"/>
  <c r="R198" i="1"/>
  <c r="U198" i="1" s="1"/>
  <c r="R176" i="1"/>
  <c r="R189" i="1"/>
  <c r="R192" i="1"/>
  <c r="U192" i="1" s="1"/>
  <c r="R321" i="1"/>
  <c r="R322" i="1"/>
  <c r="R304" i="1"/>
  <c r="R180" i="1"/>
  <c r="R174" i="1"/>
  <c r="R186" i="1"/>
  <c r="R191" i="1"/>
  <c r="U191" i="1" s="1"/>
  <c r="R190" i="1"/>
  <c r="U190" i="1" s="1"/>
  <c r="R300" i="1"/>
  <c r="R308" i="1"/>
  <c r="R187" i="1"/>
  <c r="R328" i="1"/>
  <c r="R303" i="1"/>
  <c r="R185" i="1"/>
  <c r="R177" i="1"/>
  <c r="R196" i="1"/>
  <c r="U196" i="1" s="1"/>
  <c r="R178" i="1"/>
  <c r="R175" i="1"/>
  <c r="U175" i="1" s="1"/>
  <c r="R193" i="1"/>
  <c r="U193" i="1" s="1"/>
  <c r="R194" i="1"/>
  <c r="U194" i="1" s="1"/>
  <c r="R197" i="1"/>
  <c r="U197" i="1" s="1"/>
  <c r="R329" i="1"/>
  <c r="R320" i="1"/>
  <c r="R315" i="1"/>
  <c r="R327" i="1"/>
  <c r="R182" i="1"/>
  <c r="R323" i="1"/>
  <c r="R333" i="1"/>
  <c r="R325" i="1"/>
  <c r="R316" i="1"/>
  <c r="R330" i="1"/>
  <c r="R317" i="1"/>
  <c r="R294" i="1"/>
  <c r="V294" i="1" s="1"/>
  <c r="R296" i="1"/>
  <c r="V296" i="1" s="1"/>
  <c r="R291" i="1"/>
  <c r="V291" i="1" s="1"/>
  <c r="R278" i="1"/>
  <c r="V278" i="1" s="1"/>
  <c r="R295" i="1"/>
  <c r="V295" i="1" s="1"/>
  <c r="R275" i="1"/>
  <c r="V275" i="1" s="1"/>
  <c r="R277" i="1"/>
  <c r="V277" i="1" s="1"/>
  <c r="R290" i="1"/>
  <c r="V290" i="1" s="1"/>
  <c r="R276" i="1"/>
  <c r="V276" i="1" s="1"/>
  <c r="R293" i="1"/>
  <c r="V293" i="1" s="1"/>
  <c r="R292" i="1"/>
  <c r="V292" i="1" s="1"/>
  <c r="R262" i="1"/>
  <c r="R248" i="1"/>
  <c r="U248" i="1" s="1"/>
  <c r="R244" i="1"/>
  <c r="U244" i="1" s="1"/>
  <c r="R238" i="1"/>
  <c r="U238" i="1" s="1"/>
  <c r="R241" i="1"/>
  <c r="U241" i="1" s="1"/>
  <c r="R250" i="1"/>
  <c r="U250" i="1" s="1"/>
  <c r="R245" i="1"/>
  <c r="U245" i="1" s="1"/>
  <c r="R240" i="1"/>
  <c r="U240" i="1" s="1"/>
  <c r="R253" i="1"/>
  <c r="U253" i="1" s="1"/>
  <c r="R249" i="1"/>
  <c r="U249" i="1" s="1"/>
  <c r="R243" i="1"/>
  <c r="U243" i="1" s="1"/>
  <c r="R242" i="1"/>
  <c r="U242" i="1" s="1"/>
  <c r="R254" i="1"/>
  <c r="U254" i="1" s="1"/>
  <c r="R255" i="1"/>
  <c r="U255" i="1" s="1"/>
  <c r="R252" i="1"/>
  <c r="U252" i="1" s="1"/>
  <c r="R246" i="1"/>
  <c r="U246" i="1" s="1"/>
  <c r="R247" i="1"/>
  <c r="U247" i="1" s="1"/>
  <c r="R239" i="1"/>
  <c r="U239" i="1" s="1"/>
  <c r="R209" i="1"/>
  <c r="U209" i="1" s="1"/>
  <c r="R208" i="1"/>
  <c r="U208" i="1" s="1"/>
  <c r="R211" i="1"/>
  <c r="U211" i="1" s="1"/>
  <c r="R204" i="1"/>
  <c r="U204" i="1" s="1"/>
  <c r="R222" i="1"/>
  <c r="T222" i="1" s="1"/>
  <c r="R215" i="1"/>
  <c r="U215" i="1" s="1"/>
  <c r="R221" i="1"/>
  <c r="T221" i="1" s="1"/>
  <c r="R214" i="1"/>
  <c r="U214" i="1" s="1"/>
  <c r="R216" i="1"/>
  <c r="U216" i="1" s="1"/>
  <c r="R231" i="1"/>
  <c r="T231" i="1" s="1"/>
  <c r="R232" i="1"/>
  <c r="T232" i="1" s="1"/>
  <c r="R202" i="1"/>
  <c r="U202" i="1" s="1"/>
  <c r="R225" i="1"/>
  <c r="T225" i="1" s="1"/>
  <c r="R218" i="1"/>
  <c r="T218" i="1" s="1"/>
  <c r="R234" i="1"/>
  <c r="T234" i="1" s="1"/>
  <c r="R235" i="1"/>
  <c r="T235" i="1" s="1"/>
  <c r="R229" i="1"/>
  <c r="V229" i="1" s="1"/>
  <c r="R201" i="1"/>
  <c r="U201" i="1" s="1"/>
  <c r="R233" i="1"/>
  <c r="T233" i="1" s="1"/>
  <c r="R212" i="1"/>
  <c r="U212" i="1" s="1"/>
  <c r="R213" i="1"/>
  <c r="U213" i="1" s="1"/>
  <c r="R223" i="1"/>
  <c r="T223" i="1" s="1"/>
  <c r="R230" i="1"/>
  <c r="T230" i="1" s="1"/>
  <c r="R224" i="1"/>
  <c r="V224" i="1" s="1"/>
  <c r="R205" i="1"/>
  <c r="U205" i="1" s="1"/>
  <c r="R217" i="1"/>
  <c r="T217" i="1" s="1"/>
  <c r="R236" i="1"/>
  <c r="T236" i="1" s="1"/>
  <c r="R220" i="1"/>
  <c r="T220" i="1" s="1"/>
  <c r="R219" i="1"/>
  <c r="T219" i="1" s="1"/>
  <c r="R210" i="1"/>
  <c r="U210" i="1" s="1"/>
  <c r="R207" i="1"/>
  <c r="U207" i="1" s="1"/>
  <c r="R226" i="1"/>
  <c r="T226" i="1" s="1"/>
  <c r="R228" i="1"/>
  <c r="T228" i="1" s="1"/>
  <c r="R227" i="1"/>
  <c r="T227" i="1" s="1"/>
  <c r="R206" i="1"/>
  <c r="U206" i="1" s="1"/>
  <c r="R203" i="1"/>
  <c r="U203" i="1" s="1"/>
  <c r="R200" i="1"/>
  <c r="U200" i="1" s="1"/>
  <c r="R257" i="1"/>
  <c r="U257" i="1" s="1"/>
  <c r="R256" i="1"/>
  <c r="U256" i="1" s="1"/>
  <c r="R260" i="1"/>
  <c r="U260" i="1" s="1"/>
  <c r="R259" i="1"/>
  <c r="U259" i="1" s="1"/>
  <c r="R258" i="1"/>
  <c r="U258" i="1" s="1"/>
  <c r="R199" i="1"/>
  <c r="U199" i="1" s="1"/>
  <c r="R150" i="1"/>
  <c r="R168" i="1"/>
  <c r="R151" i="1"/>
  <c r="U151" i="1" s="1"/>
  <c r="R167" i="1"/>
  <c r="R147" i="1"/>
  <c r="R171" i="1"/>
  <c r="R146" i="1"/>
  <c r="R163" i="1"/>
  <c r="U163" i="1" s="1"/>
  <c r="R153" i="1"/>
  <c r="U153" i="1" s="1"/>
  <c r="R172" i="1"/>
  <c r="R166" i="1"/>
  <c r="U166" i="1" s="1"/>
  <c r="R145" i="1"/>
  <c r="R173" i="1"/>
  <c r="U173" i="1" s="1"/>
  <c r="R170" i="1"/>
  <c r="R164" i="1"/>
  <c r="R161" i="1"/>
  <c r="U161" i="1" s="1"/>
  <c r="R165" i="1"/>
  <c r="U165" i="1" s="1"/>
  <c r="R162" i="1"/>
  <c r="U162" i="1" s="1"/>
  <c r="R152" i="1"/>
  <c r="U152" i="1" s="1"/>
  <c r="R169" i="1"/>
  <c r="U169" i="1" s="1"/>
  <c r="R123" i="1"/>
  <c r="V123" i="1" s="1"/>
  <c r="R428" i="1"/>
  <c r="R429" i="1"/>
  <c r="R430" i="1"/>
  <c r="R426" i="1"/>
  <c r="R424" i="1"/>
  <c r="R423" i="1"/>
  <c r="R466" i="1"/>
  <c r="R416" i="1"/>
  <c r="R427" i="1"/>
  <c r="R425" i="1"/>
  <c r="R417" i="1"/>
  <c r="R418" i="1"/>
  <c r="R421" i="1"/>
  <c r="T403" i="1"/>
  <c r="R422" i="1"/>
  <c r="R414" i="1"/>
  <c r="R419" i="1"/>
  <c r="R415" i="1"/>
  <c r="R420" i="1"/>
  <c r="T393" i="1"/>
  <c r="T388" i="1"/>
  <c r="R384" i="1"/>
  <c r="U384" i="1" s="1"/>
  <c r="T387" i="1"/>
  <c r="T394" i="1"/>
  <c r="T391" i="1"/>
  <c r="T392" i="1"/>
  <c r="T395" i="1"/>
  <c r="R385" i="1"/>
  <c r="U385" i="1" s="1"/>
  <c r="T389" i="1"/>
  <c r="R386" i="1"/>
  <c r="V386" i="1" s="1"/>
  <c r="T396" i="1"/>
  <c r="T397" i="1"/>
  <c r="R376" i="1"/>
  <c r="U376" i="1" s="1"/>
  <c r="R379" i="1"/>
  <c r="U379" i="1" s="1"/>
  <c r="R371" i="1"/>
  <c r="U371" i="1" s="1"/>
  <c r="R370" i="1"/>
  <c r="R375" i="1"/>
  <c r="U375" i="1" s="1"/>
  <c r="R369" i="1"/>
  <c r="R373" i="1"/>
  <c r="U373" i="1" s="1"/>
  <c r="R372" i="1"/>
  <c r="U372" i="1" s="1"/>
  <c r="R381" i="1"/>
  <c r="U381" i="1" s="1"/>
  <c r="R380" i="1"/>
  <c r="U380" i="1" s="1"/>
  <c r="R374" i="1"/>
  <c r="U374" i="1" s="1"/>
  <c r="R383" i="1"/>
  <c r="U383" i="1" s="1"/>
  <c r="R382" i="1"/>
  <c r="U382" i="1" s="1"/>
  <c r="R378" i="1"/>
  <c r="U378" i="1" s="1"/>
  <c r="R377" i="1"/>
  <c r="U377" i="1" s="1"/>
  <c r="R367" i="1"/>
  <c r="R368" i="1"/>
  <c r="R366" i="1"/>
  <c r="R362" i="1"/>
  <c r="R365" i="1"/>
  <c r="R363" i="1"/>
  <c r="R364" i="1"/>
  <c r="R360" i="1"/>
  <c r="R361" i="1"/>
  <c r="R359" i="1"/>
  <c r="R358" i="1"/>
  <c r="R357" i="1"/>
  <c r="V357" i="1" s="1"/>
  <c r="R356" i="1"/>
  <c r="R355" i="1"/>
  <c r="R354" i="1"/>
  <c r="R353" i="1"/>
  <c r="R352" i="1"/>
  <c r="R351" i="1"/>
  <c r="R350" i="1"/>
  <c r="R345" i="1"/>
  <c r="R349" i="1"/>
  <c r="R348" i="1"/>
  <c r="R347" i="1"/>
  <c r="R346" i="1"/>
  <c r="R344" i="1"/>
  <c r="R340" i="1"/>
  <c r="U340" i="1" s="1"/>
  <c r="R338" i="1"/>
  <c r="R342" i="1"/>
  <c r="R336" i="1"/>
  <c r="R341" i="1"/>
  <c r="R343" i="1"/>
  <c r="R339" i="1"/>
  <c r="R337" i="1"/>
  <c r="R335" i="1"/>
  <c r="R334" i="1"/>
  <c r="U334" i="1" s="1"/>
  <c r="R237" i="1"/>
  <c r="U237" i="1" s="1"/>
  <c r="T188" i="1"/>
  <c r="R122" i="1"/>
  <c r="V122" i="1" s="1"/>
  <c r="R120" i="1"/>
  <c r="V120" i="1" s="1"/>
  <c r="R121" i="1"/>
  <c r="V121" i="1" s="1"/>
  <c r="R119" i="1"/>
  <c r="V119" i="1" s="1"/>
  <c r="R118" i="1"/>
  <c r="V118" i="1" s="1"/>
  <c r="R116" i="1"/>
  <c r="V116" i="1" s="1"/>
  <c r="R117" i="1"/>
  <c r="V117" i="1" s="1"/>
  <c r="R115" i="1"/>
  <c r="V115" i="1" s="1"/>
  <c r="R84" i="1"/>
  <c r="U84" i="1" s="1"/>
  <c r="R83" i="1"/>
  <c r="U83" i="1" s="1"/>
  <c r="R79" i="1"/>
  <c r="U79" i="1" s="1"/>
  <c r="R82" i="1"/>
  <c r="U82" i="1" s="1"/>
  <c r="R81" i="1"/>
  <c r="U81" i="1" s="1"/>
  <c r="R78" i="1"/>
  <c r="U78" i="1" s="1"/>
  <c r="R77" i="1"/>
  <c r="U77" i="1" s="1"/>
  <c r="R80" i="1"/>
  <c r="U80" i="1" s="1"/>
  <c r="R76" i="1"/>
  <c r="U76" i="1" s="1"/>
  <c r="R75" i="1"/>
  <c r="U75" i="1" s="1"/>
  <c r="R74" i="1"/>
  <c r="U74" i="1" s="1"/>
  <c r="R71" i="1"/>
  <c r="U71" i="1" s="1"/>
  <c r="R72" i="1"/>
  <c r="U72" i="1" s="1"/>
  <c r="R73" i="1"/>
  <c r="U73" i="1" s="1"/>
  <c r="R70" i="1"/>
  <c r="U70" i="1" s="1"/>
  <c r="R66" i="1"/>
  <c r="U66" i="1" s="1"/>
  <c r="R69" i="1"/>
  <c r="U69" i="1" s="1"/>
  <c r="R64" i="1"/>
  <c r="U64" i="1" s="1"/>
  <c r="R65" i="1"/>
  <c r="U65" i="1" s="1"/>
  <c r="R61" i="1"/>
  <c r="U61" i="1" s="1"/>
  <c r="R60" i="1"/>
  <c r="U60" i="1" s="1"/>
  <c r="R58" i="1"/>
  <c r="U58" i="1" s="1"/>
  <c r="R59" i="1"/>
  <c r="U59" i="1" s="1"/>
  <c r="R56" i="1"/>
  <c r="U56" i="1" s="1"/>
  <c r="R57" i="1"/>
  <c r="U57" i="1" s="1"/>
  <c r="R55" i="1"/>
  <c r="U55" i="1" s="1"/>
  <c r="R53" i="1"/>
  <c r="U53" i="1" s="1"/>
  <c r="R51" i="1"/>
  <c r="U51" i="1" s="1"/>
  <c r="R52" i="1"/>
  <c r="U52" i="1" s="1"/>
  <c r="R54" i="1"/>
  <c r="U54" i="1" s="1"/>
  <c r="R50" i="1"/>
  <c r="U50" i="1" s="1"/>
  <c r="R17" i="1"/>
  <c r="R7" i="1"/>
  <c r="V7" i="1" s="1"/>
  <c r="R19" i="1"/>
  <c r="R8" i="1"/>
  <c r="V8" i="1" s="1"/>
  <c r="R12" i="1"/>
  <c r="R20" i="1"/>
  <c r="R16" i="1"/>
  <c r="R9" i="1"/>
  <c r="V9" i="1" s="1"/>
  <c r="R18" i="1"/>
  <c r="V18" i="1" s="1"/>
  <c r="R13" i="1"/>
  <c r="R14" i="1"/>
  <c r="R15" i="1"/>
  <c r="T843" i="1"/>
  <c r="V843" i="1"/>
  <c r="R844" i="1"/>
  <c r="V844" i="1" s="1"/>
  <c r="T823" i="1"/>
  <c r="T838" i="1"/>
  <c r="T833" i="1"/>
  <c r="T835" i="1"/>
  <c r="T834" i="1"/>
  <c r="T839" i="1"/>
  <c r="T836" i="1"/>
  <c r="T837" i="1"/>
  <c r="T842" i="1"/>
  <c r="T830" i="1"/>
  <c r="T822" i="1"/>
  <c r="T814" i="1"/>
  <c r="T847" i="1"/>
  <c r="T824" i="1"/>
  <c r="T816" i="1"/>
  <c r="T849" i="1"/>
  <c r="T840" i="1"/>
  <c r="T848" i="1"/>
  <c r="T818" i="1"/>
  <c r="T841" i="1"/>
  <c r="T826" i="1"/>
  <c r="T846" i="1"/>
  <c r="T828" i="1"/>
  <c r="T820" i="1"/>
  <c r="T832" i="1"/>
  <c r="T850" i="1"/>
  <c r="T182" i="1" l="1"/>
  <c r="U182" i="1"/>
  <c r="T178" i="1"/>
  <c r="U178" i="1"/>
  <c r="V171" i="1"/>
  <c r="U171" i="1"/>
  <c r="T177" i="1"/>
  <c r="U177" i="1"/>
  <c r="T189" i="1"/>
  <c r="U189" i="1"/>
  <c r="T184" i="1"/>
  <c r="U184" i="1"/>
  <c r="T185" i="1"/>
  <c r="U185" i="1"/>
  <c r="T186" i="1"/>
  <c r="U186" i="1"/>
  <c r="T176" i="1"/>
  <c r="U176" i="1"/>
  <c r="V167" i="1"/>
  <c r="U167" i="1"/>
  <c r="T174" i="1"/>
  <c r="U174" i="1"/>
  <c r="V170" i="1"/>
  <c r="U170" i="1"/>
  <c r="T180" i="1"/>
  <c r="U180" i="1"/>
  <c r="V172" i="1"/>
  <c r="U172" i="1"/>
  <c r="V168" i="1"/>
  <c r="U168" i="1"/>
  <c r="T187" i="1"/>
  <c r="U187" i="1"/>
  <c r="T183" i="1"/>
  <c r="U183" i="1"/>
  <c r="T175" i="1"/>
  <c r="U164" i="1"/>
  <c r="V164" i="1"/>
  <c r="T150" i="1"/>
  <c r="U150" i="1"/>
  <c r="U146" i="1"/>
  <c r="V146" i="1"/>
  <c r="U147" i="1"/>
  <c r="V147" i="1"/>
  <c r="U145" i="1"/>
  <c r="V145" i="1"/>
  <c r="U115" i="1"/>
  <c r="U118" i="1"/>
  <c r="U117" i="1"/>
  <c r="U119" i="1"/>
  <c r="U121" i="1"/>
  <c r="U120" i="1"/>
  <c r="U116" i="1"/>
  <c r="U123" i="1"/>
  <c r="U122" i="1"/>
  <c r="V50" i="1"/>
  <c r="V21" i="1"/>
  <c r="T21" i="1"/>
  <c r="V20" i="1"/>
  <c r="U20" i="1"/>
  <c r="T20" i="1"/>
  <c r="U19" i="1"/>
  <c r="V19" i="1"/>
  <c r="T19" i="1"/>
  <c r="U17" i="1"/>
  <c r="V17" i="1"/>
  <c r="U16" i="1"/>
  <c r="V16" i="1"/>
  <c r="U15" i="1"/>
  <c r="V15" i="1"/>
  <c r="V14" i="1"/>
  <c r="U14" i="1"/>
  <c r="V13" i="1"/>
  <c r="U13" i="1"/>
  <c r="U12" i="1"/>
  <c r="V12" i="1"/>
  <c r="T11" i="1"/>
  <c r="T813" i="1"/>
  <c r="W813" i="1" s="1"/>
  <c r="T715" i="1"/>
  <c r="V715" i="1"/>
  <c r="T796" i="1"/>
  <c r="V796" i="1"/>
  <c r="T803" i="1"/>
  <c r="T805" i="1"/>
  <c r="V805" i="1"/>
  <c r="U736" i="1"/>
  <c r="V736" i="1"/>
  <c r="U738" i="1"/>
  <c r="V738" i="1"/>
  <c r="U726" i="1"/>
  <c r="V726" i="1"/>
  <c r="U727" i="1"/>
  <c r="V727" i="1"/>
  <c r="U742" i="1"/>
  <c r="V742" i="1"/>
  <c r="U776" i="1"/>
  <c r="V776" i="1"/>
  <c r="U728" i="1"/>
  <c r="V728" i="1"/>
  <c r="T776" i="1"/>
  <c r="U746" i="1"/>
  <c r="V746" i="1"/>
  <c r="T726" i="1"/>
  <c r="T801" i="1"/>
  <c r="U801" i="1"/>
  <c r="T802" i="1"/>
  <c r="U802" i="1"/>
  <c r="U805" i="1"/>
  <c r="U809" i="1"/>
  <c r="U803" i="1"/>
  <c r="T804" i="1"/>
  <c r="U804" i="1"/>
  <c r="T746" i="1"/>
  <c r="T808" i="1"/>
  <c r="U808" i="1"/>
  <c r="U807" i="1"/>
  <c r="T806" i="1"/>
  <c r="U806" i="1"/>
  <c r="T780" i="1"/>
  <c r="U780" i="1"/>
  <c r="U795" i="1"/>
  <c r="U788" i="1"/>
  <c r="U800" i="1"/>
  <c r="T784" i="1"/>
  <c r="U784" i="1"/>
  <c r="T792" i="1"/>
  <c r="U792" i="1"/>
  <c r="T785" i="1"/>
  <c r="U785" i="1"/>
  <c r="U798" i="1"/>
  <c r="T793" i="1"/>
  <c r="U793" i="1"/>
  <c r="T798" i="1"/>
  <c r="T774" i="1"/>
  <c r="U774" i="1"/>
  <c r="T728" i="1"/>
  <c r="T787" i="1"/>
  <c r="U787" i="1"/>
  <c r="U786" i="1"/>
  <c r="T777" i="1"/>
  <c r="U777" i="1"/>
  <c r="U797" i="1"/>
  <c r="T781" i="1"/>
  <c r="U781" i="1"/>
  <c r="T772" i="1"/>
  <c r="U772" i="1"/>
  <c r="T783" i="1"/>
  <c r="U783" i="1"/>
  <c r="T789" i="1"/>
  <c r="U789" i="1"/>
  <c r="T779" i="1"/>
  <c r="U779" i="1"/>
  <c r="T782" i="1"/>
  <c r="U782" i="1"/>
  <c r="T790" i="1"/>
  <c r="U790" i="1"/>
  <c r="T791" i="1"/>
  <c r="U791" i="1"/>
  <c r="U799" i="1"/>
  <c r="T773" i="1"/>
  <c r="U773" i="1"/>
  <c r="T775" i="1"/>
  <c r="U775" i="1"/>
  <c r="U796" i="1"/>
  <c r="U794" i="1"/>
  <c r="T723" i="1"/>
  <c r="U723" i="1"/>
  <c r="T716" i="1"/>
  <c r="U716" i="1"/>
  <c r="T720" i="1"/>
  <c r="U720" i="1"/>
  <c r="T735" i="1"/>
  <c r="U735" i="1"/>
  <c r="T729" i="1"/>
  <c r="U729" i="1"/>
  <c r="T733" i="1"/>
  <c r="U733" i="1"/>
  <c r="T724" i="1"/>
  <c r="U724" i="1"/>
  <c r="T734" i="1"/>
  <c r="U734" i="1"/>
  <c r="T739" i="1"/>
  <c r="U739" i="1"/>
  <c r="T741" i="1"/>
  <c r="U741" i="1"/>
  <c r="T745" i="1"/>
  <c r="U745" i="1"/>
  <c r="T748" i="1"/>
  <c r="U748" i="1"/>
  <c r="T718" i="1"/>
  <c r="U718" i="1"/>
  <c r="T744" i="1"/>
  <c r="U744" i="1"/>
  <c r="T730" i="1"/>
  <c r="U730" i="1"/>
  <c r="T737" i="1"/>
  <c r="U737" i="1"/>
  <c r="T721" i="1"/>
  <c r="U721" i="1"/>
  <c r="T725" i="1"/>
  <c r="U725" i="1"/>
  <c r="T732" i="1"/>
  <c r="U732" i="1"/>
  <c r="T743" i="1"/>
  <c r="U743" i="1"/>
  <c r="T747" i="1"/>
  <c r="U747" i="1"/>
  <c r="T719" i="1"/>
  <c r="U719" i="1"/>
  <c r="T717" i="1"/>
  <c r="U717" i="1"/>
  <c r="T727" i="1"/>
  <c r="T738" i="1"/>
  <c r="T740" i="1"/>
  <c r="U740" i="1"/>
  <c r="T731" i="1"/>
  <c r="U731" i="1"/>
  <c r="T736" i="1"/>
  <c r="T722" i="1"/>
  <c r="U722" i="1"/>
  <c r="T797" i="1"/>
  <c r="T807" i="1"/>
  <c r="T799" i="1"/>
  <c r="W799" i="1" s="1"/>
  <c r="T788" i="1"/>
  <c r="T786" i="1"/>
  <c r="T794" i="1"/>
  <c r="T809" i="1"/>
  <c r="T795" i="1"/>
  <c r="T800" i="1"/>
  <c r="T810" i="1"/>
  <c r="W810" i="1" s="1"/>
  <c r="T811" i="1"/>
  <c r="W811" i="1" s="1"/>
  <c r="T812" i="1"/>
  <c r="W812" i="1" s="1"/>
  <c r="T778" i="1"/>
  <c r="V778" i="1"/>
  <c r="V749" i="1"/>
  <c r="U749" i="1"/>
  <c r="V714" i="1"/>
  <c r="T714" i="1"/>
  <c r="U641" i="1"/>
  <c r="V641" i="1"/>
  <c r="V679" i="1"/>
  <c r="U679" i="1"/>
  <c r="V695" i="1"/>
  <c r="U695" i="1"/>
  <c r="V712" i="1"/>
  <c r="U712" i="1"/>
  <c r="V681" i="1"/>
  <c r="U681" i="1"/>
  <c r="V711" i="1"/>
  <c r="U711" i="1"/>
  <c r="V693" i="1"/>
  <c r="U693" i="1"/>
  <c r="V697" i="1"/>
  <c r="U697" i="1"/>
  <c r="V685" i="1"/>
  <c r="U685" i="1"/>
  <c r="U684" i="1"/>
  <c r="V709" i="1"/>
  <c r="U709" i="1"/>
  <c r="V675" i="1"/>
  <c r="U675" i="1"/>
  <c r="V692" i="1"/>
  <c r="U692" i="1"/>
  <c r="U676" i="1"/>
  <c r="V686" i="1"/>
  <c r="U686" i="1"/>
  <c r="V696" i="1"/>
  <c r="U696" i="1"/>
  <c r="V700" i="1"/>
  <c r="U700" i="1"/>
  <c r="V708" i="1"/>
  <c r="U708" i="1"/>
  <c r="V690" i="1"/>
  <c r="U690" i="1"/>
  <c r="V680" i="1"/>
  <c r="U680" i="1"/>
  <c r="V706" i="1"/>
  <c r="U706" i="1"/>
  <c r="V682" i="1"/>
  <c r="U682" i="1"/>
  <c r="V701" i="1"/>
  <c r="U701" i="1"/>
  <c r="V694" i="1"/>
  <c r="U694" i="1"/>
  <c r="V687" i="1"/>
  <c r="U687" i="1"/>
  <c r="V703" i="1"/>
  <c r="U703" i="1"/>
  <c r="V688" i="1"/>
  <c r="U688" i="1"/>
  <c r="V678" i="1"/>
  <c r="U678" i="1"/>
  <c r="V689" i="1"/>
  <c r="U689" i="1"/>
  <c r="V683" i="1"/>
  <c r="U683" i="1"/>
  <c r="V702" i="1"/>
  <c r="U702" i="1"/>
  <c r="V713" i="1"/>
  <c r="V707" i="1"/>
  <c r="U707" i="1"/>
  <c r="V699" i="1"/>
  <c r="U699" i="1"/>
  <c r="V704" i="1"/>
  <c r="U704" i="1"/>
  <c r="V677" i="1"/>
  <c r="U677" i="1"/>
  <c r="V691" i="1"/>
  <c r="U691" i="1"/>
  <c r="V698" i="1"/>
  <c r="U698" i="1"/>
  <c r="V705" i="1"/>
  <c r="U705" i="1"/>
  <c r="V710" i="1"/>
  <c r="U710" i="1"/>
  <c r="T526" i="1"/>
  <c r="V526" i="1"/>
  <c r="T701" i="1"/>
  <c r="U623" i="1"/>
  <c r="V623" i="1"/>
  <c r="U628" i="1"/>
  <c r="V628" i="1"/>
  <c r="U637" i="1"/>
  <c r="V637" i="1"/>
  <c r="U640" i="1"/>
  <c r="V640" i="1"/>
  <c r="U608" i="1"/>
  <c r="V608" i="1"/>
  <c r="U625" i="1"/>
  <c r="V625" i="1"/>
  <c r="U629" i="1"/>
  <c r="V629" i="1"/>
  <c r="U639" i="1"/>
  <c r="V639" i="1"/>
  <c r="U614" i="1"/>
  <c r="V614" i="1"/>
  <c r="U624" i="1"/>
  <c r="V624" i="1"/>
  <c r="U630" i="1"/>
  <c r="V630" i="1"/>
  <c r="U638" i="1"/>
  <c r="V638" i="1"/>
  <c r="U606" i="1"/>
  <c r="V606" i="1"/>
  <c r="U616" i="1"/>
  <c r="V616" i="1"/>
  <c r="U626" i="1"/>
  <c r="V626" i="1"/>
  <c r="U631" i="1"/>
  <c r="V631" i="1"/>
  <c r="U632" i="1"/>
  <c r="V632" i="1"/>
  <c r="U607" i="1"/>
  <c r="V607" i="1"/>
  <c r="U617" i="1"/>
  <c r="V617" i="1"/>
  <c r="U622" i="1"/>
  <c r="V622" i="1"/>
  <c r="U633" i="1"/>
  <c r="V633" i="1"/>
  <c r="U609" i="1"/>
  <c r="V609" i="1"/>
  <c r="U618" i="1"/>
  <c r="V618" i="1"/>
  <c r="U627" i="1"/>
  <c r="V627" i="1"/>
  <c r="U634" i="1"/>
  <c r="V634" i="1"/>
  <c r="U612" i="1"/>
  <c r="V612" i="1"/>
  <c r="U610" i="1"/>
  <c r="V610" i="1"/>
  <c r="U615" i="1"/>
  <c r="V615" i="1"/>
  <c r="U621" i="1"/>
  <c r="V621" i="1"/>
  <c r="U635" i="1"/>
  <c r="V635" i="1"/>
  <c r="U613" i="1"/>
  <c r="V613" i="1"/>
  <c r="U620" i="1"/>
  <c r="V620" i="1"/>
  <c r="U619" i="1"/>
  <c r="V619" i="1"/>
  <c r="U636" i="1"/>
  <c r="V636" i="1"/>
  <c r="U611" i="1"/>
  <c r="V611" i="1"/>
  <c r="U605" i="1"/>
  <c r="V605" i="1"/>
  <c r="T709" i="1"/>
  <c r="T700" i="1"/>
  <c r="T693" i="1"/>
  <c r="T704" i="1"/>
  <c r="T711" i="1"/>
  <c r="T708" i="1"/>
  <c r="T688" i="1"/>
  <c r="T712" i="1"/>
  <c r="T678" i="1"/>
  <c r="T684" i="1"/>
  <c r="T710" i="1"/>
  <c r="T713" i="1"/>
  <c r="T696" i="1"/>
  <c r="T703" i="1"/>
  <c r="T702" i="1"/>
  <c r="T699" i="1"/>
  <c r="T680" i="1"/>
  <c r="T690" i="1"/>
  <c r="T707" i="1"/>
  <c r="T682" i="1"/>
  <c r="T697" i="1"/>
  <c r="T705" i="1"/>
  <c r="T677" i="1"/>
  <c r="T686" i="1"/>
  <c r="T695" i="1"/>
  <c r="T692" i="1"/>
  <c r="T683" i="1"/>
  <c r="T698" i="1"/>
  <c r="T691" i="1"/>
  <c r="T689" i="1"/>
  <c r="T685" i="1"/>
  <c r="T679" i="1"/>
  <c r="T687" i="1"/>
  <c r="T676" i="1"/>
  <c r="T681" i="1"/>
  <c r="T675" i="1"/>
  <c r="T672" i="1"/>
  <c r="V567" i="1"/>
  <c r="U567" i="1"/>
  <c r="V576" i="1"/>
  <c r="U576" i="1"/>
  <c r="V584" i="1"/>
  <c r="U584" i="1"/>
  <c r="V648" i="1"/>
  <c r="V656" i="1"/>
  <c r="V666" i="1"/>
  <c r="V660" i="1"/>
  <c r="V556" i="1"/>
  <c r="U556" i="1"/>
  <c r="V569" i="1"/>
  <c r="U569" i="1"/>
  <c r="V578" i="1"/>
  <c r="U578" i="1"/>
  <c r="V583" i="1"/>
  <c r="U583" i="1"/>
  <c r="V649" i="1"/>
  <c r="V658" i="1"/>
  <c r="V652" i="1"/>
  <c r="V668" i="1"/>
  <c r="V558" i="1"/>
  <c r="U558" i="1"/>
  <c r="V560" i="1"/>
  <c r="U560" i="1"/>
  <c r="V570" i="1"/>
  <c r="U570" i="1"/>
  <c r="V577" i="1"/>
  <c r="U577" i="1"/>
  <c r="V642" i="1"/>
  <c r="V650" i="1"/>
  <c r="V661" i="1"/>
  <c r="V673" i="1"/>
  <c r="V562" i="1"/>
  <c r="U562" i="1"/>
  <c r="V568" i="1"/>
  <c r="U568" i="1"/>
  <c r="V572" i="1"/>
  <c r="U572" i="1"/>
  <c r="V643" i="1"/>
  <c r="V653" i="1"/>
  <c r="V657" i="1"/>
  <c r="V667" i="1"/>
  <c r="V664" i="1"/>
  <c r="V561" i="1"/>
  <c r="U561" i="1"/>
  <c r="V564" i="1"/>
  <c r="U564" i="1"/>
  <c r="V571" i="1"/>
  <c r="U571" i="1"/>
  <c r="V579" i="1"/>
  <c r="U579" i="1"/>
  <c r="V644" i="1"/>
  <c r="V645" i="1"/>
  <c r="V665" i="1"/>
  <c r="V670" i="1"/>
  <c r="V555" i="1"/>
  <c r="U555" i="1"/>
  <c r="V557" i="1"/>
  <c r="U557" i="1"/>
  <c r="V563" i="1"/>
  <c r="U563" i="1"/>
  <c r="V573" i="1"/>
  <c r="U573" i="1"/>
  <c r="V580" i="1"/>
  <c r="U580" i="1"/>
  <c r="V651" i="1"/>
  <c r="V659" i="1"/>
  <c r="V671" i="1"/>
  <c r="V554" i="1"/>
  <c r="U554" i="1"/>
  <c r="V559" i="1"/>
  <c r="U559" i="1"/>
  <c r="V565" i="1"/>
  <c r="U565" i="1"/>
  <c r="V574" i="1"/>
  <c r="U574" i="1"/>
  <c r="V581" i="1"/>
  <c r="U581" i="1"/>
  <c r="V646" i="1"/>
  <c r="V654" i="1"/>
  <c r="V662" i="1"/>
  <c r="V674" i="1"/>
  <c r="V566" i="1"/>
  <c r="U566" i="1"/>
  <c r="V575" i="1"/>
  <c r="U575" i="1"/>
  <c r="V582" i="1"/>
  <c r="U582" i="1"/>
  <c r="V647" i="1"/>
  <c r="V655" i="1"/>
  <c r="V663" i="1"/>
  <c r="V669" i="1"/>
  <c r="V672" i="1"/>
  <c r="V552" i="1"/>
  <c r="V553" i="1"/>
  <c r="V551" i="1"/>
  <c r="U551" i="1"/>
  <c r="V550" i="1"/>
  <c r="U550" i="1"/>
  <c r="V549" i="1"/>
  <c r="U549" i="1"/>
  <c r="V531" i="1"/>
  <c r="U531" i="1"/>
  <c r="V510" i="1"/>
  <c r="U510" i="1"/>
  <c r="U448" i="1"/>
  <c r="V448" i="1"/>
  <c r="V518" i="1"/>
  <c r="U518" i="1"/>
  <c r="V548" i="1"/>
  <c r="V600" i="1"/>
  <c r="V599" i="1"/>
  <c r="V593" i="1"/>
  <c r="V594" i="1"/>
  <c r="V586" i="1"/>
  <c r="V603" i="1"/>
  <c r="V602" i="1"/>
  <c r="V587" i="1"/>
  <c r="V595" i="1"/>
  <c r="V597" i="1"/>
  <c r="V592" i="1"/>
  <c r="V589" i="1"/>
  <c r="V596" i="1"/>
  <c r="V601" i="1"/>
  <c r="V590" i="1"/>
  <c r="V604" i="1"/>
  <c r="V588" i="1"/>
  <c r="V591" i="1"/>
  <c r="V598" i="1"/>
  <c r="T664" i="1"/>
  <c r="W489" i="1"/>
  <c r="W485" i="1"/>
  <c r="V475" i="1"/>
  <c r="U475" i="1"/>
  <c r="V498" i="1"/>
  <c r="U498" i="1"/>
  <c r="V502" i="1"/>
  <c r="U502" i="1"/>
  <c r="V483" i="1"/>
  <c r="U483" i="1"/>
  <c r="V495" i="1"/>
  <c r="U495" i="1"/>
  <c r="V480" i="1"/>
  <c r="U480" i="1"/>
  <c r="V499" i="1"/>
  <c r="U499" i="1"/>
  <c r="V479" i="1"/>
  <c r="U479" i="1"/>
  <c r="V473" i="1"/>
  <c r="U473" i="1"/>
  <c r="V481" i="1"/>
  <c r="U481" i="1"/>
  <c r="V492" i="1"/>
  <c r="U492" i="1"/>
  <c r="V496" i="1"/>
  <c r="U496" i="1"/>
  <c r="V467" i="1"/>
  <c r="U467" i="1"/>
  <c r="V484" i="1"/>
  <c r="U484" i="1"/>
  <c r="V501" i="1"/>
  <c r="U501" i="1"/>
  <c r="V487" i="1"/>
  <c r="U487" i="1"/>
  <c r="V494" i="1"/>
  <c r="U494" i="1"/>
  <c r="V497" i="1"/>
  <c r="U497" i="1"/>
  <c r="V493" i="1"/>
  <c r="U493" i="1"/>
  <c r="V488" i="1"/>
  <c r="U488" i="1"/>
  <c r="V468" i="1"/>
  <c r="U468" i="1"/>
  <c r="V474" i="1"/>
  <c r="U474" i="1"/>
  <c r="V482" i="1"/>
  <c r="U482" i="1"/>
  <c r="V491" i="1"/>
  <c r="U491" i="1"/>
  <c r="V471" i="1"/>
  <c r="U471" i="1"/>
  <c r="V476" i="1"/>
  <c r="U476" i="1"/>
  <c r="V472" i="1"/>
  <c r="U472" i="1"/>
  <c r="V478" i="1"/>
  <c r="U478" i="1"/>
  <c r="V490" i="1"/>
  <c r="T486" i="1"/>
  <c r="V486" i="1"/>
  <c r="V469" i="1"/>
  <c r="T477" i="1"/>
  <c r="V477" i="1"/>
  <c r="V500" i="1"/>
  <c r="T612" i="1"/>
  <c r="T670" i="1"/>
  <c r="T668" i="1"/>
  <c r="T660" i="1"/>
  <c r="T656" i="1"/>
  <c r="T663" i="1"/>
  <c r="T655" i="1"/>
  <c r="T651" i="1"/>
  <c r="T666" i="1"/>
  <c r="T649" i="1"/>
  <c r="T658" i="1"/>
  <c r="T650" i="1"/>
  <c r="T647" i="1"/>
  <c r="T646" i="1"/>
  <c r="T674" i="1"/>
  <c r="T654" i="1"/>
  <c r="T662" i="1"/>
  <c r="T669" i="1"/>
  <c r="T671" i="1"/>
  <c r="T667" i="1"/>
  <c r="T657" i="1"/>
  <c r="T673" i="1"/>
  <c r="T652" i="1"/>
  <c r="T640" i="1"/>
  <c r="T653" i="1"/>
  <c r="T644" i="1"/>
  <c r="T643" i="1"/>
  <c r="T661" i="1"/>
  <c r="T659" i="1"/>
  <c r="T665" i="1"/>
  <c r="T645" i="1"/>
  <c r="T648" i="1"/>
  <c r="T642" i="1"/>
  <c r="T641" i="1"/>
  <c r="T611" i="1"/>
  <c r="T632" i="1"/>
  <c r="T624" i="1"/>
  <c r="T621" i="1"/>
  <c r="T614" i="1"/>
  <c r="T630" i="1"/>
  <c r="T635" i="1"/>
  <c r="T615" i="1"/>
  <c r="T620" i="1"/>
  <c r="T627" i="1"/>
  <c r="T634" i="1"/>
  <c r="T639" i="1"/>
  <c r="T637" i="1"/>
  <c r="T636" i="1"/>
  <c r="T638" i="1"/>
  <c r="T622" i="1"/>
  <c r="T626" i="1"/>
  <c r="T619" i="1"/>
  <c r="T631" i="1"/>
  <c r="T628" i="1"/>
  <c r="T623" i="1"/>
  <c r="T629" i="1"/>
  <c r="T633" i="1"/>
  <c r="T616" i="1"/>
  <c r="T625" i="1"/>
  <c r="T618" i="1"/>
  <c r="T609" i="1"/>
  <c r="T617" i="1"/>
  <c r="T613" i="1"/>
  <c r="T608" i="1"/>
  <c r="T607" i="1"/>
  <c r="T604" i="1"/>
  <c r="T610" i="1"/>
  <c r="T600" i="1"/>
  <c r="T606" i="1"/>
  <c r="T605" i="1"/>
  <c r="T594" i="1"/>
  <c r="T601" i="1"/>
  <c r="T596" i="1"/>
  <c r="T599" i="1"/>
  <c r="T602" i="1"/>
  <c r="T592" i="1"/>
  <c r="T603" i="1"/>
  <c r="T588" i="1"/>
  <c r="T590" i="1"/>
  <c r="T586" i="1"/>
  <c r="T597" i="1"/>
  <c r="T589" i="1"/>
  <c r="T598" i="1"/>
  <c r="T595" i="1"/>
  <c r="T587" i="1"/>
  <c r="T585" i="1"/>
  <c r="V585" i="1"/>
  <c r="T593" i="1"/>
  <c r="T591" i="1"/>
  <c r="V413" i="1"/>
  <c r="W452" i="1"/>
  <c r="W453" i="1"/>
  <c r="W456" i="1"/>
  <c r="W451" i="1"/>
  <c r="W455" i="1"/>
  <c r="W450" i="1"/>
  <c r="W454" i="1"/>
  <c r="W457" i="1"/>
  <c r="T577" i="1"/>
  <c r="T584" i="1"/>
  <c r="T573" i="1"/>
  <c r="T419" i="1"/>
  <c r="U419" i="1"/>
  <c r="T421" i="1"/>
  <c r="U421" i="1"/>
  <c r="T427" i="1"/>
  <c r="U427" i="1"/>
  <c r="T424" i="1"/>
  <c r="U424" i="1"/>
  <c r="T429" i="1"/>
  <c r="U429" i="1"/>
  <c r="V441" i="1"/>
  <c r="U441" i="1"/>
  <c r="V439" i="1"/>
  <c r="U439" i="1"/>
  <c r="T499" i="1"/>
  <c r="V503" i="1"/>
  <c r="U503" i="1"/>
  <c r="T449" i="1"/>
  <c r="T462" i="1"/>
  <c r="T464" i="1"/>
  <c r="T439" i="1"/>
  <c r="T414" i="1"/>
  <c r="U414" i="1"/>
  <c r="T418" i="1"/>
  <c r="U418" i="1"/>
  <c r="T416" i="1"/>
  <c r="U416" i="1"/>
  <c r="T426" i="1"/>
  <c r="U426" i="1"/>
  <c r="T428" i="1"/>
  <c r="U428" i="1"/>
  <c r="T458" i="1"/>
  <c r="U458" i="1"/>
  <c r="T443" i="1"/>
  <c r="U443" i="1"/>
  <c r="V440" i="1"/>
  <c r="U440" i="1"/>
  <c r="T433" i="1"/>
  <c r="U433" i="1"/>
  <c r="V437" i="1"/>
  <c r="U437" i="1"/>
  <c r="T471" i="1"/>
  <c r="T492" i="1"/>
  <c r="T460" i="1"/>
  <c r="T442" i="1"/>
  <c r="T441" i="1"/>
  <c r="T420" i="1"/>
  <c r="U420" i="1"/>
  <c r="T422" i="1"/>
  <c r="U422" i="1"/>
  <c r="T417" i="1"/>
  <c r="U417" i="1"/>
  <c r="T466" i="1"/>
  <c r="U466" i="1"/>
  <c r="T430" i="1"/>
  <c r="U430" i="1"/>
  <c r="T459" i="1"/>
  <c r="U459" i="1"/>
  <c r="V434" i="1"/>
  <c r="U434" i="1"/>
  <c r="T476" i="1"/>
  <c r="T498" i="1"/>
  <c r="T434" i="1"/>
  <c r="T487" i="1"/>
  <c r="T490" i="1"/>
  <c r="T463" i="1"/>
  <c r="T415" i="1"/>
  <c r="U415" i="1"/>
  <c r="T425" i="1"/>
  <c r="U425" i="1"/>
  <c r="T423" i="1"/>
  <c r="U423" i="1"/>
  <c r="T431" i="1"/>
  <c r="U431" i="1"/>
  <c r="T432" i="1"/>
  <c r="U432" i="1"/>
  <c r="V438" i="1"/>
  <c r="U438" i="1"/>
  <c r="V435" i="1"/>
  <c r="U435" i="1"/>
  <c r="V436" i="1"/>
  <c r="U436" i="1"/>
  <c r="T445" i="1"/>
  <c r="U445" i="1"/>
  <c r="T502" i="1"/>
  <c r="T497" i="1"/>
  <c r="T475" i="1"/>
  <c r="T479" i="1"/>
  <c r="T491" i="1"/>
  <c r="T444" i="1"/>
  <c r="T469" i="1"/>
  <c r="T500" i="1"/>
  <c r="T465" i="1"/>
  <c r="T474" i="1"/>
  <c r="T488" i="1"/>
  <c r="T448" i="1"/>
  <c r="T468" i="1"/>
  <c r="T481" i="1"/>
  <c r="T440" i="1"/>
  <c r="T493" i="1"/>
  <c r="T413" i="1"/>
  <c r="T473" i="1"/>
  <c r="T437" i="1"/>
  <c r="T503" i="1"/>
  <c r="T484" i="1"/>
  <c r="T496" i="1"/>
  <c r="T480" i="1"/>
  <c r="T494" i="1"/>
  <c r="T483" i="1"/>
  <c r="T435" i="1"/>
  <c r="T436" i="1"/>
  <c r="T482" i="1"/>
  <c r="T495" i="1"/>
  <c r="T461" i="1"/>
  <c r="T438" i="1"/>
  <c r="T501" i="1"/>
  <c r="T478" i="1"/>
  <c r="T472" i="1"/>
  <c r="T467" i="1"/>
  <c r="T568" i="1"/>
  <c r="T572" i="1"/>
  <c r="T583" i="1"/>
  <c r="T580" i="1"/>
  <c r="T579" i="1"/>
  <c r="T582" i="1"/>
  <c r="T581" i="1"/>
  <c r="T570" i="1"/>
  <c r="T574" i="1"/>
  <c r="T576" i="1"/>
  <c r="T575" i="1"/>
  <c r="T578" i="1"/>
  <c r="T571" i="1"/>
  <c r="T569" i="1"/>
  <c r="T567" i="1"/>
  <c r="T566" i="1"/>
  <c r="T565" i="1"/>
  <c r="T563" i="1"/>
  <c r="T564" i="1"/>
  <c r="T562" i="1"/>
  <c r="T561" i="1"/>
  <c r="T560" i="1"/>
  <c r="T555" i="1"/>
  <c r="T556" i="1"/>
  <c r="T557" i="1"/>
  <c r="T559" i="1"/>
  <c r="T554" i="1"/>
  <c r="T553" i="1"/>
  <c r="T558" i="1"/>
  <c r="U509" i="1"/>
  <c r="U511" i="1"/>
  <c r="U515" i="1"/>
  <c r="U532" i="1"/>
  <c r="U537" i="1"/>
  <c r="U543" i="1"/>
  <c r="U542" i="1"/>
  <c r="U546" i="1"/>
  <c r="U525" i="1"/>
  <c r="U530" i="1"/>
  <c r="U506" i="1"/>
  <c r="U514" i="1"/>
  <c r="U533" i="1"/>
  <c r="U536" i="1"/>
  <c r="U541" i="1"/>
  <c r="U540" i="1"/>
  <c r="U521" i="1"/>
  <c r="U524" i="1"/>
  <c r="U529" i="1"/>
  <c r="U507" i="1"/>
  <c r="U513" i="1"/>
  <c r="U516" i="1"/>
  <c r="U535" i="1"/>
  <c r="U538" i="1"/>
  <c r="U547" i="1"/>
  <c r="U545" i="1"/>
  <c r="U522" i="1"/>
  <c r="U527" i="1"/>
  <c r="U526" i="1"/>
  <c r="U505" i="1"/>
  <c r="U512" i="1"/>
  <c r="U508" i="1"/>
  <c r="U517" i="1"/>
  <c r="U519" i="1"/>
  <c r="U534" i="1"/>
  <c r="U539" i="1"/>
  <c r="U544" i="1"/>
  <c r="U523" i="1"/>
  <c r="U528" i="1"/>
  <c r="U520" i="1"/>
  <c r="T520" i="1"/>
  <c r="T517" i="1"/>
  <c r="T513" i="1"/>
  <c r="T524" i="1"/>
  <c r="T525" i="1"/>
  <c r="T521" i="1"/>
  <c r="T518" i="1"/>
  <c r="T519" i="1"/>
  <c r="T514" i="1"/>
  <c r="T512" i="1"/>
  <c r="T515" i="1"/>
  <c r="T522" i="1"/>
  <c r="T511" i="1"/>
  <c r="T523" i="1"/>
  <c r="T516" i="1"/>
  <c r="T544" i="1"/>
  <c r="T530" i="1"/>
  <c r="T528" i="1"/>
  <c r="T548" i="1"/>
  <c r="T529" i="1"/>
  <c r="T527" i="1"/>
  <c r="T550" i="1"/>
  <c r="T541" i="1"/>
  <c r="T552" i="1"/>
  <c r="T540" i="1"/>
  <c r="T543" i="1"/>
  <c r="T549" i="1"/>
  <c r="T538" i="1"/>
  <c r="T542" i="1"/>
  <c r="T536" i="1"/>
  <c r="T545" i="1"/>
  <c r="T546" i="1"/>
  <c r="T551" i="1"/>
  <c r="T506" i="1"/>
  <c r="T547" i="1"/>
  <c r="T508" i="1"/>
  <c r="T539" i="1"/>
  <c r="T534" i="1"/>
  <c r="T537" i="1"/>
  <c r="T532" i="1"/>
  <c r="T533" i="1"/>
  <c r="T535" i="1"/>
  <c r="T531" i="1"/>
  <c r="T510" i="1"/>
  <c r="T504" i="1"/>
  <c r="T509" i="1"/>
  <c r="T505" i="1"/>
  <c r="T507" i="1"/>
  <c r="V504" i="1"/>
  <c r="V463" i="1"/>
  <c r="V460" i="1"/>
  <c r="V458" i="1"/>
  <c r="V459" i="1"/>
  <c r="V464" i="1"/>
  <c r="V465" i="1"/>
  <c r="V461" i="1"/>
  <c r="V462" i="1"/>
  <c r="V449" i="1"/>
  <c r="V415" i="1"/>
  <c r="V425" i="1"/>
  <c r="V430" i="1"/>
  <c r="V419" i="1"/>
  <c r="V421" i="1"/>
  <c r="V427" i="1"/>
  <c r="V423" i="1"/>
  <c r="V414" i="1"/>
  <c r="V418" i="1"/>
  <c r="V416" i="1"/>
  <c r="V424" i="1"/>
  <c r="V429" i="1"/>
  <c r="V420" i="1"/>
  <c r="V422" i="1"/>
  <c r="V417" i="1"/>
  <c r="V426" i="1"/>
  <c r="V428" i="1"/>
  <c r="V466" i="1"/>
  <c r="V445" i="1"/>
  <c r="V442" i="1"/>
  <c r="V432" i="1"/>
  <c r="V444" i="1"/>
  <c r="V443" i="1"/>
  <c r="V431" i="1"/>
  <c r="V433" i="1"/>
  <c r="U412" i="1"/>
  <c r="T382" i="1"/>
  <c r="V382" i="1"/>
  <c r="T375" i="1"/>
  <c r="V375" i="1"/>
  <c r="T378" i="1"/>
  <c r="V378" i="1"/>
  <c r="T383" i="1"/>
  <c r="V383" i="1"/>
  <c r="T385" i="1"/>
  <c r="V385" i="1"/>
  <c r="T374" i="1"/>
  <c r="V374" i="1"/>
  <c r="T380" i="1"/>
  <c r="V380" i="1"/>
  <c r="T379" i="1"/>
  <c r="V379" i="1"/>
  <c r="T381" i="1"/>
  <c r="V381" i="1"/>
  <c r="T376" i="1"/>
  <c r="V376" i="1"/>
  <c r="T384" i="1"/>
  <c r="V384" i="1"/>
  <c r="T372" i="1"/>
  <c r="V372" i="1"/>
  <c r="T377" i="1"/>
  <c r="V377" i="1"/>
  <c r="T373" i="1"/>
  <c r="V373" i="1"/>
  <c r="T371" i="1"/>
  <c r="V371" i="1"/>
  <c r="T412" i="1"/>
  <c r="V411" i="1"/>
  <c r="W411" i="1" s="1"/>
  <c r="V410" i="1"/>
  <c r="T410" i="1"/>
  <c r="V409" i="1"/>
  <c r="T409" i="1"/>
  <c r="V408" i="1"/>
  <c r="T408" i="1"/>
  <c r="V407" i="1"/>
  <c r="T407" i="1"/>
  <c r="V406" i="1"/>
  <c r="T406" i="1"/>
  <c r="V405" i="1"/>
  <c r="T405" i="1"/>
  <c r="V404" i="1"/>
  <c r="T404" i="1"/>
  <c r="V403" i="1"/>
  <c r="W403" i="1" s="1"/>
  <c r="V402" i="1"/>
  <c r="T402" i="1"/>
  <c r="V401" i="1"/>
  <c r="T401" i="1"/>
  <c r="V400" i="1"/>
  <c r="T400" i="1"/>
  <c r="V399" i="1"/>
  <c r="T399" i="1"/>
  <c r="V398" i="1"/>
  <c r="T398" i="1"/>
  <c r="V397" i="1"/>
  <c r="W397" i="1" s="1"/>
  <c r="V396" i="1"/>
  <c r="W396" i="1" s="1"/>
  <c r="V391" i="1"/>
  <c r="W391" i="1" s="1"/>
  <c r="V394" i="1"/>
  <c r="W394" i="1" s="1"/>
  <c r="V389" i="1"/>
  <c r="W389" i="1" s="1"/>
  <c r="V387" i="1"/>
  <c r="W387" i="1" s="1"/>
  <c r="V388" i="1"/>
  <c r="W388" i="1" s="1"/>
  <c r="V395" i="1"/>
  <c r="W395" i="1" s="1"/>
  <c r="V392" i="1"/>
  <c r="W392" i="1" s="1"/>
  <c r="V393" i="1"/>
  <c r="W393" i="1" s="1"/>
  <c r="V390" i="1"/>
  <c r="W390" i="1" s="1"/>
  <c r="T386" i="1"/>
  <c r="V359" i="1"/>
  <c r="U359" i="1"/>
  <c r="V368" i="1"/>
  <c r="U368" i="1"/>
  <c r="V361" i="1"/>
  <c r="U361" i="1"/>
  <c r="V367" i="1"/>
  <c r="U367" i="1"/>
  <c r="V360" i="1"/>
  <c r="U360" i="1"/>
  <c r="V364" i="1"/>
  <c r="U364" i="1"/>
  <c r="V369" i="1"/>
  <c r="U369" i="1"/>
  <c r="V363" i="1"/>
  <c r="U363" i="1"/>
  <c r="V365" i="1"/>
  <c r="U365" i="1"/>
  <c r="V370" i="1"/>
  <c r="U370" i="1"/>
  <c r="V362" i="1"/>
  <c r="U362" i="1"/>
  <c r="V358" i="1"/>
  <c r="U358" i="1"/>
  <c r="V366" i="1"/>
  <c r="U366" i="1"/>
  <c r="T366" i="1"/>
  <c r="T364" i="1"/>
  <c r="T358" i="1"/>
  <c r="T368" i="1"/>
  <c r="T370" i="1"/>
  <c r="T369" i="1"/>
  <c r="T365" i="1"/>
  <c r="T361" i="1"/>
  <c r="T367" i="1"/>
  <c r="T360" i="1"/>
  <c r="T359" i="1"/>
  <c r="T363" i="1"/>
  <c r="T362" i="1"/>
  <c r="U320" i="1"/>
  <c r="T307" i="1"/>
  <c r="T310" i="1"/>
  <c r="U312" i="1"/>
  <c r="U323" i="1"/>
  <c r="T308" i="1"/>
  <c r="U316" i="1"/>
  <c r="U324" i="1"/>
  <c r="U314" i="1"/>
  <c r="U309" i="1"/>
  <c r="V300" i="1"/>
  <c r="T297" i="1"/>
  <c r="V333" i="1"/>
  <c r="U333" i="1"/>
  <c r="V328" i="1"/>
  <c r="U328" i="1"/>
  <c r="V321" i="1"/>
  <c r="U321" i="1"/>
  <c r="T318" i="1"/>
  <c r="U318" i="1"/>
  <c r="V332" i="1"/>
  <c r="U332" i="1"/>
  <c r="V326" i="1"/>
  <c r="U326" i="1"/>
  <c r="T319" i="1"/>
  <c r="U319" i="1"/>
  <c r="V329" i="1"/>
  <c r="U329" i="1"/>
  <c r="V330" i="1"/>
  <c r="U330" i="1"/>
  <c r="V331" i="1"/>
  <c r="U331" i="1"/>
  <c r="T315" i="1"/>
  <c r="U315" i="1"/>
  <c r="V322" i="1"/>
  <c r="U322" i="1"/>
  <c r="V325" i="1"/>
  <c r="U325" i="1"/>
  <c r="V327" i="1"/>
  <c r="U327" i="1"/>
  <c r="V313" i="1"/>
  <c r="U313" i="1"/>
  <c r="T317" i="1"/>
  <c r="U317" i="1"/>
  <c r="V337" i="1"/>
  <c r="U337" i="1"/>
  <c r="V342" i="1"/>
  <c r="U342" i="1"/>
  <c r="V338" i="1"/>
  <c r="U338" i="1"/>
  <c r="V344" i="1"/>
  <c r="U344" i="1"/>
  <c r="V352" i="1"/>
  <c r="U352" i="1"/>
  <c r="V349" i="1"/>
  <c r="U349" i="1"/>
  <c r="V339" i="1"/>
  <c r="U339" i="1"/>
  <c r="V343" i="1"/>
  <c r="U343" i="1"/>
  <c r="V346" i="1"/>
  <c r="U346" i="1"/>
  <c r="V353" i="1"/>
  <c r="U353" i="1"/>
  <c r="V356" i="1"/>
  <c r="U356" i="1"/>
  <c r="V341" i="1"/>
  <c r="U341" i="1"/>
  <c r="V347" i="1"/>
  <c r="U347" i="1"/>
  <c r="V354" i="1"/>
  <c r="U354" i="1"/>
  <c r="V345" i="1"/>
  <c r="U345" i="1"/>
  <c r="V350" i="1"/>
  <c r="U350" i="1"/>
  <c r="V351" i="1"/>
  <c r="U351" i="1"/>
  <c r="V335" i="1"/>
  <c r="U335" i="1"/>
  <c r="V336" i="1"/>
  <c r="U336" i="1"/>
  <c r="V348" i="1"/>
  <c r="U348" i="1"/>
  <c r="V355" i="1"/>
  <c r="U355" i="1"/>
  <c r="V334" i="1"/>
  <c r="V317" i="1"/>
  <c r="T322" i="1"/>
  <c r="V319" i="1"/>
  <c r="T321" i="1"/>
  <c r="V323" i="1"/>
  <c r="T323" i="1"/>
  <c r="V324" i="1"/>
  <c r="T324" i="1"/>
  <c r="V320" i="1"/>
  <c r="T320" i="1"/>
  <c r="T313" i="1"/>
  <c r="V315" i="1"/>
  <c r="V318" i="1"/>
  <c r="V316" i="1"/>
  <c r="T316" i="1"/>
  <c r="V314" i="1"/>
  <c r="T314" i="1"/>
  <c r="V312" i="1"/>
  <c r="T312" i="1"/>
  <c r="T262" i="1"/>
  <c r="V262" i="1"/>
  <c r="T309" i="1"/>
  <c r="V309" i="1"/>
  <c r="V258" i="1"/>
  <c r="V246" i="1"/>
  <c r="V253" i="1"/>
  <c r="V248" i="1"/>
  <c r="V244" i="1"/>
  <c r="V259" i="1"/>
  <c r="V251" i="1"/>
  <c r="V240" i="1"/>
  <c r="V260" i="1"/>
  <c r="V252" i="1"/>
  <c r="V245" i="1"/>
  <c r="V256" i="1"/>
  <c r="V255" i="1"/>
  <c r="V250" i="1"/>
  <c r="V257" i="1"/>
  <c r="V254" i="1"/>
  <c r="V241" i="1"/>
  <c r="V249" i="1"/>
  <c r="V242" i="1"/>
  <c r="V238" i="1"/>
  <c r="V247" i="1"/>
  <c r="V239" i="1"/>
  <c r="V243" i="1"/>
  <c r="U308" i="1"/>
  <c r="V308" i="1"/>
  <c r="U311" i="1"/>
  <c r="V311" i="1"/>
  <c r="T311" i="1"/>
  <c r="U310" i="1"/>
  <c r="V310" i="1"/>
  <c r="V307" i="1"/>
  <c r="U307" i="1"/>
  <c r="V306" i="1"/>
  <c r="U306" i="1"/>
  <c r="T306" i="1"/>
  <c r="U305" i="1"/>
  <c r="V305" i="1"/>
  <c r="T305" i="1"/>
  <c r="U304" i="1"/>
  <c r="V304" i="1"/>
  <c r="T304" i="1"/>
  <c r="U300" i="1"/>
  <c r="U303" i="1"/>
  <c r="V303" i="1"/>
  <c r="T300" i="1"/>
  <c r="T303" i="1"/>
  <c r="U302" i="1"/>
  <c r="V302" i="1"/>
  <c r="T302" i="1"/>
  <c r="V301" i="1"/>
  <c r="U301" i="1"/>
  <c r="T301" i="1"/>
  <c r="T7" i="1"/>
  <c r="T294" i="1"/>
  <c r="W294" i="1" s="1"/>
  <c r="U297" i="1"/>
  <c r="T247" i="1"/>
  <c r="V237" i="1"/>
  <c r="U11" i="1"/>
  <c r="T198" i="1"/>
  <c r="T190" i="1"/>
  <c r="T194" i="1"/>
  <c r="T191" i="1"/>
  <c r="T195" i="1"/>
  <c r="T192" i="1"/>
  <c r="T196" i="1"/>
  <c r="T193" i="1"/>
  <c r="T197" i="1"/>
  <c r="V174" i="1"/>
  <c r="V178" i="1"/>
  <c r="V187" i="1"/>
  <c r="V186" i="1"/>
  <c r="V175" i="1"/>
  <c r="V180" i="1"/>
  <c r="V189" i="1"/>
  <c r="V184" i="1"/>
  <c r="V176" i="1"/>
  <c r="V183" i="1"/>
  <c r="V188" i="1"/>
  <c r="W188" i="1" s="1"/>
  <c r="V185" i="1"/>
  <c r="V177" i="1"/>
  <c r="V182" i="1"/>
  <c r="V191" i="1"/>
  <c r="V195" i="1"/>
  <c r="V196" i="1"/>
  <c r="V194" i="1"/>
  <c r="V190" i="1"/>
  <c r="V192" i="1"/>
  <c r="V197" i="1"/>
  <c r="V193" i="1"/>
  <c r="V198" i="1"/>
  <c r="U229" i="1"/>
  <c r="T229" i="1"/>
  <c r="T260" i="1"/>
  <c r="T268" i="1"/>
  <c r="W268" i="1" s="1"/>
  <c r="T270" i="1"/>
  <c r="W270" i="1" s="1"/>
  <c r="T272" i="1"/>
  <c r="W272" i="1" s="1"/>
  <c r="T259" i="1"/>
  <c r="T257" i="1"/>
  <c r="T274" i="1"/>
  <c r="W274" i="1" s="1"/>
  <c r="T269" i="1"/>
  <c r="T276" i="1"/>
  <c r="W276" i="1" s="1"/>
  <c r="T258" i="1"/>
  <c r="T273" i="1"/>
  <c r="W273" i="1" s="1"/>
  <c r="T275" i="1"/>
  <c r="W275" i="1" s="1"/>
  <c r="T279" i="1"/>
  <c r="T277" i="1"/>
  <c r="W277" i="1" s="1"/>
  <c r="T278" i="1"/>
  <c r="W278" i="1" s="1"/>
  <c r="U224" i="1"/>
  <c r="T224" i="1"/>
  <c r="T240" i="1"/>
  <c r="T243" i="1"/>
  <c r="T238" i="1"/>
  <c r="T256" i="1"/>
  <c r="T254" i="1"/>
  <c r="T253" i="1"/>
  <c r="T255" i="1"/>
  <c r="T251" i="1"/>
  <c r="T249" i="1"/>
  <c r="T250" i="1"/>
  <c r="T248" i="1"/>
  <c r="T252" i="1"/>
  <c r="T242" i="1"/>
  <c r="T239" i="1"/>
  <c r="T244" i="1"/>
  <c r="T246" i="1"/>
  <c r="T241" i="1"/>
  <c r="T245" i="1"/>
  <c r="T210" i="1"/>
  <c r="T201" i="1"/>
  <c r="T208" i="1"/>
  <c r="T215" i="1"/>
  <c r="T202" i="1"/>
  <c r="T211" i="1"/>
  <c r="T203" i="1"/>
  <c r="T216" i="1"/>
  <c r="T206" i="1"/>
  <c r="T207" i="1"/>
  <c r="T213" i="1"/>
  <c r="T214" i="1"/>
  <c r="T200" i="1"/>
  <c r="T209" i="1"/>
  <c r="T205" i="1"/>
  <c r="T212" i="1"/>
  <c r="T204" i="1"/>
  <c r="V236" i="1"/>
  <c r="U236" i="1"/>
  <c r="V218" i="1"/>
  <c r="U218" i="1"/>
  <c r="V227" i="1"/>
  <c r="U227" i="1"/>
  <c r="V234" i="1"/>
  <c r="U234" i="1"/>
  <c r="V233" i="1"/>
  <c r="U233" i="1"/>
  <c r="V220" i="1"/>
  <c r="U220" i="1"/>
  <c r="V225" i="1"/>
  <c r="U225" i="1"/>
  <c r="V222" i="1"/>
  <c r="U222" i="1"/>
  <c r="V226" i="1"/>
  <c r="U226" i="1"/>
  <c r="V230" i="1"/>
  <c r="U230" i="1"/>
  <c r="V231" i="1"/>
  <c r="U231" i="1"/>
  <c r="V219" i="1"/>
  <c r="U219" i="1"/>
  <c r="V232" i="1"/>
  <c r="U232" i="1"/>
  <c r="V228" i="1"/>
  <c r="U228" i="1"/>
  <c r="V235" i="1"/>
  <c r="U235" i="1"/>
  <c r="V217" i="1"/>
  <c r="U217" i="1"/>
  <c r="V221" i="1"/>
  <c r="U221" i="1"/>
  <c r="V223" i="1"/>
  <c r="U223" i="1"/>
  <c r="V204" i="1"/>
  <c r="V213" i="1"/>
  <c r="V214" i="1"/>
  <c r="V200" i="1"/>
  <c r="V211" i="1"/>
  <c r="V208" i="1"/>
  <c r="V206" i="1"/>
  <c r="V212" i="1"/>
  <c r="V201" i="1"/>
  <c r="V210" i="1"/>
  <c r="V216" i="1"/>
  <c r="V205" i="1"/>
  <c r="V215" i="1"/>
  <c r="V203" i="1"/>
  <c r="V209" i="1"/>
  <c r="V202" i="1"/>
  <c r="V207" i="1"/>
  <c r="T237" i="1"/>
  <c r="T199" i="1"/>
  <c r="V199" i="1"/>
  <c r="V173" i="1"/>
  <c r="V169" i="1"/>
  <c r="V152" i="1"/>
  <c r="V151" i="1"/>
  <c r="V166" i="1"/>
  <c r="V150" i="1"/>
  <c r="V153" i="1"/>
  <c r="V162" i="1"/>
  <c r="V165" i="1"/>
  <c r="V161" i="1"/>
  <c r="V163" i="1"/>
  <c r="T165" i="1"/>
  <c r="T164" i="1"/>
  <c r="T162" i="1"/>
  <c r="T163" i="1"/>
  <c r="T161" i="1"/>
  <c r="T153" i="1"/>
  <c r="T152" i="1"/>
  <c r="T151" i="1"/>
  <c r="T147" i="1"/>
  <c r="T146" i="1"/>
  <c r="T145" i="1"/>
  <c r="T123" i="1"/>
  <c r="V61" i="1"/>
  <c r="T61" i="1"/>
  <c r="V60" i="1"/>
  <c r="V59" i="1"/>
  <c r="V58" i="1"/>
  <c r="V56" i="1"/>
  <c r="V55" i="1"/>
  <c r="V54" i="1"/>
  <c r="V53" i="1"/>
  <c r="V52" i="1"/>
  <c r="V51" i="1"/>
  <c r="U9" i="1"/>
  <c r="T10" i="1"/>
  <c r="T9" i="1"/>
  <c r="U18" i="1"/>
  <c r="U10" i="1"/>
  <c r="U6" i="1"/>
  <c r="V6" i="1"/>
  <c r="U8" i="1"/>
  <c r="U7" i="1"/>
  <c r="V340" i="1"/>
  <c r="U357" i="1"/>
  <c r="T355" i="1"/>
  <c r="T356" i="1"/>
  <c r="T353" i="1"/>
  <c r="T357" i="1"/>
  <c r="T354" i="1"/>
  <c r="T351" i="1"/>
  <c r="T352" i="1"/>
  <c r="T347" i="1"/>
  <c r="T350" i="1"/>
  <c r="T344" i="1"/>
  <c r="T345" i="1"/>
  <c r="T346" i="1"/>
  <c r="T349" i="1"/>
  <c r="T348" i="1"/>
  <c r="T340" i="1"/>
  <c r="T343" i="1"/>
  <c r="T342" i="1"/>
  <c r="T329" i="1"/>
  <c r="T334" i="1"/>
  <c r="T326" i="1"/>
  <c r="T337" i="1"/>
  <c r="T338" i="1"/>
  <c r="T339" i="1"/>
  <c r="T336" i="1"/>
  <c r="T328" i="1"/>
  <c r="T341" i="1"/>
  <c r="T335" i="1"/>
  <c r="T330" i="1"/>
  <c r="T331" i="1"/>
  <c r="T332" i="1"/>
  <c r="T333" i="1"/>
  <c r="T327" i="1"/>
  <c r="T325" i="1"/>
  <c r="T296" i="1"/>
  <c r="W296" i="1" s="1"/>
  <c r="T295" i="1"/>
  <c r="W295" i="1" s="1"/>
  <c r="T293" i="1"/>
  <c r="W293" i="1" s="1"/>
  <c r="T292" i="1"/>
  <c r="W292" i="1" s="1"/>
  <c r="T291" i="1"/>
  <c r="W291" i="1" s="1"/>
  <c r="T289" i="1"/>
  <c r="W289" i="1" s="1"/>
  <c r="T290" i="1"/>
  <c r="W290" i="1" s="1"/>
  <c r="T288" i="1"/>
  <c r="W288" i="1" s="1"/>
  <c r="T286" i="1"/>
  <c r="W286" i="1" s="1"/>
  <c r="T287" i="1"/>
  <c r="W287" i="1" s="1"/>
  <c r="T285" i="1"/>
  <c r="W285" i="1" s="1"/>
  <c r="T173" i="1"/>
  <c r="T172" i="1"/>
  <c r="T171" i="1"/>
  <c r="T170" i="1"/>
  <c r="T169" i="1"/>
  <c r="T168" i="1"/>
  <c r="T166" i="1"/>
  <c r="T167" i="1"/>
  <c r="T122" i="1"/>
  <c r="T120" i="1"/>
  <c r="T121" i="1"/>
  <c r="T119" i="1"/>
  <c r="T116" i="1"/>
  <c r="T118" i="1"/>
  <c r="T117" i="1"/>
  <c r="T71" i="1"/>
  <c r="V77" i="1"/>
  <c r="V72" i="1"/>
  <c r="V78" i="1"/>
  <c r="T81" i="1"/>
  <c r="V82" i="1"/>
  <c r="V65" i="1"/>
  <c r="V74" i="1"/>
  <c r="V79" i="1"/>
  <c r="V69" i="1"/>
  <c r="T66" i="1"/>
  <c r="T80" i="1"/>
  <c r="V84" i="1"/>
  <c r="T115" i="1"/>
  <c r="T84" i="1"/>
  <c r="V83" i="1"/>
  <c r="T83" i="1"/>
  <c r="T79" i="1"/>
  <c r="T78" i="1"/>
  <c r="T82" i="1"/>
  <c r="V81" i="1"/>
  <c r="T77" i="1"/>
  <c r="V76" i="1"/>
  <c r="T76" i="1"/>
  <c r="V80" i="1"/>
  <c r="V75" i="1"/>
  <c r="T75" i="1"/>
  <c r="T74" i="1"/>
  <c r="V71" i="1"/>
  <c r="V66" i="1"/>
  <c r="T72" i="1"/>
  <c r="T70" i="1"/>
  <c r="V70" i="1"/>
  <c r="V73" i="1"/>
  <c r="T73" i="1"/>
  <c r="T69" i="1"/>
  <c r="V64" i="1"/>
  <c r="T57" i="1"/>
  <c r="V57" i="1"/>
  <c r="T59" i="1"/>
  <c r="T56" i="1"/>
  <c r="T64" i="1"/>
  <c r="T60" i="1"/>
  <c r="T65" i="1"/>
  <c r="T58" i="1"/>
  <c r="T55" i="1"/>
  <c r="T51" i="1"/>
  <c r="T52" i="1"/>
  <c r="T53" i="1"/>
  <c r="T50" i="1"/>
  <c r="T54" i="1"/>
  <c r="T18" i="1"/>
  <c r="T12" i="1"/>
  <c r="T14" i="1"/>
  <c r="T16" i="1"/>
  <c r="T17" i="1"/>
  <c r="T8" i="1"/>
  <c r="T13" i="1"/>
  <c r="T15" i="1"/>
  <c r="T6" i="1"/>
  <c r="T844" i="1"/>
  <c r="W844" i="1" s="1"/>
  <c r="W843" i="1"/>
  <c r="G2" i="2"/>
  <c r="F2" i="2"/>
  <c r="W167" i="1" l="1"/>
  <c r="W166" i="1"/>
  <c r="W206" i="1"/>
  <c r="W204" i="1"/>
  <c r="W210" i="1"/>
  <c r="W213" i="1"/>
  <c r="W208" i="1"/>
  <c r="W207" i="1"/>
  <c r="W201" i="1"/>
  <c r="W196" i="1"/>
  <c r="W199" i="1"/>
  <c r="W212" i="1"/>
  <c r="W195" i="1"/>
  <c r="W205" i="1"/>
  <c r="W203" i="1"/>
  <c r="AA203" i="1" s="1"/>
  <c r="W209" i="1"/>
  <c r="W211" i="1"/>
  <c r="W200" i="1"/>
  <c r="W202" i="1"/>
  <c r="W214" i="1"/>
  <c r="W197" i="1"/>
  <c r="W198" i="1"/>
  <c r="W194" i="1"/>
  <c r="W168" i="1"/>
  <c r="W171" i="1"/>
  <c r="W172" i="1"/>
  <c r="W170" i="1"/>
  <c r="W169" i="1"/>
  <c r="W153" i="1"/>
  <c r="W192" i="1"/>
  <c r="W191" i="1"/>
  <c r="W187" i="1"/>
  <c r="W186" i="1"/>
  <c r="W177" i="1"/>
  <c r="W174" i="1"/>
  <c r="W185" i="1"/>
  <c r="W175" i="1"/>
  <c r="W184" i="1"/>
  <c r="W178" i="1"/>
  <c r="W190" i="1"/>
  <c r="W183" i="1"/>
  <c r="W180" i="1"/>
  <c r="W176" i="1"/>
  <c r="W189" i="1"/>
  <c r="W182" i="1"/>
  <c r="W173" i="1"/>
  <c r="W193" i="1"/>
  <c r="W165" i="1"/>
  <c r="W162" i="1"/>
  <c r="W152" i="1"/>
  <c r="W161" i="1"/>
  <c r="W163" i="1"/>
  <c r="W150" i="1"/>
  <c r="W21" i="1"/>
  <c r="W8" i="1"/>
  <c r="W740" i="1"/>
  <c r="W747" i="1"/>
  <c r="W721" i="1"/>
  <c r="W718" i="1"/>
  <c r="W739" i="1"/>
  <c r="W729" i="1"/>
  <c r="W723" i="1"/>
  <c r="W774" i="1"/>
  <c r="W727" i="1"/>
  <c r="W715" i="1"/>
  <c r="W792" i="1"/>
  <c r="W807" i="1"/>
  <c r="W742" i="1"/>
  <c r="W717" i="1"/>
  <c r="W732" i="1"/>
  <c r="W730" i="1"/>
  <c r="W745" i="1"/>
  <c r="W724" i="1"/>
  <c r="W720" i="1"/>
  <c r="W775" i="1"/>
  <c r="W808" i="1"/>
  <c r="W802" i="1"/>
  <c r="W786" i="1"/>
  <c r="W779" i="1"/>
  <c r="W781" i="1"/>
  <c r="W780" i="1"/>
  <c r="W804" i="1"/>
  <c r="W800" i="1"/>
  <c r="W738" i="1"/>
  <c r="W795" i="1"/>
  <c r="W776" i="1"/>
  <c r="W726" i="1"/>
  <c r="W797" i="1"/>
  <c r="W791" i="1"/>
  <c r="W798" i="1"/>
  <c r="W806" i="1"/>
  <c r="W782" i="1"/>
  <c r="W772" i="1"/>
  <c r="W787" i="1"/>
  <c r="W788" i="1"/>
  <c r="W789" i="1"/>
  <c r="W743" i="1"/>
  <c r="W737" i="1"/>
  <c r="W748" i="1"/>
  <c r="W734" i="1"/>
  <c r="W735" i="1"/>
  <c r="W777" i="1"/>
  <c r="W784" i="1"/>
  <c r="W805" i="1"/>
  <c r="W809" i="1"/>
  <c r="W722" i="1"/>
  <c r="W790" i="1"/>
  <c r="W783" i="1"/>
  <c r="W793" i="1"/>
  <c r="W803" i="1"/>
  <c r="W794" i="1"/>
  <c r="W736" i="1"/>
  <c r="W746" i="1"/>
  <c r="W796" i="1"/>
  <c r="W731" i="1"/>
  <c r="W719" i="1"/>
  <c r="W725" i="1"/>
  <c r="W744" i="1"/>
  <c r="W741" i="1"/>
  <c r="W733" i="1"/>
  <c r="W716" i="1"/>
  <c r="W773" i="1"/>
  <c r="W728" i="1"/>
  <c r="W785" i="1"/>
  <c r="W801" i="1"/>
  <c r="W778" i="1"/>
  <c r="W749" i="1"/>
  <c r="W684" i="1"/>
  <c r="W676" i="1"/>
  <c r="W699" i="1"/>
  <c r="W714" i="1"/>
  <c r="W704" i="1"/>
  <c r="W690" i="1"/>
  <c r="W705" i="1"/>
  <c r="W694" i="1"/>
  <c r="W709" i="1"/>
  <c r="W679" i="1"/>
  <c r="W686" i="1"/>
  <c r="W702" i="1"/>
  <c r="W688" i="1"/>
  <c r="W675" i="1"/>
  <c r="W713" i="1"/>
  <c r="W710" i="1"/>
  <c r="W693" i="1"/>
  <c r="W695" i="1"/>
  <c r="W680" i="1"/>
  <c r="W678" i="1"/>
  <c r="W712" i="1"/>
  <c r="W701" i="1"/>
  <c r="W677" i="1"/>
  <c r="W706" i="1"/>
  <c r="W685" i="1"/>
  <c r="W698" i="1"/>
  <c r="W682" i="1"/>
  <c r="W681" i="1"/>
  <c r="W683" i="1"/>
  <c r="W707" i="1"/>
  <c r="W692" i="1"/>
  <c r="W700" i="1"/>
  <c r="W687" i="1"/>
  <c r="W689" i="1"/>
  <c r="W703" i="1"/>
  <c r="W708" i="1"/>
  <c r="W691" i="1"/>
  <c r="W697" i="1"/>
  <c r="W696" i="1"/>
  <c r="W711" i="1"/>
  <c r="W552" i="1"/>
  <c r="W572" i="1"/>
  <c r="W553" i="1"/>
  <c r="W564" i="1"/>
  <c r="W559" i="1"/>
  <c r="W558" i="1"/>
  <c r="W561" i="1"/>
  <c r="W578" i="1"/>
  <c r="W554" i="1"/>
  <c r="W575" i="1"/>
  <c r="W562" i="1"/>
  <c r="W580" i="1"/>
  <c r="W583" i="1"/>
  <c r="W571" i="1"/>
  <c r="W579" i="1"/>
  <c r="W581" i="1"/>
  <c r="W573" i="1"/>
  <c r="W576" i="1"/>
  <c r="W557" i="1"/>
  <c r="W574" i="1"/>
  <c r="W556" i="1"/>
  <c r="W570" i="1"/>
  <c r="W584" i="1"/>
  <c r="W555" i="1"/>
  <c r="W567" i="1"/>
  <c r="W577" i="1"/>
  <c r="W563" i="1"/>
  <c r="W565" i="1"/>
  <c r="W568" i="1"/>
  <c r="W566" i="1"/>
  <c r="W560" i="1"/>
  <c r="W569" i="1"/>
  <c r="W582" i="1"/>
  <c r="W525" i="1"/>
  <c r="W526" i="1"/>
  <c r="W641" i="1"/>
  <c r="W523" i="1"/>
  <c r="W672" i="1"/>
  <c r="W647" i="1"/>
  <c r="W615" i="1"/>
  <c r="W618" i="1"/>
  <c r="W648" i="1"/>
  <c r="W674" i="1"/>
  <c r="W661" i="1"/>
  <c r="W660" i="1"/>
  <c r="W629" i="1"/>
  <c r="W650" i="1"/>
  <c r="W608" i="1"/>
  <c r="W657" i="1"/>
  <c r="W619" i="1"/>
  <c r="W627" i="1"/>
  <c r="W632" i="1"/>
  <c r="W667" i="1"/>
  <c r="W636" i="1"/>
  <c r="W606" i="1"/>
  <c r="W609" i="1"/>
  <c r="W631" i="1"/>
  <c r="W634" i="1"/>
  <c r="W624" i="1"/>
  <c r="W659" i="1"/>
  <c r="W656" i="1"/>
  <c r="W616" i="1"/>
  <c r="W622" i="1"/>
  <c r="W644" i="1"/>
  <c r="W669" i="1"/>
  <c r="W649" i="1"/>
  <c r="W670" i="1"/>
  <c r="W607" i="1"/>
  <c r="W633" i="1"/>
  <c r="W638" i="1"/>
  <c r="W635" i="1"/>
  <c r="W642" i="1"/>
  <c r="W653" i="1"/>
  <c r="W662" i="1"/>
  <c r="W666" i="1"/>
  <c r="W612" i="1"/>
  <c r="W605" i="1"/>
  <c r="W617" i="1"/>
  <c r="W628" i="1"/>
  <c r="W639" i="1"/>
  <c r="W621" i="1"/>
  <c r="W665" i="1"/>
  <c r="W673" i="1"/>
  <c r="W646" i="1"/>
  <c r="W663" i="1"/>
  <c r="W613" i="1"/>
  <c r="W623" i="1"/>
  <c r="W637" i="1"/>
  <c r="W614" i="1"/>
  <c r="W645" i="1"/>
  <c r="W652" i="1"/>
  <c r="W655" i="1"/>
  <c r="W664" i="1"/>
  <c r="W610" i="1"/>
  <c r="W625" i="1"/>
  <c r="W626" i="1"/>
  <c r="W620" i="1"/>
  <c r="W611" i="1"/>
  <c r="W643" i="1"/>
  <c r="W671" i="1"/>
  <c r="W658" i="1"/>
  <c r="W668" i="1"/>
  <c r="W630" i="1"/>
  <c r="W640" i="1"/>
  <c r="W654" i="1"/>
  <c r="W651" i="1"/>
  <c r="W592" i="1"/>
  <c r="W602" i="1"/>
  <c r="W594" i="1"/>
  <c r="W598" i="1"/>
  <c r="W597" i="1"/>
  <c r="W596" i="1"/>
  <c r="W600" i="1"/>
  <c r="W585" i="1"/>
  <c r="W589" i="1"/>
  <c r="W604" i="1"/>
  <c r="W591" i="1"/>
  <c r="W590" i="1"/>
  <c r="W595" i="1"/>
  <c r="W593" i="1"/>
  <c r="W586" i="1"/>
  <c r="W601" i="1"/>
  <c r="W588" i="1"/>
  <c r="W587" i="1"/>
  <c r="W603" i="1"/>
  <c r="W599" i="1"/>
  <c r="W469" i="1"/>
  <c r="W503" i="1"/>
  <c r="W476" i="1"/>
  <c r="W481" i="1"/>
  <c r="W499" i="1"/>
  <c r="W502" i="1"/>
  <c r="W501" i="1"/>
  <c r="W467" i="1"/>
  <c r="W475" i="1"/>
  <c r="W494" i="1"/>
  <c r="W495" i="1"/>
  <c r="W484" i="1"/>
  <c r="W468" i="1"/>
  <c r="W491" i="1"/>
  <c r="W490" i="1"/>
  <c r="W473" i="1"/>
  <c r="W471" i="1"/>
  <c r="W482" i="1"/>
  <c r="W479" i="1"/>
  <c r="W487" i="1"/>
  <c r="W488" i="1"/>
  <c r="W472" i="1"/>
  <c r="W474" i="1"/>
  <c r="W497" i="1"/>
  <c r="W498" i="1"/>
  <c r="W478" i="1"/>
  <c r="W483" i="1"/>
  <c r="W493" i="1"/>
  <c r="W500" i="1"/>
  <c r="W480" i="1"/>
  <c r="W492" i="1"/>
  <c r="W496" i="1"/>
  <c r="W477" i="1"/>
  <c r="W486" i="1"/>
  <c r="W531" i="1"/>
  <c r="W518" i="1"/>
  <c r="W504" i="1"/>
  <c r="W514" i="1"/>
  <c r="W517" i="1"/>
  <c r="W505" i="1"/>
  <c r="W509" i="1"/>
  <c r="W545" i="1"/>
  <c r="W515" i="1"/>
  <c r="W548" i="1"/>
  <c r="W413" i="1"/>
  <c r="W551" i="1"/>
  <c r="W507" i="1"/>
  <c r="W520" i="1"/>
  <c r="W510" i="1"/>
  <c r="W532" i="1"/>
  <c r="W544" i="1"/>
  <c r="W537" i="1"/>
  <c r="W463" i="1"/>
  <c r="W418" i="1"/>
  <c r="W519" i="1"/>
  <c r="W417" i="1"/>
  <c r="W546" i="1"/>
  <c r="W521" i="1"/>
  <c r="W444" i="1"/>
  <c r="W449" i="1"/>
  <c r="W434" i="1"/>
  <c r="W445" i="1"/>
  <c r="W432" i="1"/>
  <c r="W516" i="1"/>
  <c r="W438" i="1"/>
  <c r="W462" i="1"/>
  <c r="W534" i="1"/>
  <c r="W441" i="1"/>
  <c r="W539" i="1"/>
  <c r="W527" i="1"/>
  <c r="W511" i="1"/>
  <c r="W442" i="1"/>
  <c r="W550" i="1"/>
  <c r="W461" i="1"/>
  <c r="W522" i="1"/>
  <c r="W530" i="1"/>
  <c r="W541" i="1"/>
  <c r="W430" i="1"/>
  <c r="W536" i="1"/>
  <c r="W443" i="1"/>
  <c r="W466" i="1"/>
  <c r="W508" i="1"/>
  <c r="W529" i="1"/>
  <c r="W524" i="1"/>
  <c r="W423" i="1"/>
  <c r="W460" i="1"/>
  <c r="W547" i="1"/>
  <c r="W549" i="1"/>
  <c r="W436" i="1"/>
  <c r="W535" i="1"/>
  <c r="W506" i="1"/>
  <c r="W543" i="1"/>
  <c r="W528" i="1"/>
  <c r="W512" i="1"/>
  <c r="W513" i="1"/>
  <c r="W435" i="1"/>
  <c r="W433" i="1"/>
  <c r="W464" i="1"/>
  <c r="W440" i="1"/>
  <c r="W420" i="1"/>
  <c r="W431" i="1"/>
  <c r="W542" i="1"/>
  <c r="W538" i="1"/>
  <c r="W448" i="1"/>
  <c r="W458" i="1"/>
  <c r="W427" i="1"/>
  <c r="W437" i="1"/>
  <c r="W533" i="1"/>
  <c r="W540" i="1"/>
  <c r="W465" i="1"/>
  <c r="W459" i="1"/>
  <c r="W439" i="1"/>
  <c r="W422" i="1"/>
  <c r="W425" i="1"/>
  <c r="W415" i="1"/>
  <c r="W426" i="1"/>
  <c r="W429" i="1"/>
  <c r="W419" i="1"/>
  <c r="W414" i="1"/>
  <c r="W416" i="1"/>
  <c r="W424" i="1"/>
  <c r="W428" i="1"/>
  <c r="W421" i="1"/>
  <c r="W412" i="1"/>
  <c r="W405" i="1"/>
  <c r="W404" i="1"/>
  <c r="W406" i="1"/>
  <c r="W408" i="1"/>
  <c r="W410" i="1"/>
  <c r="W407" i="1"/>
  <c r="W409" i="1"/>
  <c r="W398" i="1"/>
  <c r="W400" i="1"/>
  <c r="W402" i="1"/>
  <c r="W399" i="1"/>
  <c r="W401" i="1"/>
  <c r="W384" i="1"/>
  <c r="W381" i="1"/>
  <c r="W386" i="1"/>
  <c r="W383" i="1"/>
  <c r="W380" i="1"/>
  <c r="W365" i="1"/>
  <c r="W385" i="1"/>
  <c r="W382" i="1"/>
  <c r="W361" i="1"/>
  <c r="W359" i="1"/>
  <c r="W360" i="1"/>
  <c r="W364" i="1"/>
  <c r="W366" i="1"/>
  <c r="W357" i="1"/>
  <c r="W370" i="1"/>
  <c r="W367" i="1"/>
  <c r="W369" i="1"/>
  <c r="W362" i="1"/>
  <c r="W358" i="1"/>
  <c r="W363" i="1"/>
  <c r="W368" i="1"/>
  <c r="W301" i="1"/>
  <c r="W379" i="1"/>
  <c r="W378" i="1"/>
  <c r="W377" i="1"/>
  <c r="W376" i="1"/>
  <c r="W375" i="1"/>
  <c r="W374" i="1"/>
  <c r="W373" i="1"/>
  <c r="W372" i="1"/>
  <c r="W371" i="1"/>
  <c r="W334" i="1"/>
  <c r="W317" i="1"/>
  <c r="W322" i="1"/>
  <c r="W319" i="1"/>
  <c r="W321" i="1"/>
  <c r="W323" i="1"/>
  <c r="W324" i="1"/>
  <c r="W313" i="1"/>
  <c r="W320" i="1"/>
  <c r="W318" i="1"/>
  <c r="W314" i="1"/>
  <c r="W315" i="1"/>
  <c r="W312" i="1"/>
  <c r="W316" i="1"/>
  <c r="W262" i="1"/>
  <c r="W237" i="1"/>
  <c r="W309" i="1"/>
  <c r="W308" i="1"/>
  <c r="W311" i="1"/>
  <c r="W310" i="1"/>
  <c r="W241" i="1"/>
  <c r="W307" i="1"/>
  <c r="W306" i="1"/>
  <c r="W300" i="1"/>
  <c r="W244" i="1"/>
  <c r="W304" i="1"/>
  <c r="W305" i="1"/>
  <c r="W248" i="1"/>
  <c r="W303" i="1"/>
  <c r="W302" i="1"/>
  <c r="W238" i="1"/>
  <c r="W245" i="1"/>
  <c r="W240" i="1"/>
  <c r="W297" i="1"/>
  <c r="W243" i="1"/>
  <c r="W249" i="1"/>
  <c r="W253" i="1"/>
  <c r="W250" i="1"/>
  <c r="W242" i="1"/>
  <c r="W255" i="1"/>
  <c r="W252" i="1"/>
  <c r="W254" i="1"/>
  <c r="W246" i="1"/>
  <c r="W247" i="1"/>
  <c r="W251" i="1"/>
  <c r="W260" i="1"/>
  <c r="W258" i="1"/>
  <c r="W256" i="1"/>
  <c r="W239" i="1"/>
  <c r="W257" i="1"/>
  <c r="W259" i="1"/>
  <c r="W221" i="1"/>
  <c r="W235" i="1"/>
  <c r="W232" i="1"/>
  <c r="W231" i="1"/>
  <c r="W226" i="1"/>
  <c r="W225" i="1"/>
  <c r="W233" i="1"/>
  <c r="W227" i="1"/>
  <c r="W236" i="1"/>
  <c r="W223" i="1"/>
  <c r="W217" i="1"/>
  <c r="W228" i="1"/>
  <c r="W219" i="1"/>
  <c r="W230" i="1"/>
  <c r="W222" i="1"/>
  <c r="W220" i="1"/>
  <c r="W234" i="1"/>
  <c r="W218" i="1"/>
  <c r="W224" i="1"/>
  <c r="W216" i="1"/>
  <c r="W215" i="1"/>
  <c r="W229" i="1"/>
  <c r="W269" i="1"/>
  <c r="W279" i="1"/>
  <c r="W151" i="1"/>
  <c r="W147" i="1"/>
  <c r="W145" i="1"/>
  <c r="W146" i="1"/>
  <c r="W61" i="1"/>
  <c r="W54" i="1"/>
  <c r="W55" i="1"/>
  <c r="W51" i="1"/>
  <c r="W50" i="1"/>
  <c r="W60" i="1"/>
  <c r="W58" i="1"/>
  <c r="W56" i="1"/>
  <c r="W57" i="1"/>
  <c r="W52" i="1"/>
  <c r="W59" i="1"/>
  <c r="W53" i="1"/>
  <c r="W9" i="1"/>
  <c r="W345" i="1"/>
  <c r="W346" i="1"/>
  <c r="W349" i="1"/>
  <c r="W344" i="1"/>
  <c r="W356" i="1"/>
  <c r="W354" i="1"/>
  <c r="W350" i="1"/>
  <c r="W355" i="1"/>
  <c r="W347" i="1"/>
  <c r="W352" i="1"/>
  <c r="W348" i="1"/>
  <c r="W351" i="1"/>
  <c r="W353" i="1"/>
  <c r="W340" i="1"/>
  <c r="W339" i="1"/>
  <c r="W338" i="1"/>
  <c r="W333" i="1"/>
  <c r="W343" i="1"/>
  <c r="W330" i="1"/>
  <c r="W326" i="1"/>
  <c r="W325" i="1"/>
  <c r="W342" i="1"/>
  <c r="W331" i="1"/>
  <c r="W337" i="1"/>
  <c r="W332" i="1"/>
  <c r="W328" i="1"/>
  <c r="W327" i="1"/>
  <c r="W336" i="1"/>
  <c r="W335" i="1"/>
  <c r="W341" i="1"/>
  <c r="W329" i="1"/>
  <c r="W123" i="1"/>
  <c r="W122" i="1"/>
  <c r="W164" i="1"/>
  <c r="W120" i="1"/>
  <c r="W121" i="1"/>
  <c r="W119" i="1"/>
  <c r="W118" i="1"/>
  <c r="W116" i="1"/>
  <c r="W117" i="1"/>
  <c r="W115" i="1"/>
  <c r="W84" i="1"/>
  <c r="W83" i="1"/>
  <c r="W81" i="1"/>
  <c r="W79" i="1"/>
  <c r="W78" i="1"/>
  <c r="W82" i="1"/>
  <c r="W77" i="1"/>
  <c r="W80" i="1"/>
  <c r="W76" i="1"/>
  <c r="W74" i="1"/>
  <c r="W75" i="1"/>
  <c r="W71" i="1"/>
  <c r="W70" i="1"/>
  <c r="W73" i="1"/>
  <c r="W72" i="1"/>
  <c r="W66" i="1"/>
  <c r="W69" i="1"/>
  <c r="W64" i="1"/>
  <c r="W65" i="1"/>
  <c r="W12" i="1"/>
  <c r="W16" i="1"/>
  <c r="W14" i="1"/>
  <c r="W20" i="1"/>
  <c r="W17" i="1"/>
  <c r="W10" i="1"/>
  <c r="W18" i="1"/>
  <c r="W13" i="1"/>
  <c r="W19" i="1"/>
  <c r="W11" i="1"/>
  <c r="W15" i="1"/>
  <c r="W7" i="1"/>
  <c r="W6" i="1"/>
  <c r="I3" i="1" l="1"/>
  <c r="I56" i="4" l="1"/>
  <c r="L16" i="4"/>
  <c r="D56" i="4"/>
  <c r="L56" i="4"/>
  <c r="F56" i="4"/>
  <c r="B16" i="4"/>
  <c r="C16" i="4"/>
  <c r="G16" i="4"/>
  <c r="C48" i="4"/>
  <c r="G56" i="4"/>
  <c r="K16" i="4"/>
  <c r="H56" i="4"/>
  <c r="C10" i="4"/>
  <c r="C50" i="4"/>
  <c r="C56" i="4"/>
  <c r="C49" i="4"/>
  <c r="I16" i="4"/>
  <c r="B56" i="4"/>
  <c r="K56" i="4"/>
  <c r="D16" i="4"/>
  <c r="E16" i="4"/>
  <c r="J16" i="4"/>
  <c r="H16" i="4"/>
  <c r="F16" i="4"/>
  <c r="E56" i="4"/>
  <c r="J56" i="4"/>
  <c r="U298" i="1"/>
  <c r="T298" i="1" l="1"/>
  <c r="V298" i="1"/>
  <c r="W298" i="1" l="1"/>
  <c r="U299" i="1"/>
  <c r="T299" i="1" l="1"/>
  <c r="V299" i="1"/>
  <c r="W299" i="1" l="1"/>
</calcChain>
</file>

<file path=xl/sharedStrings.xml><?xml version="1.0" encoding="utf-8"?>
<sst xmlns="http://schemas.openxmlformats.org/spreadsheetml/2006/main" count="17931" uniqueCount="630">
  <si>
    <t>FECHA:</t>
  </si>
  <si>
    <t>Apellidos</t>
  </si>
  <si>
    <t>Nombres</t>
  </si>
  <si>
    <t>Nro registro</t>
  </si>
  <si>
    <t>Fecha de entrega</t>
  </si>
  <si>
    <t>Nombre del socio</t>
  </si>
  <si>
    <t>Apellidos del socio</t>
  </si>
  <si>
    <t>Ingreso a Cooperativa</t>
  </si>
  <si>
    <t>Pago al socio</t>
  </si>
  <si>
    <t>Total</t>
  </si>
  <si>
    <t>Unid</t>
  </si>
  <si>
    <t>Peso bruto (KGS)</t>
  </si>
  <si>
    <t>Peso neto (KGS)</t>
  </si>
  <si>
    <t>Precio Venta Unit. (KG)</t>
  </si>
  <si>
    <t>NOTA DE INGRESO</t>
  </si>
  <si>
    <t>https://www.youtube.com/watch?v=0Lpl1bZgDTw</t>
  </si>
  <si>
    <t>DETALLE DE LA NOTA DE INGRESO:</t>
  </si>
  <si>
    <t>Codigo de socio</t>
  </si>
  <si>
    <t>Código del socio</t>
  </si>
  <si>
    <t>FIRMA DEL SOCIO</t>
  </si>
  <si>
    <t>FIRMA DEL EMISOR DE NOTA DE INGRESO</t>
  </si>
  <si>
    <t>_______________________________________</t>
  </si>
  <si>
    <t>===================================================================================================================================</t>
  </si>
  <si>
    <t>REPORTE DE INGRESOS DE FRUTOS DE CAMU CAMU</t>
  </si>
  <si>
    <t>COOPERATIVA AGROINDUSTRIAL YARINACOCHA - COOPAY</t>
  </si>
  <si>
    <t>Nro jabas</t>
  </si>
  <si>
    <t>Dscto merma (KGS)</t>
  </si>
  <si>
    <t>Dscto x jaba (KGS)</t>
  </si>
  <si>
    <t>Dscto 
por jaba (KGS)</t>
  </si>
  <si>
    <t>Obs</t>
  </si>
  <si>
    <t>Caserio</t>
  </si>
  <si>
    <t>AMASIFUEN INOCENTE</t>
  </si>
  <si>
    <t>FLORES SAAVEDRA</t>
  </si>
  <si>
    <t>VELAZCO CASTRO</t>
  </si>
  <si>
    <t xml:space="preserve">VELASQUEZ CARLOS </t>
  </si>
  <si>
    <t xml:space="preserve">ALTUNA SILVA </t>
  </si>
  <si>
    <t>TORRES URQUIA</t>
  </si>
  <si>
    <t>ANTONIO FLORES</t>
  </si>
  <si>
    <t xml:space="preserve">BARDALES VELA </t>
  </si>
  <si>
    <t>BUSTAMANTE GONZALES</t>
  </si>
  <si>
    <t>DAMIAN SAAVEDRA</t>
  </si>
  <si>
    <t>SALAS TAPULLIMA</t>
  </si>
  <si>
    <t xml:space="preserve">CABALLERO GUERRA </t>
  </si>
  <si>
    <t>CONTRERAS VELIZ</t>
  </si>
  <si>
    <t>CORDOVA SANCHEZ</t>
  </si>
  <si>
    <t>BERAUN AVILES</t>
  </si>
  <si>
    <t>BONILLA FELIX</t>
  </si>
  <si>
    <t>CAPORATA ACHO</t>
  </si>
  <si>
    <t>CHAVEZ DEL RIO</t>
  </si>
  <si>
    <t>CHUJUTALLI UPIACHIHUA</t>
  </si>
  <si>
    <t>INOCENTE PACAYA</t>
  </si>
  <si>
    <t>RAFAEL</t>
  </si>
  <si>
    <t>OSCAR</t>
  </si>
  <si>
    <t>JORGE</t>
  </si>
  <si>
    <t>ENA VILMA</t>
  </si>
  <si>
    <t>DARIO</t>
  </si>
  <si>
    <t xml:space="preserve">ALEJANDRO </t>
  </si>
  <si>
    <t>ANDRES AVELINO</t>
  </si>
  <si>
    <t>JAIME ROBERTO</t>
  </si>
  <si>
    <t>JOSE DE LOS SANTOS</t>
  </si>
  <si>
    <t>ADOLFO</t>
  </si>
  <si>
    <t>SEGUNDO</t>
  </si>
  <si>
    <t>CARLOS ENRIQUE</t>
  </si>
  <si>
    <t>EUSEBIO</t>
  </si>
  <si>
    <t>TITO</t>
  </si>
  <si>
    <t>CEFERINO</t>
  </si>
  <si>
    <t>WITLE</t>
  </si>
  <si>
    <t>VALENTIN</t>
  </si>
  <si>
    <t>BASILIO ELISEO</t>
  </si>
  <si>
    <t>WILFREDO</t>
  </si>
  <si>
    <t>JULIO MAGNO</t>
  </si>
  <si>
    <t>AMANCIO</t>
  </si>
  <si>
    <t>MANACES</t>
  </si>
  <si>
    <t>CARLOS RAUL</t>
  </si>
  <si>
    <t>EDMUNDO</t>
  </si>
  <si>
    <t>LEONCIO</t>
  </si>
  <si>
    <t>WILLI</t>
  </si>
  <si>
    <t>CRISTIAN MAYER</t>
  </si>
  <si>
    <t>ISAAC</t>
  </si>
  <si>
    <t>GLORIA</t>
  </si>
  <si>
    <t>ASUNCION</t>
  </si>
  <si>
    <t>AMILCAR</t>
  </si>
  <si>
    <t>DANIEL</t>
  </si>
  <si>
    <t>ISAIAS</t>
  </si>
  <si>
    <t>MARIA LUISA</t>
  </si>
  <si>
    <t>EDINSON</t>
  </si>
  <si>
    <t>ROBERTO</t>
  </si>
  <si>
    <t>11AIR-B</t>
  </si>
  <si>
    <t>12APO-B</t>
  </si>
  <si>
    <t>62FSJ-B</t>
  </si>
  <si>
    <t>51VCEV-CA</t>
  </si>
  <si>
    <t>38VCD-ECH</t>
  </si>
  <si>
    <t>8ASA-EP</t>
  </si>
  <si>
    <t>5TUAA-EP</t>
  </si>
  <si>
    <t>2TUJR-EP</t>
  </si>
  <si>
    <t>53AFJS-PU</t>
  </si>
  <si>
    <t>60BVA-PU</t>
  </si>
  <si>
    <t>47BGS-PU</t>
  </si>
  <si>
    <t>64DSCE-PU</t>
  </si>
  <si>
    <t>54STE-PU</t>
  </si>
  <si>
    <t>28CGT-PL</t>
  </si>
  <si>
    <t>6CVC-PL</t>
  </si>
  <si>
    <t>10CSW-PL</t>
  </si>
  <si>
    <t>45BAV-PN</t>
  </si>
  <si>
    <t>23BFBE-PN</t>
  </si>
  <si>
    <t>35CAW-PN</t>
  </si>
  <si>
    <t>33CRJM-PN</t>
  </si>
  <si>
    <t>32CHUA-PN</t>
  </si>
  <si>
    <t>52IPM-PN</t>
  </si>
  <si>
    <t>29PLCR-PN</t>
  </si>
  <si>
    <t>22SGE-PN</t>
  </si>
  <si>
    <t>20SGL-PN</t>
  </si>
  <si>
    <t>37SSW-PN</t>
  </si>
  <si>
    <t>27HTCM-SJ</t>
  </si>
  <si>
    <t>26LDI-SJ</t>
  </si>
  <si>
    <t>43ASG-SL</t>
  </si>
  <si>
    <t>69GTA-SR</t>
  </si>
  <si>
    <t>15RRI-Z</t>
  </si>
  <si>
    <t>30RRML-Z</t>
  </si>
  <si>
    <t>14RVE-Z</t>
  </si>
  <si>
    <t>61SGR-LP</t>
  </si>
  <si>
    <t>PISCO LOMAS</t>
  </si>
  <si>
    <t xml:space="preserve">SANGAMA GUERRA </t>
  </si>
  <si>
    <t xml:space="preserve">SANGAMA SANGAMA </t>
  </si>
  <si>
    <t>HUAMAN TANGOA</t>
  </si>
  <si>
    <t>LOPEZ DURAND</t>
  </si>
  <si>
    <t>AHUANARI SANGAMA</t>
  </si>
  <si>
    <t>GONZALES TORRES</t>
  </si>
  <si>
    <t xml:space="preserve">MEZA TINTA </t>
  </si>
  <si>
    <t>RAMIREZ RICOPA</t>
  </si>
  <si>
    <t>RICOPA RUIZ</t>
  </si>
  <si>
    <t>RICOPA VILLACORTA</t>
  </si>
  <si>
    <t>SANCHEZ GARCIA</t>
  </si>
  <si>
    <t>Bellavista</t>
  </si>
  <si>
    <t>Cashibococha</t>
  </si>
  <si>
    <t>Echegaray</t>
  </si>
  <si>
    <t>Esperanza de Panaillo</t>
  </si>
  <si>
    <t>Pucallpillo</t>
  </si>
  <si>
    <t>Pueblo Libre</t>
  </si>
  <si>
    <t>Pueblo Nuevo</t>
  </si>
  <si>
    <t>San Juan</t>
  </si>
  <si>
    <t>San Lorenzo</t>
  </si>
  <si>
    <t>Santa Rosa</t>
  </si>
  <si>
    <t>Zapotillo</t>
  </si>
  <si>
    <t>Leoncio Prado</t>
  </si>
  <si>
    <t>Sector</t>
  </si>
  <si>
    <t>Nro Reg.</t>
  </si>
  <si>
    <t>Nombre y Apellidos, DNI</t>
  </si>
  <si>
    <t>Certifcado?</t>
  </si>
  <si>
    <t>SI</t>
  </si>
  <si>
    <t>Certif.</t>
  </si>
  <si>
    <t>76TUCA-EP</t>
  </si>
  <si>
    <t>CESAR ALFONSO</t>
  </si>
  <si>
    <t>TIPO DE FRUTA</t>
  </si>
  <si>
    <t>TIPO</t>
  </si>
  <si>
    <t>78MRJT-PU</t>
  </si>
  <si>
    <t xml:space="preserve">MINAYA ROJAS </t>
  </si>
  <si>
    <t>JOSELIN THAIS</t>
  </si>
  <si>
    <t>79RRLS-PU</t>
  </si>
  <si>
    <t>ROJAS RODRIGUEZ</t>
  </si>
  <si>
    <t>LAURA SILVIA</t>
  </si>
  <si>
    <t>Nro Jabas</t>
  </si>
  <si>
    <t>LOTE DE VENTA</t>
  </si>
  <si>
    <t>LOTE DE ENTREGA</t>
  </si>
  <si>
    <t>kg</t>
  </si>
  <si>
    <t>70RRD-EP</t>
  </si>
  <si>
    <t>80PJE-LP</t>
  </si>
  <si>
    <t xml:space="preserve">EPIFANIA </t>
  </si>
  <si>
    <t>PRINCIPE JARAMILLO</t>
  </si>
  <si>
    <t>1MTA-SR</t>
  </si>
  <si>
    <t>AMASIFEN PEZO</t>
  </si>
  <si>
    <t>ARMANDO</t>
  </si>
  <si>
    <t>San Salvador</t>
  </si>
  <si>
    <t>Si</t>
  </si>
  <si>
    <t>84RMA-SS</t>
  </si>
  <si>
    <t>CASHANCHO CHAVEZ</t>
  </si>
  <si>
    <t xml:space="preserve">DELIA </t>
  </si>
  <si>
    <t>95CCDM-SS</t>
  </si>
  <si>
    <t>TANANTA VASQUEZ</t>
  </si>
  <si>
    <t>FELIPE</t>
  </si>
  <si>
    <t>81TVF-SS</t>
  </si>
  <si>
    <t>CHINCHAY LABAN</t>
  </si>
  <si>
    <t>GERARDO</t>
  </si>
  <si>
    <t>89CLG-SS</t>
  </si>
  <si>
    <t>JULIO</t>
  </si>
  <si>
    <t>88TVJ-SS</t>
  </si>
  <si>
    <t>MAJIN AHUANARI</t>
  </si>
  <si>
    <t>MARIANITA</t>
  </si>
  <si>
    <t>91MAM-SS</t>
  </si>
  <si>
    <t>ODILA</t>
  </si>
  <si>
    <t>94MAO-SS</t>
  </si>
  <si>
    <t>VASQUEZ INUMA</t>
  </si>
  <si>
    <t>REYNALDO</t>
  </si>
  <si>
    <t>86VIR-SS</t>
  </si>
  <si>
    <t>BARBARAN LOPEZ</t>
  </si>
  <si>
    <t>RICARDO</t>
  </si>
  <si>
    <t>93BLR-SS</t>
  </si>
  <si>
    <t>PINEDO GONZALES</t>
  </si>
  <si>
    <t>ROSA CARMEN</t>
  </si>
  <si>
    <t>90PGRS-SS</t>
  </si>
  <si>
    <t>VICENTA</t>
  </si>
  <si>
    <t>LOPEZ ANICETO</t>
  </si>
  <si>
    <t>85LAV-SS</t>
  </si>
  <si>
    <t xml:space="preserve">WILSON </t>
  </si>
  <si>
    <t>87MYW-SS</t>
  </si>
  <si>
    <t>MENDOZA YNUMA</t>
  </si>
  <si>
    <t>CESAR AUGUSTO</t>
  </si>
  <si>
    <t>…</t>
  </si>
  <si>
    <t>RUIZ MAYNAS</t>
  </si>
  <si>
    <t>Obs.</t>
  </si>
  <si>
    <t>Verde</t>
  </si>
  <si>
    <t>Pago de Transporte</t>
  </si>
  <si>
    <t>HA</t>
  </si>
  <si>
    <t>PAGO ?</t>
  </si>
  <si>
    <t>%</t>
  </si>
  <si>
    <t>No</t>
  </si>
  <si>
    <t xml:space="preserve">1ra </t>
  </si>
  <si>
    <t>2da</t>
  </si>
  <si>
    <t>3ra</t>
  </si>
  <si>
    <t>4ta</t>
  </si>
  <si>
    <t>5ta</t>
  </si>
  <si>
    <t>6ta</t>
  </si>
  <si>
    <t>7ta</t>
  </si>
  <si>
    <t>RESTA</t>
  </si>
  <si>
    <t>jaba</t>
  </si>
  <si>
    <t>KG</t>
  </si>
  <si>
    <t>MANASES</t>
  </si>
  <si>
    <t xml:space="preserve">% </t>
  </si>
  <si>
    <t xml:space="preserve"> </t>
  </si>
  <si>
    <t>Kg</t>
  </si>
  <si>
    <t>Maduro</t>
  </si>
  <si>
    <t>MAGIN AHUANARI</t>
  </si>
  <si>
    <t xml:space="preserve">CONVENECIONAL </t>
  </si>
  <si>
    <t>COMPRADOR</t>
  </si>
  <si>
    <t>SERIE 1</t>
  </si>
  <si>
    <t>ECOANDINA</t>
  </si>
  <si>
    <t>27HTCM-PL</t>
  </si>
  <si>
    <t>PAGO CON DESCUENTO</t>
  </si>
  <si>
    <t xml:space="preserve">  </t>
  </si>
  <si>
    <t>kGS</t>
  </si>
  <si>
    <t>90PGRC-SS</t>
  </si>
  <si>
    <t>240/ha</t>
  </si>
  <si>
    <t xml:space="preserve">CODIGO SOCIO </t>
  </si>
  <si>
    <t>CODIGO LOTE</t>
  </si>
  <si>
    <t>PESO 1</t>
  </si>
  <si>
    <t>PESO 2</t>
  </si>
  <si>
    <t>PESO 3</t>
  </si>
  <si>
    <t>N° DE JABAS</t>
  </si>
  <si>
    <t>PRECIO VENTA / KG</t>
  </si>
  <si>
    <t>CAPITARI</t>
  </si>
  <si>
    <t>112VEA-EP</t>
  </si>
  <si>
    <t>116CSA-11A</t>
  </si>
  <si>
    <t>105MGB-EP</t>
  </si>
  <si>
    <t>92ALCA-SR</t>
  </si>
  <si>
    <t>67MMJ-SR</t>
  </si>
  <si>
    <t>107LPKS-PN</t>
  </si>
  <si>
    <t>108MHK-PU</t>
  </si>
  <si>
    <t>115IPLM-B</t>
  </si>
  <si>
    <t>110CPLA-PL</t>
  </si>
  <si>
    <t>113SRMO-SS</t>
  </si>
  <si>
    <t>106PLN-PN</t>
  </si>
  <si>
    <t>114CSN-11A</t>
  </si>
  <si>
    <t>109PMN-SJ</t>
  </si>
  <si>
    <t>109PMN-SR</t>
  </si>
  <si>
    <t>117MRP-11A</t>
  </si>
  <si>
    <t>111ADP-SJ</t>
  </si>
  <si>
    <t>VASQUEZ ECHEVARRIA</t>
  </si>
  <si>
    <t xml:space="preserve"> CHAVEZ SINARAHUA</t>
  </si>
  <si>
    <t xml:space="preserve"> MACEDO GUERRA </t>
  </si>
  <si>
    <t xml:space="preserve"> ARAUJO LOZANO </t>
  </si>
  <si>
    <t xml:space="preserve"> MARIANO MORENO</t>
  </si>
  <si>
    <t xml:space="preserve"> LOPEZ PISCO</t>
  </si>
  <si>
    <t>KATTY SORAIDA</t>
  </si>
  <si>
    <t xml:space="preserve"> MUÑOZ HUANUCO</t>
  </si>
  <si>
    <t>KEVIN</t>
  </si>
  <si>
    <t xml:space="preserve"> INOCENTE PACAYA</t>
  </si>
  <si>
    <t>LIZ MARIBEL</t>
  </si>
  <si>
    <t xml:space="preserve"> CABALLELRO PACAYA</t>
  </si>
  <si>
    <t>LUCAS ABEL</t>
  </si>
  <si>
    <t xml:space="preserve"> SANCHEZ RIOS</t>
  </si>
  <si>
    <t>MARIA OLIVIA</t>
  </si>
  <si>
    <t xml:space="preserve">NELLY </t>
  </si>
  <si>
    <t>CHAVEZ SHAHUANO</t>
  </si>
  <si>
    <t xml:space="preserve">NILSITA </t>
  </si>
  <si>
    <t xml:space="preserve"> PACAYA DE MOZOMBITE</t>
  </si>
  <si>
    <t>NIMIA</t>
  </si>
  <si>
    <t xml:space="preserve"> MEZA RODRIGUEZ</t>
  </si>
  <si>
    <t>PATRICIA</t>
  </si>
  <si>
    <t xml:space="preserve"> ALBERTO DAMAS </t>
  </si>
  <si>
    <t>PEDRO</t>
  </si>
  <si>
    <t>ALFONSO</t>
  </si>
  <si>
    <t>ANIBAL</t>
  </si>
  <si>
    <t>BELEN</t>
  </si>
  <si>
    <t>11 de Agosto</t>
  </si>
  <si>
    <t xml:space="preserve">FRUTA </t>
  </si>
  <si>
    <t>COMPRO</t>
  </si>
  <si>
    <t>FACTURO</t>
  </si>
  <si>
    <t>UTILIDAD</t>
  </si>
  <si>
    <t xml:space="preserve">SALDO </t>
  </si>
  <si>
    <t>MAYO</t>
  </si>
  <si>
    <t xml:space="preserve">FESTIVAL </t>
  </si>
  <si>
    <t>SERIE 2</t>
  </si>
  <si>
    <t>SELVA</t>
  </si>
  <si>
    <t>ING. ENA</t>
  </si>
  <si>
    <t>RECEPCION</t>
  </si>
  <si>
    <t>INVERSION</t>
  </si>
  <si>
    <t>PAGO SOCIO</t>
  </si>
  <si>
    <t>FACTURADO</t>
  </si>
  <si>
    <t>TRANSPORTE</t>
  </si>
  <si>
    <t>JUAN</t>
  </si>
  <si>
    <t>COOPAY2500S1-1</t>
  </si>
  <si>
    <t>COOPAY2500S1-2</t>
  </si>
  <si>
    <t>COOPAY2500S1-3</t>
  </si>
  <si>
    <t>COOPAY2500S1-4</t>
  </si>
  <si>
    <t>COOPAY2500S1-5</t>
  </si>
  <si>
    <t>COOPAY2500S1-6</t>
  </si>
  <si>
    <t>COOPAY2500S1-7</t>
  </si>
  <si>
    <t>COOPAY2500S1-8</t>
  </si>
  <si>
    <t>COOPAY2500S1-9</t>
  </si>
  <si>
    <t>COOPAY2500S1-10</t>
  </si>
  <si>
    <t>COOPAY2500S1-11</t>
  </si>
  <si>
    <t>COOPAY2500S1-12</t>
  </si>
  <si>
    <t>COOPAY2500S1-13</t>
  </si>
  <si>
    <t>COOPAY2500S1-14</t>
  </si>
  <si>
    <t>COOPAY2500S1-15</t>
  </si>
  <si>
    <t>COOPAY2500S2-1</t>
  </si>
  <si>
    <t>COOPAY2500S2-2</t>
  </si>
  <si>
    <t>COOPAY2500S2-3</t>
  </si>
  <si>
    <t>COOPAY2500S2-4</t>
  </si>
  <si>
    <t>COOPAY2500S2-5</t>
  </si>
  <si>
    <t>COOPAY2500S2-6</t>
  </si>
  <si>
    <t>COOPAY2500S2-7</t>
  </si>
  <si>
    <t>COOPAY2500S2-8</t>
  </si>
  <si>
    <t>COOPAY2500S2-9</t>
  </si>
  <si>
    <t>COOPAY2500S2-10</t>
  </si>
  <si>
    <t>COOPAY2500S2-11</t>
  </si>
  <si>
    <t>COOPAY2500S2-12</t>
  </si>
  <si>
    <t>COOPAY2500S2-13</t>
  </si>
  <si>
    <t>COOPAY2500S2-14</t>
  </si>
  <si>
    <t>COOPAY2500S2-15</t>
  </si>
  <si>
    <t>COOPAY2500S3-1</t>
  </si>
  <si>
    <t>COOPAY2500S3-2</t>
  </si>
  <si>
    <t>COOPAY2500S3-3</t>
  </si>
  <si>
    <t>COOPAY2500S3-4</t>
  </si>
  <si>
    <t>COOPAY2500S3-5</t>
  </si>
  <si>
    <t>COOPAY250001-1</t>
  </si>
  <si>
    <t>COOPAY250001-2</t>
  </si>
  <si>
    <t>COOPAY250001-3</t>
  </si>
  <si>
    <t>COOPAY250001-4</t>
  </si>
  <si>
    <t>COOPAY250001-5</t>
  </si>
  <si>
    <t>COOPAY250001-6</t>
  </si>
  <si>
    <t>COOPAY250001-7</t>
  </si>
  <si>
    <t>COOPAY250001-8</t>
  </si>
  <si>
    <t>COOPAY250001-9</t>
  </si>
  <si>
    <t>COOPAY250001-10</t>
  </si>
  <si>
    <t>COOPAY250001-11</t>
  </si>
  <si>
    <t>COOPAY250001-12</t>
  </si>
  <si>
    <t>COOPAY250001-13</t>
  </si>
  <si>
    <t>COOPAY250001-14</t>
  </si>
  <si>
    <t>COOPAY250001-15</t>
  </si>
  <si>
    <t>COOPAY250001-16</t>
  </si>
  <si>
    <t>COOPAY250001-17</t>
  </si>
  <si>
    <t>COOPAY250001-18</t>
  </si>
  <si>
    <t>COOPAY250001-19</t>
  </si>
  <si>
    <t>COOPAY250001-20</t>
  </si>
  <si>
    <t>COOPAY250001-21</t>
  </si>
  <si>
    <t>COOPAY250001-22</t>
  </si>
  <si>
    <t>COOPAY250001-23</t>
  </si>
  <si>
    <t>COOPAY250001-24</t>
  </si>
  <si>
    <t>COOPAY250001-25</t>
  </si>
  <si>
    <t>COOPAY250001-26</t>
  </si>
  <si>
    <t>COOPAY250001-27</t>
  </si>
  <si>
    <t>COOPAY250001-28</t>
  </si>
  <si>
    <t>COOPAY250001-29</t>
  </si>
  <si>
    <t>COOPAY250001-30</t>
  </si>
  <si>
    <t>COOPAY250001-31</t>
  </si>
  <si>
    <t>COOPAY250001-32</t>
  </si>
  <si>
    <t>COOPAY250001-33</t>
  </si>
  <si>
    <t>COOPAY250001-34</t>
  </si>
  <si>
    <t>COOPAY250001-35</t>
  </si>
  <si>
    <t>COOPAY250001-36</t>
  </si>
  <si>
    <t>COOPAY250002-1</t>
  </si>
  <si>
    <t>COOPAY250002-2</t>
  </si>
  <si>
    <t>COOPAY250002-3</t>
  </si>
  <si>
    <t>COOPAY250002-4</t>
  </si>
  <si>
    <t>COOPAY250002-5</t>
  </si>
  <si>
    <t>COOPAY250002-6</t>
  </si>
  <si>
    <t>COOPAY250002-7</t>
  </si>
  <si>
    <t>COOPAY250002-8</t>
  </si>
  <si>
    <t>COOPAY250002-9</t>
  </si>
  <si>
    <t>COOPAY250002-10</t>
  </si>
  <si>
    <t>COOPAY250002-11</t>
  </si>
  <si>
    <t>COOPAY250002-12</t>
  </si>
  <si>
    <t>COOPAY250002-13</t>
  </si>
  <si>
    <t>COOPAY250002-14</t>
  </si>
  <si>
    <t>COOPAY250002-15</t>
  </si>
  <si>
    <t>COOPAY250002-16</t>
  </si>
  <si>
    <t>COOPAY250002-17</t>
  </si>
  <si>
    <t>COOPAY250002-18</t>
  </si>
  <si>
    <t>COOPAY250002-19</t>
  </si>
  <si>
    <t>COOPAY250002-20</t>
  </si>
  <si>
    <t>COOPAY250002-21</t>
  </si>
  <si>
    <t>COOPAY250002-22</t>
  </si>
  <si>
    <t>COOPAY250002-23</t>
  </si>
  <si>
    <t>COOPAY250002-24</t>
  </si>
  <si>
    <t>COOPAY250002-25</t>
  </si>
  <si>
    <t>COOPAY250002-26</t>
  </si>
  <si>
    <t>COOPAY250002-27</t>
  </si>
  <si>
    <t>COOPAY250002-28</t>
  </si>
  <si>
    <t>COOPAY250002-29</t>
  </si>
  <si>
    <t>COOPAY250002-30</t>
  </si>
  <si>
    <t>COOPAY250003-1</t>
  </si>
  <si>
    <t>COOPAY250003-2</t>
  </si>
  <si>
    <t>COOPAY250003-3</t>
  </si>
  <si>
    <t>COOPAY250003-4</t>
  </si>
  <si>
    <t>COOPAY250003-5</t>
  </si>
  <si>
    <t>COOPAY250003-6</t>
  </si>
  <si>
    <t>COOPAY250003-7</t>
  </si>
  <si>
    <t>COOPAY250003-8</t>
  </si>
  <si>
    <t>COOPAY250003-9</t>
  </si>
  <si>
    <t>COOPAY250003-10</t>
  </si>
  <si>
    <t>COOPAY250003-11</t>
  </si>
  <si>
    <t>COOPAY250003-12</t>
  </si>
  <si>
    <t>COOPAY250003-13</t>
  </si>
  <si>
    <t>COOPAY250003-14</t>
  </si>
  <si>
    <t>COOPAY250003-15</t>
  </si>
  <si>
    <t>COOPAY250003-16</t>
  </si>
  <si>
    <t>COOPAY250003-17</t>
  </si>
  <si>
    <t>COOPAY250003-18</t>
  </si>
  <si>
    <t>COOPAY250003-19</t>
  </si>
  <si>
    <t>COOPAY250003-20</t>
  </si>
  <si>
    <t>COOPAY250003-21</t>
  </si>
  <si>
    <t>COOPAY250003-22</t>
  </si>
  <si>
    <t>COOPAY250003-23</t>
  </si>
  <si>
    <t>COOPAY250003-24</t>
  </si>
  <si>
    <t>COOPAY250003-25</t>
  </si>
  <si>
    <t>COOPAY250003-26</t>
  </si>
  <si>
    <t>SERIE 3</t>
  </si>
  <si>
    <t>MANISH</t>
  </si>
  <si>
    <t>COOPAY2500S4-1</t>
  </si>
  <si>
    <t>COOPAY2500S4-2</t>
  </si>
  <si>
    <t>COOPAY2500S4-3</t>
  </si>
  <si>
    <t>COOPAY2500S4-4</t>
  </si>
  <si>
    <t>COOPAY2500S4-5</t>
  </si>
  <si>
    <t>COOPAY2500S4-6</t>
  </si>
  <si>
    <t>COOPAY2500S4-7</t>
  </si>
  <si>
    <t>COOPAY2500S4-8</t>
  </si>
  <si>
    <t>COOPAY2500S4-9</t>
  </si>
  <si>
    <t>COOPAY2500S4-10</t>
  </si>
  <si>
    <t>SERIE 4</t>
  </si>
  <si>
    <t xml:space="preserve">ORGANICO </t>
  </si>
  <si>
    <t>LOTE 1</t>
  </si>
  <si>
    <t>PERUVIAN</t>
  </si>
  <si>
    <t>COOPAY2500S5-1</t>
  </si>
  <si>
    <t>COOPAY2500S5-2</t>
  </si>
  <si>
    <t>COOPAY2500S5-3</t>
  </si>
  <si>
    <t xml:space="preserve">VICTOR 
ARMAS FREITA </t>
  </si>
  <si>
    <t>LOTE2</t>
  </si>
  <si>
    <t>LOTE3</t>
  </si>
  <si>
    <t>COOPAY250004-1</t>
  </si>
  <si>
    <t>LOTE4</t>
  </si>
  <si>
    <t>GRAMA</t>
  </si>
  <si>
    <t xml:space="preserve">CONDICION </t>
  </si>
  <si>
    <t xml:space="preserve">PAGADO </t>
  </si>
  <si>
    <t>PAGO</t>
  </si>
  <si>
    <t>PAGADO</t>
  </si>
  <si>
    <t>SERIE 5</t>
  </si>
  <si>
    <t>SERIE 6</t>
  </si>
  <si>
    <t>COOPAY2500S6-1</t>
  </si>
  <si>
    <t>COOPAY2500S7-1</t>
  </si>
  <si>
    <t>COOPAY2500S7-2</t>
  </si>
  <si>
    <t>SERIE 7</t>
  </si>
  <si>
    <t>ASEPTIC PERUVIAN 
FRUIST</t>
  </si>
  <si>
    <t>COOPAY2500S8-1</t>
  </si>
  <si>
    <t>COOPAY2500S8-2</t>
  </si>
  <si>
    <t>COOPAY2500S8-3</t>
  </si>
  <si>
    <t>COOPAY2500S8-4</t>
  </si>
  <si>
    <t>COOPAY2500S8-5</t>
  </si>
  <si>
    <t>COOPAY2500S8-6</t>
  </si>
  <si>
    <t>COOPAY2500S8-7</t>
  </si>
  <si>
    <t>COOPAY2500S8-8</t>
  </si>
  <si>
    <t>COOPAY2500S8-9</t>
  </si>
  <si>
    <t>COOPAY2500S8-10</t>
  </si>
  <si>
    <t>COOPAY2500S8-11</t>
  </si>
  <si>
    <t>COOPAY2500S8-12</t>
  </si>
  <si>
    <t>COOPAY2500S8-13</t>
  </si>
  <si>
    <t>COOPAY2500S8-14</t>
  </si>
  <si>
    <t>PEBANI S.A</t>
  </si>
  <si>
    <t>SERIE 8</t>
  </si>
  <si>
    <t>COOPAY2500S9-01</t>
  </si>
  <si>
    <t>CONVENCIONAL</t>
  </si>
  <si>
    <t>SERIE 9</t>
  </si>
  <si>
    <t xml:space="preserve">ENA V. </t>
  </si>
  <si>
    <t>FRUTA A IQUITOS</t>
  </si>
  <si>
    <t>ESUBEIO</t>
  </si>
  <si>
    <t>BUSTAMANTE</t>
  </si>
  <si>
    <t>PAGO TRANSP</t>
  </si>
  <si>
    <t>INTERES</t>
  </si>
  <si>
    <t xml:space="preserve">TOTAL PAGO </t>
  </si>
  <si>
    <t>TOTAL PAGO</t>
  </si>
  <si>
    <t>DESCONTAR C.O 2025 450</t>
  </si>
  <si>
    <t>CANCELADO</t>
  </si>
  <si>
    <t>COOPAY250005-1</t>
  </si>
  <si>
    <t>COOPAY250005-2</t>
  </si>
  <si>
    <t>COOPAY250005-3</t>
  </si>
  <si>
    <t>COOPAY250005-4</t>
  </si>
  <si>
    <t>COOPAY250005-5</t>
  </si>
  <si>
    <t>COOPAY250005-6</t>
  </si>
  <si>
    <t>COOPAY250005-7</t>
  </si>
  <si>
    <t>COOPAY250005-8</t>
  </si>
  <si>
    <t>COOPAY250005-9</t>
  </si>
  <si>
    <t>COOPAY250005-10</t>
  </si>
  <si>
    <t>COOPAY250005-11</t>
  </si>
  <si>
    <t>COOPAY250005-12</t>
  </si>
  <si>
    <t>COOPAY250005-13</t>
  </si>
  <si>
    <t>COOPAY250005-14</t>
  </si>
  <si>
    <t>COOPAY250005-15</t>
  </si>
  <si>
    <t>COOPAY250005-16</t>
  </si>
  <si>
    <t>COOPAY250005-17</t>
  </si>
  <si>
    <t>COOPAY250005-18</t>
  </si>
  <si>
    <t>COOPAY250005-19</t>
  </si>
  <si>
    <t>COOPAY250005-20</t>
  </si>
  <si>
    <t>COOPAY250005-21</t>
  </si>
  <si>
    <t>COOPAY250005-22</t>
  </si>
  <si>
    <t>COOPAY250005-23</t>
  </si>
  <si>
    <t>COOPAY250005-24</t>
  </si>
  <si>
    <t>COOPAY250005-25</t>
  </si>
  <si>
    <t>COOPAY250005-26</t>
  </si>
  <si>
    <t>COOPAY250005-27</t>
  </si>
  <si>
    <t>COOPAY250005-28</t>
  </si>
  <si>
    <t>COOPAY250005-29</t>
  </si>
  <si>
    <t>LOTE 5</t>
  </si>
  <si>
    <t>SANSHIN</t>
  </si>
  <si>
    <t>COOPAY250006-1</t>
  </si>
  <si>
    <t>COOPAY250006-2</t>
  </si>
  <si>
    <t>COOPAY250006-3</t>
  </si>
  <si>
    <t>COOPAY250006-4</t>
  </si>
  <si>
    <t>COOPAY250006-5</t>
  </si>
  <si>
    <t>COOPAY250006-7</t>
  </si>
  <si>
    <t>COOPAY250006-8</t>
  </si>
  <si>
    <t>COOPAY250006-9</t>
  </si>
  <si>
    <t>COOPAY250006-10</t>
  </si>
  <si>
    <t>COOPAY250006-11</t>
  </si>
  <si>
    <t>COOPAY250006-12</t>
  </si>
  <si>
    <t>COOPAY250006-13</t>
  </si>
  <si>
    <t>COOPAY250006-14</t>
  </si>
  <si>
    <t>COOPAY250006-15</t>
  </si>
  <si>
    <t>COOPAY250006-16</t>
  </si>
  <si>
    <t>COOPAY250006-17</t>
  </si>
  <si>
    <t>COOPAY250006-18</t>
  </si>
  <si>
    <t>COOPAY250006-19</t>
  </si>
  <si>
    <t>COOPAY250006-20</t>
  </si>
  <si>
    <t>COOPAY250006-21</t>
  </si>
  <si>
    <t>COOPAY250006-22</t>
  </si>
  <si>
    <t>COOPAY250007-22</t>
  </si>
  <si>
    <t>COOPAY250007-1</t>
  </si>
  <si>
    <t>COOPAY250007-2</t>
  </si>
  <si>
    <t>COOPAY250007-3</t>
  </si>
  <si>
    <t>COOPAY250007-4</t>
  </si>
  <si>
    <t>COOPAY250007-5</t>
  </si>
  <si>
    <t>COOPAY250007-6</t>
  </si>
  <si>
    <t>COOPAY250007-7</t>
  </si>
  <si>
    <t>COOPAY250007-8</t>
  </si>
  <si>
    <t>COOPAY250007-9</t>
  </si>
  <si>
    <t>COOPAY250007-10</t>
  </si>
  <si>
    <t>COOPAY250007-11</t>
  </si>
  <si>
    <t>COOPAY250007-12</t>
  </si>
  <si>
    <t>COOPAY250007-13</t>
  </si>
  <si>
    <t>COOPAY250007-14</t>
  </si>
  <si>
    <t>COOPAY250007-15</t>
  </si>
  <si>
    <t>COOPAY250007-16</t>
  </si>
  <si>
    <t>COOPAY250007-17</t>
  </si>
  <si>
    <t>COOPAY250007-18</t>
  </si>
  <si>
    <t>COOPAY250007-19</t>
  </si>
  <si>
    <t>COOPAY250007-20</t>
  </si>
  <si>
    <t>COOPAY250007-21</t>
  </si>
  <si>
    <t>COOPAY250007-23</t>
  </si>
  <si>
    <t>COOPAY250007-24</t>
  </si>
  <si>
    <t>COOPAY250007-25</t>
  </si>
  <si>
    <t>COOPAY250007-26</t>
  </si>
  <si>
    <t>COOPAY250007-27</t>
  </si>
  <si>
    <t>COOPAY250007-28</t>
  </si>
  <si>
    <t>COOPAY250007-29</t>
  </si>
  <si>
    <t>LOTE 6</t>
  </si>
  <si>
    <t xml:space="preserve">SANSHIN </t>
  </si>
  <si>
    <t>LOTE 7</t>
  </si>
  <si>
    <t>COOPAY250008-1</t>
  </si>
  <si>
    <t>FECHA</t>
  </si>
  <si>
    <t xml:space="preserve">ENTREGA </t>
  </si>
  <si>
    <t>ACOPIO</t>
  </si>
  <si>
    <t xml:space="preserve">PAGO </t>
  </si>
  <si>
    <t xml:space="preserve">RECEPCION </t>
  </si>
  <si>
    <t xml:space="preserve">MERMA </t>
  </si>
  <si>
    <t>SALDO</t>
  </si>
  <si>
    <t>001</t>
  </si>
  <si>
    <t>002</t>
  </si>
  <si>
    <t>003</t>
  </si>
  <si>
    <t>004</t>
  </si>
  <si>
    <t>LOTE 08</t>
  </si>
  <si>
    <t>COOPAY25009-1</t>
  </si>
  <si>
    <t>COOPAY25009-2</t>
  </si>
  <si>
    <t>COOPAY25009-3</t>
  </si>
  <si>
    <t>COOPAY25009-4</t>
  </si>
  <si>
    <t>COOPAY25009-5</t>
  </si>
  <si>
    <t>COOPAY25009-6</t>
  </si>
  <si>
    <t>COOPAY25009-7</t>
  </si>
  <si>
    <t>COOPAY25009-8</t>
  </si>
  <si>
    <t>COOPAY25009-9</t>
  </si>
  <si>
    <t>COOPAY25009-10</t>
  </si>
  <si>
    <t>COOPAY25009-11</t>
  </si>
  <si>
    <t>COOPAY25009-12</t>
  </si>
  <si>
    <t>COOPAY25009-13</t>
  </si>
  <si>
    <t>COOPAY25009-14</t>
  </si>
  <si>
    <t>COOPAY25009-15</t>
  </si>
  <si>
    <t>COOPAY25009-16</t>
  </si>
  <si>
    <t>COOPAY25009-17</t>
  </si>
  <si>
    <t>COOPAY25009-18</t>
  </si>
  <si>
    <t>COOPAY25009-19</t>
  </si>
  <si>
    <t>COOPAY25009-20</t>
  </si>
  <si>
    <t>COOPAY25009-21</t>
  </si>
  <si>
    <t>COOPAY25009-22</t>
  </si>
  <si>
    <t>COOPAY25009-23</t>
  </si>
  <si>
    <t>COOPAY25009-24</t>
  </si>
  <si>
    <t>COOPAY25009-25</t>
  </si>
  <si>
    <t>COOPAY25009-26</t>
  </si>
  <si>
    <t>COOPAY25009-27</t>
  </si>
  <si>
    <t>COOPAY25009-28</t>
  </si>
  <si>
    <t>COOPAY25009-29</t>
  </si>
  <si>
    <t>COOPAY25009-30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</si>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</sst>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S/&quot;\ * #,##0.00_-;\-&quot;S/&quot;\ * #,##0.00_-;_-&quot;S/&quot;\ * &quot;-&quot;??_-;_-@_-"/>
    <numFmt numFmtId="164" formatCode="&quot;S/.&quot;#,##0.00"/>
    <numFmt numFmtId="165" formatCode="_-* #,##0.00\ &quot;€&quot;_-;\-* #,##0.00\ &quot;€&quot;_-;_-* &quot;-&quot;??\ &quot;€&quot;_-;_-@_-"/>
    <numFmt numFmtId="166" formatCode="#,##0.0"/>
    <numFmt numFmtId="167" formatCode="0.0"/>
    <numFmt numFmtId="168" formatCode="#,##0.000"/>
    <numFmt numFmtId="169" formatCode="0.000"/>
    <numFmt numFmtId="170" formatCode="&quot;S/.&quot;#,##0.0"/>
    <numFmt numFmtId="171" formatCode="_-[$S/-280A]\ * #,##0.00_-;\-[$S/-280A]\ * #,##0.00_-;_-[$S/-280A]\ * &quot;-&quot;??_-;_-@_-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5050"/>
      <name val="Calibri"/>
      <family val="2"/>
      <scheme val="minor"/>
    </font>
    <font>
      <sz val="10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5" fillId="0" borderId="1" xfId="1" applyFont="1" applyBorder="1"/>
    <xf numFmtId="0" fontId="5" fillId="0" borderId="1" xfId="1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vertical="center"/>
    </xf>
    <xf numFmtId="14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vertical="center"/>
    </xf>
    <xf numFmtId="164" fontId="8" fillId="3" borderId="2" xfId="0" applyNumberFormat="1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/>
    <xf numFmtId="1" fontId="12" fillId="3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0" xfId="2" applyFont="1" applyAlignment="1" applyProtection="1">
      <alignment horizontal="center"/>
    </xf>
    <xf numFmtId="14" fontId="11" fillId="0" borderId="0" xfId="0" applyNumberFormat="1" applyFont="1"/>
    <xf numFmtId="0" fontId="12" fillId="0" borderId="0" xfId="0" applyFont="1" applyAlignment="1">
      <alignment vertical="center"/>
    </xf>
    <xf numFmtId="14" fontId="12" fillId="0" borderId="0" xfId="0" quotePrefix="1" applyNumberFormat="1" applyFont="1"/>
    <xf numFmtId="1" fontId="12" fillId="4" borderId="1" xfId="0" applyNumberFormat="1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14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" fontId="7" fillId="5" borderId="2" xfId="0" applyNumberFormat="1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 wrapText="1"/>
    </xf>
    <xf numFmtId="49" fontId="5" fillId="0" borderId="3" xfId="1" applyNumberFormat="1" applyFont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16" fillId="4" borderId="2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4" fontId="16" fillId="4" borderId="2" xfId="0" applyNumberFormat="1" applyFont="1" applyFill="1" applyBorder="1" applyAlignment="1">
      <alignment vertical="center"/>
    </xf>
    <xf numFmtId="3" fontId="16" fillId="4" borderId="2" xfId="0" applyNumberFormat="1" applyFont="1" applyFill="1" applyBorder="1" applyAlignment="1">
      <alignment vertical="center"/>
    </xf>
    <xf numFmtId="164" fontId="17" fillId="4" borderId="2" xfId="0" applyNumberFormat="1" applyFont="1" applyFill="1" applyBorder="1" applyAlignment="1">
      <alignment vertical="center"/>
    </xf>
    <xf numFmtId="164" fontId="15" fillId="4" borderId="2" xfId="0" applyNumberFormat="1" applyFont="1" applyFill="1" applyBorder="1" applyAlignment="1">
      <alignment vertical="center"/>
    </xf>
    <xf numFmtId="164" fontId="16" fillId="4" borderId="2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8" borderId="0" xfId="0" applyFill="1"/>
    <xf numFmtId="0" fontId="7" fillId="8" borderId="0" xfId="0" applyFont="1" applyFill="1"/>
    <xf numFmtId="0" fontId="3" fillId="8" borderId="1" xfId="0" applyFont="1" applyFill="1" applyBorder="1" applyAlignment="1">
      <alignment horizontal="center" vertical="center" wrapText="1"/>
    </xf>
    <xf numFmtId="4" fontId="7" fillId="8" borderId="2" xfId="0" applyNumberFormat="1" applyFont="1" applyFill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8" fillId="5" borderId="1" xfId="0" applyFont="1" applyFill="1" applyBorder="1" applyAlignment="1">
      <alignment vertical="center"/>
    </xf>
    <xf numFmtId="0" fontId="5" fillId="0" borderId="5" xfId="1" applyFont="1" applyBorder="1"/>
    <xf numFmtId="0" fontId="5" fillId="0" borderId="5" xfId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1" fontId="21" fillId="0" borderId="3" xfId="1" applyNumberFormat="1" applyFont="1" applyBorder="1" applyAlignment="1">
      <alignment horizontal="center" vertical="center"/>
    </xf>
    <xf numFmtId="1" fontId="21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/>
    </xf>
    <xf numFmtId="1" fontId="19" fillId="0" borderId="3" xfId="1" applyNumberFormat="1" applyFont="1" applyBorder="1" applyAlignment="1">
      <alignment horizontal="center"/>
    </xf>
    <xf numFmtId="0" fontId="0" fillId="0" borderId="3" xfId="0" applyBorder="1"/>
    <xf numFmtId="1" fontId="22" fillId="0" borderId="3" xfId="1" applyNumberFormat="1" applyFont="1" applyBorder="1" applyAlignment="1">
      <alignment horizontal="center" vertical="center"/>
    </xf>
    <xf numFmtId="166" fontId="0" fillId="0" borderId="0" xfId="0" applyNumberFormat="1"/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24" fillId="0" borderId="1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0" fontId="0" fillId="12" borderId="1" xfId="0" applyFill="1" applyBorder="1" applyAlignment="1">
      <alignment horizontal="center"/>
    </xf>
    <xf numFmtId="0" fontId="4" fillId="12" borderId="1" xfId="1" applyFont="1" applyFill="1" applyBorder="1" applyAlignment="1">
      <alignment horizontal="center" vertical="center" wrapText="1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/>
    </xf>
    <xf numFmtId="14" fontId="8" fillId="3" borderId="2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" fontId="8" fillId="3" borderId="2" xfId="0" applyNumberFormat="1" applyFont="1" applyFill="1" applyBorder="1" applyAlignment="1">
      <alignment vertical="center"/>
    </xf>
    <xf numFmtId="4" fontId="8" fillId="5" borderId="2" xfId="0" applyNumberFormat="1" applyFont="1" applyFill="1" applyBorder="1" applyAlignment="1">
      <alignment vertical="center"/>
    </xf>
    <xf numFmtId="3" fontId="8" fillId="3" borderId="2" xfId="0" applyNumberFormat="1" applyFont="1" applyFill="1" applyBorder="1" applyAlignment="1">
      <alignment vertical="center"/>
    </xf>
    <xf numFmtId="4" fontId="8" fillId="8" borderId="2" xfId="0" applyNumberFormat="1" applyFont="1" applyFill="1" applyBorder="1" applyAlignment="1">
      <alignment vertical="center"/>
    </xf>
    <xf numFmtId="164" fontId="8" fillId="5" borderId="2" xfId="0" applyNumberFormat="1" applyFont="1" applyFill="1" applyBorder="1" applyAlignment="1">
      <alignment vertical="center"/>
    </xf>
    <xf numFmtId="164" fontId="26" fillId="5" borderId="2" xfId="0" applyNumberFormat="1" applyFont="1" applyFill="1" applyBorder="1" applyAlignment="1">
      <alignment vertical="center"/>
    </xf>
    <xf numFmtId="4" fontId="7" fillId="0" borderId="1" xfId="0" applyNumberFormat="1" applyFont="1" applyBorder="1" applyAlignment="1">
      <alignment horizontal="center" vertical="center" wrapText="1"/>
    </xf>
    <xf numFmtId="1" fontId="21" fillId="0" borderId="9" xfId="1" applyNumberFormat="1" applyFont="1" applyBorder="1" applyAlignment="1">
      <alignment horizontal="center" vertical="center"/>
    </xf>
    <xf numFmtId="1" fontId="21" fillId="0" borderId="0" xfId="1" applyNumberFormat="1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right" vertical="center"/>
    </xf>
    <xf numFmtId="14" fontId="18" fillId="3" borderId="2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3" fontId="18" fillId="3" borderId="2" xfId="0" applyNumberFormat="1" applyFont="1" applyFill="1" applyBorder="1" applyAlignment="1">
      <alignment vertical="center"/>
    </xf>
    <xf numFmtId="4" fontId="18" fillId="8" borderId="2" xfId="0" applyNumberFormat="1" applyFont="1" applyFill="1" applyBorder="1" applyAlignment="1">
      <alignment vertical="center"/>
    </xf>
    <xf numFmtId="164" fontId="18" fillId="3" borderId="2" xfId="0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vertical="center"/>
    </xf>
    <xf numFmtId="164" fontId="28" fillId="5" borderId="2" xfId="0" applyNumberFormat="1" applyFont="1" applyFill="1" applyBorder="1" applyAlignment="1">
      <alignment vertical="center"/>
    </xf>
    <xf numFmtId="0" fontId="23" fillId="0" borderId="0" xfId="0" applyFont="1"/>
    <xf numFmtId="166" fontId="18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66" fontId="30" fillId="0" borderId="1" xfId="0" applyNumberFormat="1" applyFont="1" applyBorder="1" applyAlignment="1">
      <alignment horizontal="center" vertical="center" wrapText="1"/>
    </xf>
    <xf numFmtId="0" fontId="31" fillId="0" borderId="0" xfId="0" applyFont="1"/>
    <xf numFmtId="164" fontId="30" fillId="0" borderId="1" xfId="0" applyNumberFormat="1" applyFont="1" applyBorder="1" applyAlignment="1">
      <alignment horizontal="center" vertical="center" wrapText="1"/>
    </xf>
    <xf numFmtId="4" fontId="3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4" fontId="7" fillId="16" borderId="2" xfId="0" applyNumberFormat="1" applyFont="1" applyFill="1" applyBorder="1" applyAlignment="1">
      <alignment vertical="center"/>
    </xf>
    <xf numFmtId="4" fontId="18" fillId="3" borderId="2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7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25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8" fillId="3" borderId="1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3" borderId="0" xfId="0" applyFill="1"/>
    <xf numFmtId="0" fontId="7" fillId="0" borderId="1" xfId="0" applyFont="1" applyBorder="1" applyAlignment="1">
      <alignment vertical="center"/>
    </xf>
    <xf numFmtId="0" fontId="8" fillId="14" borderId="1" xfId="0" applyFont="1" applyFill="1" applyBorder="1" applyAlignment="1">
      <alignment horizontal="center" vertical="center"/>
    </xf>
    <xf numFmtId="169" fontId="0" fillId="0" borderId="0" xfId="0" applyNumberFormat="1"/>
    <xf numFmtId="0" fontId="18" fillId="5" borderId="1" xfId="0" applyFont="1" applyFill="1" applyBorder="1" applyAlignment="1">
      <alignment horizontal="center" vertical="center" wrapText="1"/>
    </xf>
    <xf numFmtId="4" fontId="18" fillId="5" borderId="2" xfId="0" applyNumberFormat="1" applyFont="1" applyFill="1" applyBorder="1" applyAlignment="1">
      <alignment vertical="center"/>
    </xf>
    <xf numFmtId="2" fontId="23" fillId="0" borderId="0" xfId="0" applyNumberFormat="1" applyFont="1"/>
    <xf numFmtId="9" fontId="0" fillId="0" borderId="0" xfId="0" applyNumberFormat="1"/>
    <xf numFmtId="2" fontId="20" fillId="0" borderId="0" xfId="0" applyNumberFormat="1" applyFont="1"/>
    <xf numFmtId="4" fontId="8" fillId="16" borderId="2" xfId="0" applyNumberFormat="1" applyFont="1" applyFill="1" applyBorder="1" applyAlignment="1">
      <alignment vertical="center"/>
    </xf>
    <xf numFmtId="0" fontId="0" fillId="16" borderId="0" xfId="0" applyFill="1"/>
    <xf numFmtId="0" fontId="20" fillId="16" borderId="0" xfId="0" applyFont="1" applyFill="1"/>
    <xf numFmtId="1" fontId="7" fillId="3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9" borderId="0" xfId="0" applyFont="1" applyFill="1"/>
    <xf numFmtId="2" fontId="7" fillId="3" borderId="2" xfId="0" applyNumberFormat="1" applyFont="1" applyFill="1" applyBorder="1" applyAlignment="1">
      <alignment vertical="center"/>
    </xf>
    <xf numFmtId="2" fontId="15" fillId="4" borderId="2" xfId="0" applyNumberFormat="1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170" fontId="3" fillId="4" borderId="2" xfId="0" applyNumberFormat="1" applyFont="1" applyFill="1" applyBorder="1" applyAlignment="1">
      <alignment vertical="center"/>
    </xf>
    <xf numFmtId="170" fontId="3" fillId="5" borderId="2" xfId="0" applyNumberFormat="1" applyFont="1" applyFill="1" applyBorder="1" applyAlignment="1">
      <alignment vertical="center"/>
    </xf>
    <xf numFmtId="170" fontId="28" fillId="5" borderId="2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" fontId="0" fillId="22" borderId="0" xfId="0" applyNumberFormat="1" applyFill="1"/>
    <xf numFmtId="2" fontId="0" fillId="11" borderId="0" xfId="0" applyNumberFormat="1" applyFill="1"/>
    <xf numFmtId="4" fontId="0" fillId="11" borderId="0" xfId="0" applyNumberFormat="1" applyFill="1"/>
    <xf numFmtId="167" fontId="0" fillId="11" borderId="0" xfId="0" applyNumberFormat="1" applyFill="1"/>
    <xf numFmtId="164" fontId="3" fillId="0" borderId="2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vertical="center"/>
    </xf>
    <xf numFmtId="0" fontId="20" fillId="3" borderId="0" xfId="0" applyFont="1" applyFill="1"/>
    <xf numFmtId="0" fontId="8" fillId="5" borderId="1" xfId="0" applyFont="1" applyFill="1" applyBorder="1" applyAlignment="1">
      <alignment horizontal="left" vertical="center"/>
    </xf>
    <xf numFmtId="166" fontId="20" fillId="0" borderId="0" xfId="0" applyNumberFormat="1" applyFont="1"/>
    <xf numFmtId="1" fontId="7" fillId="25" borderId="1" xfId="0" applyNumberFormat="1" applyFont="1" applyFill="1" applyBorder="1" applyAlignment="1">
      <alignment horizontal="right" vertical="center"/>
    </xf>
    <xf numFmtId="14" fontId="8" fillId="25" borderId="2" xfId="0" applyNumberFormat="1" applyFont="1" applyFill="1" applyBorder="1" applyAlignment="1">
      <alignment vertical="center"/>
    </xf>
    <xf numFmtId="0" fontId="8" fillId="25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vertical="center"/>
    </xf>
    <xf numFmtId="0" fontId="7" fillId="25" borderId="1" xfId="0" applyFont="1" applyFill="1" applyBorder="1" applyAlignment="1">
      <alignment horizontal="left" vertical="center"/>
    </xf>
    <xf numFmtId="0" fontId="7" fillId="25" borderId="2" xfId="0" applyFont="1" applyFill="1" applyBorder="1" applyAlignment="1">
      <alignment vertical="center"/>
    </xf>
    <xf numFmtId="0" fontId="7" fillId="25" borderId="1" xfId="0" applyFont="1" applyFill="1" applyBorder="1" applyAlignment="1">
      <alignment horizontal="center" vertical="center" wrapText="1"/>
    </xf>
    <xf numFmtId="4" fontId="7" fillId="25" borderId="2" xfId="0" applyNumberFormat="1" applyFont="1" applyFill="1" applyBorder="1" applyAlignment="1">
      <alignment vertical="center"/>
    </xf>
    <xf numFmtId="3" fontId="7" fillId="25" borderId="2" xfId="0" applyNumberFormat="1" applyFont="1" applyFill="1" applyBorder="1" applyAlignment="1">
      <alignment vertical="center"/>
    </xf>
    <xf numFmtId="164" fontId="8" fillId="25" borderId="2" xfId="0" applyNumberFormat="1" applyFont="1" applyFill="1" applyBorder="1" applyAlignment="1">
      <alignment vertical="center"/>
    </xf>
    <xf numFmtId="164" fontId="7" fillId="25" borderId="2" xfId="0" applyNumberFormat="1" applyFont="1" applyFill="1" applyBorder="1" applyAlignment="1">
      <alignment vertical="center"/>
    </xf>
    <xf numFmtId="164" fontId="3" fillId="25" borderId="2" xfId="0" applyNumberFormat="1" applyFont="1" applyFill="1" applyBorder="1" applyAlignment="1">
      <alignment vertical="center"/>
    </xf>
    <xf numFmtId="0" fontId="0" fillId="25" borderId="0" xfId="0" applyFill="1"/>
    <xf numFmtId="1" fontId="0" fillId="3" borderId="0" xfId="0" applyNumberFormat="1" applyFill="1"/>
    <xf numFmtId="167" fontId="0" fillId="0" borderId="0" xfId="0" applyNumberFormat="1" applyAlignment="1">
      <alignment horizontal="center"/>
    </xf>
    <xf numFmtId="1" fontId="0" fillId="11" borderId="0" xfId="0" applyNumberFormat="1" applyFill="1"/>
    <xf numFmtId="0" fontId="20" fillId="11" borderId="0" xfId="0" applyFont="1" applyFill="1"/>
    <xf numFmtId="166" fontId="0" fillId="11" borderId="0" xfId="0" applyNumberFormat="1" applyFill="1"/>
    <xf numFmtId="14" fontId="7" fillId="25" borderId="2" xfId="0" applyNumberFormat="1" applyFont="1" applyFill="1" applyBorder="1" applyAlignment="1">
      <alignment vertical="center"/>
    </xf>
    <xf numFmtId="0" fontId="7" fillId="25" borderId="1" xfId="0" applyFont="1" applyFill="1" applyBorder="1" applyAlignment="1">
      <alignment horizontal="center" vertical="center"/>
    </xf>
    <xf numFmtId="0" fontId="8" fillId="25" borderId="2" xfId="0" applyFont="1" applyFill="1" applyBorder="1" applyAlignment="1">
      <alignment vertical="center"/>
    </xf>
    <xf numFmtId="164" fontId="26" fillId="25" borderId="2" xfId="0" applyNumberFormat="1" applyFont="1" applyFill="1" applyBorder="1" applyAlignment="1">
      <alignment vertical="center"/>
    </xf>
    <xf numFmtId="1" fontId="0" fillId="16" borderId="0" xfId="0" applyNumberFormat="1" applyFill="1"/>
    <xf numFmtId="1" fontId="23" fillId="16" borderId="0" xfId="0" applyNumberFormat="1" applyFont="1" applyFill="1"/>
    <xf numFmtId="1" fontId="20" fillId="16" borderId="0" xfId="0" applyNumberFormat="1" applyFont="1" applyFill="1"/>
    <xf numFmtId="0" fontId="8" fillId="25" borderId="1" xfId="0" applyFont="1" applyFill="1" applyBorder="1" applyAlignment="1">
      <alignment horizontal="left" vertical="center"/>
    </xf>
    <xf numFmtId="1" fontId="8" fillId="25" borderId="1" xfId="0" applyNumberFormat="1" applyFont="1" applyFill="1" applyBorder="1" applyAlignment="1">
      <alignment horizontal="right" vertical="center"/>
    </xf>
    <xf numFmtId="0" fontId="32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vertical="center"/>
    </xf>
    <xf numFmtId="4" fontId="8" fillId="25" borderId="2" xfId="0" applyNumberFormat="1" applyFont="1" applyFill="1" applyBorder="1" applyAlignment="1">
      <alignment vertical="center"/>
    </xf>
    <xf numFmtId="3" fontId="8" fillId="25" borderId="2" xfId="0" applyNumberFormat="1" applyFont="1" applyFill="1" applyBorder="1" applyAlignment="1">
      <alignment vertical="center"/>
    </xf>
    <xf numFmtId="0" fontId="20" fillId="25" borderId="0" xfId="0" applyFont="1" applyFill="1"/>
    <xf numFmtId="1" fontId="34" fillId="3" borderId="1" xfId="0" applyNumberFormat="1" applyFont="1" applyFill="1" applyBorder="1" applyAlignment="1">
      <alignment horizontal="right" vertical="center"/>
    </xf>
    <xf numFmtId="14" fontId="34" fillId="3" borderId="2" xfId="0" applyNumberFormat="1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vertical="center"/>
    </xf>
    <xf numFmtId="0" fontId="34" fillId="5" borderId="1" xfId="0" applyFont="1" applyFill="1" applyBorder="1" applyAlignment="1">
      <alignment horizontal="center" vertical="center"/>
    </xf>
    <xf numFmtId="4" fontId="34" fillId="3" borderId="2" xfId="0" applyNumberFormat="1" applyFont="1" applyFill="1" applyBorder="1" applyAlignment="1">
      <alignment vertical="center"/>
    </xf>
    <xf numFmtId="3" fontId="34" fillId="3" borderId="2" xfId="0" applyNumberFormat="1" applyFont="1" applyFill="1" applyBorder="1" applyAlignment="1">
      <alignment vertical="center"/>
    </xf>
    <xf numFmtId="164" fontId="34" fillId="3" borderId="2" xfId="0" applyNumberFormat="1" applyFont="1" applyFill="1" applyBorder="1" applyAlignment="1">
      <alignment vertical="center"/>
    </xf>
    <xf numFmtId="0" fontId="36" fillId="0" borderId="0" xfId="0" applyFont="1"/>
    <xf numFmtId="0" fontId="34" fillId="5" borderId="1" xfId="0" applyFont="1" applyFill="1" applyBorder="1" applyAlignment="1">
      <alignment horizontal="left" vertical="center"/>
    </xf>
    <xf numFmtId="166" fontId="37" fillId="0" borderId="1" xfId="0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vertical="center"/>
    </xf>
    <xf numFmtId="171" fontId="0" fillId="0" borderId="0" xfId="0" applyNumberFormat="1"/>
    <xf numFmtId="171" fontId="33" fillId="3" borderId="0" xfId="0" applyNumberFormat="1" applyFont="1" applyFill="1"/>
    <xf numFmtId="171" fontId="1" fillId="9" borderId="0" xfId="0" applyNumberFormat="1" applyFont="1" applyFill="1"/>
    <xf numFmtId="9" fontId="0" fillId="0" borderId="0" xfId="4" applyFont="1"/>
    <xf numFmtId="0" fontId="20" fillId="0" borderId="1" xfId="0" applyFont="1" applyBorder="1" applyAlignment="1">
      <alignment vertical="center"/>
    </xf>
    <xf numFmtId="3" fontId="7" fillId="5" borderId="2" xfId="0" applyNumberFormat="1" applyFont="1" applyFill="1" applyBorder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8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23" fillId="0" borderId="1" xfId="0" applyFont="1" applyBorder="1"/>
    <xf numFmtId="164" fontId="3" fillId="0" borderId="13" xfId="0" applyNumberFormat="1" applyFont="1" applyBorder="1" applyAlignment="1">
      <alignment vertical="center"/>
    </xf>
    <xf numFmtId="44" fontId="0" fillId="0" borderId="0" xfId="5" applyFont="1"/>
    <xf numFmtId="44" fontId="1" fillId="11" borderId="1" xfId="0" applyNumberFormat="1" applyFont="1" applyFill="1" applyBorder="1"/>
    <xf numFmtId="0" fontId="0" fillId="0" borderId="0" xfId="5" applyNumberFormat="1" applyFont="1"/>
    <xf numFmtId="166" fontId="0" fillId="0" borderId="1" xfId="0" applyNumberFormat="1" applyBorder="1"/>
    <xf numFmtId="1" fontId="5" fillId="0" borderId="3" xfId="1" applyNumberFormat="1" applyFont="1" applyBorder="1" applyAlignment="1">
      <alignment horizontal="left"/>
    </xf>
    <xf numFmtId="164" fontId="28" fillId="0" borderId="13" xfId="0" applyNumberFormat="1" applyFont="1" applyBorder="1" applyAlignment="1">
      <alignment vertical="center"/>
    </xf>
    <xf numFmtId="166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right" vertical="center"/>
    </xf>
    <xf numFmtId="3" fontId="18" fillId="3" borderId="2" xfId="0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20" fillId="0" borderId="1" xfId="0" applyFont="1" applyBorder="1"/>
    <xf numFmtId="3" fontId="8" fillId="5" borderId="2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14" fillId="24" borderId="1" xfId="0" applyFont="1" applyFill="1" applyBorder="1" applyAlignment="1">
      <alignment horizontal="center" vertical="center"/>
    </xf>
    <xf numFmtId="0" fontId="32" fillId="2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20" fillId="4" borderId="1" xfId="0" applyFont="1" applyFill="1" applyBorder="1"/>
    <xf numFmtId="4" fontId="0" fillId="4" borderId="1" xfId="0" applyNumberFormat="1" applyFill="1" applyBorder="1"/>
    <xf numFmtId="4" fontId="23" fillId="4" borderId="1" xfId="0" applyNumberFormat="1" applyFont="1" applyFill="1" applyBorder="1" applyAlignment="1">
      <alignment horizontal="left"/>
    </xf>
    <xf numFmtId="4" fontId="23" fillId="4" borderId="1" xfId="0" applyNumberFormat="1" applyFont="1" applyFill="1" applyBorder="1"/>
    <xf numFmtId="0" fontId="14" fillId="10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4" xfId="0" applyFill="1" applyBorder="1"/>
    <xf numFmtId="168" fontId="0" fillId="4" borderId="1" xfId="0" applyNumberFormat="1" applyFill="1" applyBorder="1"/>
    <xf numFmtId="166" fontId="0" fillId="4" borderId="1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164" fontId="20" fillId="4" borderId="1" xfId="0" applyNumberFormat="1" applyFont="1" applyFill="1" applyBorder="1"/>
    <xf numFmtId="164" fontId="3" fillId="4" borderId="13" xfId="0" applyNumberFormat="1" applyFont="1" applyFill="1" applyBorder="1" applyAlignment="1">
      <alignment vertical="center"/>
    </xf>
    <xf numFmtId="164" fontId="26" fillId="4" borderId="13" xfId="0" applyNumberFormat="1" applyFont="1" applyFill="1" applyBorder="1" applyAlignment="1">
      <alignment vertical="center"/>
    </xf>
    <xf numFmtId="169" fontId="20" fillId="0" borderId="0" xfId="0" applyNumberFormat="1" applyFont="1"/>
    <xf numFmtId="167" fontId="20" fillId="0" borderId="0" xfId="0" applyNumberFormat="1" applyFont="1"/>
    <xf numFmtId="0" fontId="32" fillId="28" borderId="1" xfId="0" applyFont="1" applyFill="1" applyBorder="1" applyAlignment="1">
      <alignment horizontal="center" vertical="center"/>
    </xf>
    <xf numFmtId="4" fontId="7" fillId="4" borderId="2" xfId="0" applyNumberFormat="1" applyFont="1" applyFill="1" applyBorder="1" applyAlignment="1">
      <alignment vertical="center"/>
    </xf>
    <xf numFmtId="4" fontId="8" fillId="4" borderId="2" xfId="0" applyNumberFormat="1" applyFont="1" applyFill="1" applyBorder="1" applyAlignment="1">
      <alignment vertical="center"/>
    </xf>
    <xf numFmtId="164" fontId="8" fillId="4" borderId="2" xfId="0" applyNumberFormat="1" applyFont="1" applyFill="1" applyBorder="1" applyAlignment="1">
      <alignment vertical="center"/>
    </xf>
    <xf numFmtId="167" fontId="0" fillId="0" borderId="1" xfId="0" applyNumberFormat="1" applyBorder="1"/>
    <xf numFmtId="164" fontId="26" fillId="5" borderId="13" xfId="0" applyNumberFormat="1" applyFont="1" applyFill="1" applyBorder="1" applyAlignment="1">
      <alignment vertical="center"/>
    </xf>
    <xf numFmtId="164" fontId="8" fillId="3" borderId="2" xfId="0" applyNumberFormat="1" applyFont="1" applyFill="1" applyBorder="1" applyAlignment="1">
      <alignment horizontal="right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6" fontId="7" fillId="29" borderId="3" xfId="0" applyNumberFormat="1" applyFont="1" applyFill="1" applyBorder="1" applyAlignment="1">
      <alignment horizontal="center" vertical="center" wrapText="1"/>
    </xf>
    <xf numFmtId="166" fontId="3" fillId="29" borderId="1" xfId="0" applyNumberFormat="1" applyFont="1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2" fontId="20" fillId="0" borderId="1" xfId="0" applyNumberFormat="1" applyFont="1" applyBorder="1"/>
    <xf numFmtId="4" fontId="20" fillId="0" borderId="1" xfId="0" applyNumberFormat="1" applyFont="1" applyBorder="1"/>
    <xf numFmtId="0" fontId="14" fillId="31" borderId="1" xfId="0" applyFont="1" applyFill="1" applyBorder="1" applyAlignment="1">
      <alignment horizontal="center" vertical="center"/>
    </xf>
    <xf numFmtId="4" fontId="0" fillId="0" borderId="1" xfId="0" applyNumberFormat="1" applyBorder="1"/>
    <xf numFmtId="164" fontId="3" fillId="5" borderId="13" xfId="0" applyNumberFormat="1" applyFont="1" applyFill="1" applyBorder="1" applyAlignment="1">
      <alignment vertical="center"/>
    </xf>
    <xf numFmtId="0" fontId="14" fillId="32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4" fontId="7" fillId="5" borderId="2" xfId="0" applyNumberFormat="1" applyFont="1" applyFill="1" applyBorder="1" applyAlignment="1">
      <alignment horizontal="center" vertical="center"/>
    </xf>
    <xf numFmtId="4" fontId="7" fillId="8" borderId="2" xfId="0" applyNumberFormat="1" applyFont="1" applyFill="1" applyBorder="1" applyAlignment="1">
      <alignment horizontal="center" vertical="center"/>
    </xf>
    <xf numFmtId="166" fontId="27" fillId="4" borderId="1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49" fontId="7" fillId="5" borderId="1" xfId="0" applyNumberFormat="1" applyFont="1" applyFill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2" fontId="8" fillId="3" borderId="2" xfId="0" applyNumberFormat="1" applyFont="1" applyFill="1" applyBorder="1" applyAlignment="1">
      <alignment vertical="center"/>
    </xf>
    <xf numFmtId="164" fontId="23" fillId="4" borderId="1" xfId="0" applyNumberFormat="1" applyFont="1" applyFill="1" applyBorder="1"/>
    <xf numFmtId="0" fontId="7" fillId="0" borderId="12" xfId="0" applyFont="1" applyBorder="1" applyAlignment="1">
      <alignment vertical="center" wrapText="1"/>
    </xf>
    <xf numFmtId="49" fontId="0" fillId="0" borderId="0" xfId="0" applyNumberFormat="1"/>
    <xf numFmtId="0" fontId="0" fillId="20" borderId="6" xfId="0" applyFill="1" applyBorder="1" applyAlignment="1">
      <alignment vertical="center"/>
    </xf>
    <xf numFmtId="164" fontId="0" fillId="0" borderId="0" xfId="0" applyNumberFormat="1"/>
    <xf numFmtId="0" fontId="7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166" fontId="7" fillId="4" borderId="4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3" xfId="0" applyNumberFormat="1" applyFont="1" applyFill="1" applyBorder="1" applyAlignment="1">
      <alignment horizontal="center"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4" borderId="5" xfId="0" applyNumberFormat="1" applyFont="1" applyFill="1" applyBorder="1" applyAlignment="1">
      <alignment horizontal="center" vertical="center" wrapText="1"/>
    </xf>
    <xf numFmtId="166" fontId="3" fillId="4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 wrapText="1"/>
    </xf>
    <xf numFmtId="0" fontId="27" fillId="28" borderId="11" xfId="0" applyFont="1" applyFill="1" applyBorder="1" applyAlignment="1">
      <alignment horizontal="center" vertical="center" wrapText="1"/>
    </xf>
    <xf numFmtId="0" fontId="27" fillId="28" borderId="12" xfId="0" applyFont="1" applyFill="1" applyBorder="1" applyAlignment="1">
      <alignment horizontal="center" vertical="center" wrapText="1"/>
    </xf>
    <xf numFmtId="0" fontId="0" fillId="28" borderId="4" xfId="0" applyFill="1" applyBorder="1" applyAlignment="1">
      <alignment horizontal="center" vertical="center" wrapText="1"/>
    </xf>
    <xf numFmtId="0" fontId="0" fillId="28" borderId="5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20" fillId="28" borderId="4" xfId="0" applyFont="1" applyFill="1" applyBorder="1" applyAlignment="1">
      <alignment horizontal="center" vertical="center" wrapText="1"/>
    </xf>
    <xf numFmtId="0" fontId="20" fillId="28" borderId="5" xfId="0" applyFont="1" applyFill="1" applyBorder="1" applyAlignment="1">
      <alignment horizontal="center" vertical="center"/>
    </xf>
    <xf numFmtId="0" fontId="20" fillId="28" borderId="3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20" fillId="27" borderId="4" xfId="0" applyFont="1" applyFill="1" applyBorder="1" applyAlignment="1">
      <alignment horizontal="center" vertical="center"/>
    </xf>
    <xf numFmtId="0" fontId="20" fillId="27" borderId="5" xfId="0" applyFont="1" applyFill="1" applyBorder="1" applyAlignment="1">
      <alignment horizontal="center" vertical="center"/>
    </xf>
    <xf numFmtId="0" fontId="20" fillId="27" borderId="3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 wrapText="1"/>
    </xf>
    <xf numFmtId="166" fontId="27" fillId="31" borderId="4" xfId="0" applyNumberFormat="1" applyFont="1" applyFill="1" applyBorder="1" applyAlignment="1">
      <alignment horizontal="center" vertical="center"/>
    </xf>
    <xf numFmtId="166" fontId="27" fillId="31" borderId="5" xfId="0" applyNumberFormat="1" applyFont="1" applyFill="1" applyBorder="1" applyAlignment="1">
      <alignment horizontal="center" vertical="center"/>
    </xf>
    <xf numFmtId="166" fontId="27" fillId="31" borderId="3" xfId="0" applyNumberFormat="1" applyFont="1" applyFill="1" applyBorder="1" applyAlignment="1">
      <alignment horizontal="center" vertical="center"/>
    </xf>
    <xf numFmtId="0" fontId="20" fillId="31" borderId="4" xfId="0" applyFont="1" applyFill="1" applyBorder="1" applyAlignment="1">
      <alignment horizontal="center" vertical="center" wrapText="1"/>
    </xf>
    <xf numFmtId="0" fontId="20" fillId="31" borderId="5" xfId="0" applyFont="1" applyFill="1" applyBorder="1" applyAlignment="1">
      <alignment horizontal="center" vertical="center"/>
    </xf>
    <xf numFmtId="0" fontId="20" fillId="31" borderId="3" xfId="0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 wrapText="1"/>
    </xf>
    <xf numFmtId="166" fontId="7" fillId="29" borderId="4" xfId="0" applyNumberFormat="1" applyFont="1" applyFill="1" applyBorder="1" applyAlignment="1">
      <alignment horizontal="center" vertical="center" wrapText="1"/>
    </xf>
    <xf numFmtId="166" fontId="7" fillId="29" borderId="3" xfId="0" applyNumberFormat="1" applyFont="1" applyFill="1" applyBorder="1" applyAlignment="1">
      <alignment horizontal="center" vertical="center" wrapText="1"/>
    </xf>
    <xf numFmtId="166" fontId="3" fillId="29" borderId="4" xfId="0" applyNumberFormat="1" applyFont="1" applyFill="1" applyBorder="1" applyAlignment="1">
      <alignment horizontal="center" vertical="center" wrapText="1"/>
    </xf>
    <xf numFmtId="166" fontId="3" fillId="29" borderId="3" xfId="0" applyNumberFormat="1" applyFont="1" applyFill="1" applyBorder="1" applyAlignment="1">
      <alignment horizontal="center" vertical="center" wrapText="1"/>
    </xf>
    <xf numFmtId="0" fontId="0" fillId="29" borderId="4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6">
    <cellStyle name="Hipervínculo" xfId="2" builtinId="8"/>
    <cellStyle name="Moneda" xfId="5" builtinId="4"/>
    <cellStyle name="Moneda 2" xfId="3" xr:uid="{00000000-0005-0000-0000-000001000000}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colors>
    <mruColors>
      <color rgb="FFFF0000"/>
      <color rgb="FFFF9999"/>
      <color rgb="FFFF5050"/>
      <color rgb="FFD6009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933450</xdr:colOff>
      <xdr:row>4</xdr:row>
      <xdr:rowOff>190502</xdr:rowOff>
    </xdr:from>
    <xdr:to>
      <xdr:col>13</xdr:col>
      <xdr:colOff>257174</xdr:colOff>
      <xdr:row>9</xdr:row>
      <xdr:rowOff>200026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FAB62C-DD0B-477C-A206-1E4454F52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1104902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40</xdr:row>
      <xdr:rowOff>104775</xdr:rowOff>
    </xdr:from>
    <xdr:to>
      <xdr:col>10</xdr:col>
      <xdr:colOff>1069975</xdr:colOff>
      <xdr:row>47</xdr:row>
      <xdr:rowOff>57150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8FE75C8-A553-4186-B2BA-0C75B34D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10115550"/>
          <a:ext cx="1685925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149616</xdr:colOff>
      <xdr:row>0</xdr:row>
      <xdr:rowOff>0</xdr:rowOff>
    </xdr:from>
    <xdr:to>
      <xdr:col>22</xdr:col>
      <xdr:colOff>829443</xdr:colOff>
      <xdr:row>3</xdr:row>
      <xdr:rowOff>74774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1875" y="0"/>
          <a:ext cx="679827" cy="666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0Lpl1bZgD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zoomScale="80" zoomScaleNormal="80" workbookViewId="0">
      <selection activeCell="J8" sqref="J8"/>
    </sheetView>
  </sheetViews>
  <sheetFormatPr baseColWidth="10" defaultColWidth="11.42578125" defaultRowHeight="15" x14ac:dyDescent="0.25"/>
  <cols>
    <col min="1" max="1" width="3.5703125" style="2" customWidth="1"/>
    <col min="2" max="2" width="20.140625" style="2" customWidth="1"/>
    <col min="3" max="3" width="26.28515625" style="2" customWidth="1"/>
    <col min="4" max="4" width="10.5703125" customWidth="1"/>
    <col min="5" max="5" width="12.42578125" style="4" customWidth="1"/>
    <col min="6" max="6" width="7.28515625" style="4" customWidth="1"/>
    <col min="7" max="7" width="10.85546875" style="4" customWidth="1"/>
    <col min="8" max="8" width="13.140625" style="4" customWidth="1"/>
    <col min="9" max="9" width="14.28515625" style="4" customWidth="1"/>
    <col min="10" max="10" width="16.7109375" style="4" customWidth="1"/>
    <col min="11" max="11" width="16.85546875" customWidth="1"/>
    <col min="12" max="12" width="18.28515625" style="4" customWidth="1"/>
    <col min="13" max="13" width="13" customWidth="1"/>
    <col min="14" max="14" width="7.42578125" customWidth="1"/>
    <col min="15" max="15" width="2.7109375" customWidth="1"/>
    <col min="16" max="16" width="14" customWidth="1"/>
  </cols>
  <sheetData>
    <row r="1" spans="1:16" ht="18.75" x14ac:dyDescent="0.3">
      <c r="A1" s="34"/>
      <c r="B1" s="29"/>
      <c r="C1" s="29"/>
      <c r="D1" s="30"/>
      <c r="E1" s="31"/>
      <c r="F1" s="31"/>
      <c r="G1" s="31"/>
      <c r="H1" s="31"/>
      <c r="I1" s="31"/>
      <c r="J1" s="32"/>
      <c r="K1" s="31"/>
      <c r="L1" s="31"/>
      <c r="M1" s="32"/>
    </row>
    <row r="2" spans="1:16" ht="18.75" x14ac:dyDescent="0.3">
      <c r="A2" s="29"/>
      <c r="B2" s="29"/>
      <c r="C2" s="29"/>
      <c r="D2" s="30"/>
      <c r="E2" s="31"/>
      <c r="F2" s="31"/>
      <c r="G2" s="33" t="s">
        <v>14</v>
      </c>
      <c r="H2" s="33"/>
      <c r="I2" s="33"/>
      <c r="J2" s="32"/>
      <c r="K2" s="31"/>
      <c r="L2" s="31"/>
      <c r="M2" s="32"/>
    </row>
    <row r="3" spans="1:16" ht="18.75" x14ac:dyDescent="0.3">
      <c r="A3" s="29"/>
      <c r="B3" s="29"/>
      <c r="C3" s="29"/>
      <c r="D3" s="30"/>
      <c r="E3" s="31"/>
      <c r="F3" s="31"/>
      <c r="G3" s="33" t="s">
        <v>24</v>
      </c>
      <c r="H3" s="33"/>
      <c r="I3" s="33"/>
      <c r="J3" s="32"/>
      <c r="K3" s="31"/>
      <c r="L3" s="31"/>
      <c r="M3" s="32"/>
    </row>
    <row r="4" spans="1:16" ht="18.75" x14ac:dyDescent="0.3">
      <c r="A4" s="29"/>
      <c r="B4" s="34"/>
      <c r="C4" s="34"/>
      <c r="D4" s="32"/>
      <c r="E4" s="31"/>
      <c r="F4" s="31"/>
      <c r="G4" s="31"/>
      <c r="H4" s="31"/>
      <c r="I4" s="31"/>
      <c r="J4" s="32"/>
      <c r="K4" s="31"/>
      <c r="L4" s="31"/>
      <c r="M4" s="32"/>
    </row>
    <row r="5" spans="1:16" ht="18.75" x14ac:dyDescent="0.3">
      <c r="A5" s="29"/>
      <c r="B5" s="34"/>
      <c r="C5" s="34"/>
      <c r="D5" s="32"/>
      <c r="E5" s="31"/>
      <c r="F5" s="31"/>
      <c r="G5" s="31"/>
      <c r="H5" s="31"/>
      <c r="I5" s="31"/>
      <c r="J5" s="32"/>
      <c r="K5" s="31"/>
      <c r="L5" s="31"/>
      <c r="M5" s="32"/>
    </row>
    <row r="6" spans="1:16" ht="18.75" x14ac:dyDescent="0.3">
      <c r="A6" s="29"/>
      <c r="B6" s="29"/>
      <c r="C6" s="29"/>
      <c r="D6" s="30"/>
      <c r="E6" s="29"/>
      <c r="F6" s="31"/>
      <c r="G6" s="31"/>
      <c r="H6" s="31"/>
      <c r="I6" s="31"/>
      <c r="J6" s="32"/>
      <c r="K6" s="31"/>
      <c r="L6" s="31"/>
      <c r="M6" s="32"/>
    </row>
    <row r="7" spans="1:16" ht="26.25" customHeight="1" x14ac:dyDescent="0.3">
      <c r="A7" s="29"/>
      <c r="B7" s="42" t="s">
        <v>3</v>
      </c>
      <c r="C7" s="35">
        <v>1</v>
      </c>
      <c r="D7" s="30"/>
      <c r="E7" s="29"/>
      <c r="F7" s="31"/>
      <c r="G7" s="31"/>
      <c r="H7" s="31"/>
      <c r="I7" s="31"/>
      <c r="J7" s="32" t="s">
        <v>228</v>
      </c>
      <c r="K7" s="31"/>
      <c r="L7" s="31"/>
      <c r="M7" s="32"/>
    </row>
    <row r="8" spans="1:16" ht="37.5" x14ac:dyDescent="0.3">
      <c r="A8" s="29"/>
      <c r="B8" s="43" t="s">
        <v>6</v>
      </c>
      <c r="C8" s="36" t="str">
        <f ca="1">VLOOKUP($C$7,bdentregas,5,FALSE)</f>
        <v xml:space="preserve">VELASQUEZ CARLOS </v>
      </c>
      <c r="D8" s="30"/>
      <c r="E8" s="29"/>
      <c r="F8" s="31"/>
      <c r="G8" s="31"/>
      <c r="H8" s="31"/>
      <c r="I8" s="31"/>
      <c r="J8" s="32"/>
      <c r="K8" s="31"/>
      <c r="L8" s="31"/>
      <c r="M8" s="32"/>
    </row>
    <row r="9" spans="1:16" ht="37.5" x14ac:dyDescent="0.3">
      <c r="A9" s="29"/>
      <c r="B9" s="43" t="s">
        <v>5</v>
      </c>
      <c r="C9" s="36" t="str">
        <f ca="1">VLOOKUP($C$7,bdentregas,6,FALSE)</f>
        <v>DARIO</v>
      </c>
      <c r="D9" s="32"/>
      <c r="E9" s="32"/>
      <c r="F9" s="32"/>
      <c r="G9" s="31"/>
      <c r="H9" s="31"/>
      <c r="I9" s="31"/>
      <c r="J9" s="32"/>
      <c r="K9" s="31"/>
      <c r="L9" s="31"/>
      <c r="M9" s="32"/>
    </row>
    <row r="10" spans="1:16" ht="18.75" x14ac:dyDescent="0.3">
      <c r="A10" s="29"/>
      <c r="B10" s="43" t="s">
        <v>18</v>
      </c>
      <c r="C10" s="36" t="str">
        <f ca="1">VLOOKUP($C$7,bdentregas,3,FALSE)</f>
        <v>38VCD-ECH</v>
      </c>
      <c r="D10" s="32"/>
      <c r="E10" s="32"/>
      <c r="F10" s="32"/>
      <c r="G10" s="31"/>
      <c r="H10" s="31"/>
      <c r="I10" s="31"/>
      <c r="J10" s="32" t="s">
        <v>228</v>
      </c>
      <c r="K10" s="31"/>
      <c r="L10" s="31"/>
      <c r="M10" s="32"/>
      <c r="N10" s="15"/>
      <c r="O10" s="15"/>
      <c r="P10" s="15"/>
    </row>
    <row r="11" spans="1:16" ht="18.75" x14ac:dyDescent="0.3">
      <c r="A11" s="29"/>
      <c r="B11" s="32"/>
      <c r="C11" s="32"/>
      <c r="D11" s="32" t="s">
        <v>238</v>
      </c>
      <c r="E11" s="32"/>
      <c r="F11" s="32"/>
      <c r="G11" s="31"/>
      <c r="H11" s="31"/>
      <c r="I11" s="31"/>
      <c r="J11" s="32"/>
      <c r="K11" s="32"/>
      <c r="L11" s="31"/>
      <c r="M11" s="32"/>
      <c r="N11" s="15"/>
      <c r="O11" s="15"/>
      <c r="P11" s="15"/>
    </row>
    <row r="12" spans="1:16" ht="18.75" x14ac:dyDescent="0.3">
      <c r="A12" s="29"/>
      <c r="B12" s="32"/>
      <c r="C12" s="32"/>
      <c r="D12" s="32"/>
      <c r="E12" s="32"/>
      <c r="F12" s="32"/>
      <c r="G12" s="31"/>
      <c r="H12" s="31"/>
      <c r="I12" s="31"/>
      <c r="J12" s="32"/>
      <c r="K12" s="37"/>
      <c r="L12" s="31"/>
      <c r="M12" s="32"/>
      <c r="N12" s="15"/>
      <c r="O12" s="15"/>
      <c r="P12" s="15"/>
    </row>
    <row r="13" spans="1:16" ht="18.75" x14ac:dyDescent="0.3">
      <c r="A13" s="29"/>
      <c r="B13" s="38" t="s">
        <v>16</v>
      </c>
      <c r="C13" s="34"/>
      <c r="D13" s="32"/>
      <c r="E13" s="29"/>
      <c r="F13" s="38"/>
      <c r="G13" s="31"/>
      <c r="H13" s="31"/>
      <c r="I13" s="31"/>
      <c r="J13" s="32"/>
      <c r="K13" s="37"/>
      <c r="L13" s="31"/>
      <c r="M13" s="32"/>
      <c r="N13" s="15"/>
      <c r="O13" s="15"/>
      <c r="P13" s="15"/>
    </row>
    <row r="14" spans="1:16" ht="18.75" x14ac:dyDescent="0.3">
      <c r="A14" s="29"/>
      <c r="B14" s="29"/>
      <c r="C14" s="29"/>
      <c r="D14" s="30"/>
      <c r="E14" s="33"/>
      <c r="F14" s="31"/>
      <c r="G14" s="31"/>
      <c r="H14" s="31"/>
      <c r="I14" s="31"/>
      <c r="J14" s="31"/>
      <c r="K14" s="32"/>
      <c r="L14" s="31"/>
      <c r="M14" s="32"/>
      <c r="N14" s="15"/>
      <c r="O14" s="15"/>
      <c r="P14" s="15"/>
    </row>
    <row r="15" spans="1:16" ht="56.25" x14ac:dyDescent="0.3">
      <c r="A15" s="32"/>
      <c r="B15" s="44" t="s">
        <v>4</v>
      </c>
      <c r="C15" s="45" t="s">
        <v>163</v>
      </c>
      <c r="D15" s="45" t="s">
        <v>154</v>
      </c>
      <c r="E15" s="45" t="s">
        <v>11</v>
      </c>
      <c r="F15" s="45" t="s">
        <v>25</v>
      </c>
      <c r="G15" s="45" t="s">
        <v>28</v>
      </c>
      <c r="H15" s="45" t="s">
        <v>12</v>
      </c>
      <c r="I15" s="45" t="s">
        <v>13</v>
      </c>
      <c r="J15" s="45" t="s">
        <v>9</v>
      </c>
      <c r="K15" s="45" t="s">
        <v>7</v>
      </c>
      <c r="L15" s="45" t="s">
        <v>8</v>
      </c>
      <c r="M15" s="45" t="s">
        <v>29</v>
      </c>
    </row>
    <row r="16" spans="1:16" s="5" customFormat="1" ht="35.450000000000003" customHeight="1" x14ac:dyDescent="0.25">
      <c r="A16" s="39"/>
      <c r="B16" s="57">
        <f ca="1">VLOOKUP($C$7,bdentregas,2,FALSE)</f>
        <v>45754</v>
      </c>
      <c r="C16" s="58" t="str">
        <f ca="1">VLOOKUP($C$7,bdentregas,4,FALSE)</f>
        <v>COOPAY2500S1-1</v>
      </c>
      <c r="D16" s="59" t="str">
        <f ca="1">VLOOKUP($C$7,bdentregas,9,FALSE)</f>
        <v>Maduro</v>
      </c>
      <c r="E16" s="60">
        <f ca="1">VLOOKUP($C$7,bdentregas,14,FALSE)</f>
        <v>61</v>
      </c>
      <c r="F16" s="61">
        <f ca="1">VLOOKUP($C$7,bdentregas,15,FALSE)</f>
        <v>2</v>
      </c>
      <c r="G16" s="60">
        <f ca="1">VLOOKUP($C$7,bdentregas,17,FALSE)</f>
        <v>4</v>
      </c>
      <c r="H16" s="60">
        <f ca="1">VLOOKUP($C$7,bdentregas,18,FALSE)</f>
        <v>57</v>
      </c>
      <c r="I16" s="62">
        <f ca="1">VLOOKUP($C$7,bdentregas,19,FALSE)</f>
        <v>2.7</v>
      </c>
      <c r="J16" s="167">
        <f ca="1">VLOOKUP($C$7,bdentregas,20,FALSE)</f>
        <v>153.9</v>
      </c>
      <c r="K16" s="64">
        <f ca="1">VLOOKUP($C$7,bdentregas,22,FALSE)</f>
        <v>22.8</v>
      </c>
      <c r="L16" s="63">
        <f ca="1">VLOOKUP($C$7,bdentregas,23,FALSE)</f>
        <v>131.1</v>
      </c>
      <c r="M16" s="65"/>
    </row>
    <row r="17" spans="1:14" ht="18.75" x14ac:dyDescent="0.3">
      <c r="A17" s="34"/>
      <c r="B17" s="34"/>
      <c r="C17" s="34"/>
      <c r="D17" s="32"/>
      <c r="E17" s="31"/>
      <c r="F17" s="31"/>
      <c r="G17" s="31"/>
      <c r="H17" s="31"/>
      <c r="I17" s="31"/>
      <c r="J17" s="31"/>
      <c r="K17" s="32"/>
      <c r="L17" s="31"/>
      <c r="M17" s="32"/>
    </row>
    <row r="18" spans="1:14" ht="18.75" x14ac:dyDescent="0.3">
      <c r="A18" s="34"/>
      <c r="B18" s="34"/>
      <c r="C18" s="34"/>
      <c r="D18" s="32"/>
      <c r="E18" s="31"/>
      <c r="F18" s="31"/>
      <c r="G18" s="31"/>
      <c r="H18" s="31"/>
      <c r="I18" s="31"/>
      <c r="J18" s="31"/>
      <c r="K18" s="32"/>
      <c r="L18" s="31"/>
      <c r="M18" s="32"/>
      <c r="N18" s="32"/>
    </row>
    <row r="19" spans="1:14" ht="18.75" x14ac:dyDescent="0.3">
      <c r="A19" s="34"/>
      <c r="B19" s="34"/>
      <c r="C19" s="34"/>
      <c r="D19" s="32"/>
      <c r="E19" s="31"/>
      <c r="F19" s="31"/>
      <c r="G19" s="31"/>
      <c r="H19" s="31"/>
      <c r="I19" s="31"/>
      <c r="J19" s="31"/>
      <c r="K19" s="32"/>
      <c r="L19" s="31"/>
      <c r="M19" s="32"/>
      <c r="N19" s="32"/>
    </row>
    <row r="20" spans="1:14" ht="18.75" x14ac:dyDescent="0.3">
      <c r="A20" s="34"/>
      <c r="B20" s="34"/>
      <c r="C20" s="34"/>
      <c r="D20" s="32"/>
      <c r="E20" s="31"/>
      <c r="F20" s="31"/>
      <c r="G20" s="31"/>
      <c r="H20" s="31"/>
      <c r="I20" s="31"/>
      <c r="J20" s="31"/>
      <c r="K20" s="32"/>
      <c r="L20" s="31"/>
      <c r="M20" s="32"/>
      <c r="N20" s="32"/>
    </row>
    <row r="21" spans="1:14" ht="18.75" x14ac:dyDescent="0.3">
      <c r="A21" s="34"/>
      <c r="B21" s="34"/>
      <c r="C21" s="34"/>
      <c r="D21" s="32"/>
      <c r="E21" s="31"/>
      <c r="F21" s="31"/>
      <c r="G21" s="31"/>
      <c r="H21" s="31"/>
      <c r="I21" s="31"/>
      <c r="J21" s="31"/>
      <c r="K21" s="32"/>
      <c r="L21" s="31"/>
      <c r="M21" s="32"/>
      <c r="N21" s="32"/>
    </row>
    <row r="22" spans="1:14" ht="18.75" x14ac:dyDescent="0.3">
      <c r="A22" s="34"/>
      <c r="B22" s="34"/>
      <c r="C22" s="34"/>
      <c r="D22" s="32"/>
      <c r="E22" s="31"/>
      <c r="F22" s="31"/>
      <c r="G22" s="31"/>
      <c r="H22" s="31"/>
      <c r="I22" s="31"/>
      <c r="J22" s="31"/>
      <c r="K22" s="32"/>
      <c r="L22" s="31"/>
      <c r="M22" s="32"/>
      <c r="N22" s="32"/>
    </row>
    <row r="23" spans="1:14" ht="18.75" x14ac:dyDescent="0.3">
      <c r="A23" s="34"/>
      <c r="B23" s="34"/>
      <c r="C23" s="34"/>
      <c r="D23" s="32"/>
      <c r="E23" s="31"/>
      <c r="F23" s="31"/>
      <c r="G23" s="31"/>
      <c r="H23" s="31"/>
      <c r="I23" s="31"/>
      <c r="J23" s="31"/>
      <c r="K23" s="32"/>
      <c r="L23" s="31"/>
      <c r="M23" s="32"/>
      <c r="N23" s="32"/>
    </row>
    <row r="24" spans="1:14" ht="18.75" x14ac:dyDescent="0.3">
      <c r="A24" s="34"/>
      <c r="B24" s="34"/>
      <c r="C24" s="34" t="s">
        <v>20</v>
      </c>
      <c r="D24" s="32"/>
      <c r="E24" s="31"/>
      <c r="F24" s="31"/>
      <c r="G24" s="31"/>
      <c r="H24" s="31"/>
      <c r="I24" s="31"/>
      <c r="J24" s="31" t="s">
        <v>19</v>
      </c>
      <c r="K24" s="32"/>
      <c r="L24" s="31"/>
      <c r="M24" s="32"/>
      <c r="N24" s="32"/>
    </row>
    <row r="25" spans="1:14" ht="18.75" x14ac:dyDescent="0.3">
      <c r="A25" s="34"/>
      <c r="B25" s="34"/>
      <c r="C25" s="34"/>
      <c r="D25" s="32"/>
      <c r="E25" s="31"/>
      <c r="F25" s="31"/>
      <c r="G25" s="31"/>
      <c r="H25" s="31"/>
      <c r="I25" s="31"/>
      <c r="J25" s="31" t="s">
        <v>147</v>
      </c>
      <c r="K25" s="32"/>
      <c r="L25" s="31"/>
      <c r="M25" s="32"/>
      <c r="N25" s="32"/>
    </row>
    <row r="26" spans="1:14" ht="18.75" x14ac:dyDescent="0.3">
      <c r="A26" s="34"/>
      <c r="B26" s="34"/>
      <c r="C26" s="34"/>
      <c r="D26" s="32"/>
      <c r="E26" s="31"/>
      <c r="F26" s="31"/>
      <c r="G26" s="31"/>
      <c r="H26" s="31"/>
      <c r="I26" s="31"/>
      <c r="J26" s="31"/>
      <c r="K26" s="32"/>
      <c r="L26" s="31"/>
      <c r="M26" s="32"/>
      <c r="N26" s="32"/>
    </row>
    <row r="27" spans="1:14" ht="18.75" x14ac:dyDescent="0.3">
      <c r="A27" s="34"/>
      <c r="B27" s="34"/>
      <c r="C27" s="34"/>
      <c r="D27" s="32"/>
      <c r="E27" s="31"/>
      <c r="F27" s="31"/>
      <c r="G27" s="31"/>
      <c r="H27" s="31"/>
      <c r="I27" s="31"/>
      <c r="J27" s="31"/>
      <c r="K27" s="32"/>
      <c r="L27" s="31"/>
      <c r="M27" s="32"/>
      <c r="N27" s="32"/>
    </row>
    <row r="28" spans="1:14" ht="18.75" x14ac:dyDescent="0.3">
      <c r="A28" s="34"/>
      <c r="B28" s="34"/>
      <c r="C28" s="34"/>
      <c r="D28" s="32"/>
      <c r="E28" s="31"/>
      <c r="F28" s="31"/>
      <c r="G28" s="31"/>
      <c r="H28" s="31"/>
      <c r="I28" s="31"/>
      <c r="J28" s="31"/>
      <c r="K28" s="32"/>
      <c r="L28" s="31"/>
      <c r="M28" s="32"/>
      <c r="N28" s="32"/>
    </row>
    <row r="29" spans="1:14" ht="18.75" x14ac:dyDescent="0.3">
      <c r="A29" s="34"/>
      <c r="B29" s="34"/>
      <c r="C29" s="34"/>
      <c r="D29" s="32"/>
      <c r="E29" s="31"/>
      <c r="F29" s="31"/>
      <c r="G29" s="31"/>
      <c r="H29" s="31"/>
      <c r="I29" s="31"/>
      <c r="J29" s="31"/>
      <c r="K29" s="32"/>
      <c r="L29" s="31"/>
      <c r="M29" s="32"/>
      <c r="N29" s="32"/>
    </row>
    <row r="30" spans="1:14" ht="18.75" x14ac:dyDescent="0.3">
      <c r="A30" s="34"/>
      <c r="B30" s="34"/>
      <c r="C30" s="34"/>
      <c r="D30" s="32"/>
      <c r="E30" s="31"/>
      <c r="F30" s="31"/>
      <c r="G30" s="31"/>
      <c r="H30" s="31"/>
      <c r="I30" s="31"/>
      <c r="J30" s="31"/>
      <c r="K30" s="32"/>
      <c r="L30" s="31"/>
      <c r="M30" s="32"/>
      <c r="N30" s="32"/>
    </row>
    <row r="31" spans="1:14" ht="18.75" x14ac:dyDescent="0.3">
      <c r="A31" s="34"/>
      <c r="B31" s="34"/>
      <c r="C31" s="34" t="s">
        <v>21</v>
      </c>
      <c r="D31" s="32"/>
      <c r="E31" s="31"/>
      <c r="F31" s="31"/>
      <c r="G31" s="31"/>
      <c r="H31" s="31"/>
      <c r="I31" s="34" t="s">
        <v>21</v>
      </c>
      <c r="J31" s="31"/>
      <c r="K31" s="32"/>
      <c r="L31" s="31"/>
      <c r="M31" s="32"/>
      <c r="N31" s="32"/>
    </row>
    <row r="32" spans="1:14" ht="18.75" x14ac:dyDescent="0.3">
      <c r="A32" s="34"/>
      <c r="B32" s="34"/>
      <c r="C32" s="34"/>
      <c r="D32" s="32"/>
      <c r="E32" s="31"/>
      <c r="F32" s="31"/>
      <c r="G32" s="31"/>
      <c r="H32" s="31"/>
      <c r="I32" s="31"/>
      <c r="J32" s="31"/>
      <c r="K32" s="32"/>
      <c r="L32" s="31"/>
      <c r="M32" s="32"/>
      <c r="N32" s="32"/>
    </row>
    <row r="33" spans="1:14" ht="18.75" x14ac:dyDescent="0.3">
      <c r="A33" s="34"/>
      <c r="B33" s="34"/>
      <c r="C33" s="34"/>
      <c r="D33" s="32"/>
      <c r="E33" s="31"/>
      <c r="F33" s="31"/>
      <c r="G33" s="31"/>
      <c r="H33" s="31"/>
      <c r="I33" s="31"/>
      <c r="J33" s="31"/>
      <c r="K33" s="32"/>
      <c r="L33" s="31"/>
      <c r="M33" s="32"/>
      <c r="N33" s="32"/>
    </row>
    <row r="34" spans="1:14" ht="18.75" x14ac:dyDescent="0.3">
      <c r="A34" s="34"/>
      <c r="B34" s="34"/>
      <c r="C34" s="34"/>
      <c r="D34" s="32"/>
      <c r="E34" s="31"/>
      <c r="F34" s="31"/>
      <c r="G34" s="31"/>
      <c r="H34" s="31"/>
      <c r="I34" s="31"/>
      <c r="J34" s="31"/>
      <c r="K34" s="32"/>
      <c r="L34" s="31"/>
      <c r="M34" s="32"/>
      <c r="N34" s="32"/>
    </row>
    <row r="35" spans="1:14" ht="18.75" x14ac:dyDescent="0.3">
      <c r="A35" s="34"/>
      <c r="B35" s="34"/>
      <c r="C35" s="34"/>
      <c r="D35" s="32"/>
      <c r="E35" s="31"/>
      <c r="F35" s="31"/>
      <c r="G35" s="31"/>
      <c r="H35" s="31"/>
      <c r="I35" s="31"/>
      <c r="J35" s="31"/>
      <c r="K35" s="32"/>
      <c r="L35" s="31"/>
      <c r="M35" s="32"/>
      <c r="N35" s="32"/>
    </row>
    <row r="36" spans="1:14" ht="18.75" x14ac:dyDescent="0.3">
      <c r="A36" s="34"/>
      <c r="B36" s="34"/>
      <c r="C36" s="34"/>
      <c r="D36" s="32"/>
      <c r="E36" s="31"/>
      <c r="F36" s="31"/>
      <c r="G36" s="31"/>
      <c r="H36" s="31"/>
      <c r="I36" s="31"/>
      <c r="J36" s="31"/>
      <c r="K36" s="32"/>
      <c r="L36" s="31"/>
      <c r="M36" s="32"/>
      <c r="N36" s="32"/>
    </row>
    <row r="37" spans="1:14" ht="18.75" x14ac:dyDescent="0.3">
      <c r="A37" s="34"/>
      <c r="B37" s="40" t="s">
        <v>22</v>
      </c>
      <c r="C37" s="34"/>
      <c r="D37" s="32"/>
      <c r="E37" s="31"/>
      <c r="F37" s="31"/>
      <c r="G37" s="31"/>
      <c r="H37" s="31"/>
      <c r="I37" s="31"/>
      <c r="J37" s="31"/>
      <c r="K37" s="32"/>
      <c r="L37" s="31"/>
      <c r="M37" s="32"/>
    </row>
    <row r="38" spans="1:14" ht="18.75" x14ac:dyDescent="0.3">
      <c r="A38" s="34"/>
      <c r="C38" s="34"/>
      <c r="D38" s="32"/>
      <c r="E38" s="31"/>
      <c r="F38" s="31"/>
      <c r="G38" s="31"/>
      <c r="H38" s="31"/>
      <c r="I38" s="31"/>
      <c r="J38" s="31"/>
      <c r="K38" s="32"/>
      <c r="L38" s="31"/>
      <c r="M38" s="32"/>
    </row>
    <row r="39" spans="1:14" ht="18.75" x14ac:dyDescent="0.3">
      <c r="A39" s="34"/>
      <c r="B39" s="34"/>
      <c r="C39" s="34"/>
      <c r="D39" s="32"/>
      <c r="E39" s="31"/>
      <c r="F39" s="31"/>
      <c r="G39" s="31"/>
      <c r="H39" s="31"/>
      <c r="I39" s="31"/>
      <c r="J39" s="31"/>
      <c r="K39" s="32"/>
      <c r="L39" s="31"/>
      <c r="M39" s="32"/>
    </row>
    <row r="40" spans="1:14" ht="18.75" x14ac:dyDescent="0.3">
      <c r="A40" s="34"/>
      <c r="B40" s="34"/>
      <c r="C40" s="34"/>
      <c r="D40" s="32"/>
      <c r="E40" s="31"/>
      <c r="F40" s="31"/>
      <c r="G40" s="31"/>
      <c r="H40" s="31"/>
      <c r="I40" s="31"/>
      <c r="J40" s="31"/>
      <c r="K40" s="32"/>
      <c r="L40" s="31"/>
      <c r="M40" s="32"/>
    </row>
    <row r="41" spans="1:14" ht="18.75" x14ac:dyDescent="0.3">
      <c r="A41" s="34"/>
      <c r="B41" s="34"/>
      <c r="C41" s="34"/>
      <c r="D41" s="32"/>
      <c r="E41" s="31"/>
      <c r="F41" s="31"/>
      <c r="G41" s="31"/>
      <c r="H41" s="31"/>
      <c r="I41" s="31"/>
      <c r="J41" s="31"/>
      <c r="K41" s="32"/>
      <c r="L41" s="31"/>
      <c r="M41" s="32"/>
    </row>
    <row r="42" spans="1:14" ht="18.75" x14ac:dyDescent="0.3">
      <c r="A42" s="34"/>
      <c r="B42" s="34"/>
      <c r="C42" s="34"/>
      <c r="D42" s="32"/>
      <c r="E42" s="31"/>
      <c r="F42" s="31"/>
      <c r="G42" s="33" t="s">
        <v>14</v>
      </c>
      <c r="H42" s="31"/>
      <c r="I42" s="31"/>
      <c r="J42" s="31"/>
      <c r="K42" s="32"/>
      <c r="L42" s="31"/>
      <c r="M42" s="32"/>
    </row>
    <row r="43" spans="1:14" ht="18.75" x14ac:dyDescent="0.3">
      <c r="A43" s="34"/>
      <c r="B43" s="34"/>
      <c r="C43" s="34"/>
      <c r="D43" s="32"/>
      <c r="E43" s="31"/>
      <c r="F43" s="31"/>
      <c r="G43" s="33" t="s">
        <v>24</v>
      </c>
      <c r="H43" s="31"/>
      <c r="I43" s="31"/>
      <c r="J43" s="31"/>
      <c r="K43" s="32"/>
      <c r="L43" s="31"/>
      <c r="M43" s="32"/>
    </row>
    <row r="44" spans="1:14" ht="18.75" x14ac:dyDescent="0.3">
      <c r="A44" s="34"/>
      <c r="B44" s="29"/>
      <c r="C44" s="29"/>
      <c r="D44" s="30"/>
      <c r="E44" s="31"/>
      <c r="F44" s="31"/>
      <c r="G44"/>
      <c r="H44" s="33"/>
      <c r="I44" s="33"/>
      <c r="J44" s="32"/>
      <c r="K44" s="31"/>
      <c r="L44" s="31"/>
      <c r="M44" s="32"/>
    </row>
    <row r="45" spans="1:14" ht="18.75" x14ac:dyDescent="0.3">
      <c r="A45" s="34"/>
      <c r="B45" s="29"/>
      <c r="C45" s="29"/>
      <c r="D45" s="30"/>
      <c r="E45" s="31"/>
      <c r="F45" s="31"/>
      <c r="G45"/>
      <c r="H45" s="33"/>
      <c r="I45" s="33"/>
      <c r="J45" s="32"/>
      <c r="K45" s="31"/>
      <c r="L45" s="31"/>
      <c r="M45" s="32"/>
    </row>
    <row r="46" spans="1:14" ht="18.75" x14ac:dyDescent="0.3">
      <c r="A46" s="34"/>
      <c r="B46" s="29"/>
      <c r="C46" s="29"/>
      <c r="D46" s="30"/>
      <c r="E46" s="29"/>
      <c r="F46" s="31"/>
      <c r="G46" s="31"/>
      <c r="H46" s="31"/>
      <c r="I46" s="31"/>
      <c r="J46" s="32"/>
      <c r="K46" s="31"/>
      <c r="L46" s="31"/>
      <c r="M46" s="32"/>
    </row>
    <row r="47" spans="1:14" ht="28.5" customHeight="1" x14ac:dyDescent="0.3">
      <c r="A47" s="34"/>
      <c r="B47" s="42" t="s">
        <v>3</v>
      </c>
      <c r="C47" s="41">
        <f>C7</f>
        <v>1</v>
      </c>
      <c r="D47" s="30"/>
      <c r="E47" s="29"/>
      <c r="F47" s="31"/>
      <c r="G47" s="31"/>
      <c r="H47" s="31"/>
      <c r="I47" s="31"/>
      <c r="J47" s="32"/>
      <c r="K47" s="31"/>
      <c r="L47" s="31"/>
      <c r="M47" s="32"/>
    </row>
    <row r="48" spans="1:14" ht="37.5" x14ac:dyDescent="0.3">
      <c r="A48" s="34"/>
      <c r="B48" s="43" t="s">
        <v>6</v>
      </c>
      <c r="C48" s="36" t="str">
        <f ca="1">VLOOKUP($C$7,bdentregas,5,FALSE)</f>
        <v xml:space="preserve">VELASQUEZ CARLOS </v>
      </c>
      <c r="D48" s="30"/>
      <c r="E48" s="29"/>
      <c r="F48" s="31"/>
      <c r="G48" s="31"/>
      <c r="H48" s="31"/>
      <c r="I48" s="31"/>
      <c r="J48" s="32"/>
      <c r="K48" s="31"/>
      <c r="L48" s="31"/>
      <c r="M48" s="32"/>
    </row>
    <row r="49" spans="1:13" ht="37.5" x14ac:dyDescent="0.3">
      <c r="A49" s="34"/>
      <c r="B49" s="43" t="s">
        <v>5</v>
      </c>
      <c r="C49" s="36" t="str">
        <f ca="1">VLOOKUP($C$7,bdentregas,6,FALSE)</f>
        <v>DARIO</v>
      </c>
      <c r="D49" s="32"/>
      <c r="E49" s="32"/>
      <c r="F49" s="32"/>
      <c r="G49" s="31"/>
      <c r="H49" s="31"/>
      <c r="I49" s="31"/>
      <c r="J49" s="32"/>
      <c r="K49" s="31"/>
      <c r="L49" s="31"/>
      <c r="M49" s="32"/>
    </row>
    <row r="50" spans="1:13" ht="18.75" x14ac:dyDescent="0.3">
      <c r="A50" s="34"/>
      <c r="B50" s="43" t="s">
        <v>18</v>
      </c>
      <c r="C50" s="36" t="str">
        <f ca="1">VLOOKUP($C$7,bdentregas,3,FALSE)</f>
        <v>38VCD-ECH</v>
      </c>
      <c r="D50" s="32"/>
      <c r="E50" s="32"/>
      <c r="F50" s="32"/>
      <c r="G50" s="31"/>
      <c r="H50" s="31"/>
      <c r="I50" s="31"/>
      <c r="J50" s="32"/>
      <c r="K50" s="31"/>
      <c r="L50" s="31"/>
      <c r="M50" s="32"/>
    </row>
    <row r="51" spans="1:13" ht="18.75" x14ac:dyDescent="0.3">
      <c r="A51" s="34"/>
      <c r="B51" s="32"/>
      <c r="C51" s="32"/>
      <c r="D51" s="32"/>
      <c r="E51" s="32"/>
      <c r="F51" s="32"/>
      <c r="G51" s="31"/>
      <c r="H51" s="31"/>
      <c r="I51" s="31"/>
      <c r="J51" s="32"/>
      <c r="K51" s="32"/>
      <c r="L51" s="31"/>
      <c r="M51" s="32"/>
    </row>
    <row r="52" spans="1:13" ht="18.75" x14ac:dyDescent="0.3">
      <c r="A52" s="34"/>
      <c r="B52" s="32"/>
      <c r="C52" s="32"/>
      <c r="D52" s="32"/>
      <c r="E52" s="32"/>
      <c r="F52" s="32"/>
      <c r="G52" s="31"/>
      <c r="H52" s="31"/>
      <c r="I52" s="31"/>
      <c r="J52" s="32"/>
      <c r="K52" s="37"/>
      <c r="L52" s="31"/>
      <c r="M52" s="32"/>
    </row>
    <row r="53" spans="1:13" ht="18.75" x14ac:dyDescent="0.3">
      <c r="A53" s="34"/>
      <c r="B53" s="38" t="s">
        <v>16</v>
      </c>
      <c r="C53" s="34"/>
      <c r="D53" s="32"/>
      <c r="E53" s="29"/>
      <c r="F53" s="38"/>
      <c r="G53" s="31"/>
      <c r="H53" s="31"/>
      <c r="I53" s="31"/>
      <c r="J53" s="32"/>
      <c r="K53" s="37"/>
      <c r="L53" s="31"/>
      <c r="M53" s="32"/>
    </row>
    <row r="54" spans="1:13" ht="18.75" x14ac:dyDescent="0.3">
      <c r="A54" s="34"/>
      <c r="B54" s="29"/>
      <c r="C54" s="29"/>
      <c r="D54" s="30"/>
      <c r="E54" s="33"/>
      <c r="F54" s="31"/>
      <c r="G54" s="31"/>
      <c r="H54" s="31"/>
      <c r="I54" s="31"/>
      <c r="J54" s="31"/>
      <c r="K54" s="32"/>
      <c r="L54" s="31"/>
      <c r="M54" s="32"/>
    </row>
    <row r="55" spans="1:13" ht="56.25" x14ac:dyDescent="0.3">
      <c r="A55" s="34"/>
      <c r="B55" s="44" t="s">
        <v>4</v>
      </c>
      <c r="C55" s="45" t="s">
        <v>163</v>
      </c>
      <c r="D55" s="45" t="s">
        <v>154</v>
      </c>
      <c r="E55" s="45" t="s">
        <v>11</v>
      </c>
      <c r="F55" s="45" t="s">
        <v>161</v>
      </c>
      <c r="G55" s="45" t="s">
        <v>28</v>
      </c>
      <c r="H55" s="45" t="s">
        <v>12</v>
      </c>
      <c r="I55" s="45" t="s">
        <v>13</v>
      </c>
      <c r="J55" s="45" t="s">
        <v>9</v>
      </c>
      <c r="K55" s="45" t="s">
        <v>7</v>
      </c>
      <c r="L55" s="45" t="s">
        <v>8</v>
      </c>
      <c r="M55" s="45" t="s">
        <v>209</v>
      </c>
    </row>
    <row r="56" spans="1:13" ht="46.15" customHeight="1" x14ac:dyDescent="0.3">
      <c r="A56" s="34"/>
      <c r="B56" s="57">
        <f ca="1">VLOOKUP($C$7,bdentregas,2,FALSE)</f>
        <v>45754</v>
      </c>
      <c r="C56" s="58" t="str">
        <f ca="1">VLOOKUP($C$7,bdentregas,4,FALSE)</f>
        <v>COOPAY2500S1-1</v>
      </c>
      <c r="D56" s="59" t="str">
        <f ca="1">VLOOKUP($C$7,bdentregas,9,FALSE)</f>
        <v>Maduro</v>
      </c>
      <c r="E56" s="60">
        <f ca="1">VLOOKUP($C$7,bdentregas,14,FALSE)</f>
        <v>61</v>
      </c>
      <c r="F56" s="61">
        <f ca="1">VLOOKUP($C$7,bdentregas,15,FALSE)</f>
        <v>2</v>
      </c>
      <c r="G56" s="60">
        <f ca="1">VLOOKUP($C$7,bdentregas,17,FALSE)</f>
        <v>4</v>
      </c>
      <c r="H56" s="60">
        <f ca="1">VLOOKUP($C$7,bdentregas,18,FALSE)</f>
        <v>57</v>
      </c>
      <c r="I56" s="62">
        <f ca="1">VLOOKUP($C$7,bdentregas,19,FALSE)</f>
        <v>2.7</v>
      </c>
      <c r="J56" s="63">
        <f ca="1">VLOOKUP($C$7,bdentregas,20,FALSE)</f>
        <v>153.9</v>
      </c>
      <c r="K56" s="64">
        <f ca="1">VLOOKUP($C$7,bdentregas,22,FALSE)</f>
        <v>22.8</v>
      </c>
      <c r="L56" s="63">
        <f ca="1">VLOOKUP($C$7,bdentregas,23,FALSE)</f>
        <v>131.1</v>
      </c>
      <c r="M56" s="65"/>
    </row>
    <row r="57" spans="1:13" ht="18.75" x14ac:dyDescent="0.3">
      <c r="A57" s="34"/>
      <c r="B57" s="34"/>
      <c r="C57" s="34"/>
      <c r="D57" s="32"/>
      <c r="E57" s="31"/>
      <c r="F57" s="31"/>
      <c r="G57" s="31"/>
      <c r="H57" s="31"/>
      <c r="I57" s="31"/>
      <c r="J57" s="31"/>
      <c r="K57" s="32"/>
      <c r="L57" s="31"/>
      <c r="M57" s="32"/>
    </row>
    <row r="58" spans="1:13" ht="18.75" x14ac:dyDescent="0.3">
      <c r="A58" s="34"/>
      <c r="B58" s="34"/>
      <c r="C58" s="34"/>
      <c r="D58" s="32"/>
      <c r="E58" s="31"/>
      <c r="F58" s="31"/>
      <c r="G58" s="31"/>
      <c r="H58" s="31"/>
      <c r="I58" s="31"/>
      <c r="J58" s="31"/>
      <c r="K58" s="32"/>
      <c r="L58" s="31"/>
      <c r="M58" s="32"/>
    </row>
    <row r="59" spans="1:13" ht="18.75" x14ac:dyDescent="0.3">
      <c r="A59" s="34"/>
      <c r="B59" s="34"/>
      <c r="C59" s="34"/>
      <c r="D59" s="32"/>
      <c r="E59" s="31"/>
      <c r="F59" s="31"/>
      <c r="G59" s="31"/>
      <c r="H59" s="31"/>
      <c r="I59" s="31"/>
      <c r="J59" s="31"/>
      <c r="K59" s="32"/>
      <c r="L59" s="31"/>
      <c r="M59" s="32"/>
    </row>
    <row r="60" spans="1:13" ht="18.75" x14ac:dyDescent="0.3">
      <c r="A60" s="34"/>
      <c r="B60" s="34"/>
      <c r="C60" s="34"/>
      <c r="D60" s="32"/>
      <c r="E60" s="31"/>
      <c r="F60" s="31"/>
      <c r="G60" s="31"/>
      <c r="H60" s="31"/>
      <c r="I60" s="31"/>
      <c r="J60" s="31"/>
      <c r="K60" s="32"/>
      <c r="L60" s="31"/>
      <c r="M60" s="32"/>
    </row>
    <row r="61" spans="1:13" ht="18.75" x14ac:dyDescent="0.3">
      <c r="A61" s="34"/>
      <c r="B61" s="34"/>
      <c r="C61" s="34"/>
      <c r="D61" s="32"/>
      <c r="E61" s="31"/>
      <c r="F61" s="31"/>
      <c r="G61" s="31"/>
      <c r="H61" s="31"/>
      <c r="I61" s="31"/>
      <c r="J61" s="31"/>
      <c r="K61" s="32"/>
      <c r="L61" s="31"/>
      <c r="M61" s="32"/>
    </row>
    <row r="62" spans="1:13" ht="18.75" x14ac:dyDescent="0.3">
      <c r="A62" s="34"/>
      <c r="B62" s="34"/>
      <c r="C62" s="34"/>
      <c r="D62" s="32"/>
      <c r="E62" s="31"/>
      <c r="F62" s="31"/>
      <c r="G62" s="31"/>
      <c r="H62" s="31"/>
      <c r="I62" s="31"/>
      <c r="J62" s="31"/>
      <c r="K62" s="32"/>
      <c r="L62" s="31"/>
      <c r="M62" s="32"/>
    </row>
    <row r="63" spans="1:13" ht="18.75" x14ac:dyDescent="0.3">
      <c r="A63" s="34"/>
      <c r="B63" s="34"/>
      <c r="C63" s="34"/>
      <c r="D63" s="32"/>
      <c r="E63" s="31"/>
      <c r="F63" s="31"/>
      <c r="G63" s="31"/>
      <c r="H63" s="31"/>
      <c r="I63" s="31"/>
      <c r="J63" s="31"/>
      <c r="K63" s="32"/>
      <c r="L63" s="31"/>
      <c r="M63" s="32"/>
    </row>
    <row r="64" spans="1:13" ht="18.75" x14ac:dyDescent="0.3">
      <c r="A64" s="34"/>
      <c r="B64" s="34"/>
      <c r="C64" s="34" t="s">
        <v>20</v>
      </c>
      <c r="D64" s="32"/>
      <c r="E64" s="31"/>
      <c r="F64" s="31"/>
      <c r="G64" s="31"/>
      <c r="H64" s="31"/>
      <c r="I64" s="31"/>
      <c r="J64" s="31" t="s">
        <v>19</v>
      </c>
      <c r="K64" s="32"/>
      <c r="L64" s="31"/>
      <c r="M64" s="32"/>
    </row>
    <row r="65" spans="1:13" ht="18.75" x14ac:dyDescent="0.3">
      <c r="A65" s="34"/>
      <c r="B65" s="34"/>
      <c r="C65" s="34"/>
      <c r="D65" s="32"/>
      <c r="E65" s="31"/>
      <c r="F65" s="31"/>
      <c r="G65" s="31"/>
      <c r="H65" s="31"/>
      <c r="I65" s="31"/>
      <c r="J65" s="31" t="s">
        <v>147</v>
      </c>
      <c r="K65" s="32"/>
      <c r="L65" s="31"/>
      <c r="M65" s="32"/>
    </row>
    <row r="66" spans="1:13" ht="18.75" x14ac:dyDescent="0.3">
      <c r="A66" s="34"/>
      <c r="B66" s="34"/>
      <c r="C66" s="34"/>
      <c r="D66" s="32"/>
      <c r="E66" s="31"/>
      <c r="F66" s="31"/>
      <c r="G66" s="31"/>
      <c r="H66" s="31"/>
      <c r="I66" s="31"/>
      <c r="J66" s="31"/>
      <c r="K66" s="32"/>
      <c r="L66" s="31"/>
      <c r="M66" s="32"/>
    </row>
    <row r="67" spans="1:13" ht="18.75" x14ac:dyDescent="0.3">
      <c r="A67" s="34"/>
      <c r="B67" s="34"/>
      <c r="C67" s="34"/>
      <c r="D67" s="32"/>
      <c r="E67" s="31"/>
      <c r="F67" s="31"/>
      <c r="G67" s="31"/>
      <c r="H67" s="31"/>
      <c r="I67" s="31"/>
      <c r="J67" s="31"/>
      <c r="K67" s="32"/>
      <c r="L67" s="31"/>
      <c r="M67" s="32"/>
    </row>
    <row r="68" spans="1:13" ht="18.75" x14ac:dyDescent="0.3">
      <c r="A68" s="34"/>
      <c r="B68" s="34"/>
      <c r="C68" s="34"/>
      <c r="D68" s="32"/>
      <c r="E68" s="31"/>
      <c r="F68" s="31"/>
      <c r="G68" s="31"/>
      <c r="H68" s="31"/>
      <c r="I68" s="31"/>
      <c r="J68" s="31"/>
      <c r="K68" s="32"/>
      <c r="L68" s="31"/>
      <c r="M68" s="32"/>
    </row>
    <row r="69" spans="1:13" ht="18.75" x14ac:dyDescent="0.3">
      <c r="A69" s="34"/>
      <c r="B69" s="34"/>
      <c r="C69" s="34"/>
      <c r="D69" s="32"/>
      <c r="E69" s="31"/>
      <c r="F69" s="31"/>
      <c r="G69" s="31"/>
      <c r="H69" s="31"/>
      <c r="I69" s="31"/>
      <c r="J69" s="31"/>
      <c r="K69" s="32"/>
      <c r="L69" s="31"/>
      <c r="M69" s="32"/>
    </row>
    <row r="70" spans="1:13" ht="18.75" x14ac:dyDescent="0.3">
      <c r="A70" s="34"/>
      <c r="B70" s="34"/>
      <c r="C70" s="34"/>
      <c r="D70" s="32"/>
      <c r="E70" s="31"/>
      <c r="F70" s="31"/>
      <c r="G70" s="31"/>
      <c r="H70" s="31"/>
      <c r="I70" s="31"/>
      <c r="J70" s="31"/>
      <c r="K70" s="32"/>
      <c r="L70" s="31"/>
      <c r="M70" s="32"/>
    </row>
    <row r="71" spans="1:13" ht="18.75" x14ac:dyDescent="0.3">
      <c r="A71" s="34"/>
      <c r="B71" s="34"/>
      <c r="C71" s="34" t="s">
        <v>21</v>
      </c>
      <c r="D71" s="32"/>
      <c r="E71" s="31"/>
      <c r="F71" s="31"/>
      <c r="G71" s="31"/>
      <c r="H71" s="31"/>
      <c r="I71" s="34" t="s">
        <v>21</v>
      </c>
      <c r="J71" s="31"/>
      <c r="K71" s="32"/>
      <c r="L71" s="31"/>
      <c r="M71" s="32"/>
    </row>
    <row r="72" spans="1:13" ht="18.75" x14ac:dyDescent="0.3">
      <c r="A72" s="34"/>
      <c r="B72" s="34"/>
      <c r="M72" s="32"/>
    </row>
  </sheetData>
  <dataValidations count="1">
    <dataValidation type="list" allowBlank="1" showInputMessage="1" showErrorMessage="1" sqref="C7 C47" xr:uid="{00000000-0002-0000-0000-000000000000}">
      <formula1>list</formula1>
    </dataValidation>
  </dataValidations>
  <pageMargins left="0.70866141732283472" right="0.70866141732283472" top="0.74803149606299213" bottom="0.74803149606299213" header="0.31496062992125984" footer="0.31496062992125984"/>
  <pageSetup paperSize="9" scale="4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54"/>
  <sheetViews>
    <sheetView tabSelected="1" zoomScale="80" zoomScaleNormal="80" workbookViewId="0">
      <pane xSplit="6" ySplit="5" topLeftCell="G21" activePane="bottomRight" state="frozen"/>
      <selection pane="topRight" activeCell="G1" sqref="G1"/>
      <selection pane="bottomLeft" activeCell="A6" sqref="A6"/>
      <selection pane="bottomRight" activeCell="O28" sqref="O28"/>
    </sheetView>
  </sheetViews>
  <sheetFormatPr baseColWidth="10" defaultColWidth="11.42578125" defaultRowHeight="15" x14ac:dyDescent="0.25"/>
  <cols>
    <col min="1" max="1" width="5.28515625" style="2" customWidth="1"/>
    <col min="2" max="2" width="12.85546875" style="2" customWidth="1"/>
    <col min="3" max="3" width="17.140625" style="4" customWidth="1"/>
    <col min="4" max="4" width="17.5703125" style="4" customWidth="1"/>
    <col min="5" max="5" width="24.42578125" customWidth="1"/>
    <col min="6" max="6" width="19.7109375" style="4" customWidth="1"/>
    <col min="7" max="7" width="16.7109375" style="4" customWidth="1"/>
    <col min="8" max="8" width="4.85546875" style="277" customWidth="1"/>
    <col min="9" max="9" width="11.28515625" style="4" customWidth="1"/>
    <col min="10" max="10" width="11.28515625" style="4" bestFit="1" customWidth="1"/>
    <col min="11" max="11" width="11.140625" style="4" customWidth="1"/>
    <col min="12" max="12" width="11" style="4" customWidth="1"/>
    <col min="13" max="13" width="9.28515625" style="4" customWidth="1"/>
    <col min="14" max="14" width="12.28515625" style="4" bestFit="1" customWidth="1"/>
    <col min="15" max="15" width="8.28515625" style="4" customWidth="1"/>
    <col min="16" max="16" width="13.42578125" style="4" customWidth="1"/>
    <col min="17" max="17" width="9.7109375" style="4" customWidth="1"/>
    <col min="18" max="18" width="10.7109375" style="67" customWidth="1"/>
    <col min="19" max="19" width="10.42578125" style="4" customWidth="1"/>
    <col min="20" max="20" width="13.5703125" style="4" customWidth="1"/>
    <col min="21" max="21" width="18.140625" style="4" customWidth="1"/>
    <col min="22" max="22" width="15.7109375" customWidth="1"/>
    <col min="23" max="23" width="14.140625" customWidth="1"/>
    <col min="24" max="24" width="21.140625" customWidth="1"/>
    <col min="25" max="25" width="21.85546875" customWidth="1"/>
    <col min="26" max="26" width="19.42578125" customWidth="1"/>
    <col min="27" max="27" width="15.85546875" customWidth="1"/>
    <col min="28" max="28" width="13.42578125" customWidth="1"/>
    <col min="29" max="31" width="11.42578125" customWidth="1"/>
    <col min="33" max="33" width="10.42578125" customWidth="1"/>
    <col min="34" max="34" width="13" bestFit="1" customWidth="1"/>
    <col min="35" max="35" width="17.28515625" bestFit="1" customWidth="1"/>
  </cols>
  <sheetData>
    <row r="1" spans="1:37" ht="15.75" x14ac:dyDescent="0.25">
      <c r="A1" s="6"/>
      <c r="B1" s="6"/>
      <c r="E1" s="1"/>
      <c r="I1" s="8" t="s">
        <v>23</v>
      </c>
      <c r="O1" s="8"/>
      <c r="P1" s="8"/>
      <c r="Q1" s="8"/>
    </row>
    <row r="2" spans="1:37" ht="15.75" x14ac:dyDescent="0.25">
      <c r="A2" s="6"/>
      <c r="C2" s="3"/>
      <c r="D2" s="3"/>
      <c r="F2" s="3"/>
      <c r="G2" s="3"/>
      <c r="H2" s="278"/>
      <c r="I2" s="8" t="s">
        <v>24</v>
      </c>
    </row>
    <row r="3" spans="1:37" ht="15.75" x14ac:dyDescent="0.25">
      <c r="A3" s="7"/>
      <c r="G3" s="7" t="s">
        <v>0</v>
      </c>
      <c r="H3" s="279"/>
      <c r="I3" s="56">
        <f ca="1">TODAY()</f>
        <v>45918</v>
      </c>
      <c r="P3" s="14"/>
      <c r="Q3" s="14"/>
      <c r="R3" s="68"/>
      <c r="S3" s="14"/>
      <c r="V3" s="28" t="s">
        <v>15</v>
      </c>
      <c r="W3" s="15"/>
      <c r="X3" s="15"/>
      <c r="AD3" s="158"/>
      <c r="AE3" s="158"/>
    </row>
    <row r="4" spans="1:37" ht="15.75" x14ac:dyDescent="0.25">
      <c r="A4" s="7"/>
      <c r="B4" s="7"/>
      <c r="C4" s="8"/>
      <c r="D4" s="8"/>
      <c r="E4" s="16"/>
      <c r="F4" s="8"/>
      <c r="G4" s="8"/>
      <c r="H4" s="280"/>
      <c r="I4" s="14"/>
      <c r="J4" s="14"/>
      <c r="K4" s="14"/>
      <c r="L4" s="14"/>
      <c r="M4" s="14"/>
      <c r="N4" s="14"/>
      <c r="O4" s="14"/>
      <c r="P4" s="14"/>
      <c r="Q4" s="14"/>
      <c r="R4" s="68"/>
      <c r="S4" s="14"/>
      <c r="V4" s="14"/>
      <c r="W4" s="15"/>
      <c r="X4" s="15"/>
    </row>
    <row r="5" spans="1:37" ht="47.25" x14ac:dyDescent="0.25">
      <c r="A5" s="46" t="s">
        <v>146</v>
      </c>
      <c r="B5" s="46" t="s">
        <v>4</v>
      </c>
      <c r="C5" s="47" t="s">
        <v>242</v>
      </c>
      <c r="D5" s="47" t="s">
        <v>243</v>
      </c>
      <c r="E5" s="47" t="s">
        <v>6</v>
      </c>
      <c r="F5" s="47" t="s">
        <v>5</v>
      </c>
      <c r="G5" s="47" t="s">
        <v>145</v>
      </c>
      <c r="H5" s="281" t="s">
        <v>150</v>
      </c>
      <c r="I5" s="47" t="s">
        <v>153</v>
      </c>
      <c r="J5" s="47" t="s">
        <v>10</v>
      </c>
      <c r="K5" s="47" t="s">
        <v>244</v>
      </c>
      <c r="L5" s="47" t="s">
        <v>245</v>
      </c>
      <c r="M5" s="47" t="s">
        <v>246</v>
      </c>
      <c r="N5" s="47" t="s">
        <v>11</v>
      </c>
      <c r="O5" s="47" t="s">
        <v>247</v>
      </c>
      <c r="P5" s="47" t="s">
        <v>26</v>
      </c>
      <c r="Q5" s="47" t="s">
        <v>27</v>
      </c>
      <c r="R5" s="69" t="s">
        <v>12</v>
      </c>
      <c r="S5" s="238" t="s">
        <v>248</v>
      </c>
      <c r="T5" s="47" t="s">
        <v>9</v>
      </c>
      <c r="U5" s="47" t="s">
        <v>211</v>
      </c>
      <c r="V5" s="47" t="s">
        <v>7</v>
      </c>
      <c r="W5" s="47" t="s">
        <v>8</v>
      </c>
      <c r="X5" s="47" t="s">
        <v>153</v>
      </c>
      <c r="Y5" s="66" t="s">
        <v>162</v>
      </c>
      <c r="Z5" s="66" t="s">
        <v>233</v>
      </c>
      <c r="AA5" s="66" t="s">
        <v>237</v>
      </c>
      <c r="AB5" s="66" t="s">
        <v>462</v>
      </c>
    </row>
    <row r="6" spans="1:37" s="5" customFormat="1" ht="15.75" hidden="1" x14ac:dyDescent="0.25">
      <c r="A6" s="23">
        <v>1</v>
      </c>
      <c r="B6" s="19">
        <v>45754</v>
      </c>
      <c r="C6" s="20" t="s">
        <v>91</v>
      </c>
      <c r="D6" s="136" t="s">
        <v>310</v>
      </c>
      <c r="E6" s="263" t="str">
        <f t="shared" ref="E6:E12" ca="1" si="0">IF(C6="","",VLOOKUP(C6,bdsocios,2,FALSE))</f>
        <v xml:space="preserve">VELASQUEZ CARLOS </v>
      </c>
      <c r="F6" s="264" t="str">
        <f t="shared" ref="F6:F12" ca="1" si="1">IF(C6="","",VLOOKUP(C6,bdsocios,3,FALSE))</f>
        <v>DARIO</v>
      </c>
      <c r="G6" s="265" t="str">
        <f t="shared" ref="G6:G72" ca="1" si="2">IF(C6="","",VLOOKUP(C6,bdsocios,4,FALSE))</f>
        <v>Echegaray</v>
      </c>
      <c r="H6" s="282" t="str">
        <f t="shared" ref="H6:H73" ca="1" si="3">IF(C6="","",VLOOKUP(C6,bdsocios,5,FALSE))</f>
        <v>SI</v>
      </c>
      <c r="I6" s="51" t="s">
        <v>230</v>
      </c>
      <c r="J6" s="269" t="s">
        <v>164</v>
      </c>
      <c r="K6" s="270">
        <v>61</v>
      </c>
      <c r="L6" s="270"/>
      <c r="M6" s="270"/>
      <c r="N6" s="272">
        <f t="shared" ref="N6:N68" ca="1" si="4">IF(E6="","",K6+L6+M6)</f>
        <v>61</v>
      </c>
      <c r="O6" s="249">
        <v>2</v>
      </c>
      <c r="P6" s="18"/>
      <c r="Q6" s="272">
        <f t="shared" ref="Q6:Q68" ca="1" si="5">IF(E6="","",2*O6)</f>
        <v>4</v>
      </c>
      <c r="R6" s="251">
        <f t="shared" ref="R6:R20" ca="1" si="6">IF(E6="","",N6-P6-Q6)</f>
        <v>57</v>
      </c>
      <c r="S6" s="22">
        <v>2.7</v>
      </c>
      <c r="T6" s="273">
        <f ca="1">IF(N6="","",R6*S6)</f>
        <v>153.9</v>
      </c>
      <c r="U6" s="273">
        <f ca="1">IF(E6="","",0*R6)</f>
        <v>0</v>
      </c>
      <c r="V6" s="168">
        <f ca="1">IF(E6="","",R6*0.4)</f>
        <v>22.8</v>
      </c>
      <c r="W6" s="168">
        <f ca="1">IF(E6="","",T6-U6-V6)</f>
        <v>131.1</v>
      </c>
      <c r="X6" s="414" t="s">
        <v>232</v>
      </c>
      <c r="Y6" s="416" t="s">
        <v>234</v>
      </c>
      <c r="Z6" s="358" t="s">
        <v>249</v>
      </c>
      <c r="AA6" s="266"/>
      <c r="AB6" s="357" t="s">
        <v>463</v>
      </c>
      <c r="AC6" s="283"/>
      <c r="AD6" s="283"/>
      <c r="AE6" s="283"/>
      <c r="AF6" s="283"/>
      <c r="AG6" s="283"/>
      <c r="AH6" s="283"/>
      <c r="AI6" s="283"/>
      <c r="AJ6" s="283"/>
      <c r="AK6" s="283"/>
    </row>
    <row r="7" spans="1:37" ht="15.75" hidden="1" x14ac:dyDescent="0.25">
      <c r="A7" s="23">
        <v>2</v>
      </c>
      <c r="B7" s="19">
        <v>45754</v>
      </c>
      <c r="C7" s="20" t="s">
        <v>102</v>
      </c>
      <c r="D7" s="136" t="s">
        <v>311</v>
      </c>
      <c r="E7" s="266" t="str">
        <f t="shared" ca="1" si="0"/>
        <v>CORDOVA SANCHEZ</v>
      </c>
      <c r="F7" s="267" t="str">
        <f t="shared" ca="1" si="1"/>
        <v>WITLE</v>
      </c>
      <c r="G7" s="268" t="str">
        <f t="shared" ca="1" si="2"/>
        <v>Pueblo Libre</v>
      </c>
      <c r="H7" s="282" t="str">
        <f t="shared" ca="1" si="3"/>
        <v>SI</v>
      </c>
      <c r="I7" s="51" t="s">
        <v>230</v>
      </c>
      <c r="J7" s="269" t="s">
        <v>164</v>
      </c>
      <c r="K7" s="270">
        <v>24</v>
      </c>
      <c r="L7" s="270">
        <f>283-75.5</f>
        <v>207.5</v>
      </c>
      <c r="M7" s="270">
        <v>304</v>
      </c>
      <c r="N7" s="272">
        <f t="shared" ca="1" si="4"/>
        <v>535.5</v>
      </c>
      <c r="O7" s="249">
        <f>1+11-3+12</f>
        <v>21</v>
      </c>
      <c r="P7" s="18"/>
      <c r="Q7" s="272">
        <f t="shared" ca="1" si="5"/>
        <v>42</v>
      </c>
      <c r="R7" s="251">
        <f t="shared" ca="1" si="6"/>
        <v>493.5</v>
      </c>
      <c r="S7" s="22">
        <v>2.7</v>
      </c>
      <c r="T7" s="273">
        <f ca="1">IF(N7="","",R7*S7)</f>
        <v>1332.45</v>
      </c>
      <c r="U7" s="273">
        <f ca="1">IF(E7="","",0*R7)</f>
        <v>0</v>
      </c>
      <c r="V7" s="168">
        <f ca="1">IF(E7="","",R7*0.4)</f>
        <v>197.4</v>
      </c>
      <c r="W7" s="168">
        <f t="shared" ref="W7:W20" ca="1" si="7">IF(E7="","",T7-U7-V7)</f>
        <v>1135.05</v>
      </c>
      <c r="X7" s="415"/>
      <c r="Y7" s="417"/>
      <c r="Z7" s="359"/>
      <c r="AA7" s="285"/>
      <c r="AB7" s="357"/>
      <c r="AC7" s="284"/>
      <c r="AD7" s="284"/>
      <c r="AE7" s="284"/>
      <c r="AF7" s="284"/>
      <c r="AG7" s="284"/>
      <c r="AH7" s="284"/>
      <c r="AI7" s="284"/>
      <c r="AJ7" s="284"/>
      <c r="AK7" s="284"/>
    </row>
    <row r="8" spans="1:37" s="161" customFormat="1" ht="15.75" hidden="1" x14ac:dyDescent="0.25">
      <c r="A8" s="23">
        <v>3</v>
      </c>
      <c r="B8" s="19">
        <v>45754</v>
      </c>
      <c r="C8" s="20" t="s">
        <v>104</v>
      </c>
      <c r="D8" s="136" t="s">
        <v>312</v>
      </c>
      <c r="E8" s="266" t="str">
        <f t="shared" ca="1" si="0"/>
        <v>BONILLA FELIX</v>
      </c>
      <c r="F8" s="267" t="str">
        <f t="shared" ca="1" si="1"/>
        <v>BASILIO ELISEO</v>
      </c>
      <c r="G8" s="268" t="str">
        <f t="shared" ca="1" si="2"/>
        <v>Pueblo Nuevo</v>
      </c>
      <c r="H8" s="282" t="str">
        <f t="shared" ca="1" si="3"/>
        <v>SI</v>
      </c>
      <c r="I8" s="51" t="s">
        <v>230</v>
      </c>
      <c r="J8" s="269" t="s">
        <v>164</v>
      </c>
      <c r="K8" s="270">
        <v>159</v>
      </c>
      <c r="L8" s="270"/>
      <c r="M8" s="270"/>
      <c r="N8" s="272">
        <f ca="1">IF(E8="","",K8+L8+M8)</f>
        <v>159</v>
      </c>
      <c r="O8" s="249">
        <v>6</v>
      </c>
      <c r="P8" s="18"/>
      <c r="Q8" s="272">
        <f t="shared" ca="1" si="5"/>
        <v>12</v>
      </c>
      <c r="R8" s="251">
        <f t="shared" ca="1" si="6"/>
        <v>147</v>
      </c>
      <c r="S8" s="22">
        <v>2.7</v>
      </c>
      <c r="T8" s="273">
        <f t="shared" ref="T8:T21" ca="1" si="8">IF(N8="","",R8*S8)</f>
        <v>396.90000000000003</v>
      </c>
      <c r="U8" s="273">
        <f ca="1">IF(E8="","",0*R8)</f>
        <v>0</v>
      </c>
      <c r="V8" s="168">
        <f ca="1">IF(E8="","",R8*0.4)</f>
        <v>58.800000000000004</v>
      </c>
      <c r="W8" s="168">
        <f ca="1">IF(E8="","",T8-U8-V8)</f>
        <v>338.1</v>
      </c>
      <c r="X8" s="415"/>
      <c r="Y8" s="417"/>
      <c r="Z8" s="359"/>
      <c r="AA8" s="285"/>
      <c r="AB8" s="357"/>
      <c r="AC8" s="284"/>
      <c r="AD8" s="284"/>
      <c r="AE8" s="284"/>
      <c r="AF8" s="284"/>
      <c r="AG8" s="284"/>
      <c r="AH8" s="284"/>
      <c r="AI8" s="284"/>
      <c r="AJ8" s="284"/>
      <c r="AK8" s="284"/>
    </row>
    <row r="9" spans="1:37" s="161" customFormat="1" ht="15.75" hidden="1" x14ac:dyDescent="0.25">
      <c r="A9" s="23">
        <v>4</v>
      </c>
      <c r="B9" s="19">
        <v>45754</v>
      </c>
      <c r="C9" s="20" t="s">
        <v>96</v>
      </c>
      <c r="D9" s="136" t="s">
        <v>313</v>
      </c>
      <c r="E9" s="266" t="str">
        <f t="shared" ca="1" si="0"/>
        <v xml:space="preserve">BARDALES VELA </v>
      </c>
      <c r="F9" s="267" t="str">
        <f t="shared" ca="1" si="1"/>
        <v>ADOLFO</v>
      </c>
      <c r="G9" s="268" t="str">
        <f t="shared" ca="1" si="2"/>
        <v>Pucallpillo</v>
      </c>
      <c r="H9" s="282" t="str">
        <f t="shared" ca="1" si="3"/>
        <v>SI</v>
      </c>
      <c r="I9" s="51" t="s">
        <v>230</v>
      </c>
      <c r="J9" s="269" t="s">
        <v>164</v>
      </c>
      <c r="K9" s="270">
        <f>603-29.5</f>
        <v>573.5</v>
      </c>
      <c r="L9" s="270"/>
      <c r="M9" s="270"/>
      <c r="N9" s="272">
        <f t="shared" ca="1" si="4"/>
        <v>573.5</v>
      </c>
      <c r="O9" s="249">
        <v>20</v>
      </c>
      <c r="P9" s="18"/>
      <c r="Q9" s="272">
        <f t="shared" ca="1" si="5"/>
        <v>40</v>
      </c>
      <c r="R9" s="251">
        <f t="shared" ca="1" si="6"/>
        <v>533.5</v>
      </c>
      <c r="S9" s="22">
        <v>2.7</v>
      </c>
      <c r="T9" s="273">
        <f ca="1">IF(N9="","",R9*S9)</f>
        <v>1440.45</v>
      </c>
      <c r="U9" s="273">
        <f ca="1">IF(E9="","",0*R9)</f>
        <v>0</v>
      </c>
      <c r="V9" s="168">
        <f t="shared" ref="V9:V20" ca="1" si="9">IF(E9="","",R9*0.4)</f>
        <v>213.4</v>
      </c>
      <c r="W9" s="168">
        <f ca="1">IF(E9="","",T9-U9-V9)</f>
        <v>1227.05</v>
      </c>
      <c r="X9" s="415"/>
      <c r="Y9" s="417"/>
      <c r="Z9" s="359"/>
      <c r="AA9" s="285"/>
      <c r="AB9" s="357"/>
      <c r="AC9" s="284"/>
      <c r="AD9" s="284"/>
      <c r="AE9" s="284"/>
      <c r="AF9" s="284"/>
      <c r="AG9" s="284"/>
      <c r="AH9" s="284"/>
      <c r="AI9" s="284"/>
      <c r="AJ9" s="284"/>
      <c r="AK9" s="284"/>
    </row>
    <row r="10" spans="1:37" s="161" customFormat="1" ht="15.75" hidden="1" x14ac:dyDescent="0.25">
      <c r="A10" s="23">
        <v>5</v>
      </c>
      <c r="B10" s="19">
        <v>45754</v>
      </c>
      <c r="C10" s="20" t="s">
        <v>254</v>
      </c>
      <c r="D10" s="136" t="s">
        <v>314</v>
      </c>
      <c r="E10" s="266" t="str">
        <f t="shared" ca="1" si="0"/>
        <v xml:space="preserve"> MARIANO MORENO</v>
      </c>
      <c r="F10" s="267" t="str">
        <f t="shared" ca="1" si="1"/>
        <v>JUAN</v>
      </c>
      <c r="G10" s="268" t="str">
        <f t="shared" ca="1" si="2"/>
        <v>Santa Rosa</v>
      </c>
      <c r="H10" s="282" t="str">
        <f t="shared" ca="1" si="3"/>
        <v>Si</v>
      </c>
      <c r="I10" s="51" t="s">
        <v>230</v>
      </c>
      <c r="J10" s="269" t="s">
        <v>164</v>
      </c>
      <c r="K10" s="270">
        <v>209</v>
      </c>
      <c r="L10" s="270"/>
      <c r="M10" s="270"/>
      <c r="N10" s="272">
        <f t="shared" ca="1" si="4"/>
        <v>209</v>
      </c>
      <c r="O10" s="249">
        <v>8</v>
      </c>
      <c r="P10" s="18"/>
      <c r="Q10" s="272">
        <f t="shared" ca="1" si="5"/>
        <v>16</v>
      </c>
      <c r="R10" s="251">
        <f t="shared" ca="1" si="6"/>
        <v>193</v>
      </c>
      <c r="S10" s="22">
        <v>2.7</v>
      </c>
      <c r="T10" s="273">
        <f ca="1">IF(N10="","",R10*S10)</f>
        <v>521.1</v>
      </c>
      <c r="U10" s="273">
        <f t="shared" ref="U10:U20" ca="1" si="10">IF(E10="","",0*R10)</f>
        <v>0</v>
      </c>
      <c r="V10" s="168">
        <f t="shared" ca="1" si="9"/>
        <v>77.2</v>
      </c>
      <c r="W10" s="168">
        <f t="shared" ca="1" si="7"/>
        <v>443.90000000000003</v>
      </c>
      <c r="X10" s="415"/>
      <c r="Y10" s="417"/>
      <c r="Z10" s="359"/>
      <c r="AA10" s="285"/>
      <c r="AB10" s="357"/>
      <c r="AC10" s="284"/>
      <c r="AD10" s="284"/>
      <c r="AE10" s="284"/>
      <c r="AF10" s="284"/>
      <c r="AG10" s="284"/>
      <c r="AH10" s="284"/>
      <c r="AI10" s="284"/>
      <c r="AJ10" s="284"/>
      <c r="AK10" s="284"/>
    </row>
    <row r="11" spans="1:37" s="161" customFormat="1" ht="15.75" hidden="1" x14ac:dyDescent="0.25">
      <c r="A11" s="23">
        <v>6</v>
      </c>
      <c r="B11" s="19">
        <v>45754</v>
      </c>
      <c r="C11" s="20" t="s">
        <v>90</v>
      </c>
      <c r="D11" s="136" t="s">
        <v>315</v>
      </c>
      <c r="E11" s="266" t="str">
        <f t="shared" ca="1" si="0"/>
        <v>VELAZCO CASTRO</v>
      </c>
      <c r="F11" s="267" t="str">
        <f t="shared" ca="1" si="1"/>
        <v>ENA VILMA</v>
      </c>
      <c r="G11" s="268" t="str">
        <f t="shared" ca="1" si="2"/>
        <v>Cashibococha</v>
      </c>
      <c r="H11" s="282" t="str">
        <f t="shared" ca="1" si="3"/>
        <v>SI</v>
      </c>
      <c r="I11" s="51" t="s">
        <v>230</v>
      </c>
      <c r="J11" s="269" t="s">
        <v>164</v>
      </c>
      <c r="K11" s="270">
        <v>173</v>
      </c>
      <c r="L11" s="270"/>
      <c r="M11" s="270"/>
      <c r="N11" s="272">
        <f t="shared" ca="1" si="4"/>
        <v>173</v>
      </c>
      <c r="O11" s="249">
        <v>7</v>
      </c>
      <c r="P11" s="18"/>
      <c r="Q11" s="272">
        <f t="shared" ca="1" si="5"/>
        <v>14</v>
      </c>
      <c r="R11" s="251">
        <f t="shared" ca="1" si="6"/>
        <v>159</v>
      </c>
      <c r="S11" s="22">
        <v>2.7</v>
      </c>
      <c r="T11" s="273">
        <f ca="1">IF(N11="","",R11*S11)</f>
        <v>429.3</v>
      </c>
      <c r="U11" s="273">
        <f ca="1">IF(E11="","",0*R11)</f>
        <v>0</v>
      </c>
      <c r="V11" s="168">
        <f t="shared" ca="1" si="9"/>
        <v>63.6</v>
      </c>
      <c r="W11" s="168">
        <f t="shared" ca="1" si="7"/>
        <v>365.7</v>
      </c>
      <c r="X11" s="415"/>
      <c r="Y11" s="417"/>
      <c r="Z11" s="359"/>
      <c r="AA11" s="285"/>
      <c r="AB11" s="357"/>
      <c r="AC11" s="284"/>
      <c r="AD11" s="284"/>
      <c r="AE11" s="284"/>
      <c r="AF11" s="284"/>
      <c r="AG11" s="284"/>
      <c r="AH11" s="284"/>
      <c r="AI11" s="284"/>
      <c r="AJ11" s="284"/>
      <c r="AK11" s="284"/>
    </row>
    <row r="12" spans="1:37" s="161" customFormat="1" ht="15.75" hidden="1" x14ac:dyDescent="0.25">
      <c r="A12" s="23">
        <v>7</v>
      </c>
      <c r="B12" s="19">
        <v>45754</v>
      </c>
      <c r="C12" s="20" t="s">
        <v>115</v>
      </c>
      <c r="D12" s="136" t="s">
        <v>316</v>
      </c>
      <c r="E12" s="266" t="str">
        <f t="shared" ca="1" si="0"/>
        <v>AHUANARI SANGAMA</v>
      </c>
      <c r="F12" s="267" t="str">
        <f t="shared" ca="1" si="1"/>
        <v>GLORIA</v>
      </c>
      <c r="G12" s="268" t="str">
        <f t="shared" ca="1" si="2"/>
        <v>San Lorenzo</v>
      </c>
      <c r="H12" s="282" t="str">
        <f t="shared" ca="1" si="3"/>
        <v>SI</v>
      </c>
      <c r="I12" s="51" t="s">
        <v>230</v>
      </c>
      <c r="J12" s="269" t="s">
        <v>164</v>
      </c>
      <c r="K12" s="270">
        <v>270</v>
      </c>
      <c r="L12" s="270"/>
      <c r="M12" s="270"/>
      <c r="N12" s="272">
        <f t="shared" ca="1" si="4"/>
        <v>270</v>
      </c>
      <c r="O12" s="249">
        <v>10</v>
      </c>
      <c r="P12" s="18"/>
      <c r="Q12" s="272">
        <f t="shared" ca="1" si="5"/>
        <v>20</v>
      </c>
      <c r="R12" s="251">
        <f t="shared" ca="1" si="6"/>
        <v>250</v>
      </c>
      <c r="S12" s="22">
        <v>2.7</v>
      </c>
      <c r="T12" s="273">
        <f t="shared" ca="1" si="8"/>
        <v>675</v>
      </c>
      <c r="U12" s="273">
        <f t="shared" ref="U12:U17" ca="1" si="11">IF(E12="","",0*R12)</f>
        <v>0</v>
      </c>
      <c r="V12" s="168">
        <f t="shared" ca="1" si="9"/>
        <v>100</v>
      </c>
      <c r="W12" s="168">
        <f t="shared" ca="1" si="7"/>
        <v>575</v>
      </c>
      <c r="X12" s="415"/>
      <c r="Y12" s="417"/>
      <c r="Z12" s="359"/>
      <c r="AA12" s="285"/>
      <c r="AB12" s="357"/>
      <c r="AC12" s="284"/>
      <c r="AD12" s="284"/>
      <c r="AE12" s="284"/>
      <c r="AF12" s="284"/>
      <c r="AG12" s="284"/>
      <c r="AH12" s="284"/>
      <c r="AI12" s="284"/>
      <c r="AJ12" s="284"/>
      <c r="AK12" s="284"/>
    </row>
    <row r="13" spans="1:37" s="161" customFormat="1" ht="15.75" hidden="1" x14ac:dyDescent="0.25">
      <c r="A13" s="23">
        <v>8</v>
      </c>
      <c r="B13" s="19">
        <v>45754</v>
      </c>
      <c r="C13" s="20" t="s">
        <v>94</v>
      </c>
      <c r="D13" s="136" t="s">
        <v>317</v>
      </c>
      <c r="E13" s="266" t="str">
        <f t="shared" ref="E13:E77" ca="1" si="12">IF(C13="","",VLOOKUP(C13,bdsocios,2,FALSE))</f>
        <v>TORRES URQUIA</v>
      </c>
      <c r="F13" s="267" t="str">
        <f t="shared" ref="F13:F77" ca="1" si="13">IF(C13="","",VLOOKUP(C13,bdsocios,3,FALSE))</f>
        <v>JAIME ROBERTO</v>
      </c>
      <c r="G13" s="268" t="str">
        <f t="shared" ca="1" si="2"/>
        <v>Esperanza de Panaillo</v>
      </c>
      <c r="H13" s="282" t="str">
        <f t="shared" ca="1" si="3"/>
        <v>SI</v>
      </c>
      <c r="I13" s="51" t="s">
        <v>230</v>
      </c>
      <c r="J13" s="269" t="s">
        <v>164</v>
      </c>
      <c r="K13" s="270">
        <v>134</v>
      </c>
      <c r="L13" s="270"/>
      <c r="M13" s="270"/>
      <c r="N13" s="272">
        <f t="shared" ca="1" si="4"/>
        <v>134</v>
      </c>
      <c r="O13" s="249">
        <v>5</v>
      </c>
      <c r="P13" s="18"/>
      <c r="Q13" s="272">
        <f t="shared" ca="1" si="5"/>
        <v>10</v>
      </c>
      <c r="R13" s="251">
        <f t="shared" ca="1" si="6"/>
        <v>124</v>
      </c>
      <c r="S13" s="22">
        <v>2.7</v>
      </c>
      <c r="T13" s="273">
        <f t="shared" ca="1" si="8"/>
        <v>334.8</v>
      </c>
      <c r="U13" s="273">
        <f t="shared" ca="1" si="11"/>
        <v>0</v>
      </c>
      <c r="V13" s="168">
        <f t="shared" ca="1" si="9"/>
        <v>49.6</v>
      </c>
      <c r="W13" s="168">
        <f t="shared" ca="1" si="7"/>
        <v>285.2</v>
      </c>
      <c r="X13" s="415"/>
      <c r="Y13" s="417"/>
      <c r="Z13" s="359"/>
      <c r="AA13" s="285"/>
      <c r="AB13" s="357"/>
      <c r="AC13" s="284"/>
      <c r="AD13" s="284"/>
      <c r="AE13" s="284"/>
      <c r="AF13" s="284"/>
      <c r="AG13" s="284"/>
      <c r="AH13" s="284"/>
      <c r="AI13" s="284"/>
      <c r="AJ13" s="284"/>
      <c r="AK13" s="284"/>
    </row>
    <row r="14" spans="1:37" s="161" customFormat="1" ht="15.75" hidden="1" x14ac:dyDescent="0.25">
      <c r="A14" s="23">
        <v>9</v>
      </c>
      <c r="B14" s="19">
        <v>45754</v>
      </c>
      <c r="C14" s="20" t="s">
        <v>151</v>
      </c>
      <c r="D14" s="136" t="s">
        <v>318</v>
      </c>
      <c r="E14" s="266" t="str">
        <f t="shared" ca="1" si="12"/>
        <v>TORRES URQUIA</v>
      </c>
      <c r="F14" s="267" t="str">
        <f t="shared" ca="1" si="13"/>
        <v>CESAR ALFONSO</v>
      </c>
      <c r="G14" s="268" t="str">
        <f t="shared" ca="1" si="2"/>
        <v>Esperanza de Panaillo</v>
      </c>
      <c r="H14" s="282" t="str">
        <f t="shared" ca="1" si="3"/>
        <v>SI</v>
      </c>
      <c r="I14" s="51" t="s">
        <v>230</v>
      </c>
      <c r="J14" s="269" t="s">
        <v>164</v>
      </c>
      <c r="K14" s="270">
        <v>167</v>
      </c>
      <c r="L14" s="270"/>
      <c r="M14" s="270"/>
      <c r="N14" s="272">
        <f t="shared" ca="1" si="4"/>
        <v>167</v>
      </c>
      <c r="O14" s="249">
        <v>6</v>
      </c>
      <c r="P14" s="18"/>
      <c r="Q14" s="272">
        <f t="shared" ca="1" si="5"/>
        <v>12</v>
      </c>
      <c r="R14" s="251">
        <f t="shared" ca="1" si="6"/>
        <v>155</v>
      </c>
      <c r="S14" s="22">
        <v>2.7</v>
      </c>
      <c r="T14" s="273">
        <f t="shared" ca="1" si="8"/>
        <v>418.5</v>
      </c>
      <c r="U14" s="273">
        <f t="shared" ca="1" si="11"/>
        <v>0</v>
      </c>
      <c r="V14" s="168">
        <f t="shared" ca="1" si="9"/>
        <v>62</v>
      </c>
      <c r="W14" s="168">
        <f t="shared" ca="1" si="7"/>
        <v>356.5</v>
      </c>
      <c r="X14" s="415"/>
      <c r="Y14" s="417"/>
      <c r="Z14" s="359"/>
      <c r="AA14" s="285">
        <f>13000-12042.8</f>
        <v>957.20000000000073</v>
      </c>
      <c r="AB14" s="357"/>
      <c r="AC14" s="284"/>
      <c r="AD14" s="284"/>
      <c r="AE14" s="284"/>
      <c r="AF14" s="284"/>
      <c r="AG14" s="284"/>
      <c r="AH14" s="284"/>
      <c r="AI14" s="284"/>
      <c r="AJ14" s="284"/>
      <c r="AK14" s="284"/>
    </row>
    <row r="15" spans="1:37" s="161" customFormat="1" ht="15.75" hidden="1" x14ac:dyDescent="0.25">
      <c r="A15" s="23">
        <v>10</v>
      </c>
      <c r="B15" s="19">
        <v>45754</v>
      </c>
      <c r="C15" s="20" t="s">
        <v>252</v>
      </c>
      <c r="D15" s="136" t="s">
        <v>319</v>
      </c>
      <c r="E15" s="266" t="str">
        <f t="shared" ca="1" si="12"/>
        <v xml:space="preserve"> MACEDO GUERRA </v>
      </c>
      <c r="F15" s="267" t="str">
        <f t="shared" ca="1" si="13"/>
        <v>BELEN</v>
      </c>
      <c r="G15" s="268" t="str">
        <f t="shared" ca="1" si="2"/>
        <v>Esperanza de Panaillo</v>
      </c>
      <c r="H15" s="282" t="str">
        <f t="shared" ca="1" si="3"/>
        <v>Si</v>
      </c>
      <c r="I15" s="51" t="s">
        <v>230</v>
      </c>
      <c r="J15" s="269" t="s">
        <v>164</v>
      </c>
      <c r="K15" s="270">
        <v>164</v>
      </c>
      <c r="L15" s="270"/>
      <c r="M15" s="270"/>
      <c r="N15" s="272">
        <f t="shared" ca="1" si="4"/>
        <v>164</v>
      </c>
      <c r="O15" s="249">
        <v>6</v>
      </c>
      <c r="P15" s="18"/>
      <c r="Q15" s="272">
        <f t="shared" ca="1" si="5"/>
        <v>12</v>
      </c>
      <c r="R15" s="251">
        <f t="shared" ca="1" si="6"/>
        <v>152</v>
      </c>
      <c r="S15" s="22">
        <v>2.7</v>
      </c>
      <c r="T15" s="273">
        <f t="shared" ca="1" si="8"/>
        <v>410.40000000000003</v>
      </c>
      <c r="U15" s="273">
        <f t="shared" ca="1" si="11"/>
        <v>0</v>
      </c>
      <c r="V15" s="168">
        <f t="shared" ca="1" si="9"/>
        <v>60.800000000000004</v>
      </c>
      <c r="W15" s="168">
        <f t="shared" ca="1" si="7"/>
        <v>349.6</v>
      </c>
      <c r="X15" s="415"/>
      <c r="Y15" s="417"/>
      <c r="Z15" s="359"/>
      <c r="AA15" s="285"/>
      <c r="AB15" s="357"/>
      <c r="AC15" s="284"/>
      <c r="AD15" s="284"/>
      <c r="AE15" s="284"/>
      <c r="AF15" s="284"/>
      <c r="AG15" s="284"/>
      <c r="AH15" s="284"/>
      <c r="AI15" s="284"/>
      <c r="AJ15" s="284"/>
      <c r="AK15" s="284"/>
    </row>
    <row r="16" spans="1:37" s="161" customFormat="1" ht="15.75" hidden="1" x14ac:dyDescent="0.25">
      <c r="A16" s="23">
        <v>11</v>
      </c>
      <c r="B16" s="19">
        <v>45755</v>
      </c>
      <c r="C16" s="20" t="s">
        <v>165</v>
      </c>
      <c r="D16" s="136" t="s">
        <v>320</v>
      </c>
      <c r="E16" s="266" t="str">
        <f t="shared" ca="1" si="12"/>
        <v>RAMIREZ RICOPA</v>
      </c>
      <c r="F16" s="267" t="str">
        <f t="shared" ca="1" si="13"/>
        <v>DANIEL</v>
      </c>
      <c r="G16" s="268" t="str">
        <f t="shared" ca="1" si="2"/>
        <v>Esperanza de Panaillo</v>
      </c>
      <c r="H16" s="282" t="str">
        <f t="shared" ca="1" si="3"/>
        <v>Si</v>
      </c>
      <c r="I16" s="51" t="s">
        <v>230</v>
      </c>
      <c r="J16" s="269" t="s">
        <v>164</v>
      </c>
      <c r="K16" s="270">
        <v>59</v>
      </c>
      <c r="L16" s="270"/>
      <c r="M16" s="270"/>
      <c r="N16" s="272">
        <f t="shared" ca="1" si="4"/>
        <v>59</v>
      </c>
      <c r="O16" s="249">
        <v>2</v>
      </c>
      <c r="P16" s="18"/>
      <c r="Q16" s="272">
        <f t="shared" ca="1" si="5"/>
        <v>4</v>
      </c>
      <c r="R16" s="251">
        <f t="shared" ca="1" si="6"/>
        <v>55</v>
      </c>
      <c r="S16" s="22">
        <v>2.7</v>
      </c>
      <c r="T16" s="273">
        <f t="shared" ca="1" si="8"/>
        <v>148.5</v>
      </c>
      <c r="U16" s="273">
        <f t="shared" ca="1" si="11"/>
        <v>0</v>
      </c>
      <c r="V16" s="168">
        <f t="shared" ca="1" si="9"/>
        <v>22</v>
      </c>
      <c r="W16" s="168">
        <f t="shared" ca="1" si="7"/>
        <v>126.5</v>
      </c>
      <c r="X16" s="415"/>
      <c r="Y16" s="417"/>
      <c r="Z16" s="359"/>
      <c r="AA16" s="285"/>
      <c r="AB16" s="357"/>
      <c r="AC16" s="284"/>
      <c r="AD16" s="284"/>
      <c r="AE16" s="284"/>
      <c r="AF16" s="284"/>
      <c r="AG16" s="284"/>
      <c r="AH16" s="284"/>
      <c r="AI16" s="284"/>
      <c r="AJ16" s="284"/>
      <c r="AK16" s="284"/>
    </row>
    <row r="17" spans="1:37" s="161" customFormat="1" ht="15.75" hidden="1" x14ac:dyDescent="0.25">
      <c r="A17" s="23">
        <v>12</v>
      </c>
      <c r="B17" s="19">
        <v>45755</v>
      </c>
      <c r="C17" s="20" t="s">
        <v>99</v>
      </c>
      <c r="D17" s="136" t="s">
        <v>321</v>
      </c>
      <c r="E17" s="266" t="str">
        <f t="shared" ca="1" si="12"/>
        <v>SALAS TAPULLIMA</v>
      </c>
      <c r="F17" s="267" t="str">
        <f t="shared" ca="1" si="13"/>
        <v>EUSEBIO</v>
      </c>
      <c r="G17" s="268" t="str">
        <f t="shared" ca="1" si="2"/>
        <v>Pucallpillo</v>
      </c>
      <c r="H17" s="282" t="str">
        <f t="shared" ca="1" si="3"/>
        <v>SI</v>
      </c>
      <c r="I17" s="51" t="s">
        <v>230</v>
      </c>
      <c r="J17" s="269" t="s">
        <v>164</v>
      </c>
      <c r="K17" s="270">
        <v>95</v>
      </c>
      <c r="L17" s="270"/>
      <c r="M17" s="270"/>
      <c r="N17" s="272">
        <f t="shared" ca="1" si="4"/>
        <v>95</v>
      </c>
      <c r="O17" s="249">
        <v>4</v>
      </c>
      <c r="P17" s="18"/>
      <c r="Q17" s="272">
        <f t="shared" ca="1" si="5"/>
        <v>8</v>
      </c>
      <c r="R17" s="251">
        <f t="shared" ca="1" si="6"/>
        <v>87</v>
      </c>
      <c r="S17" s="22">
        <v>2.7</v>
      </c>
      <c r="T17" s="273">
        <f t="shared" ca="1" si="8"/>
        <v>234.9</v>
      </c>
      <c r="U17" s="273">
        <f t="shared" ca="1" si="11"/>
        <v>0</v>
      </c>
      <c r="V17" s="168">
        <f t="shared" ca="1" si="9"/>
        <v>34.800000000000004</v>
      </c>
      <c r="W17" s="168">
        <f t="shared" ca="1" si="7"/>
        <v>200.1</v>
      </c>
      <c r="X17" s="415"/>
      <c r="Y17" s="417"/>
      <c r="Z17" s="359"/>
      <c r="AA17" s="285"/>
      <c r="AB17" s="357"/>
      <c r="AC17" s="284"/>
      <c r="AD17" s="284"/>
      <c r="AE17" s="284"/>
      <c r="AF17" s="284"/>
      <c r="AG17" s="284"/>
      <c r="AH17" s="284"/>
      <c r="AI17" s="284"/>
      <c r="AJ17" s="284"/>
      <c r="AK17" s="284"/>
    </row>
    <row r="18" spans="1:37" s="161" customFormat="1" ht="15.75" hidden="1" x14ac:dyDescent="0.25">
      <c r="A18" s="23">
        <v>13</v>
      </c>
      <c r="B18" s="19">
        <v>45755</v>
      </c>
      <c r="C18" s="20" t="s">
        <v>115</v>
      </c>
      <c r="D18" s="136" t="s">
        <v>322</v>
      </c>
      <c r="E18" s="266" t="str">
        <f t="shared" ca="1" si="12"/>
        <v>AHUANARI SANGAMA</v>
      </c>
      <c r="F18" s="267" t="str">
        <f t="shared" ca="1" si="13"/>
        <v>GLORIA</v>
      </c>
      <c r="G18" s="268" t="str">
        <f t="shared" ca="1" si="2"/>
        <v>San Lorenzo</v>
      </c>
      <c r="H18" s="282" t="str">
        <f t="shared" ca="1" si="3"/>
        <v>SI</v>
      </c>
      <c r="I18" s="51" t="s">
        <v>230</v>
      </c>
      <c r="J18" s="269" t="s">
        <v>164</v>
      </c>
      <c r="K18" s="270">
        <v>294</v>
      </c>
      <c r="L18" s="270"/>
      <c r="M18" s="270"/>
      <c r="N18" s="272">
        <f t="shared" ca="1" si="4"/>
        <v>294</v>
      </c>
      <c r="O18" s="249">
        <v>11</v>
      </c>
      <c r="P18" s="18"/>
      <c r="Q18" s="272">
        <f t="shared" ca="1" si="5"/>
        <v>22</v>
      </c>
      <c r="R18" s="251">
        <f t="shared" ca="1" si="6"/>
        <v>272</v>
      </c>
      <c r="S18" s="22">
        <v>2.7</v>
      </c>
      <c r="T18" s="273">
        <f t="shared" ca="1" si="8"/>
        <v>734.40000000000009</v>
      </c>
      <c r="U18" s="273">
        <f t="shared" ca="1" si="10"/>
        <v>0</v>
      </c>
      <c r="V18" s="168">
        <f t="shared" ca="1" si="9"/>
        <v>108.80000000000001</v>
      </c>
      <c r="W18" s="168">
        <f t="shared" ca="1" si="7"/>
        <v>625.60000000000014</v>
      </c>
      <c r="X18" s="415"/>
      <c r="Y18" s="417"/>
      <c r="Z18" s="359"/>
      <c r="AA18" s="285"/>
      <c r="AB18" s="357"/>
      <c r="AC18" s="284"/>
      <c r="AD18" s="284"/>
      <c r="AE18" s="284"/>
      <c r="AF18" s="284"/>
      <c r="AG18" s="284"/>
      <c r="AH18" s="284"/>
      <c r="AI18" s="284"/>
      <c r="AJ18" s="284"/>
      <c r="AK18" s="284"/>
    </row>
    <row r="19" spans="1:37" s="161" customFormat="1" ht="15.75" hidden="1" x14ac:dyDescent="0.25">
      <c r="A19" s="23">
        <v>14</v>
      </c>
      <c r="B19" s="19">
        <v>45755</v>
      </c>
      <c r="C19" s="20" t="s">
        <v>253</v>
      </c>
      <c r="D19" s="136" t="s">
        <v>323</v>
      </c>
      <c r="E19" s="266" t="str">
        <f t="shared" ca="1" si="12"/>
        <v xml:space="preserve"> ARAUJO LOZANO </v>
      </c>
      <c r="F19" s="267" t="str">
        <f t="shared" ca="1" si="13"/>
        <v>CESAR AUGUSTO</v>
      </c>
      <c r="G19" s="268" t="str">
        <f t="shared" ca="1" si="2"/>
        <v>Santa Rosa</v>
      </c>
      <c r="H19" s="282" t="str">
        <f t="shared" ca="1" si="3"/>
        <v>Si</v>
      </c>
      <c r="I19" s="51" t="s">
        <v>230</v>
      </c>
      <c r="J19" s="269" t="s">
        <v>164</v>
      </c>
      <c r="K19" s="270">
        <v>517</v>
      </c>
      <c r="L19" s="271"/>
      <c r="M19" s="270"/>
      <c r="N19" s="272">
        <f t="shared" ca="1" si="4"/>
        <v>517</v>
      </c>
      <c r="O19" s="249">
        <v>20</v>
      </c>
      <c r="P19" s="18"/>
      <c r="Q19" s="272">
        <f t="shared" ca="1" si="5"/>
        <v>40</v>
      </c>
      <c r="R19" s="251">
        <f t="shared" ca="1" si="6"/>
        <v>477</v>
      </c>
      <c r="S19" s="22">
        <v>2.7</v>
      </c>
      <c r="T19" s="273">
        <f t="shared" ca="1" si="8"/>
        <v>1287.9000000000001</v>
      </c>
      <c r="U19" s="273">
        <f t="shared" ca="1" si="10"/>
        <v>0</v>
      </c>
      <c r="V19" s="168">
        <f t="shared" ca="1" si="9"/>
        <v>190.8</v>
      </c>
      <c r="W19" s="168">
        <f t="shared" ca="1" si="7"/>
        <v>1097.1000000000001</v>
      </c>
      <c r="X19" s="415"/>
      <c r="Y19" s="417"/>
      <c r="Z19" s="359"/>
      <c r="AA19" s="285"/>
      <c r="AB19" s="357"/>
      <c r="AC19" s="284"/>
      <c r="AD19" s="284"/>
      <c r="AE19" s="284"/>
      <c r="AF19" s="284"/>
      <c r="AG19" s="284"/>
      <c r="AH19" s="284"/>
      <c r="AI19" s="284"/>
      <c r="AJ19" s="284"/>
      <c r="AK19" s="284"/>
    </row>
    <row r="20" spans="1:37" s="161" customFormat="1" ht="15.75" hidden="1" x14ac:dyDescent="0.25">
      <c r="A20" s="23">
        <v>15</v>
      </c>
      <c r="B20" s="19">
        <v>45755</v>
      </c>
      <c r="C20" s="20" t="s">
        <v>97</v>
      </c>
      <c r="D20" s="136" t="s">
        <v>324</v>
      </c>
      <c r="E20" s="266" t="str">
        <f t="shared" ca="1" si="12"/>
        <v>BUSTAMANTE GONZALES</v>
      </c>
      <c r="F20" s="267" t="str">
        <f t="shared" ca="1" si="13"/>
        <v>SEGUNDO</v>
      </c>
      <c r="G20" s="268" t="str">
        <f t="shared" ca="1" si="2"/>
        <v>Pucallpillo</v>
      </c>
      <c r="H20" s="282" t="str">
        <f t="shared" ca="1" si="3"/>
        <v>SI</v>
      </c>
      <c r="I20" s="51" t="s">
        <v>230</v>
      </c>
      <c r="J20" s="269" t="s">
        <v>164</v>
      </c>
      <c r="K20" s="270">
        <v>1271</v>
      </c>
      <c r="L20" s="270">
        <v>974</v>
      </c>
      <c r="M20" s="270"/>
      <c r="N20" s="272">
        <f t="shared" ca="1" si="4"/>
        <v>2245</v>
      </c>
      <c r="O20" s="249">
        <f>46+36</f>
        <v>82</v>
      </c>
      <c r="P20" s="18"/>
      <c r="Q20" s="272">
        <f t="shared" ca="1" si="5"/>
        <v>164</v>
      </c>
      <c r="R20" s="251">
        <f t="shared" ca="1" si="6"/>
        <v>2081</v>
      </c>
      <c r="S20" s="22">
        <v>2.7</v>
      </c>
      <c r="T20" s="273">
        <f t="shared" ca="1" si="8"/>
        <v>5618.7000000000007</v>
      </c>
      <c r="U20" s="273">
        <f t="shared" ca="1" si="10"/>
        <v>0</v>
      </c>
      <c r="V20" s="168">
        <f t="shared" ca="1" si="9"/>
        <v>832.40000000000009</v>
      </c>
      <c r="W20" s="168">
        <f t="shared" ca="1" si="7"/>
        <v>4786.3000000000011</v>
      </c>
      <c r="X20" s="415"/>
      <c r="Y20" s="417"/>
      <c r="Z20" s="359"/>
      <c r="AA20" s="285"/>
      <c r="AB20" s="357"/>
      <c r="AC20" s="284"/>
      <c r="AD20" s="284"/>
      <c r="AE20" s="284"/>
      <c r="AF20" s="284"/>
      <c r="AG20" s="284"/>
      <c r="AH20" s="284"/>
      <c r="AI20" s="284"/>
      <c r="AJ20" s="284"/>
      <c r="AK20" s="284"/>
    </row>
    <row r="21" spans="1:37" s="161" customFormat="1" ht="15.75" x14ac:dyDescent="0.25">
      <c r="A21" s="23">
        <v>16</v>
      </c>
      <c r="B21" s="19">
        <v>45812</v>
      </c>
      <c r="C21" s="20" t="s">
        <v>106</v>
      </c>
      <c r="D21" s="286" t="s">
        <v>325</v>
      </c>
      <c r="E21" s="139" t="str">
        <f t="shared" ca="1" si="12"/>
        <v>CHAVEZ DEL RIO</v>
      </c>
      <c r="F21" s="132" t="str">
        <f t="shared" ca="1" si="13"/>
        <v>JULIO MAGNO</v>
      </c>
      <c r="G21" s="85" t="str">
        <f t="shared" ca="1" si="2"/>
        <v>Pueblo Nuevo</v>
      </c>
      <c r="H21" s="102" t="str">
        <f t="shared" ca="1" si="3"/>
        <v>SI</v>
      </c>
      <c r="I21" s="51" t="s">
        <v>230</v>
      </c>
      <c r="J21" s="17" t="s">
        <v>164</v>
      </c>
      <c r="K21" s="21">
        <v>135</v>
      </c>
      <c r="L21" s="21"/>
      <c r="M21" s="21"/>
      <c r="N21" s="246">
        <f t="shared" ca="1" si="4"/>
        <v>135</v>
      </c>
      <c r="O21" s="249">
        <v>5</v>
      </c>
      <c r="P21" s="18"/>
      <c r="Q21" s="246">
        <f t="shared" ca="1" si="5"/>
        <v>10</v>
      </c>
      <c r="R21" s="251">
        <f ca="1">IF(E21="","",N21-P21-Q21)</f>
        <v>125</v>
      </c>
      <c r="S21" s="22">
        <v>4</v>
      </c>
      <c r="T21" s="239">
        <f t="shared" ca="1" si="8"/>
        <v>500</v>
      </c>
      <c r="U21" s="239">
        <f ca="1">IF(E21="","",0.35*R21)</f>
        <v>43.75</v>
      </c>
      <c r="V21" s="181">
        <f ca="1">IF(E21="","",R21*0.3)</f>
        <v>37.5</v>
      </c>
      <c r="W21" s="255">
        <f ca="1">IF(E21="","",T21-U21-V21-O21)</f>
        <v>413.75</v>
      </c>
      <c r="X21" s="360" t="s">
        <v>232</v>
      </c>
      <c r="Y21" s="360" t="s">
        <v>301</v>
      </c>
      <c r="Z21" s="361" t="s">
        <v>302</v>
      </c>
      <c r="AA21" s="285"/>
      <c r="AB21" s="357" t="s">
        <v>463</v>
      </c>
      <c r="AC21" s="284"/>
      <c r="AD21" s="284"/>
      <c r="AE21" s="284"/>
      <c r="AF21" s="284"/>
      <c r="AG21" s="284"/>
      <c r="AH21" s="284"/>
      <c r="AI21" s="284"/>
      <c r="AJ21" s="284"/>
      <c r="AK21" s="284"/>
    </row>
    <row r="22" spans="1:37" ht="15.75" x14ac:dyDescent="0.25">
      <c r="A22" s="23">
        <v>17</v>
      </c>
      <c r="B22" s="19">
        <v>45812</v>
      </c>
      <c r="C22" s="20" t="s">
        <v>166</v>
      </c>
      <c r="D22" s="286" t="s">
        <v>326</v>
      </c>
      <c r="E22" s="139" t="str">
        <f t="shared" ca="1" si="12"/>
        <v>PRINCIPE JARAMILLO</v>
      </c>
      <c r="F22" s="132" t="str">
        <f t="shared" ca="1" si="13"/>
        <v xml:space="preserve">EPIFANIA </v>
      </c>
      <c r="G22" s="85" t="str">
        <f t="shared" ca="1" si="2"/>
        <v>Leoncio Prado</v>
      </c>
      <c r="H22" s="102" t="str">
        <f t="shared" ca="1" si="3"/>
        <v>Si</v>
      </c>
      <c r="I22" s="51" t="s">
        <v>230</v>
      </c>
      <c r="J22" s="26" t="s">
        <v>164</v>
      </c>
      <c r="K22" s="21">
        <v>109</v>
      </c>
      <c r="L22" s="21"/>
      <c r="M22" s="21"/>
      <c r="N22" s="247">
        <f t="shared" ca="1" si="4"/>
        <v>109</v>
      </c>
      <c r="O22" s="249">
        <v>4</v>
      </c>
      <c r="P22" s="18"/>
      <c r="Q22" s="247">
        <f ca="1">IF(E22="","",2*O22)</f>
        <v>8</v>
      </c>
      <c r="R22" s="251">
        <f ca="1">IF(E22="","",N22-P22-Q22)</f>
        <v>101</v>
      </c>
      <c r="S22" s="22">
        <v>4</v>
      </c>
      <c r="T22" s="239">
        <f ca="1">IF(N22="","",R22*S22)</f>
        <v>404</v>
      </c>
      <c r="U22" s="239">
        <f t="shared" ref="U22:U34" ca="1" si="14">IF(E22="","",0.35*R22)</f>
        <v>35.349999999999994</v>
      </c>
      <c r="V22" s="181">
        <f t="shared" ref="V22:V40" ca="1" si="15">IF(E22="","",R22*0.3)</f>
        <v>30.299999999999997</v>
      </c>
      <c r="W22" s="255">
        <f t="shared" ref="W22:W34" ca="1" si="16">IF(E22="","",T22-U22-V22-O22)</f>
        <v>334.34999999999997</v>
      </c>
      <c r="X22" s="360"/>
      <c r="Y22" s="360"/>
      <c r="Z22" s="361"/>
      <c r="AA22" s="253"/>
      <c r="AB22" s="357"/>
    </row>
    <row r="23" spans="1:37" ht="15.75" x14ac:dyDescent="0.25">
      <c r="A23" s="23">
        <v>18</v>
      </c>
      <c r="B23" s="19">
        <v>45812</v>
      </c>
      <c r="C23" s="20" t="s">
        <v>256</v>
      </c>
      <c r="D23" s="286" t="s">
        <v>327</v>
      </c>
      <c r="E23" s="139" t="str">
        <f t="shared" ca="1" si="12"/>
        <v xml:space="preserve"> MUÑOZ HUANUCO</v>
      </c>
      <c r="F23" s="132" t="str">
        <f t="shared" ca="1" si="13"/>
        <v>KEVIN</v>
      </c>
      <c r="G23" s="85" t="str">
        <f t="shared" ca="1" si="2"/>
        <v>Pucallpillo</v>
      </c>
      <c r="H23" s="102" t="str">
        <f t="shared" ca="1" si="3"/>
        <v>Si</v>
      </c>
      <c r="I23" s="51" t="s">
        <v>230</v>
      </c>
      <c r="J23" s="26" t="s">
        <v>164</v>
      </c>
      <c r="K23" s="21">
        <v>732</v>
      </c>
      <c r="L23" s="21"/>
      <c r="M23" s="21"/>
      <c r="N23" s="247">
        <f t="shared" ca="1" si="4"/>
        <v>732</v>
      </c>
      <c r="O23" s="249">
        <v>28</v>
      </c>
      <c r="P23" s="18"/>
      <c r="Q23" s="247">
        <f ca="1">IF(E23="","",2*O23)</f>
        <v>56</v>
      </c>
      <c r="R23" s="251">
        <f ca="1">IF(E23="","",N23-P23-Q23)</f>
        <v>676</v>
      </c>
      <c r="S23" s="22">
        <v>4</v>
      </c>
      <c r="T23" s="239">
        <f ca="1">IF(N23="","",R23*S23)</f>
        <v>2704</v>
      </c>
      <c r="U23" s="239">
        <f t="shared" ca="1" si="14"/>
        <v>236.6</v>
      </c>
      <c r="V23" s="181">
        <f t="shared" ca="1" si="15"/>
        <v>202.79999999999998</v>
      </c>
      <c r="W23" s="255">
        <f t="shared" ca="1" si="16"/>
        <v>2236.6</v>
      </c>
      <c r="X23" s="360"/>
      <c r="Y23" s="360"/>
      <c r="Z23" s="361"/>
      <c r="AA23" s="259">
        <f ca="1">W23-340</f>
        <v>1896.6</v>
      </c>
      <c r="AB23" s="357"/>
    </row>
    <row r="24" spans="1:37" ht="15.75" x14ac:dyDescent="0.25">
      <c r="A24" s="23">
        <v>19</v>
      </c>
      <c r="B24" s="19">
        <v>45812</v>
      </c>
      <c r="C24" s="20" t="s">
        <v>165</v>
      </c>
      <c r="D24" s="286" t="s">
        <v>328</v>
      </c>
      <c r="E24" s="139" t="str">
        <f t="shared" ca="1" si="12"/>
        <v>RAMIREZ RICOPA</v>
      </c>
      <c r="F24" s="132" t="str">
        <f t="shared" ca="1" si="13"/>
        <v>DANIEL</v>
      </c>
      <c r="G24" s="85" t="str">
        <f t="shared" ca="1" si="2"/>
        <v>Esperanza de Panaillo</v>
      </c>
      <c r="H24" s="102" t="str">
        <f t="shared" ca="1" si="3"/>
        <v>Si</v>
      </c>
      <c r="I24" s="51" t="s">
        <v>230</v>
      </c>
      <c r="J24" s="26" t="s">
        <v>164</v>
      </c>
      <c r="K24" s="21">
        <v>41</v>
      </c>
      <c r="L24" s="21"/>
      <c r="M24" s="21"/>
      <c r="N24" s="247">
        <f t="shared" ca="1" si="4"/>
        <v>41</v>
      </c>
      <c r="O24" s="249">
        <v>2</v>
      </c>
      <c r="P24" s="18"/>
      <c r="Q24" s="247">
        <f ca="1">IF(E24="","",2*O24)</f>
        <v>4</v>
      </c>
      <c r="R24" s="251">
        <f ca="1">IF(E24="","",N24-P24-Q24)</f>
        <v>37</v>
      </c>
      <c r="S24" s="22">
        <v>4</v>
      </c>
      <c r="T24" s="239">
        <f ca="1">IF(N24="","",R24*S24)</f>
        <v>148</v>
      </c>
      <c r="U24" s="239">
        <f t="shared" ca="1" si="14"/>
        <v>12.95</v>
      </c>
      <c r="V24" s="181">
        <f t="shared" ca="1" si="15"/>
        <v>11.1</v>
      </c>
      <c r="W24" s="255">
        <f t="shared" ca="1" si="16"/>
        <v>121.95000000000002</v>
      </c>
      <c r="X24" s="360"/>
      <c r="Y24" s="360"/>
      <c r="Z24" s="361"/>
      <c r="AA24" s="253"/>
      <c r="AB24" s="357"/>
    </row>
    <row r="25" spans="1:37" ht="15.75" x14ac:dyDescent="0.25">
      <c r="A25" s="23">
        <v>20</v>
      </c>
      <c r="B25" s="19">
        <v>45812</v>
      </c>
      <c r="C25" s="20" t="s">
        <v>236</v>
      </c>
      <c r="D25" s="286" t="s">
        <v>329</v>
      </c>
      <c r="E25" s="139" t="str">
        <f t="shared" ca="1" si="12"/>
        <v>HUAMAN TANGOA</v>
      </c>
      <c r="F25" s="132" t="str">
        <f t="shared" ca="1" si="13"/>
        <v>CRISTIAN MAYER</v>
      </c>
      <c r="G25" s="85" t="str">
        <f t="shared" ca="1" si="2"/>
        <v>San Juan</v>
      </c>
      <c r="H25" s="102" t="str">
        <f t="shared" ca="1" si="3"/>
        <v>Si</v>
      </c>
      <c r="I25" s="51" t="s">
        <v>230</v>
      </c>
      <c r="J25" s="26" t="s">
        <v>164</v>
      </c>
      <c r="K25" s="21">
        <v>227</v>
      </c>
      <c r="L25" s="21"/>
      <c r="M25" s="21"/>
      <c r="N25" s="247">
        <f t="shared" ca="1" si="4"/>
        <v>227</v>
      </c>
      <c r="O25" s="249">
        <v>10</v>
      </c>
      <c r="P25" s="18"/>
      <c r="Q25" s="247">
        <f t="shared" ca="1" si="5"/>
        <v>20</v>
      </c>
      <c r="R25" s="251">
        <f t="shared" ref="R25:R68" ca="1" si="17">IF(E25="","",N25-P25-Q25)</f>
        <v>207</v>
      </c>
      <c r="S25" s="22">
        <v>4</v>
      </c>
      <c r="T25" s="239">
        <f t="shared" ref="T25:T72" ca="1" si="18">IF(N25="","",R25*S25)</f>
        <v>828</v>
      </c>
      <c r="U25" s="239">
        <f t="shared" ca="1" si="14"/>
        <v>72.449999999999989</v>
      </c>
      <c r="V25" s="181">
        <f t="shared" ca="1" si="15"/>
        <v>62.099999999999994</v>
      </c>
      <c r="W25" s="255">
        <f t="shared" ca="1" si="16"/>
        <v>683.44999999999993</v>
      </c>
      <c r="X25" s="360"/>
      <c r="Y25" s="360"/>
      <c r="Z25" s="361"/>
      <c r="AA25" s="253"/>
      <c r="AB25" s="357"/>
    </row>
    <row r="26" spans="1:37" ht="15.75" x14ac:dyDescent="0.25">
      <c r="A26" s="23">
        <v>21</v>
      </c>
      <c r="B26" s="19">
        <v>45812</v>
      </c>
      <c r="C26" s="20" t="s">
        <v>260</v>
      </c>
      <c r="D26" s="286" t="s">
        <v>330</v>
      </c>
      <c r="E26" s="244" t="str">
        <f t="shared" ca="1" si="12"/>
        <v>PISCO LOMAS</v>
      </c>
      <c r="F26" s="133" t="str">
        <f t="shared" ca="1" si="13"/>
        <v xml:space="preserve">NELLY </v>
      </c>
      <c r="G26" s="85" t="str">
        <f t="shared" ca="1" si="2"/>
        <v>Pueblo Nuevo</v>
      </c>
      <c r="H26" s="102" t="str">
        <f t="shared" ca="1" si="3"/>
        <v>Si</v>
      </c>
      <c r="I26" s="51" t="s">
        <v>230</v>
      </c>
      <c r="J26" s="26" t="s">
        <v>164</v>
      </c>
      <c r="K26" s="21">
        <v>271</v>
      </c>
      <c r="L26" s="21"/>
      <c r="M26" s="21"/>
      <c r="N26" s="247">
        <f t="shared" ca="1" si="4"/>
        <v>271</v>
      </c>
      <c r="O26" s="249">
        <v>11</v>
      </c>
      <c r="P26" s="18"/>
      <c r="Q26" s="247">
        <f t="shared" ca="1" si="5"/>
        <v>22</v>
      </c>
      <c r="R26" s="251">
        <f t="shared" ca="1" si="17"/>
        <v>249</v>
      </c>
      <c r="S26" s="22">
        <v>4</v>
      </c>
      <c r="T26" s="239">
        <f t="shared" ca="1" si="18"/>
        <v>996</v>
      </c>
      <c r="U26" s="239">
        <f t="shared" ca="1" si="14"/>
        <v>87.149999999999991</v>
      </c>
      <c r="V26" s="181">
        <f t="shared" ca="1" si="15"/>
        <v>74.7</v>
      </c>
      <c r="W26" s="255">
        <f t="shared" ca="1" si="16"/>
        <v>823.15</v>
      </c>
      <c r="X26" s="360"/>
      <c r="Y26" s="360"/>
      <c r="Z26" s="361"/>
      <c r="AA26" s="253"/>
      <c r="AB26" s="357"/>
    </row>
    <row r="27" spans="1:37" s="164" customFormat="1" ht="15.75" x14ac:dyDescent="0.25">
      <c r="A27" s="145">
        <v>22</v>
      </c>
      <c r="B27" s="100">
        <v>45812</v>
      </c>
      <c r="C27" s="101" t="s">
        <v>97</v>
      </c>
      <c r="D27" s="287" t="s">
        <v>331</v>
      </c>
      <c r="E27" s="147" t="str">
        <f t="shared" ca="1" si="12"/>
        <v>BUSTAMANTE GONZALES</v>
      </c>
      <c r="F27" s="133" t="str">
        <f t="shared" ca="1" si="13"/>
        <v>SEGUNDO</v>
      </c>
      <c r="G27" s="148" t="str">
        <f t="shared" ca="1" si="2"/>
        <v>Pucallpillo</v>
      </c>
      <c r="H27" s="102" t="str">
        <f t="shared" ca="1" si="3"/>
        <v>SI</v>
      </c>
      <c r="I27" s="149" t="s">
        <v>230</v>
      </c>
      <c r="J27" s="150" t="s">
        <v>164</v>
      </c>
      <c r="K27" s="105">
        <f>180+178+187+186+184</f>
        <v>915</v>
      </c>
      <c r="L27" s="105">
        <f>184+184+183+180+183</f>
        <v>914</v>
      </c>
      <c r="M27" s="105">
        <f>184+186+90+173+149+541+3646</f>
        <v>4969</v>
      </c>
      <c r="N27" s="248">
        <f t="shared" ca="1" si="4"/>
        <v>6798</v>
      </c>
      <c r="O27" s="250">
        <f>106+131</f>
        <v>237</v>
      </c>
      <c r="P27" s="103"/>
      <c r="Q27" s="248">
        <f t="shared" ca="1" si="5"/>
        <v>474</v>
      </c>
      <c r="R27" s="252">
        <f t="shared" ca="1" si="17"/>
        <v>6324</v>
      </c>
      <c r="S27" s="22">
        <v>4</v>
      </c>
      <c r="T27" s="184">
        <f ca="1">IF(N27="","",R27*S27)</f>
        <v>25296</v>
      </c>
      <c r="U27" s="184">
        <f t="shared" ca="1" si="14"/>
        <v>2213.3999999999996</v>
      </c>
      <c r="V27" s="185">
        <f t="shared" ca="1" si="15"/>
        <v>1897.1999999999998</v>
      </c>
      <c r="W27" s="274">
        <f t="shared" ca="1" si="16"/>
        <v>20948.399999999998</v>
      </c>
      <c r="X27" s="360"/>
      <c r="Y27" s="360"/>
      <c r="Z27" s="361"/>
      <c r="AA27" s="275"/>
      <c r="AB27" s="357"/>
    </row>
    <row r="28" spans="1:37" ht="15.75" x14ac:dyDescent="0.25">
      <c r="A28" s="23">
        <v>23</v>
      </c>
      <c r="B28" s="19">
        <v>45812</v>
      </c>
      <c r="C28" s="20" t="s">
        <v>99</v>
      </c>
      <c r="D28" s="286" t="s">
        <v>332</v>
      </c>
      <c r="E28" s="147" t="str">
        <f t="shared" ca="1" si="12"/>
        <v>SALAS TAPULLIMA</v>
      </c>
      <c r="F28" s="133" t="str">
        <f t="shared" ca="1" si="13"/>
        <v>EUSEBIO</v>
      </c>
      <c r="G28" s="85" t="str">
        <f t="shared" ca="1" si="2"/>
        <v>Pucallpillo</v>
      </c>
      <c r="H28" s="102" t="str">
        <f t="shared" ca="1" si="3"/>
        <v>SI</v>
      </c>
      <c r="I28" s="51" t="s">
        <v>230</v>
      </c>
      <c r="J28" s="26" t="s">
        <v>164</v>
      </c>
      <c r="K28" s="21">
        <f>1151+122</f>
        <v>1273</v>
      </c>
      <c r="L28" s="21">
        <v>3002</v>
      </c>
      <c r="M28" s="21"/>
      <c r="N28" s="247">
        <f t="shared" ca="1" si="4"/>
        <v>4275</v>
      </c>
      <c r="O28" s="249">
        <f>44+106</f>
        <v>150</v>
      </c>
      <c r="P28" s="18"/>
      <c r="Q28" s="247">
        <f t="shared" ca="1" si="5"/>
        <v>300</v>
      </c>
      <c r="R28" s="251">
        <f t="shared" ca="1" si="17"/>
        <v>3975</v>
      </c>
      <c r="S28" s="22">
        <v>4</v>
      </c>
      <c r="T28" s="239">
        <f t="shared" ca="1" si="18"/>
        <v>15900</v>
      </c>
      <c r="U28" s="239">
        <f t="shared" ca="1" si="14"/>
        <v>1391.25</v>
      </c>
      <c r="V28" s="181">
        <f t="shared" ca="1" si="15"/>
        <v>1192.5</v>
      </c>
      <c r="W28" s="255">
        <f t="shared" ca="1" si="16"/>
        <v>13166.25</v>
      </c>
      <c r="X28" s="360"/>
      <c r="Y28" s="360"/>
      <c r="Z28" s="361"/>
      <c r="AA28" s="253"/>
      <c r="AB28" s="357"/>
    </row>
    <row r="29" spans="1:37" s="164" customFormat="1" ht="15.75" x14ac:dyDescent="0.25">
      <c r="A29" s="145">
        <v>24</v>
      </c>
      <c r="B29" s="100">
        <v>45812</v>
      </c>
      <c r="C29" s="101" t="s">
        <v>102</v>
      </c>
      <c r="D29" s="287" t="s">
        <v>333</v>
      </c>
      <c r="E29" s="147" t="str">
        <f t="shared" ca="1" si="12"/>
        <v>CORDOVA SANCHEZ</v>
      </c>
      <c r="F29" s="133" t="str">
        <f t="shared" ca="1" si="13"/>
        <v>WITLE</v>
      </c>
      <c r="G29" s="148" t="str">
        <f t="shared" ca="1" si="2"/>
        <v>Pueblo Libre</v>
      </c>
      <c r="H29" s="102" t="str">
        <f t="shared" ca="1" si="3"/>
        <v>SI</v>
      </c>
      <c r="I29" s="149" t="s">
        <v>230</v>
      </c>
      <c r="J29" s="150" t="s">
        <v>164</v>
      </c>
      <c r="K29" s="105">
        <v>1470</v>
      </c>
      <c r="L29" s="105">
        <v>472</v>
      </c>
      <c r="M29" s="105"/>
      <c r="N29" s="248">
        <f t="shared" ca="1" si="4"/>
        <v>1942</v>
      </c>
      <c r="O29" s="250">
        <f>49+18</f>
        <v>67</v>
      </c>
      <c r="P29" s="103"/>
      <c r="Q29" s="248">
        <f ca="1">IF(E29="","",2*O29)</f>
        <v>134</v>
      </c>
      <c r="R29" s="252">
        <f ca="1">IF(E29="","",N29-P29-Q29)</f>
        <v>1808</v>
      </c>
      <c r="S29" s="22">
        <v>4</v>
      </c>
      <c r="T29" s="184">
        <f t="shared" ca="1" si="18"/>
        <v>7232</v>
      </c>
      <c r="U29" s="184">
        <f t="shared" ca="1" si="14"/>
        <v>632.79999999999995</v>
      </c>
      <c r="V29" s="185">
        <f t="shared" ca="1" si="15"/>
        <v>542.4</v>
      </c>
      <c r="W29" s="274">
        <f t="shared" ca="1" si="16"/>
        <v>5989.8</v>
      </c>
      <c r="X29" s="360"/>
      <c r="Y29" s="360"/>
      <c r="Z29" s="361"/>
      <c r="AA29" s="275"/>
      <c r="AB29" s="357"/>
    </row>
    <row r="30" spans="1:37" s="125" customFormat="1" ht="15.75" x14ac:dyDescent="0.25">
      <c r="A30" s="145">
        <v>25</v>
      </c>
      <c r="B30" s="19">
        <v>45812</v>
      </c>
      <c r="C30" s="101" t="s">
        <v>90</v>
      </c>
      <c r="D30" s="286" t="s">
        <v>334</v>
      </c>
      <c r="E30" s="147" t="str">
        <f t="shared" ca="1" si="12"/>
        <v>VELAZCO CASTRO</v>
      </c>
      <c r="F30" s="133" t="str">
        <f t="shared" ca="1" si="13"/>
        <v>ENA VILMA</v>
      </c>
      <c r="G30" s="148" t="str">
        <f t="shared" ca="1" si="2"/>
        <v>Cashibococha</v>
      </c>
      <c r="H30" s="102" t="str">
        <f t="shared" ca="1" si="3"/>
        <v>SI</v>
      </c>
      <c r="I30" s="51" t="s">
        <v>230</v>
      </c>
      <c r="J30" s="150" t="s">
        <v>164</v>
      </c>
      <c r="K30" s="105">
        <v>981</v>
      </c>
      <c r="L30" s="105">
        <v>1086</v>
      </c>
      <c r="M30" s="105"/>
      <c r="N30" s="248">
        <f t="shared" ca="1" si="4"/>
        <v>2067</v>
      </c>
      <c r="O30" s="250">
        <f>35+40</f>
        <v>75</v>
      </c>
      <c r="P30" s="138"/>
      <c r="Q30" s="248">
        <f t="shared" ca="1" si="5"/>
        <v>150</v>
      </c>
      <c r="R30" s="252">
        <f t="shared" ca="1" si="17"/>
        <v>1917</v>
      </c>
      <c r="S30" s="22">
        <v>4</v>
      </c>
      <c r="T30" s="184">
        <f t="shared" ca="1" si="18"/>
        <v>7668</v>
      </c>
      <c r="U30" s="239">
        <f t="shared" ca="1" si="14"/>
        <v>670.94999999999993</v>
      </c>
      <c r="V30" s="181">
        <f t="shared" ca="1" si="15"/>
        <v>575.1</v>
      </c>
      <c r="W30" s="255">
        <f t="shared" ca="1" si="16"/>
        <v>6346.95</v>
      </c>
      <c r="X30" s="360"/>
      <c r="Y30" s="360"/>
      <c r="Z30" s="361"/>
      <c r="AA30" s="254"/>
      <c r="AB30" s="357"/>
    </row>
    <row r="31" spans="1:37" ht="15.75" x14ac:dyDescent="0.25">
      <c r="A31" s="114">
        <v>26</v>
      </c>
      <c r="B31" s="19">
        <v>45812</v>
      </c>
      <c r="C31" s="20" t="s">
        <v>264</v>
      </c>
      <c r="D31" s="286" t="s">
        <v>335</v>
      </c>
      <c r="E31" s="147" t="str">
        <f t="shared" ca="1" si="12"/>
        <v xml:space="preserve"> MEZA RODRIGUEZ</v>
      </c>
      <c r="F31" s="133" t="str">
        <f t="shared" ca="1" si="13"/>
        <v>PATRICIA</v>
      </c>
      <c r="G31" s="85" t="str">
        <f t="shared" ca="1" si="2"/>
        <v>11 de Agosto</v>
      </c>
      <c r="H31" s="102" t="str">
        <f t="shared" ca="1" si="3"/>
        <v>Si</v>
      </c>
      <c r="I31" s="51" t="s">
        <v>230</v>
      </c>
      <c r="J31" s="26" t="s">
        <v>164</v>
      </c>
      <c r="K31" s="21">
        <v>4688</v>
      </c>
      <c r="L31" s="21">
        <f>177+119+199+145+230</f>
        <v>870</v>
      </c>
      <c r="M31" s="21"/>
      <c r="N31" s="247">
        <f t="shared" ca="1" si="4"/>
        <v>5558</v>
      </c>
      <c r="O31" s="249">
        <f>166+12+8+7+9</f>
        <v>202</v>
      </c>
      <c r="P31" s="18"/>
      <c r="Q31" s="247">
        <f t="shared" ca="1" si="5"/>
        <v>404</v>
      </c>
      <c r="R31" s="251">
        <f t="shared" ca="1" si="17"/>
        <v>5154</v>
      </c>
      <c r="S31" s="22">
        <v>4</v>
      </c>
      <c r="T31" s="239">
        <f t="shared" ca="1" si="18"/>
        <v>20616</v>
      </c>
      <c r="U31" s="239">
        <f t="shared" ca="1" si="14"/>
        <v>1803.8999999999999</v>
      </c>
      <c r="V31" s="181">
        <f t="shared" ca="1" si="15"/>
        <v>1546.2</v>
      </c>
      <c r="W31" s="255">
        <f t="shared" ca="1" si="16"/>
        <v>17063.899999999998</v>
      </c>
      <c r="X31" s="360"/>
      <c r="Y31" s="360"/>
      <c r="Z31" s="361"/>
      <c r="AA31" s="253"/>
      <c r="AB31" s="357"/>
    </row>
    <row r="32" spans="1:37" ht="15.75" x14ac:dyDescent="0.25">
      <c r="A32" s="23">
        <v>27</v>
      </c>
      <c r="B32" s="19">
        <v>45812</v>
      </c>
      <c r="C32" s="20" t="s">
        <v>91</v>
      </c>
      <c r="D32" s="286" t="s">
        <v>336</v>
      </c>
      <c r="E32" s="147" t="str">
        <f t="shared" ca="1" si="12"/>
        <v xml:space="preserve">VELASQUEZ CARLOS </v>
      </c>
      <c r="F32" s="133" t="str">
        <f t="shared" ca="1" si="13"/>
        <v>DARIO</v>
      </c>
      <c r="G32" s="85" t="str">
        <f t="shared" ca="1" si="2"/>
        <v>Echegaray</v>
      </c>
      <c r="H32" s="102" t="str">
        <f t="shared" ca="1" si="3"/>
        <v>SI</v>
      </c>
      <c r="I32" s="51" t="s">
        <v>230</v>
      </c>
      <c r="J32" s="26" t="s">
        <v>164</v>
      </c>
      <c r="K32" s="21">
        <v>46</v>
      </c>
      <c r="L32" s="21"/>
      <c r="M32" s="21"/>
      <c r="N32" s="247">
        <f t="shared" ca="1" si="4"/>
        <v>46</v>
      </c>
      <c r="O32" s="249">
        <v>2</v>
      </c>
      <c r="P32" s="18"/>
      <c r="Q32" s="247">
        <f t="shared" ca="1" si="5"/>
        <v>4</v>
      </c>
      <c r="R32" s="251">
        <f t="shared" ca="1" si="17"/>
        <v>42</v>
      </c>
      <c r="S32" s="22">
        <v>4</v>
      </c>
      <c r="T32" s="239">
        <f t="shared" ca="1" si="18"/>
        <v>168</v>
      </c>
      <c r="U32" s="239">
        <f t="shared" ca="1" si="14"/>
        <v>14.7</v>
      </c>
      <c r="V32" s="181">
        <f t="shared" ca="1" si="15"/>
        <v>12.6</v>
      </c>
      <c r="W32" s="255">
        <f t="shared" ca="1" si="16"/>
        <v>138.70000000000002</v>
      </c>
      <c r="X32" s="360"/>
      <c r="Y32" s="360"/>
      <c r="Z32" s="361"/>
      <c r="AA32" s="253"/>
      <c r="AB32" s="357"/>
    </row>
    <row r="33" spans="1:28" ht="15.75" x14ac:dyDescent="0.25">
      <c r="A33" s="23">
        <v>28</v>
      </c>
      <c r="B33" s="19">
        <v>45812</v>
      </c>
      <c r="C33" s="20" t="s">
        <v>101</v>
      </c>
      <c r="D33" s="286" t="s">
        <v>337</v>
      </c>
      <c r="E33" s="147" t="str">
        <f t="shared" ca="1" si="12"/>
        <v>CONTRERAS VELIZ</v>
      </c>
      <c r="F33" s="133" t="str">
        <f t="shared" ca="1" si="13"/>
        <v>CEFERINO</v>
      </c>
      <c r="G33" s="85" t="str">
        <f t="shared" ca="1" si="2"/>
        <v>Pueblo Libre</v>
      </c>
      <c r="H33" s="102" t="str">
        <f t="shared" ca="1" si="3"/>
        <v>SI</v>
      </c>
      <c r="I33" s="51" t="s">
        <v>230</v>
      </c>
      <c r="J33" s="26" t="s">
        <v>164</v>
      </c>
      <c r="K33" s="21">
        <v>593</v>
      </c>
      <c r="L33" s="21"/>
      <c r="M33" s="21"/>
      <c r="N33" s="247">
        <f t="shared" ca="1" si="4"/>
        <v>593</v>
      </c>
      <c r="O33" s="249">
        <v>22</v>
      </c>
      <c r="P33" s="18"/>
      <c r="Q33" s="247">
        <f t="shared" ca="1" si="5"/>
        <v>44</v>
      </c>
      <c r="R33" s="251">
        <f t="shared" ca="1" si="17"/>
        <v>549</v>
      </c>
      <c r="S33" s="22">
        <v>4</v>
      </c>
      <c r="T33" s="239">
        <f t="shared" ca="1" si="18"/>
        <v>2196</v>
      </c>
      <c r="U33" s="239">
        <f t="shared" ca="1" si="14"/>
        <v>192.14999999999998</v>
      </c>
      <c r="V33" s="181">
        <f t="shared" ca="1" si="15"/>
        <v>164.7</v>
      </c>
      <c r="W33" s="255">
        <f t="shared" ca="1" si="16"/>
        <v>1817.1499999999999</v>
      </c>
      <c r="X33" s="360"/>
      <c r="Y33" s="360"/>
      <c r="Z33" s="361"/>
      <c r="AA33" s="253"/>
      <c r="AB33" s="357"/>
    </row>
    <row r="34" spans="1:28" ht="15.75" x14ac:dyDescent="0.25">
      <c r="A34" s="23">
        <v>29</v>
      </c>
      <c r="B34" s="19">
        <v>45812</v>
      </c>
      <c r="C34" s="20" t="s">
        <v>96</v>
      </c>
      <c r="D34" s="286" t="s">
        <v>338</v>
      </c>
      <c r="E34" s="244" t="str">
        <f t="shared" ca="1" si="12"/>
        <v xml:space="preserve">BARDALES VELA </v>
      </c>
      <c r="F34" s="133" t="str">
        <f t="shared" ca="1" si="13"/>
        <v>ADOLFO</v>
      </c>
      <c r="G34" s="85" t="str">
        <f t="shared" ca="1" si="2"/>
        <v>Pucallpillo</v>
      </c>
      <c r="H34" s="102" t="str">
        <f t="shared" ca="1" si="3"/>
        <v>SI</v>
      </c>
      <c r="I34" s="51" t="s">
        <v>230</v>
      </c>
      <c r="J34" s="26" t="s">
        <v>164</v>
      </c>
      <c r="K34" s="21">
        <v>612</v>
      </c>
      <c r="L34" s="21"/>
      <c r="M34" s="21"/>
      <c r="N34" s="247">
        <f t="shared" ca="1" si="4"/>
        <v>612</v>
      </c>
      <c r="O34" s="249">
        <v>21</v>
      </c>
      <c r="P34" s="18"/>
      <c r="Q34" s="247">
        <f t="shared" ca="1" si="5"/>
        <v>42</v>
      </c>
      <c r="R34" s="251">
        <f t="shared" ca="1" si="17"/>
        <v>570</v>
      </c>
      <c r="S34" s="22">
        <v>4</v>
      </c>
      <c r="T34" s="239">
        <f t="shared" ca="1" si="18"/>
        <v>2280</v>
      </c>
      <c r="U34" s="239">
        <f t="shared" ca="1" si="14"/>
        <v>199.5</v>
      </c>
      <c r="V34" s="181">
        <f t="shared" ca="1" si="15"/>
        <v>171</v>
      </c>
      <c r="W34" s="255">
        <f t="shared" ca="1" si="16"/>
        <v>1888.5</v>
      </c>
      <c r="X34" s="360"/>
      <c r="Y34" s="360"/>
      <c r="Z34" s="361"/>
      <c r="AA34" s="253"/>
      <c r="AB34" s="357"/>
    </row>
    <row r="35" spans="1:28" ht="15.75" x14ac:dyDescent="0.25">
      <c r="A35" s="23">
        <v>30</v>
      </c>
      <c r="B35" s="19">
        <v>45812</v>
      </c>
      <c r="C35" s="20" t="s">
        <v>169</v>
      </c>
      <c r="D35" s="286" t="s">
        <v>339</v>
      </c>
      <c r="E35" s="244" t="str">
        <f t="shared" ca="1" si="12"/>
        <v xml:space="preserve">MEZA TINTA </v>
      </c>
      <c r="F35" s="133" t="str">
        <f t="shared" ca="1" si="13"/>
        <v>AMILCAR</v>
      </c>
      <c r="G35" s="85" t="str">
        <f t="shared" ca="1" si="2"/>
        <v>Santa Rosa</v>
      </c>
      <c r="H35" s="102" t="str">
        <f t="shared" ca="1" si="3"/>
        <v>SI</v>
      </c>
      <c r="I35" s="51" t="s">
        <v>230</v>
      </c>
      <c r="J35" s="26" t="s">
        <v>164</v>
      </c>
      <c r="K35" s="18">
        <f>177+119+199+145+230</f>
        <v>870</v>
      </c>
      <c r="L35" s="18">
        <v>474.8</v>
      </c>
      <c r="M35" s="18"/>
      <c r="N35" s="245">
        <f t="shared" ca="1" si="4"/>
        <v>1344.8</v>
      </c>
      <c r="O35" s="249">
        <v>40</v>
      </c>
      <c r="P35" s="18"/>
      <c r="Q35" s="247">
        <f t="shared" ca="1" si="5"/>
        <v>80</v>
      </c>
      <c r="R35" s="251">
        <f ca="1">IF(E35="","",N35-P35-Q35)</f>
        <v>1264.8</v>
      </c>
      <c r="S35" s="22">
        <v>4</v>
      </c>
      <c r="T35" s="239">
        <f t="shared" ca="1" si="18"/>
        <v>5059.2</v>
      </c>
      <c r="U35" s="239">
        <f ca="1">IF(E35="","",0.3*R35)</f>
        <v>379.44</v>
      </c>
      <c r="V35" s="181">
        <f t="shared" ca="1" si="15"/>
        <v>379.44</v>
      </c>
      <c r="W35" s="255">
        <f t="shared" ref="W35:W68" ca="1" si="19">IF(E35="","",T35-U35-V35)</f>
        <v>4300.3200000000006</v>
      </c>
      <c r="X35" s="360"/>
      <c r="Y35" s="360"/>
      <c r="Z35" s="361"/>
      <c r="AA35" s="253"/>
      <c r="AB35" s="357"/>
    </row>
    <row r="36" spans="1:28" ht="15.75" hidden="1" x14ac:dyDescent="0.25">
      <c r="A36" s="23">
        <v>31</v>
      </c>
      <c r="B36" s="19">
        <v>45813</v>
      </c>
      <c r="C36" s="20" t="s">
        <v>253</v>
      </c>
      <c r="D36" s="293" t="s">
        <v>340</v>
      </c>
      <c r="E36" s="147" t="str">
        <f t="shared" ca="1" si="12"/>
        <v xml:space="preserve"> ARAUJO LOZANO </v>
      </c>
      <c r="F36" s="133" t="str">
        <f t="shared" ca="1" si="13"/>
        <v>CESAR AUGUSTO</v>
      </c>
      <c r="G36" s="85" t="str">
        <f t="shared" ca="1" si="2"/>
        <v>Santa Rosa</v>
      </c>
      <c r="H36" s="102" t="str">
        <f t="shared" ca="1" si="3"/>
        <v>Si</v>
      </c>
      <c r="I36" s="51" t="s">
        <v>230</v>
      </c>
      <c r="J36" s="26" t="s">
        <v>164</v>
      </c>
      <c r="K36" s="18">
        <v>116.7</v>
      </c>
      <c r="L36" s="18"/>
      <c r="M36" s="18"/>
      <c r="N36" s="245">
        <f t="shared" ca="1" si="4"/>
        <v>116.7</v>
      </c>
      <c r="O36" s="249"/>
      <c r="P36" s="18"/>
      <c r="Q36" s="247">
        <f t="shared" ca="1" si="5"/>
        <v>0</v>
      </c>
      <c r="R36" s="251">
        <f t="shared" ca="1" si="17"/>
        <v>116.7</v>
      </c>
      <c r="S36" s="22">
        <v>5</v>
      </c>
      <c r="T36" s="49">
        <f t="shared" ca="1" si="18"/>
        <v>583.5</v>
      </c>
      <c r="U36" s="49">
        <f t="shared" ref="U36:U89" ca="1" si="20">IF(E36="","",0*R36)</f>
        <v>0</v>
      </c>
      <c r="V36" s="181">
        <f t="shared" ca="1" si="15"/>
        <v>35.01</v>
      </c>
      <c r="W36" s="255">
        <f t="shared" ca="1" si="19"/>
        <v>548.49</v>
      </c>
      <c r="X36" s="371" t="s">
        <v>232</v>
      </c>
      <c r="Y36" s="372" t="s">
        <v>437</v>
      </c>
      <c r="Z36" s="373" t="s">
        <v>438</v>
      </c>
      <c r="AA36" s="285"/>
      <c r="AB36" s="418" t="s">
        <v>464</v>
      </c>
    </row>
    <row r="37" spans="1:28" s="164" customFormat="1" ht="15.75" hidden="1" x14ac:dyDescent="0.25">
      <c r="A37" s="145">
        <v>32</v>
      </c>
      <c r="B37" s="100">
        <v>45813</v>
      </c>
      <c r="C37" s="101" t="s">
        <v>253</v>
      </c>
      <c r="D37" s="293" t="s">
        <v>341</v>
      </c>
      <c r="E37" s="147" t="str">
        <f t="shared" ca="1" si="12"/>
        <v xml:space="preserve"> ARAUJO LOZANO </v>
      </c>
      <c r="F37" s="133" t="str">
        <f t="shared" ca="1" si="13"/>
        <v>CESAR AUGUSTO</v>
      </c>
      <c r="G37" s="148" t="str">
        <f t="shared" ca="1" si="2"/>
        <v>Santa Rosa</v>
      </c>
      <c r="H37" s="102" t="str">
        <f t="shared" ca="1" si="3"/>
        <v>Si</v>
      </c>
      <c r="I37" s="149" t="s">
        <v>230</v>
      </c>
      <c r="J37" s="150" t="s">
        <v>164</v>
      </c>
      <c r="K37" s="103">
        <v>126.95</v>
      </c>
      <c r="L37" s="103"/>
      <c r="M37" s="103"/>
      <c r="N37" s="276">
        <f t="shared" ca="1" si="4"/>
        <v>126.95</v>
      </c>
      <c r="O37" s="105"/>
      <c r="P37" s="103"/>
      <c r="Q37" s="248">
        <f t="shared" ca="1" si="5"/>
        <v>0</v>
      </c>
      <c r="R37" s="252">
        <f t="shared" ca="1" si="17"/>
        <v>126.95</v>
      </c>
      <c r="S37" s="22">
        <v>5</v>
      </c>
      <c r="T37" s="107">
        <f t="shared" ca="1" si="18"/>
        <v>634.75</v>
      </c>
      <c r="U37" s="107">
        <f t="shared" ca="1" si="20"/>
        <v>0</v>
      </c>
      <c r="V37" s="185">
        <f t="shared" ca="1" si="15"/>
        <v>38.085000000000001</v>
      </c>
      <c r="W37" s="274">
        <f t="shared" ca="1" si="19"/>
        <v>596.66499999999996</v>
      </c>
      <c r="X37" s="371"/>
      <c r="Y37" s="372"/>
      <c r="Z37" s="374"/>
      <c r="AA37" s="289"/>
      <c r="AB37" s="418"/>
    </row>
    <row r="38" spans="1:28" ht="15.75" hidden="1" x14ac:dyDescent="0.25">
      <c r="A38" s="23">
        <v>33</v>
      </c>
      <c r="B38" s="19">
        <v>45813</v>
      </c>
      <c r="C38" s="20" t="s">
        <v>253</v>
      </c>
      <c r="D38" s="293" t="s">
        <v>342</v>
      </c>
      <c r="E38" s="147" t="str">
        <f t="shared" ca="1" si="12"/>
        <v xml:space="preserve"> ARAUJO LOZANO </v>
      </c>
      <c r="F38" s="133" t="str">
        <f t="shared" ca="1" si="13"/>
        <v>CESAR AUGUSTO</v>
      </c>
      <c r="G38" s="85" t="str">
        <f t="shared" ca="1" si="2"/>
        <v>Santa Rosa</v>
      </c>
      <c r="H38" s="102" t="str">
        <f t="shared" ca="1" si="3"/>
        <v>Si</v>
      </c>
      <c r="I38" s="51" t="s">
        <v>230</v>
      </c>
      <c r="J38" s="26" t="s">
        <v>164</v>
      </c>
      <c r="K38" s="18">
        <v>123.6</v>
      </c>
      <c r="L38" s="18"/>
      <c r="M38" s="18"/>
      <c r="N38" s="245">
        <f t="shared" ca="1" si="4"/>
        <v>123.6</v>
      </c>
      <c r="O38" s="21"/>
      <c r="P38" s="18"/>
      <c r="Q38" s="247">
        <f t="shared" ca="1" si="5"/>
        <v>0</v>
      </c>
      <c r="R38" s="251">
        <f t="shared" ca="1" si="17"/>
        <v>123.6</v>
      </c>
      <c r="S38" s="22">
        <v>5</v>
      </c>
      <c r="T38" s="49">
        <f t="shared" ca="1" si="18"/>
        <v>618</v>
      </c>
      <c r="U38" s="49">
        <f t="shared" ca="1" si="20"/>
        <v>0</v>
      </c>
      <c r="V38" s="181">
        <f t="shared" ca="1" si="15"/>
        <v>37.08</v>
      </c>
      <c r="W38" s="255">
        <f t="shared" ca="1" si="19"/>
        <v>580.91999999999996</v>
      </c>
      <c r="X38" s="371"/>
      <c r="Y38" s="372"/>
      <c r="Z38" s="374"/>
      <c r="AA38" s="290"/>
      <c r="AB38" s="418"/>
    </row>
    <row r="39" spans="1:28" ht="15.75" hidden="1" x14ac:dyDescent="0.25">
      <c r="A39" s="23">
        <v>34</v>
      </c>
      <c r="B39" s="19">
        <v>45813</v>
      </c>
      <c r="C39" s="20" t="s">
        <v>253</v>
      </c>
      <c r="D39" s="293" t="s">
        <v>343</v>
      </c>
      <c r="E39" s="147" t="str">
        <f t="shared" ca="1" si="12"/>
        <v xml:space="preserve"> ARAUJO LOZANO </v>
      </c>
      <c r="F39" s="133" t="str">
        <f t="shared" ca="1" si="13"/>
        <v>CESAR AUGUSTO</v>
      </c>
      <c r="G39" s="85" t="str">
        <f t="shared" ca="1" si="2"/>
        <v>Santa Rosa</v>
      </c>
      <c r="H39" s="102" t="str">
        <f t="shared" ca="1" si="3"/>
        <v>Si</v>
      </c>
      <c r="I39" s="51" t="s">
        <v>230</v>
      </c>
      <c r="J39" s="26" t="s">
        <v>164</v>
      </c>
      <c r="K39" s="18">
        <v>79.400000000000006</v>
      </c>
      <c r="L39" s="18"/>
      <c r="M39" s="18"/>
      <c r="N39" s="245">
        <f t="shared" ca="1" si="4"/>
        <v>79.400000000000006</v>
      </c>
      <c r="O39" s="21"/>
      <c r="P39" s="18"/>
      <c r="Q39" s="247">
        <f t="shared" ca="1" si="5"/>
        <v>0</v>
      </c>
      <c r="R39" s="251">
        <f ca="1">IF(E39="","",N39-P39-Q39)</f>
        <v>79.400000000000006</v>
      </c>
      <c r="S39" s="22">
        <v>5</v>
      </c>
      <c r="T39" s="49">
        <f t="shared" ca="1" si="18"/>
        <v>397</v>
      </c>
      <c r="U39" s="49">
        <f t="shared" ca="1" si="20"/>
        <v>0</v>
      </c>
      <c r="V39" s="181">
        <f t="shared" ca="1" si="15"/>
        <v>23.82</v>
      </c>
      <c r="W39" s="255">
        <f t="shared" ca="1" si="19"/>
        <v>373.18</v>
      </c>
      <c r="X39" s="371"/>
      <c r="Y39" s="372"/>
      <c r="Z39" s="374"/>
      <c r="AA39" s="291"/>
      <c r="AB39" s="418"/>
    </row>
    <row r="40" spans="1:28" ht="15.75" hidden="1" x14ac:dyDescent="0.25">
      <c r="A40" s="23">
        <v>35</v>
      </c>
      <c r="B40" s="19">
        <v>45813</v>
      </c>
      <c r="C40" s="20" t="s">
        <v>253</v>
      </c>
      <c r="D40" s="293" t="s">
        <v>344</v>
      </c>
      <c r="E40" s="147" t="str">
        <f ca="1">IF(C40="","",VLOOKUP(C40,bdsocios,2,FALSE))</f>
        <v xml:space="preserve"> ARAUJO LOZANO </v>
      </c>
      <c r="F40" s="133" t="str">
        <f t="shared" ca="1" si="13"/>
        <v>CESAR AUGUSTO</v>
      </c>
      <c r="G40" s="84" t="str">
        <f t="shared" ca="1" si="2"/>
        <v>Santa Rosa</v>
      </c>
      <c r="H40" s="102" t="str">
        <f t="shared" ca="1" si="3"/>
        <v>Si</v>
      </c>
      <c r="I40" s="51" t="s">
        <v>230</v>
      </c>
      <c r="J40" s="26" t="s">
        <v>225</v>
      </c>
      <c r="K40" s="18">
        <v>11.86</v>
      </c>
      <c r="L40" s="18"/>
      <c r="M40" s="18"/>
      <c r="N40" s="245">
        <f t="shared" ca="1" si="4"/>
        <v>11.86</v>
      </c>
      <c r="O40" s="21"/>
      <c r="P40" s="18"/>
      <c r="Q40" s="247">
        <f t="shared" ca="1" si="5"/>
        <v>0</v>
      </c>
      <c r="R40" s="251">
        <f t="shared" ca="1" si="17"/>
        <v>11.86</v>
      </c>
      <c r="S40" s="22">
        <v>5</v>
      </c>
      <c r="T40" s="49">
        <f ca="1">IF(N40="","",R40*S40)</f>
        <v>59.3</v>
      </c>
      <c r="U40" s="49">
        <f t="shared" ca="1" si="20"/>
        <v>0</v>
      </c>
      <c r="V40" s="181">
        <f t="shared" ca="1" si="15"/>
        <v>3.5579999999999998</v>
      </c>
      <c r="W40" s="255">
        <f t="shared" ca="1" si="19"/>
        <v>55.741999999999997</v>
      </c>
      <c r="X40" s="371"/>
      <c r="Y40" s="372"/>
      <c r="Z40" s="375"/>
      <c r="AA40" s="285"/>
      <c r="AB40" s="418"/>
    </row>
    <row r="41" spans="1:28" ht="15.75" x14ac:dyDescent="0.25">
      <c r="A41" s="23">
        <v>36</v>
      </c>
      <c r="B41" s="19">
        <v>45820</v>
      </c>
      <c r="C41" s="20" t="s">
        <v>115</v>
      </c>
      <c r="D41" s="294" t="s">
        <v>439</v>
      </c>
      <c r="E41" s="147" t="str">
        <f t="shared" ca="1" si="12"/>
        <v>AHUANARI SANGAMA</v>
      </c>
      <c r="F41" s="133" t="str">
        <f t="shared" ca="1" si="13"/>
        <v>GLORIA</v>
      </c>
      <c r="G41" s="84" t="str">
        <f t="shared" ca="1" si="2"/>
        <v>San Lorenzo</v>
      </c>
      <c r="H41" s="102" t="str">
        <f t="shared" ca="1" si="3"/>
        <v>SI</v>
      </c>
      <c r="I41" s="51" t="s">
        <v>230</v>
      </c>
      <c r="J41" s="26" t="s">
        <v>225</v>
      </c>
      <c r="K41" s="18">
        <v>105</v>
      </c>
      <c r="L41" s="18"/>
      <c r="M41" s="18"/>
      <c r="N41" s="245">
        <f t="shared" ca="1" si="4"/>
        <v>105</v>
      </c>
      <c r="O41" s="21">
        <v>4</v>
      </c>
      <c r="P41" s="18"/>
      <c r="Q41" s="48">
        <f t="shared" ca="1" si="5"/>
        <v>8</v>
      </c>
      <c r="R41" s="70">
        <f t="shared" ca="1" si="17"/>
        <v>97</v>
      </c>
      <c r="S41" s="22">
        <v>4</v>
      </c>
      <c r="T41" s="49">
        <f t="shared" ca="1" si="18"/>
        <v>388</v>
      </c>
      <c r="U41" s="49">
        <f ca="1">IF(E41="","",0.35*R41)</f>
        <v>33.949999999999996</v>
      </c>
      <c r="V41" s="50">
        <f t="shared" ref="V41:V69" ca="1" si="21">IF(E41="","",R41*0.3)</f>
        <v>29.099999999999998</v>
      </c>
      <c r="W41" s="255">
        <f ca="1">IF(E41="","",T41-U41-V41)</f>
        <v>324.95</v>
      </c>
      <c r="X41" s="376" t="s">
        <v>232</v>
      </c>
      <c r="Y41" s="410" t="s">
        <v>449</v>
      </c>
      <c r="Z41" s="411" t="s">
        <v>302</v>
      </c>
      <c r="AA41" s="290"/>
      <c r="AB41" s="391" t="s">
        <v>463</v>
      </c>
    </row>
    <row r="42" spans="1:28" ht="15.75" x14ac:dyDescent="0.25">
      <c r="A42" s="23">
        <v>37</v>
      </c>
      <c r="B42" s="19">
        <v>45820</v>
      </c>
      <c r="C42" s="20" t="s">
        <v>265</v>
      </c>
      <c r="D42" s="294" t="s">
        <v>440</v>
      </c>
      <c r="E42" s="266" t="str">
        <f t="shared" ca="1" si="12"/>
        <v xml:space="preserve"> ALBERTO DAMAS </v>
      </c>
      <c r="F42" s="132" t="str">
        <f t="shared" ca="1" si="13"/>
        <v>PEDRO</v>
      </c>
      <c r="G42" s="84" t="str">
        <f t="shared" ca="1" si="2"/>
        <v>San Juan</v>
      </c>
      <c r="H42" s="102" t="str">
        <f t="shared" ca="1" si="3"/>
        <v>Si</v>
      </c>
      <c r="I42" s="51" t="s">
        <v>230</v>
      </c>
      <c r="J42" s="26" t="s">
        <v>225</v>
      </c>
      <c r="K42" s="18">
        <v>112</v>
      </c>
      <c r="L42" s="18"/>
      <c r="M42" s="18"/>
      <c r="N42" s="245">
        <f t="shared" ca="1" si="4"/>
        <v>112</v>
      </c>
      <c r="O42" s="21">
        <v>4</v>
      </c>
      <c r="P42" s="18"/>
      <c r="Q42" s="48">
        <f t="shared" ca="1" si="5"/>
        <v>8</v>
      </c>
      <c r="R42" s="70">
        <f t="shared" ca="1" si="17"/>
        <v>104</v>
      </c>
      <c r="S42" s="22">
        <v>4</v>
      </c>
      <c r="T42" s="49">
        <f t="shared" ca="1" si="18"/>
        <v>416</v>
      </c>
      <c r="U42" s="49">
        <f t="shared" ref="U42:U49" ca="1" si="22">IF(E42="","",0.35*R42)</f>
        <v>36.4</v>
      </c>
      <c r="V42" s="50">
        <f t="shared" ca="1" si="21"/>
        <v>31.2</v>
      </c>
      <c r="W42" s="255">
        <f t="shared" ca="1" si="19"/>
        <v>348.40000000000003</v>
      </c>
      <c r="X42" s="376"/>
      <c r="Y42" s="410"/>
      <c r="Z42" s="412"/>
      <c r="AA42" s="290"/>
      <c r="AB42" s="391"/>
    </row>
    <row r="43" spans="1:28" ht="15.75" x14ac:dyDescent="0.25">
      <c r="A43" s="23">
        <v>38</v>
      </c>
      <c r="B43" s="19">
        <v>45820</v>
      </c>
      <c r="C43" s="20" t="s">
        <v>262</v>
      </c>
      <c r="D43" s="294" t="s">
        <v>441</v>
      </c>
      <c r="E43" s="147" t="str">
        <f t="shared" ca="1" si="12"/>
        <v xml:space="preserve"> PACAYA DE MOZOMBITE</v>
      </c>
      <c r="F43" s="132" t="str">
        <f t="shared" ca="1" si="13"/>
        <v>NIMIA</v>
      </c>
      <c r="G43" s="84" t="str">
        <f t="shared" ca="1" si="2"/>
        <v>San Juan</v>
      </c>
      <c r="H43" s="102" t="str">
        <f t="shared" ca="1" si="3"/>
        <v>Si</v>
      </c>
      <c r="I43" s="51" t="s">
        <v>230</v>
      </c>
      <c r="J43" s="26" t="s">
        <v>225</v>
      </c>
      <c r="K43" s="18">
        <v>118</v>
      </c>
      <c r="L43" s="18"/>
      <c r="M43" s="18"/>
      <c r="N43" s="245">
        <f t="shared" ca="1" si="4"/>
        <v>118</v>
      </c>
      <c r="O43" s="21">
        <v>5</v>
      </c>
      <c r="P43" s="18"/>
      <c r="Q43" s="48">
        <f t="shared" ca="1" si="5"/>
        <v>10</v>
      </c>
      <c r="R43" s="70">
        <f t="shared" ca="1" si="17"/>
        <v>108</v>
      </c>
      <c r="S43" s="22">
        <v>4</v>
      </c>
      <c r="T43" s="49">
        <f t="shared" ca="1" si="18"/>
        <v>432</v>
      </c>
      <c r="U43" s="49">
        <f t="shared" ca="1" si="22"/>
        <v>37.799999999999997</v>
      </c>
      <c r="V43" s="50">
        <f t="shared" ca="1" si="21"/>
        <v>32.4</v>
      </c>
      <c r="W43" s="255">
        <f t="shared" ca="1" si="19"/>
        <v>361.8</v>
      </c>
      <c r="X43" s="376"/>
      <c r="Y43" s="410"/>
      <c r="Z43" s="412"/>
      <c r="AA43" s="285"/>
      <c r="AB43" s="391"/>
    </row>
    <row r="44" spans="1:28" ht="15.75" x14ac:dyDescent="0.25">
      <c r="A44" s="23">
        <v>39</v>
      </c>
      <c r="B44" s="19">
        <v>45820</v>
      </c>
      <c r="C44" s="20" t="s">
        <v>101</v>
      </c>
      <c r="D44" s="294" t="s">
        <v>442</v>
      </c>
      <c r="E44" s="266" t="str">
        <f t="shared" ca="1" si="12"/>
        <v>CONTRERAS VELIZ</v>
      </c>
      <c r="F44" s="132" t="str">
        <f t="shared" ca="1" si="13"/>
        <v>CEFERINO</v>
      </c>
      <c r="G44" s="84" t="str">
        <f t="shared" ca="1" si="2"/>
        <v>Pueblo Libre</v>
      </c>
      <c r="H44" s="102" t="str">
        <f t="shared" ca="1" si="3"/>
        <v>SI</v>
      </c>
      <c r="I44" s="51" t="s">
        <v>230</v>
      </c>
      <c r="J44" s="26" t="s">
        <v>225</v>
      </c>
      <c r="K44" s="18">
        <v>480</v>
      </c>
      <c r="L44" s="18"/>
      <c r="M44" s="18"/>
      <c r="N44" s="245">
        <f t="shared" ca="1" si="4"/>
        <v>480</v>
      </c>
      <c r="O44" s="21">
        <v>18</v>
      </c>
      <c r="P44" s="18"/>
      <c r="Q44" s="48">
        <f t="shared" ca="1" si="5"/>
        <v>36</v>
      </c>
      <c r="R44" s="70">
        <f t="shared" ca="1" si="17"/>
        <v>444</v>
      </c>
      <c r="S44" s="22">
        <v>4</v>
      </c>
      <c r="T44" s="49">
        <f t="shared" ca="1" si="18"/>
        <v>1776</v>
      </c>
      <c r="U44" s="49">
        <f t="shared" ca="1" si="22"/>
        <v>155.39999999999998</v>
      </c>
      <c r="V44" s="50">
        <f t="shared" ca="1" si="21"/>
        <v>133.19999999999999</v>
      </c>
      <c r="W44" s="261">
        <f t="shared" ca="1" si="19"/>
        <v>1487.3999999999999</v>
      </c>
      <c r="X44" s="376"/>
      <c r="Y44" s="410"/>
      <c r="Z44" s="412"/>
      <c r="AA44" s="285"/>
      <c r="AB44" s="391"/>
    </row>
    <row r="45" spans="1:28" ht="15.75" x14ac:dyDescent="0.25">
      <c r="A45" s="23">
        <v>40</v>
      </c>
      <c r="B45" s="19">
        <v>45820</v>
      </c>
      <c r="C45" s="20" t="s">
        <v>99</v>
      </c>
      <c r="D45" s="294" t="s">
        <v>443</v>
      </c>
      <c r="E45" s="266" t="str">
        <f t="shared" ca="1" si="12"/>
        <v>SALAS TAPULLIMA</v>
      </c>
      <c r="F45" s="134" t="str">
        <f t="shared" ca="1" si="13"/>
        <v>EUSEBIO</v>
      </c>
      <c r="G45" s="84" t="str">
        <f t="shared" ca="1" si="2"/>
        <v>Pucallpillo</v>
      </c>
      <c r="H45" s="102" t="str">
        <f t="shared" ca="1" si="3"/>
        <v>SI</v>
      </c>
      <c r="I45" s="51" t="s">
        <v>230</v>
      </c>
      <c r="J45" s="26" t="s">
        <v>225</v>
      </c>
      <c r="K45" s="18">
        <v>1118</v>
      </c>
      <c r="L45" s="18">
        <v>1174</v>
      </c>
      <c r="M45" s="18"/>
      <c r="N45" s="245">
        <f t="shared" ca="1" si="4"/>
        <v>2292</v>
      </c>
      <c r="O45" s="21">
        <v>80</v>
      </c>
      <c r="P45" s="18"/>
      <c r="Q45" s="48">
        <f ca="1">IF(E45="","",2*O45)</f>
        <v>160</v>
      </c>
      <c r="R45" s="70">
        <f t="shared" ca="1" si="17"/>
        <v>2132</v>
      </c>
      <c r="S45" s="22">
        <v>4</v>
      </c>
      <c r="T45" s="49">
        <f t="shared" ca="1" si="18"/>
        <v>8528</v>
      </c>
      <c r="U45" s="49">
        <f t="shared" ca="1" si="22"/>
        <v>746.19999999999993</v>
      </c>
      <c r="V45" s="50">
        <f t="shared" ca="1" si="21"/>
        <v>639.6</v>
      </c>
      <c r="W45" s="255">
        <f ca="1">IF(E45="","",T45-U45-V45)</f>
        <v>7142.2</v>
      </c>
      <c r="X45" s="376"/>
      <c r="Y45" s="410"/>
      <c r="Z45" s="412"/>
      <c r="AA45" s="285"/>
      <c r="AB45" s="391"/>
    </row>
    <row r="46" spans="1:28" ht="15.75" x14ac:dyDescent="0.25">
      <c r="A46" s="23">
        <v>41</v>
      </c>
      <c r="B46" s="19">
        <v>45820</v>
      </c>
      <c r="C46" s="20" t="s">
        <v>254</v>
      </c>
      <c r="D46" s="294" t="s">
        <v>444</v>
      </c>
      <c r="E46" s="266" t="str">
        <f t="shared" ca="1" si="12"/>
        <v xml:space="preserve"> MARIANO MORENO</v>
      </c>
      <c r="F46" s="134" t="str">
        <f t="shared" ca="1" si="13"/>
        <v>JUAN</v>
      </c>
      <c r="G46" s="84" t="str">
        <f t="shared" ca="1" si="2"/>
        <v>Santa Rosa</v>
      </c>
      <c r="H46" s="102" t="str">
        <f t="shared" ca="1" si="3"/>
        <v>Si</v>
      </c>
      <c r="I46" s="51" t="s">
        <v>230</v>
      </c>
      <c r="J46" s="26" t="s">
        <v>225</v>
      </c>
      <c r="K46" s="18">
        <v>392</v>
      </c>
      <c r="L46" s="18"/>
      <c r="M46" s="18"/>
      <c r="N46" s="245">
        <f t="shared" ca="1" si="4"/>
        <v>392</v>
      </c>
      <c r="O46" s="21">
        <v>16</v>
      </c>
      <c r="P46" s="18"/>
      <c r="Q46" s="48">
        <f t="shared" ca="1" si="5"/>
        <v>32</v>
      </c>
      <c r="R46" s="70">
        <f t="shared" ca="1" si="17"/>
        <v>360</v>
      </c>
      <c r="S46" s="22">
        <v>4</v>
      </c>
      <c r="T46" s="49">
        <f t="shared" ca="1" si="18"/>
        <v>1440</v>
      </c>
      <c r="U46" s="49">
        <f t="shared" ca="1" si="22"/>
        <v>125.99999999999999</v>
      </c>
      <c r="V46" s="50">
        <f t="shared" ca="1" si="21"/>
        <v>108</v>
      </c>
      <c r="W46" s="255">
        <f t="shared" ca="1" si="19"/>
        <v>1206</v>
      </c>
      <c r="X46" s="376"/>
      <c r="Y46" s="410"/>
      <c r="Z46" s="412"/>
      <c r="AA46" s="292"/>
      <c r="AB46" s="391"/>
    </row>
    <row r="47" spans="1:28" ht="15.75" x14ac:dyDescent="0.25">
      <c r="A47" s="23">
        <v>42</v>
      </c>
      <c r="B47" s="19">
        <v>45820</v>
      </c>
      <c r="C47" s="20" t="s">
        <v>87</v>
      </c>
      <c r="D47" s="294" t="s">
        <v>445</v>
      </c>
      <c r="E47" s="266" t="str">
        <f t="shared" ca="1" si="12"/>
        <v>AMASIFUEN INOCENTE</v>
      </c>
      <c r="F47" s="135" t="str">
        <f t="shared" ca="1" si="13"/>
        <v>RAFAEL</v>
      </c>
      <c r="G47" s="84" t="str">
        <f t="shared" ca="1" si="2"/>
        <v>Bellavista</v>
      </c>
      <c r="H47" s="102" t="str">
        <f t="shared" ca="1" si="3"/>
        <v>SI</v>
      </c>
      <c r="I47" s="51" t="s">
        <v>230</v>
      </c>
      <c r="J47" s="26" t="s">
        <v>225</v>
      </c>
      <c r="K47" s="18">
        <v>87</v>
      </c>
      <c r="L47" s="18"/>
      <c r="M47" s="18"/>
      <c r="N47" s="245">
        <f t="shared" ca="1" si="4"/>
        <v>87</v>
      </c>
      <c r="O47" s="21">
        <v>3</v>
      </c>
      <c r="P47" s="18"/>
      <c r="Q47" s="48">
        <f t="shared" ca="1" si="5"/>
        <v>6</v>
      </c>
      <c r="R47" s="70">
        <f t="shared" ca="1" si="17"/>
        <v>81</v>
      </c>
      <c r="S47" s="22">
        <v>4</v>
      </c>
      <c r="T47" s="49">
        <f t="shared" ca="1" si="18"/>
        <v>324</v>
      </c>
      <c r="U47" s="49">
        <f t="shared" ca="1" si="22"/>
        <v>28.349999999999998</v>
      </c>
      <c r="V47" s="50">
        <f t="shared" ca="1" si="21"/>
        <v>24.3</v>
      </c>
      <c r="W47" s="255">
        <f t="shared" ca="1" si="19"/>
        <v>271.34999999999997</v>
      </c>
      <c r="X47" s="376"/>
      <c r="Y47" s="410"/>
      <c r="Z47" s="412"/>
      <c r="AA47" s="285"/>
      <c r="AB47" s="391"/>
    </row>
    <row r="48" spans="1:28" ht="15.75" x14ac:dyDescent="0.25">
      <c r="A48" s="23">
        <v>43</v>
      </c>
      <c r="B48" s="19">
        <v>45820</v>
      </c>
      <c r="C48" s="20" t="s">
        <v>96</v>
      </c>
      <c r="D48" s="294" t="s">
        <v>446</v>
      </c>
      <c r="E48" s="266" t="str">
        <f t="shared" ca="1" si="12"/>
        <v xml:space="preserve">BARDALES VELA </v>
      </c>
      <c r="F48" s="134" t="str">
        <f t="shared" ca="1" si="13"/>
        <v>ADOLFO</v>
      </c>
      <c r="G48" s="84" t="str">
        <f t="shared" ca="1" si="2"/>
        <v>Pucallpillo</v>
      </c>
      <c r="H48" s="102" t="str">
        <f t="shared" ca="1" si="3"/>
        <v>SI</v>
      </c>
      <c r="I48" s="51" t="s">
        <v>210</v>
      </c>
      <c r="J48" s="26" t="s">
        <v>225</v>
      </c>
      <c r="K48" s="18">
        <v>144</v>
      </c>
      <c r="L48" s="18"/>
      <c r="M48" s="18"/>
      <c r="N48" s="245">
        <f t="shared" ca="1" si="4"/>
        <v>144</v>
      </c>
      <c r="O48" s="21">
        <v>5</v>
      </c>
      <c r="P48" s="18"/>
      <c r="Q48" s="48">
        <f t="shared" ca="1" si="5"/>
        <v>10</v>
      </c>
      <c r="R48" s="70">
        <f t="shared" ca="1" si="17"/>
        <v>134</v>
      </c>
      <c r="S48" s="22">
        <v>4</v>
      </c>
      <c r="T48" s="49">
        <f t="shared" ca="1" si="18"/>
        <v>536</v>
      </c>
      <c r="U48" s="49">
        <f t="shared" ca="1" si="22"/>
        <v>46.9</v>
      </c>
      <c r="V48" s="50">
        <f t="shared" ca="1" si="21"/>
        <v>40.199999999999996</v>
      </c>
      <c r="W48" s="255">
        <f t="shared" ca="1" si="19"/>
        <v>448.90000000000003</v>
      </c>
      <c r="X48" s="376"/>
      <c r="Y48" s="410"/>
      <c r="Z48" s="412"/>
      <c r="AA48" s="285"/>
      <c r="AB48" s="391"/>
    </row>
    <row r="49" spans="1:40" ht="15.75" x14ac:dyDescent="0.25">
      <c r="A49" s="23">
        <v>44</v>
      </c>
      <c r="B49" s="19">
        <v>45820</v>
      </c>
      <c r="C49" s="20" t="s">
        <v>97</v>
      </c>
      <c r="D49" s="294" t="s">
        <v>447</v>
      </c>
      <c r="E49" s="266" t="str">
        <f t="shared" ca="1" si="12"/>
        <v>BUSTAMANTE GONZALES</v>
      </c>
      <c r="F49" s="135" t="str">
        <f t="shared" ca="1" si="13"/>
        <v>SEGUNDO</v>
      </c>
      <c r="G49" s="84" t="str">
        <f t="shared" ca="1" si="2"/>
        <v>Pucallpillo</v>
      </c>
      <c r="H49" s="102" t="str">
        <f t="shared" ca="1" si="3"/>
        <v>SI</v>
      </c>
      <c r="I49" s="51" t="s">
        <v>210</v>
      </c>
      <c r="J49" s="26" t="s">
        <v>225</v>
      </c>
      <c r="K49" s="18">
        <v>1197</v>
      </c>
      <c r="L49" s="18">
        <v>1194</v>
      </c>
      <c r="M49" s="18"/>
      <c r="N49" s="245">
        <f t="shared" ca="1" si="4"/>
        <v>2391</v>
      </c>
      <c r="O49" s="21">
        <v>87</v>
      </c>
      <c r="P49" s="18"/>
      <c r="Q49" s="48">
        <f t="shared" ca="1" si="5"/>
        <v>174</v>
      </c>
      <c r="R49" s="70">
        <f t="shared" ca="1" si="17"/>
        <v>2217</v>
      </c>
      <c r="S49" s="22">
        <v>4</v>
      </c>
      <c r="T49" s="49">
        <f t="shared" ca="1" si="18"/>
        <v>8868</v>
      </c>
      <c r="U49" s="49">
        <f t="shared" ca="1" si="22"/>
        <v>775.94999999999993</v>
      </c>
      <c r="V49" s="50">
        <f t="shared" ca="1" si="21"/>
        <v>665.1</v>
      </c>
      <c r="W49" s="255">
        <f t="shared" ca="1" si="19"/>
        <v>7426.95</v>
      </c>
      <c r="X49" s="376"/>
      <c r="Y49" s="410"/>
      <c r="Z49" s="412"/>
      <c r="AA49" s="290"/>
      <c r="AB49" s="391"/>
    </row>
    <row r="50" spans="1:40" ht="15.75" x14ac:dyDescent="0.25">
      <c r="A50" s="23">
        <v>45</v>
      </c>
      <c r="B50" s="19">
        <v>45820</v>
      </c>
      <c r="C50" s="20" t="s">
        <v>102</v>
      </c>
      <c r="D50" s="294" t="s">
        <v>448</v>
      </c>
      <c r="E50" s="263" t="str">
        <f t="shared" ca="1" si="12"/>
        <v>CORDOVA SANCHEZ</v>
      </c>
      <c r="F50" s="135" t="str">
        <f t="shared" ca="1" si="13"/>
        <v>WITLE</v>
      </c>
      <c r="G50" s="84" t="str">
        <f t="shared" ca="1" si="2"/>
        <v>Pueblo Libre</v>
      </c>
      <c r="H50" s="102" t="str">
        <f t="shared" ca="1" si="3"/>
        <v>SI</v>
      </c>
      <c r="I50" s="51" t="s">
        <v>210</v>
      </c>
      <c r="J50" s="26" t="s">
        <v>225</v>
      </c>
      <c r="K50" s="18">
        <v>365</v>
      </c>
      <c r="L50" s="18"/>
      <c r="M50" s="18"/>
      <c r="N50" s="245">
        <f t="shared" ca="1" si="4"/>
        <v>365</v>
      </c>
      <c r="O50" s="21">
        <v>14</v>
      </c>
      <c r="P50" s="18"/>
      <c r="Q50" s="48">
        <f t="shared" ca="1" si="5"/>
        <v>28</v>
      </c>
      <c r="R50" s="70">
        <f t="shared" ca="1" si="17"/>
        <v>337</v>
      </c>
      <c r="S50" s="22">
        <v>4</v>
      </c>
      <c r="T50" s="49">
        <f t="shared" ca="1" si="18"/>
        <v>1348</v>
      </c>
      <c r="U50" s="49">
        <f ca="1">IF(E50="","",0.3*R50)</f>
        <v>101.1</v>
      </c>
      <c r="V50" s="50">
        <f t="shared" ca="1" si="21"/>
        <v>101.1</v>
      </c>
      <c r="W50" s="261">
        <f t="shared" ca="1" si="19"/>
        <v>1145.8000000000002</v>
      </c>
      <c r="X50" s="376"/>
      <c r="Y50" s="410"/>
      <c r="Z50" s="413"/>
      <c r="AA50" s="296"/>
      <c r="AB50" s="391"/>
    </row>
    <row r="51" spans="1:40" ht="15.75" hidden="1" x14ac:dyDescent="0.25">
      <c r="A51" s="23">
        <v>46</v>
      </c>
      <c r="B51" s="19">
        <v>45837</v>
      </c>
      <c r="C51" s="20" t="s">
        <v>265</v>
      </c>
      <c r="D51" s="55" t="s">
        <v>345</v>
      </c>
      <c r="E51" s="263" t="str">
        <f t="shared" ca="1" si="12"/>
        <v xml:space="preserve"> ALBERTO DAMAS </v>
      </c>
      <c r="F51" s="135" t="str">
        <f t="shared" ca="1" si="13"/>
        <v>PEDRO</v>
      </c>
      <c r="G51" s="84" t="str">
        <f t="shared" ca="1" si="2"/>
        <v>San Juan</v>
      </c>
      <c r="H51" s="102" t="str">
        <f t="shared" ca="1" si="3"/>
        <v>Si</v>
      </c>
      <c r="I51" s="51" t="s">
        <v>210</v>
      </c>
      <c r="J51" s="26" t="s">
        <v>225</v>
      </c>
      <c r="K51" s="18">
        <v>791</v>
      </c>
      <c r="L51" s="18"/>
      <c r="M51" s="18"/>
      <c r="N51" s="245">
        <f t="shared" ca="1" si="4"/>
        <v>791</v>
      </c>
      <c r="O51" s="21">
        <v>32</v>
      </c>
      <c r="P51" s="18"/>
      <c r="Q51" s="48">
        <f t="shared" ca="1" si="5"/>
        <v>64</v>
      </c>
      <c r="R51" s="70">
        <f t="shared" ca="1" si="17"/>
        <v>727</v>
      </c>
      <c r="S51" s="22">
        <v>3</v>
      </c>
      <c r="T51" s="49">
        <f t="shared" ca="1" si="18"/>
        <v>2181</v>
      </c>
      <c r="U51" s="49">
        <f ca="1">IF(E51="","",0.4*R51)</f>
        <v>290.8</v>
      </c>
      <c r="V51" s="50">
        <f t="shared" ca="1" si="21"/>
        <v>218.1</v>
      </c>
      <c r="W51" s="274">
        <f t="shared" ca="1" si="19"/>
        <v>1672.1000000000001</v>
      </c>
      <c r="X51" s="362" t="s">
        <v>450</v>
      </c>
      <c r="Y51" s="365" t="s">
        <v>451</v>
      </c>
      <c r="Z51" s="368" t="s">
        <v>452</v>
      </c>
      <c r="AA51" s="285"/>
      <c r="AB51" s="392"/>
    </row>
    <row r="52" spans="1:40" ht="15.75" hidden="1" x14ac:dyDescent="0.25">
      <c r="A52" s="23">
        <v>47</v>
      </c>
      <c r="B52" s="19">
        <v>45837</v>
      </c>
      <c r="C52" s="20" t="s">
        <v>256</v>
      </c>
      <c r="D52" s="55" t="s">
        <v>346</v>
      </c>
      <c r="E52" s="288" t="str">
        <f t="shared" ca="1" si="12"/>
        <v xml:space="preserve"> MUÑOZ HUANUCO</v>
      </c>
      <c r="F52" s="134" t="str">
        <f t="shared" ca="1" si="13"/>
        <v>KEVIN</v>
      </c>
      <c r="G52" s="84" t="str">
        <f t="shared" ca="1" si="2"/>
        <v>Pucallpillo</v>
      </c>
      <c r="H52" s="102" t="str">
        <f t="shared" ca="1" si="3"/>
        <v>Si</v>
      </c>
      <c r="I52" s="51" t="s">
        <v>210</v>
      </c>
      <c r="J52" s="26" t="s">
        <v>225</v>
      </c>
      <c r="K52" s="18">
        <v>1280</v>
      </c>
      <c r="L52" s="18">
        <v>238</v>
      </c>
      <c r="M52" s="18">
        <v>132</v>
      </c>
      <c r="N52" s="245">
        <f t="shared" ca="1" si="4"/>
        <v>1650</v>
      </c>
      <c r="O52" s="21">
        <v>62</v>
      </c>
      <c r="P52" s="18"/>
      <c r="Q52" s="48">
        <f t="shared" ca="1" si="5"/>
        <v>124</v>
      </c>
      <c r="R52" s="70">
        <f t="shared" ca="1" si="17"/>
        <v>1526</v>
      </c>
      <c r="S52" s="22">
        <v>3</v>
      </c>
      <c r="T52" s="49">
        <f t="shared" ca="1" si="18"/>
        <v>4578</v>
      </c>
      <c r="U52" s="49">
        <f t="shared" ref="U52:U86" ca="1" si="23">IF(E52="","",0.4*R52)</f>
        <v>610.4</v>
      </c>
      <c r="V52" s="50">
        <f t="shared" ca="1" si="21"/>
        <v>457.8</v>
      </c>
      <c r="W52" s="274">
        <f t="shared" ca="1" si="19"/>
        <v>3509.7999999999997</v>
      </c>
      <c r="X52" s="363"/>
      <c r="Y52" s="366"/>
      <c r="Z52" s="369"/>
      <c r="AA52" s="285"/>
      <c r="AB52" s="393"/>
    </row>
    <row r="53" spans="1:40" ht="15.75" hidden="1" x14ac:dyDescent="0.25">
      <c r="A53" s="23">
        <v>48</v>
      </c>
      <c r="B53" s="19">
        <v>45837</v>
      </c>
      <c r="C53" s="20" t="s">
        <v>111</v>
      </c>
      <c r="D53" s="55" t="s">
        <v>347</v>
      </c>
      <c r="E53" s="24" t="str">
        <f t="shared" ca="1" si="12"/>
        <v xml:space="preserve">SANGAMA GUERRA </v>
      </c>
      <c r="F53" s="135" t="str">
        <f t="shared" ca="1" si="13"/>
        <v>LEONCIO</v>
      </c>
      <c r="G53" s="84" t="str">
        <f t="shared" ca="1" si="2"/>
        <v>Pueblo Nuevo</v>
      </c>
      <c r="H53" s="102" t="str">
        <f t="shared" ca="1" si="3"/>
        <v>SI</v>
      </c>
      <c r="I53" s="51" t="s">
        <v>210</v>
      </c>
      <c r="J53" s="26" t="s">
        <v>225</v>
      </c>
      <c r="K53" s="18">
        <v>166</v>
      </c>
      <c r="L53" s="18"/>
      <c r="M53" s="18"/>
      <c r="N53" s="245">
        <f t="shared" ca="1" si="4"/>
        <v>166</v>
      </c>
      <c r="O53" s="21">
        <v>7</v>
      </c>
      <c r="P53" s="18"/>
      <c r="Q53" s="48">
        <f t="shared" ca="1" si="5"/>
        <v>14</v>
      </c>
      <c r="R53" s="70">
        <f t="shared" ca="1" si="17"/>
        <v>152</v>
      </c>
      <c r="S53" s="22">
        <v>3</v>
      </c>
      <c r="T53" s="49">
        <f t="shared" ca="1" si="18"/>
        <v>456</v>
      </c>
      <c r="U53" s="49">
        <f t="shared" ca="1" si="23"/>
        <v>60.800000000000004</v>
      </c>
      <c r="V53" s="50">
        <f t="shared" ca="1" si="21"/>
        <v>45.6</v>
      </c>
      <c r="W53" s="274">
        <f t="shared" ca="1" si="19"/>
        <v>349.59999999999997</v>
      </c>
      <c r="X53" s="363"/>
      <c r="Y53" s="366"/>
      <c r="Z53" s="369"/>
      <c r="AA53" s="285"/>
      <c r="AB53" s="393"/>
    </row>
    <row r="54" spans="1:40" ht="15.75" hidden="1" x14ac:dyDescent="0.25">
      <c r="A54" s="23">
        <v>49</v>
      </c>
      <c r="B54" s="19">
        <v>45837</v>
      </c>
      <c r="C54" s="20" t="s">
        <v>107</v>
      </c>
      <c r="D54" s="55" t="s">
        <v>348</v>
      </c>
      <c r="E54" s="24" t="str">
        <f t="shared" ca="1" si="12"/>
        <v>CHUJUTALLI UPIACHIHUA</v>
      </c>
      <c r="F54" s="135" t="str">
        <f t="shared" ca="1" si="13"/>
        <v>AMANCIO</v>
      </c>
      <c r="G54" s="84" t="str">
        <f t="shared" ca="1" si="2"/>
        <v>Pueblo Nuevo</v>
      </c>
      <c r="H54" s="102" t="str">
        <f t="shared" ca="1" si="3"/>
        <v>SI</v>
      </c>
      <c r="I54" s="51" t="s">
        <v>210</v>
      </c>
      <c r="J54" s="26" t="s">
        <v>225</v>
      </c>
      <c r="K54" s="18">
        <v>107</v>
      </c>
      <c r="L54" s="18"/>
      <c r="M54" s="18"/>
      <c r="N54" s="245">
        <f t="shared" ca="1" si="4"/>
        <v>107</v>
      </c>
      <c r="O54" s="21">
        <v>4</v>
      </c>
      <c r="P54" s="18"/>
      <c r="Q54" s="48">
        <f t="shared" ca="1" si="5"/>
        <v>8</v>
      </c>
      <c r="R54" s="70">
        <f t="shared" ca="1" si="17"/>
        <v>99</v>
      </c>
      <c r="S54" s="22">
        <v>3</v>
      </c>
      <c r="T54" s="49">
        <f t="shared" ca="1" si="18"/>
        <v>297</v>
      </c>
      <c r="U54" s="49">
        <f t="shared" ca="1" si="23"/>
        <v>39.6</v>
      </c>
      <c r="V54" s="50">
        <f t="shared" ca="1" si="21"/>
        <v>29.7</v>
      </c>
      <c r="W54" s="274">
        <f t="shared" ca="1" si="19"/>
        <v>227.7</v>
      </c>
      <c r="X54" s="363"/>
      <c r="Y54" s="366"/>
      <c r="Z54" s="369"/>
      <c r="AA54" s="285"/>
      <c r="AB54" s="393"/>
    </row>
    <row r="55" spans="1:40" ht="15.75" hidden="1" x14ac:dyDescent="0.25">
      <c r="A55" s="23">
        <v>50</v>
      </c>
      <c r="B55" s="19">
        <v>45837</v>
      </c>
      <c r="C55" s="20" t="s">
        <v>110</v>
      </c>
      <c r="D55" s="55" t="s">
        <v>349</v>
      </c>
      <c r="E55" s="24" t="str">
        <f t="shared" ca="1" si="12"/>
        <v xml:space="preserve">SANGAMA GUERRA </v>
      </c>
      <c r="F55" s="135" t="str">
        <f t="shared" ca="1" si="13"/>
        <v>EDMUNDO</v>
      </c>
      <c r="G55" s="84" t="str">
        <f t="shared" ca="1" si="2"/>
        <v>Pueblo Nuevo</v>
      </c>
      <c r="H55" s="102" t="str">
        <f t="shared" ca="1" si="3"/>
        <v>SI</v>
      </c>
      <c r="I55" s="51" t="s">
        <v>210</v>
      </c>
      <c r="J55" s="26" t="s">
        <v>225</v>
      </c>
      <c r="K55" s="18">
        <v>260</v>
      </c>
      <c r="L55" s="18"/>
      <c r="M55" s="18"/>
      <c r="N55" s="245">
        <f t="shared" ca="1" si="4"/>
        <v>260</v>
      </c>
      <c r="O55" s="21">
        <v>10</v>
      </c>
      <c r="P55" s="18"/>
      <c r="Q55" s="48">
        <f t="shared" ca="1" si="5"/>
        <v>20</v>
      </c>
      <c r="R55" s="70">
        <f t="shared" ca="1" si="17"/>
        <v>240</v>
      </c>
      <c r="S55" s="22">
        <v>3</v>
      </c>
      <c r="T55" s="49">
        <f t="shared" ca="1" si="18"/>
        <v>720</v>
      </c>
      <c r="U55" s="49">
        <f t="shared" ca="1" si="23"/>
        <v>96</v>
      </c>
      <c r="V55" s="50">
        <f t="shared" ca="1" si="21"/>
        <v>72</v>
      </c>
      <c r="W55" s="274">
        <f t="shared" ca="1" si="19"/>
        <v>552</v>
      </c>
      <c r="X55" s="363"/>
      <c r="Y55" s="366"/>
      <c r="Z55" s="369"/>
      <c r="AA55" s="297"/>
      <c r="AB55" s="393"/>
      <c r="AD55" s="72"/>
      <c r="AE55" s="72"/>
    </row>
    <row r="56" spans="1:40" ht="15.75" hidden="1" x14ac:dyDescent="0.25">
      <c r="A56" s="23">
        <v>51</v>
      </c>
      <c r="B56" s="19">
        <v>45837</v>
      </c>
      <c r="C56" s="20" t="s">
        <v>254</v>
      </c>
      <c r="D56" s="55" t="s">
        <v>350</v>
      </c>
      <c r="E56" s="24" t="str">
        <f t="shared" ca="1" si="12"/>
        <v xml:space="preserve"> MARIANO MORENO</v>
      </c>
      <c r="F56" s="135" t="str">
        <f t="shared" ca="1" si="13"/>
        <v>JUAN</v>
      </c>
      <c r="G56" s="84" t="str">
        <f t="shared" ca="1" si="2"/>
        <v>Santa Rosa</v>
      </c>
      <c r="H56" s="102" t="str">
        <f t="shared" ca="1" si="3"/>
        <v>Si</v>
      </c>
      <c r="I56" s="51" t="s">
        <v>210</v>
      </c>
      <c r="J56" s="26" t="s">
        <v>225</v>
      </c>
      <c r="K56" s="18">
        <v>238</v>
      </c>
      <c r="L56" s="18"/>
      <c r="M56" s="18"/>
      <c r="N56" s="245">
        <f t="shared" ca="1" si="4"/>
        <v>238</v>
      </c>
      <c r="O56" s="21">
        <v>10</v>
      </c>
      <c r="P56" s="18"/>
      <c r="Q56" s="48">
        <f t="shared" ca="1" si="5"/>
        <v>20</v>
      </c>
      <c r="R56" s="70">
        <f t="shared" ca="1" si="17"/>
        <v>218</v>
      </c>
      <c r="S56" s="22">
        <v>3</v>
      </c>
      <c r="T56" s="49">
        <f t="shared" ca="1" si="18"/>
        <v>654</v>
      </c>
      <c r="U56" s="49">
        <f t="shared" ca="1" si="23"/>
        <v>87.2</v>
      </c>
      <c r="V56" s="50">
        <f t="shared" ca="1" si="21"/>
        <v>65.399999999999991</v>
      </c>
      <c r="W56" s="274">
        <f t="shared" ca="1" si="19"/>
        <v>501.4</v>
      </c>
      <c r="X56" s="363"/>
      <c r="Y56" s="366"/>
      <c r="Z56" s="369"/>
      <c r="AA56" s="285"/>
      <c r="AB56" s="393"/>
    </row>
    <row r="57" spans="1:40" ht="15.75" hidden="1" x14ac:dyDescent="0.25">
      <c r="A57" s="23">
        <v>52</v>
      </c>
      <c r="B57" s="19">
        <v>45837</v>
      </c>
      <c r="C57" s="20" t="s">
        <v>108</v>
      </c>
      <c r="D57" s="55" t="s">
        <v>351</v>
      </c>
      <c r="E57" s="24" t="str">
        <f t="shared" ca="1" si="12"/>
        <v>INOCENTE PACAYA</v>
      </c>
      <c r="F57" s="135" t="str">
        <f t="shared" ca="1" si="13"/>
        <v>MANASES</v>
      </c>
      <c r="G57" s="84" t="str">
        <f t="shared" ca="1" si="2"/>
        <v>Pueblo Nuevo</v>
      </c>
      <c r="H57" s="102" t="str">
        <f t="shared" ca="1" si="3"/>
        <v>SI</v>
      </c>
      <c r="I57" s="51" t="s">
        <v>210</v>
      </c>
      <c r="J57" s="26" t="s">
        <v>225</v>
      </c>
      <c r="K57" s="18">
        <v>125</v>
      </c>
      <c r="L57" s="18"/>
      <c r="M57" s="18"/>
      <c r="N57" s="245">
        <f t="shared" ca="1" si="4"/>
        <v>125</v>
      </c>
      <c r="O57" s="21">
        <v>5</v>
      </c>
      <c r="P57" s="18"/>
      <c r="Q57" s="48">
        <f t="shared" ca="1" si="5"/>
        <v>10</v>
      </c>
      <c r="R57" s="70">
        <f t="shared" ca="1" si="17"/>
        <v>115</v>
      </c>
      <c r="S57" s="22">
        <v>3</v>
      </c>
      <c r="T57" s="49">
        <f t="shared" ca="1" si="18"/>
        <v>345</v>
      </c>
      <c r="U57" s="49">
        <f t="shared" ca="1" si="23"/>
        <v>46</v>
      </c>
      <c r="V57" s="50">
        <f t="shared" ca="1" si="21"/>
        <v>34.5</v>
      </c>
      <c r="W57" s="274">
        <f t="shared" ca="1" si="19"/>
        <v>264.5</v>
      </c>
      <c r="X57" s="363"/>
      <c r="Y57" s="366"/>
      <c r="Z57" s="369"/>
      <c r="AA57" s="285"/>
      <c r="AB57" s="393"/>
    </row>
    <row r="58" spans="1:40" ht="15.75" hidden="1" x14ac:dyDescent="0.25">
      <c r="A58" s="23">
        <v>53</v>
      </c>
      <c r="B58" s="19">
        <v>45837</v>
      </c>
      <c r="C58" s="20" t="s">
        <v>105</v>
      </c>
      <c r="D58" s="55" t="s">
        <v>352</v>
      </c>
      <c r="E58" s="24" t="str">
        <f t="shared" ca="1" si="12"/>
        <v>CAPORATA ACHO</v>
      </c>
      <c r="F58" s="135" t="str">
        <f t="shared" ca="1" si="13"/>
        <v>WILFREDO</v>
      </c>
      <c r="G58" s="84" t="str">
        <f t="shared" ca="1" si="2"/>
        <v>Pueblo Nuevo</v>
      </c>
      <c r="H58" s="102" t="str">
        <f t="shared" ca="1" si="3"/>
        <v>SI</v>
      </c>
      <c r="I58" s="51" t="s">
        <v>210</v>
      </c>
      <c r="J58" s="26" t="s">
        <v>225</v>
      </c>
      <c r="K58" s="18">
        <v>166</v>
      </c>
      <c r="L58" s="18"/>
      <c r="M58" s="18"/>
      <c r="N58" s="245">
        <f t="shared" ca="1" si="4"/>
        <v>166</v>
      </c>
      <c r="O58" s="21">
        <v>6</v>
      </c>
      <c r="P58" s="18"/>
      <c r="Q58" s="48">
        <f t="shared" ca="1" si="5"/>
        <v>12</v>
      </c>
      <c r="R58" s="70">
        <f t="shared" ca="1" si="17"/>
        <v>154</v>
      </c>
      <c r="S58" s="22">
        <v>3</v>
      </c>
      <c r="T58" s="49">
        <f ca="1">IF(N58="","",R58*S58)</f>
        <v>462</v>
      </c>
      <c r="U58" s="49">
        <f t="shared" ca="1" si="23"/>
        <v>61.6</v>
      </c>
      <c r="V58" s="50">
        <f t="shared" ca="1" si="21"/>
        <v>46.199999999999996</v>
      </c>
      <c r="W58" s="274">
        <f t="shared" ca="1" si="19"/>
        <v>354.2</v>
      </c>
      <c r="X58" s="363"/>
      <c r="Y58" s="366"/>
      <c r="Z58" s="369"/>
      <c r="AA58" s="285"/>
      <c r="AB58" s="393"/>
    </row>
    <row r="59" spans="1:40" ht="15.75" hidden="1" x14ac:dyDescent="0.25">
      <c r="A59" s="23">
        <v>54</v>
      </c>
      <c r="B59" s="19">
        <v>45837</v>
      </c>
      <c r="C59" s="20" t="s">
        <v>104</v>
      </c>
      <c r="D59" s="55" t="s">
        <v>353</v>
      </c>
      <c r="E59" s="24" t="str">
        <f t="shared" ca="1" si="12"/>
        <v>BONILLA FELIX</v>
      </c>
      <c r="F59" s="135" t="str">
        <f t="shared" ca="1" si="13"/>
        <v>BASILIO ELISEO</v>
      </c>
      <c r="G59" s="84" t="str">
        <f t="shared" ca="1" si="2"/>
        <v>Pueblo Nuevo</v>
      </c>
      <c r="H59" s="102" t="str">
        <f t="shared" ca="1" si="3"/>
        <v>SI</v>
      </c>
      <c r="I59" s="51" t="s">
        <v>210</v>
      </c>
      <c r="J59" s="26" t="s">
        <v>225</v>
      </c>
      <c r="K59" s="18">
        <v>238</v>
      </c>
      <c r="L59" s="18"/>
      <c r="M59" s="18"/>
      <c r="N59" s="245">
        <f t="shared" ca="1" si="4"/>
        <v>238</v>
      </c>
      <c r="O59" s="21">
        <v>9</v>
      </c>
      <c r="P59" s="18"/>
      <c r="Q59" s="48">
        <f t="shared" ca="1" si="5"/>
        <v>18</v>
      </c>
      <c r="R59" s="70">
        <f t="shared" ca="1" si="17"/>
        <v>220</v>
      </c>
      <c r="S59" s="22">
        <v>3</v>
      </c>
      <c r="T59" s="49">
        <f ca="1">IF(N59="","",R59*S59)</f>
        <v>660</v>
      </c>
      <c r="U59" s="49">
        <f t="shared" ca="1" si="23"/>
        <v>88</v>
      </c>
      <c r="V59" s="50">
        <f t="shared" ca="1" si="21"/>
        <v>66</v>
      </c>
      <c r="W59" s="274">
        <f t="shared" ca="1" si="19"/>
        <v>506</v>
      </c>
      <c r="X59" s="363"/>
      <c r="Y59" s="366"/>
      <c r="Z59" s="369"/>
      <c r="AA59" s="285"/>
      <c r="AB59" s="393"/>
    </row>
    <row r="60" spans="1:40" ht="15.75" hidden="1" x14ac:dyDescent="0.25">
      <c r="A60" s="23">
        <v>55</v>
      </c>
      <c r="B60" s="19">
        <v>45837</v>
      </c>
      <c r="C60" s="20" t="s">
        <v>116</v>
      </c>
      <c r="D60" s="55" t="s">
        <v>354</v>
      </c>
      <c r="E60" s="24" t="str">
        <f t="shared" ca="1" si="12"/>
        <v>GONZALES TORRES</v>
      </c>
      <c r="F60" s="135" t="str">
        <f t="shared" ca="1" si="13"/>
        <v>ASUNCION</v>
      </c>
      <c r="G60" s="84" t="str">
        <f t="shared" ca="1" si="2"/>
        <v>Santa Rosa</v>
      </c>
      <c r="H60" s="102" t="str">
        <f t="shared" ca="1" si="3"/>
        <v>Si</v>
      </c>
      <c r="I60" s="51" t="s">
        <v>210</v>
      </c>
      <c r="J60" s="26" t="s">
        <v>225</v>
      </c>
      <c r="K60" s="18">
        <v>258</v>
      </c>
      <c r="L60" s="18"/>
      <c r="M60" s="18"/>
      <c r="N60" s="245">
        <f t="shared" ca="1" si="4"/>
        <v>258</v>
      </c>
      <c r="O60" s="21">
        <v>10</v>
      </c>
      <c r="P60" s="18"/>
      <c r="Q60" s="48">
        <f t="shared" ca="1" si="5"/>
        <v>20</v>
      </c>
      <c r="R60" s="70">
        <f t="shared" ca="1" si="17"/>
        <v>238</v>
      </c>
      <c r="S60" s="22">
        <v>3</v>
      </c>
      <c r="T60" s="49">
        <f t="shared" ca="1" si="18"/>
        <v>714</v>
      </c>
      <c r="U60" s="49">
        <f t="shared" ca="1" si="23"/>
        <v>95.2</v>
      </c>
      <c r="V60" s="50">
        <f t="shared" ca="1" si="21"/>
        <v>71.399999999999991</v>
      </c>
      <c r="W60" s="303">
        <f t="shared" ca="1" si="19"/>
        <v>547.4</v>
      </c>
      <c r="X60" s="363"/>
      <c r="Y60" s="366"/>
      <c r="Z60" s="369"/>
      <c r="AA60" s="285"/>
      <c r="AB60" s="393"/>
    </row>
    <row r="61" spans="1:40" s="151" customFormat="1" ht="15.75" hidden="1" x14ac:dyDescent="0.25">
      <c r="A61" s="23">
        <v>56</v>
      </c>
      <c r="B61" s="19">
        <v>45837</v>
      </c>
      <c r="C61" s="20" t="s">
        <v>98</v>
      </c>
      <c r="D61" s="55" t="s">
        <v>355</v>
      </c>
      <c r="E61" s="152" t="str">
        <f t="shared" ca="1" si="12"/>
        <v>DAMIAN SAAVEDRA</v>
      </c>
      <c r="F61" s="264" t="str">
        <f t="shared" ca="1" si="13"/>
        <v>CARLOS ENRIQUE</v>
      </c>
      <c r="G61" s="84" t="str">
        <f t="shared" ca="1" si="2"/>
        <v>Pucallpillo</v>
      </c>
      <c r="H61" s="102" t="str">
        <f t="shared" ca="1" si="3"/>
        <v>SI</v>
      </c>
      <c r="I61" s="51" t="s">
        <v>210</v>
      </c>
      <c r="J61" s="17" t="s">
        <v>225</v>
      </c>
      <c r="K61" s="18">
        <v>435</v>
      </c>
      <c r="L61" s="18"/>
      <c r="M61" s="18"/>
      <c r="N61" s="245">
        <f t="shared" ca="1" si="4"/>
        <v>435</v>
      </c>
      <c r="O61" s="21">
        <v>16</v>
      </c>
      <c r="P61" s="138"/>
      <c r="Q61" s="48">
        <f t="shared" ca="1" si="5"/>
        <v>32</v>
      </c>
      <c r="R61" s="70">
        <f t="shared" ca="1" si="17"/>
        <v>403</v>
      </c>
      <c r="S61" s="22">
        <v>3</v>
      </c>
      <c r="T61" s="49">
        <f ca="1">IF(N61="","",R61*S61)</f>
        <v>1209</v>
      </c>
      <c r="U61" s="49">
        <f t="shared" ca="1" si="23"/>
        <v>161.20000000000002</v>
      </c>
      <c r="V61" s="50">
        <f ca="1">IF(E61="","",R61*0.3)</f>
        <v>120.89999999999999</v>
      </c>
      <c r="W61" s="302">
        <f ca="1">IF(E61="","",T61-U61-V61)</f>
        <v>926.9</v>
      </c>
      <c r="X61" s="363"/>
      <c r="Y61" s="366"/>
      <c r="Z61" s="369"/>
      <c r="AA61" s="285"/>
      <c r="AB61" s="393"/>
      <c r="AC61" s="94"/>
      <c r="AD61"/>
      <c r="AE61" s="94"/>
      <c r="AF61" s="94"/>
      <c r="AG61" s="154"/>
      <c r="AH61" s="94"/>
      <c r="AI61"/>
      <c r="AJ61"/>
      <c r="AK61"/>
      <c r="AL61"/>
      <c r="AM61"/>
      <c r="AN61"/>
    </row>
    <row r="62" spans="1:40" ht="15.75" hidden="1" x14ac:dyDescent="0.25">
      <c r="A62" s="23">
        <v>57</v>
      </c>
      <c r="B62" s="19">
        <v>45837</v>
      </c>
      <c r="C62" s="20" t="s">
        <v>100</v>
      </c>
      <c r="D62" s="55" t="s">
        <v>356</v>
      </c>
      <c r="E62" s="152" t="str">
        <f t="shared" ca="1" si="12"/>
        <v xml:space="preserve">CABALLERO GUERRA </v>
      </c>
      <c r="F62" s="264" t="str">
        <f t="shared" ca="1" si="13"/>
        <v>TITO</v>
      </c>
      <c r="G62" s="84" t="str">
        <f t="shared" ca="1" si="2"/>
        <v>Pueblo Libre</v>
      </c>
      <c r="H62" s="102" t="str">
        <f t="shared" ca="1" si="3"/>
        <v>SI</v>
      </c>
      <c r="I62" s="51" t="s">
        <v>210</v>
      </c>
      <c r="J62" s="26" t="s">
        <v>225</v>
      </c>
      <c r="K62" s="18">
        <v>426</v>
      </c>
      <c r="L62" s="18"/>
      <c r="M62" s="18"/>
      <c r="N62" s="245">
        <f t="shared" ca="1" si="4"/>
        <v>426</v>
      </c>
      <c r="O62" s="21">
        <v>16</v>
      </c>
      <c r="P62" s="18"/>
      <c r="Q62" s="48">
        <f t="shared" ca="1" si="5"/>
        <v>32</v>
      </c>
      <c r="R62" s="70">
        <f t="shared" ca="1" si="17"/>
        <v>394</v>
      </c>
      <c r="S62" s="22">
        <v>3</v>
      </c>
      <c r="T62" s="49">
        <f t="shared" ca="1" si="18"/>
        <v>1182</v>
      </c>
      <c r="U62" s="49">
        <f t="shared" ca="1" si="23"/>
        <v>157.60000000000002</v>
      </c>
      <c r="V62" s="50">
        <f t="shared" ca="1" si="21"/>
        <v>118.19999999999999</v>
      </c>
      <c r="W62" s="302">
        <f t="shared" ca="1" si="19"/>
        <v>906.2</v>
      </c>
      <c r="X62" s="363"/>
      <c r="Y62" s="366"/>
      <c r="Z62" s="369"/>
      <c r="AA62" s="285"/>
      <c r="AB62" s="393"/>
      <c r="AC62" s="94"/>
      <c r="AE62" s="94"/>
      <c r="AF62" s="94"/>
      <c r="AG62" s="154"/>
      <c r="AH62" s="94"/>
    </row>
    <row r="63" spans="1:40" ht="15.75" hidden="1" x14ac:dyDescent="0.25">
      <c r="A63" s="23">
        <v>58</v>
      </c>
      <c r="B63" s="19">
        <v>45837</v>
      </c>
      <c r="C63" s="20" t="s">
        <v>236</v>
      </c>
      <c r="D63" s="55" t="s">
        <v>357</v>
      </c>
      <c r="E63" s="152" t="str">
        <f t="shared" ca="1" si="12"/>
        <v>HUAMAN TANGOA</v>
      </c>
      <c r="F63" s="264" t="str">
        <f t="shared" ca="1" si="13"/>
        <v>CRISTIAN MAYER</v>
      </c>
      <c r="G63" s="84" t="str">
        <f t="shared" ca="1" si="2"/>
        <v>San Juan</v>
      </c>
      <c r="H63" s="102" t="str">
        <f t="shared" ca="1" si="3"/>
        <v>Si</v>
      </c>
      <c r="I63" s="51" t="s">
        <v>210</v>
      </c>
      <c r="J63" s="26" t="s">
        <v>225</v>
      </c>
      <c r="K63" s="18">
        <v>502</v>
      </c>
      <c r="L63" s="18"/>
      <c r="M63" s="18"/>
      <c r="N63" s="245">
        <f t="shared" ca="1" si="4"/>
        <v>502</v>
      </c>
      <c r="O63" s="21">
        <v>20</v>
      </c>
      <c r="P63" s="138"/>
      <c r="Q63" s="48">
        <f t="shared" ca="1" si="5"/>
        <v>40</v>
      </c>
      <c r="R63" s="70">
        <f t="shared" ca="1" si="17"/>
        <v>462</v>
      </c>
      <c r="S63" s="22">
        <v>3</v>
      </c>
      <c r="T63" s="49">
        <f t="shared" ca="1" si="18"/>
        <v>1386</v>
      </c>
      <c r="U63" s="49">
        <f t="shared" ca="1" si="23"/>
        <v>184.8</v>
      </c>
      <c r="V63" s="50">
        <f t="shared" ca="1" si="21"/>
        <v>138.6</v>
      </c>
      <c r="W63" s="302">
        <f t="shared" ca="1" si="19"/>
        <v>1062.6000000000001</v>
      </c>
      <c r="X63" s="363"/>
      <c r="Y63" s="366"/>
      <c r="Z63" s="369"/>
      <c r="AA63" s="290"/>
      <c r="AB63" s="393"/>
      <c r="AC63" s="94"/>
      <c r="AE63" s="94"/>
      <c r="AF63" s="94"/>
      <c r="AG63" s="154"/>
      <c r="AH63" s="94"/>
    </row>
    <row r="64" spans="1:40" ht="15.75" hidden="1" x14ac:dyDescent="0.25">
      <c r="A64" s="23">
        <v>59</v>
      </c>
      <c r="B64" s="19">
        <v>45837</v>
      </c>
      <c r="C64" s="20" t="s">
        <v>106</v>
      </c>
      <c r="D64" s="55" t="s">
        <v>358</v>
      </c>
      <c r="E64" s="152" t="str">
        <f t="shared" ca="1" si="12"/>
        <v>CHAVEZ DEL RIO</v>
      </c>
      <c r="F64" s="264" t="str">
        <f t="shared" ca="1" si="13"/>
        <v>JULIO MAGNO</v>
      </c>
      <c r="G64" s="84" t="str">
        <f t="shared" ca="1" si="2"/>
        <v>Pueblo Nuevo</v>
      </c>
      <c r="H64" s="102" t="str">
        <f t="shared" ca="1" si="3"/>
        <v>SI</v>
      </c>
      <c r="I64" s="51" t="s">
        <v>210</v>
      </c>
      <c r="J64" s="26" t="s">
        <v>225</v>
      </c>
      <c r="K64" s="18">
        <v>163</v>
      </c>
      <c r="L64" s="18"/>
      <c r="M64" s="18"/>
      <c r="N64" s="245">
        <f t="shared" ca="1" si="4"/>
        <v>163</v>
      </c>
      <c r="O64" s="21">
        <v>6</v>
      </c>
      <c r="P64" s="138"/>
      <c r="Q64" s="48">
        <f t="shared" ca="1" si="5"/>
        <v>12</v>
      </c>
      <c r="R64" s="70">
        <f t="shared" ca="1" si="17"/>
        <v>151</v>
      </c>
      <c r="S64" s="22">
        <v>3</v>
      </c>
      <c r="T64" s="49">
        <f t="shared" ca="1" si="18"/>
        <v>453</v>
      </c>
      <c r="U64" s="49">
        <f t="shared" ca="1" si="23"/>
        <v>60.400000000000006</v>
      </c>
      <c r="V64" s="50">
        <f t="shared" ca="1" si="21"/>
        <v>45.3</v>
      </c>
      <c r="W64" s="302">
        <f t="shared" ca="1" si="19"/>
        <v>347.3</v>
      </c>
      <c r="X64" s="363"/>
      <c r="Y64" s="366"/>
      <c r="Z64" s="369"/>
      <c r="AA64" s="292"/>
      <c r="AB64" s="393"/>
      <c r="AC64" s="94"/>
      <c r="AE64" s="94"/>
      <c r="AF64" s="94"/>
      <c r="AG64" s="154"/>
      <c r="AH64" s="94"/>
    </row>
    <row r="65" spans="1:34" ht="15.75" hidden="1" x14ac:dyDescent="0.25">
      <c r="A65" s="23">
        <v>60</v>
      </c>
      <c r="B65" s="19">
        <v>45837</v>
      </c>
      <c r="C65" s="20" t="s">
        <v>158</v>
      </c>
      <c r="D65" s="55" t="s">
        <v>359</v>
      </c>
      <c r="E65" s="152" t="str">
        <f t="shared" ca="1" si="12"/>
        <v>ROJAS RODRIGUEZ</v>
      </c>
      <c r="F65" s="295" t="str">
        <f t="shared" ca="1" si="13"/>
        <v>LAURA SILVIA</v>
      </c>
      <c r="G65" s="84" t="str">
        <f t="shared" ca="1" si="2"/>
        <v>Pucallpillo</v>
      </c>
      <c r="H65" s="102" t="str">
        <f t="shared" ca="1" si="3"/>
        <v>Si</v>
      </c>
      <c r="I65" s="51" t="s">
        <v>210</v>
      </c>
      <c r="J65" s="26" t="s">
        <v>225</v>
      </c>
      <c r="K65" s="18">
        <v>820</v>
      </c>
      <c r="L65" s="18"/>
      <c r="M65" s="18"/>
      <c r="N65" s="245">
        <f t="shared" ca="1" si="4"/>
        <v>820</v>
      </c>
      <c r="O65" s="21">
        <v>30</v>
      </c>
      <c r="P65" s="18"/>
      <c r="Q65" s="48">
        <f t="shared" ca="1" si="5"/>
        <v>60</v>
      </c>
      <c r="R65" s="70">
        <f t="shared" ca="1" si="17"/>
        <v>760</v>
      </c>
      <c r="S65" s="22">
        <v>3</v>
      </c>
      <c r="T65" s="49">
        <f t="shared" ca="1" si="18"/>
        <v>2280</v>
      </c>
      <c r="U65" s="49">
        <f t="shared" ca="1" si="23"/>
        <v>304</v>
      </c>
      <c r="V65" s="50">
        <f t="shared" ca="1" si="21"/>
        <v>228</v>
      </c>
      <c r="W65" s="302">
        <f t="shared" ca="1" si="19"/>
        <v>1748</v>
      </c>
      <c r="X65" s="363"/>
      <c r="Y65" s="366"/>
      <c r="Z65" s="369"/>
      <c r="AA65" s="292"/>
      <c r="AB65" s="393"/>
      <c r="AC65" s="94"/>
      <c r="AE65" s="94"/>
      <c r="AF65" s="94"/>
      <c r="AG65" s="154"/>
      <c r="AH65" s="94"/>
    </row>
    <row r="66" spans="1:34" ht="15.75" hidden="1" x14ac:dyDescent="0.25">
      <c r="A66" s="23">
        <v>61</v>
      </c>
      <c r="B66" s="19">
        <v>45837</v>
      </c>
      <c r="C66" s="20" t="s">
        <v>89</v>
      </c>
      <c r="D66" s="55" t="s">
        <v>360</v>
      </c>
      <c r="E66" s="152" t="str">
        <f t="shared" ca="1" si="12"/>
        <v>FLORES SAAVEDRA</v>
      </c>
      <c r="F66" s="264" t="str">
        <f t="shared" ca="1" si="13"/>
        <v>JORGE</v>
      </c>
      <c r="G66" s="84" t="str">
        <f t="shared" ca="1" si="2"/>
        <v>Bellavista</v>
      </c>
      <c r="H66" s="102" t="str">
        <f t="shared" ca="1" si="3"/>
        <v>Si</v>
      </c>
      <c r="I66" s="51" t="s">
        <v>210</v>
      </c>
      <c r="J66" s="26" t="s">
        <v>225</v>
      </c>
      <c r="K66" s="18">
        <v>132</v>
      </c>
      <c r="L66" s="18"/>
      <c r="M66" s="18"/>
      <c r="N66" s="245">
        <f t="shared" ca="1" si="4"/>
        <v>132</v>
      </c>
      <c r="O66" s="21">
        <v>5</v>
      </c>
      <c r="P66" s="138"/>
      <c r="Q66" s="48">
        <f t="shared" ca="1" si="5"/>
        <v>10</v>
      </c>
      <c r="R66" s="70">
        <f t="shared" ca="1" si="17"/>
        <v>122</v>
      </c>
      <c r="S66" s="22">
        <v>3</v>
      </c>
      <c r="T66" s="49">
        <f t="shared" ca="1" si="18"/>
        <v>366</v>
      </c>
      <c r="U66" s="49">
        <f t="shared" ca="1" si="23"/>
        <v>48.800000000000004</v>
      </c>
      <c r="V66" s="50">
        <f t="shared" ca="1" si="21"/>
        <v>36.6</v>
      </c>
      <c r="W66" s="302">
        <f t="shared" ca="1" si="19"/>
        <v>280.59999999999997</v>
      </c>
      <c r="X66" s="363"/>
      <c r="Y66" s="366"/>
      <c r="Z66" s="369"/>
      <c r="AA66" s="292"/>
      <c r="AB66" s="393"/>
      <c r="AC66" s="94"/>
      <c r="AE66" s="94"/>
      <c r="AF66" s="94"/>
      <c r="AG66" s="154"/>
      <c r="AH66" s="94"/>
    </row>
    <row r="67" spans="1:34" ht="15.75" hidden="1" x14ac:dyDescent="0.25">
      <c r="A67" s="23">
        <v>62</v>
      </c>
      <c r="B67" s="19">
        <v>45837</v>
      </c>
      <c r="C67" s="20" t="s">
        <v>92</v>
      </c>
      <c r="D67" s="55" t="s">
        <v>361</v>
      </c>
      <c r="E67" s="152" t="str">
        <f t="shared" ca="1" si="12"/>
        <v xml:space="preserve">ALTUNA SILVA </v>
      </c>
      <c r="F67" s="264" t="str">
        <f t="shared" ca="1" si="13"/>
        <v xml:space="preserve">ALEJANDRO </v>
      </c>
      <c r="G67" s="84" t="str">
        <f t="shared" ca="1" si="2"/>
        <v>Esperanza de Panaillo</v>
      </c>
      <c r="H67" s="102" t="str">
        <f t="shared" ca="1" si="3"/>
        <v>SI</v>
      </c>
      <c r="I67" s="51" t="s">
        <v>210</v>
      </c>
      <c r="J67" s="26" t="s">
        <v>225</v>
      </c>
      <c r="K67" s="18">
        <v>143</v>
      </c>
      <c r="L67" s="18"/>
      <c r="M67" s="18"/>
      <c r="N67" s="245">
        <f t="shared" ca="1" si="4"/>
        <v>143</v>
      </c>
      <c r="O67" s="21">
        <v>5</v>
      </c>
      <c r="P67" s="138"/>
      <c r="Q67" s="48">
        <f t="shared" ca="1" si="5"/>
        <v>10</v>
      </c>
      <c r="R67" s="70">
        <f t="shared" ca="1" si="17"/>
        <v>133</v>
      </c>
      <c r="S67" s="22">
        <v>3</v>
      </c>
      <c r="T67" s="49">
        <f t="shared" ca="1" si="18"/>
        <v>399</v>
      </c>
      <c r="U67" s="49">
        <f t="shared" ca="1" si="23"/>
        <v>53.2</v>
      </c>
      <c r="V67" s="50">
        <f t="shared" ca="1" si="21"/>
        <v>39.9</v>
      </c>
      <c r="W67" s="302">
        <f t="shared" ca="1" si="19"/>
        <v>305.90000000000003</v>
      </c>
      <c r="X67" s="363"/>
      <c r="Y67" s="366"/>
      <c r="Z67" s="369"/>
      <c r="AA67" s="290"/>
      <c r="AB67" s="393"/>
      <c r="AC67" s="94"/>
      <c r="AE67" s="94"/>
      <c r="AF67" s="94"/>
      <c r="AG67" s="154"/>
      <c r="AH67" s="94"/>
    </row>
    <row r="68" spans="1:34" ht="15.75" hidden="1" x14ac:dyDescent="0.25">
      <c r="A68" s="23">
        <v>63</v>
      </c>
      <c r="B68" s="19">
        <v>45837</v>
      </c>
      <c r="C68" s="20" t="s">
        <v>87</v>
      </c>
      <c r="D68" s="55" t="s">
        <v>362</v>
      </c>
      <c r="E68" s="152" t="str">
        <f t="shared" ca="1" si="12"/>
        <v>AMASIFUEN INOCENTE</v>
      </c>
      <c r="F68" s="264" t="str">
        <f t="shared" ca="1" si="13"/>
        <v>RAFAEL</v>
      </c>
      <c r="G68" s="84" t="str">
        <f t="shared" ca="1" si="2"/>
        <v>Bellavista</v>
      </c>
      <c r="H68" s="102" t="str">
        <f t="shared" ca="1" si="3"/>
        <v>SI</v>
      </c>
      <c r="I68" s="51" t="s">
        <v>210</v>
      </c>
      <c r="J68" s="26" t="s">
        <v>225</v>
      </c>
      <c r="K68" s="18">
        <v>846</v>
      </c>
      <c r="L68" s="18"/>
      <c r="M68" s="18"/>
      <c r="N68" s="245">
        <f t="shared" ca="1" si="4"/>
        <v>846</v>
      </c>
      <c r="O68" s="21">
        <v>32</v>
      </c>
      <c r="P68" s="138"/>
      <c r="Q68" s="48">
        <f t="shared" ca="1" si="5"/>
        <v>64</v>
      </c>
      <c r="R68" s="70">
        <f t="shared" ca="1" si="17"/>
        <v>782</v>
      </c>
      <c r="S68" s="22">
        <v>3</v>
      </c>
      <c r="T68" s="49">
        <f t="shared" ca="1" si="18"/>
        <v>2346</v>
      </c>
      <c r="U68" s="49">
        <f t="shared" ca="1" si="23"/>
        <v>312.8</v>
      </c>
      <c r="V68" s="50">
        <f t="shared" ca="1" si="21"/>
        <v>234.6</v>
      </c>
      <c r="W68" s="302">
        <f t="shared" ca="1" si="19"/>
        <v>1798.6000000000001</v>
      </c>
      <c r="X68" s="363"/>
      <c r="Y68" s="366"/>
      <c r="Z68" s="369"/>
      <c r="AA68" s="285"/>
      <c r="AB68" s="393"/>
      <c r="AC68" s="94"/>
      <c r="AE68" s="94"/>
      <c r="AF68" s="94"/>
      <c r="AG68" s="154"/>
      <c r="AH68" s="94"/>
    </row>
    <row r="69" spans="1:34" ht="15.75" hidden="1" x14ac:dyDescent="0.25">
      <c r="A69" s="23">
        <v>64</v>
      </c>
      <c r="B69" s="19">
        <v>45837</v>
      </c>
      <c r="C69" s="20" t="s">
        <v>114</v>
      </c>
      <c r="D69" s="55" t="s">
        <v>363</v>
      </c>
      <c r="E69" s="152" t="str">
        <f t="shared" ca="1" si="12"/>
        <v>LOPEZ DURAND</v>
      </c>
      <c r="F69" s="264" t="str">
        <f t="shared" ca="1" si="13"/>
        <v>ISAAC</v>
      </c>
      <c r="G69" s="84" t="str">
        <f t="shared" ca="1" si="2"/>
        <v>San Juan</v>
      </c>
      <c r="H69" s="102" t="str">
        <f t="shared" ca="1" si="3"/>
        <v>SI</v>
      </c>
      <c r="I69" s="51" t="s">
        <v>210</v>
      </c>
      <c r="J69" s="26" t="s">
        <v>225</v>
      </c>
      <c r="K69" s="18">
        <v>134</v>
      </c>
      <c r="L69" s="18"/>
      <c r="M69" s="18"/>
      <c r="N69" s="245">
        <f t="shared" ref="N69:N132" ca="1" si="24">IF(E69="","",K69+L69+M69)</f>
        <v>134</v>
      </c>
      <c r="O69" s="21">
        <v>5</v>
      </c>
      <c r="P69" s="138"/>
      <c r="Q69" s="48">
        <f t="shared" ref="Q69:Q97" ca="1" si="25">IF(E69="","",2*O69)</f>
        <v>10</v>
      </c>
      <c r="R69" s="70">
        <f t="shared" ref="R69:R132" ca="1" si="26">IF(E69="","",N69-P69-Q69)</f>
        <v>124</v>
      </c>
      <c r="S69" s="22">
        <v>3</v>
      </c>
      <c r="T69" s="49">
        <f t="shared" ca="1" si="18"/>
        <v>372</v>
      </c>
      <c r="U69" s="49">
        <f t="shared" ca="1" si="23"/>
        <v>49.6</v>
      </c>
      <c r="V69" s="50">
        <f t="shared" ca="1" si="21"/>
        <v>37.199999999999996</v>
      </c>
      <c r="W69" s="302">
        <f t="shared" ref="W69:W131" ca="1" si="27">IF(E69="","",T69-U69-V69)</f>
        <v>285.2</v>
      </c>
      <c r="X69" s="363"/>
      <c r="Y69" s="366"/>
      <c r="Z69" s="369"/>
      <c r="AA69" s="285"/>
      <c r="AB69" s="393"/>
      <c r="AC69" s="94"/>
      <c r="AE69" s="94"/>
      <c r="AF69" s="94"/>
      <c r="AG69" s="154"/>
      <c r="AH69" s="94"/>
    </row>
    <row r="70" spans="1:34" ht="15.75" hidden="1" x14ac:dyDescent="0.25">
      <c r="A70" s="23">
        <v>65</v>
      </c>
      <c r="B70" s="19">
        <v>45837</v>
      </c>
      <c r="C70" s="20" t="s">
        <v>91</v>
      </c>
      <c r="D70" s="55" t="s">
        <v>364</v>
      </c>
      <c r="E70" s="152" t="str">
        <f t="shared" ca="1" si="12"/>
        <v xml:space="preserve">VELASQUEZ CARLOS </v>
      </c>
      <c r="F70" s="295" t="str">
        <f t="shared" ca="1" si="13"/>
        <v>DARIO</v>
      </c>
      <c r="G70" s="84" t="str">
        <f t="shared" ca="1" si="2"/>
        <v>Echegaray</v>
      </c>
      <c r="H70" s="102" t="str">
        <f t="shared" ca="1" si="3"/>
        <v>SI</v>
      </c>
      <c r="I70" s="51" t="s">
        <v>210</v>
      </c>
      <c r="J70" s="26" t="s">
        <v>225</v>
      </c>
      <c r="K70" s="18">
        <v>682</v>
      </c>
      <c r="L70" s="18"/>
      <c r="M70" s="18"/>
      <c r="N70" s="245">
        <f t="shared" ca="1" si="24"/>
        <v>682</v>
      </c>
      <c r="O70" s="21">
        <v>26</v>
      </c>
      <c r="P70" s="18"/>
      <c r="Q70" s="48">
        <f t="shared" ca="1" si="25"/>
        <v>52</v>
      </c>
      <c r="R70" s="70">
        <f t="shared" ca="1" si="26"/>
        <v>630</v>
      </c>
      <c r="S70" s="22">
        <v>3</v>
      </c>
      <c r="T70" s="49">
        <f t="shared" ca="1" si="18"/>
        <v>1890</v>
      </c>
      <c r="U70" s="49">
        <f t="shared" ca="1" si="23"/>
        <v>252</v>
      </c>
      <c r="V70" s="50">
        <f t="shared" ref="V70:V77" ca="1" si="28">IF(E70="","",R70*0.3)</f>
        <v>189</v>
      </c>
      <c r="W70" s="302">
        <f t="shared" ca="1" si="27"/>
        <v>1449</v>
      </c>
      <c r="X70" s="363"/>
      <c r="Y70" s="366"/>
      <c r="Z70" s="369"/>
      <c r="AA70" s="285"/>
      <c r="AB70" s="393"/>
      <c r="AC70" s="94"/>
      <c r="AE70" s="94"/>
      <c r="AF70" s="94"/>
      <c r="AG70" s="154"/>
      <c r="AH70" s="94"/>
    </row>
    <row r="71" spans="1:34" ht="15.75" hidden="1" x14ac:dyDescent="0.25">
      <c r="A71" s="23">
        <v>66</v>
      </c>
      <c r="B71" s="19">
        <v>45837</v>
      </c>
      <c r="C71" s="20" t="s">
        <v>95</v>
      </c>
      <c r="D71" s="55" t="s">
        <v>365</v>
      </c>
      <c r="E71" s="152" t="str">
        <f t="shared" ca="1" si="12"/>
        <v>ANTONIO FLORES</v>
      </c>
      <c r="F71" s="295" t="str">
        <f t="shared" ca="1" si="13"/>
        <v>JOSE DE LOS SANTOS</v>
      </c>
      <c r="G71" s="84" t="str">
        <f t="shared" ca="1" si="2"/>
        <v>Pucallpillo</v>
      </c>
      <c r="H71" s="102" t="str">
        <f t="shared" ca="1" si="3"/>
        <v>SI</v>
      </c>
      <c r="I71" s="51" t="s">
        <v>210</v>
      </c>
      <c r="J71" s="26" t="s">
        <v>225</v>
      </c>
      <c r="K71" s="18">
        <v>1006</v>
      </c>
      <c r="L71" s="18">
        <v>1138</v>
      </c>
      <c r="M71" s="18"/>
      <c r="N71" s="245">
        <f t="shared" ca="1" si="24"/>
        <v>2144</v>
      </c>
      <c r="O71" s="21">
        <v>77</v>
      </c>
      <c r="P71" s="18"/>
      <c r="Q71" s="48">
        <f t="shared" ca="1" si="25"/>
        <v>154</v>
      </c>
      <c r="R71" s="70">
        <f t="shared" ca="1" si="26"/>
        <v>1990</v>
      </c>
      <c r="S71" s="22">
        <v>3</v>
      </c>
      <c r="T71" s="49">
        <f ca="1">IF(N71="","",R71*S71)</f>
        <v>5970</v>
      </c>
      <c r="U71" s="49">
        <f t="shared" ca="1" si="23"/>
        <v>796</v>
      </c>
      <c r="V71" s="50">
        <f t="shared" ca="1" si="28"/>
        <v>597</v>
      </c>
      <c r="W71" s="302">
        <f t="shared" ca="1" si="27"/>
        <v>4577</v>
      </c>
      <c r="X71" s="363"/>
      <c r="Y71" s="366"/>
      <c r="Z71" s="369"/>
      <c r="AA71" s="285"/>
      <c r="AB71" s="393"/>
      <c r="AC71" s="94"/>
      <c r="AE71" s="94"/>
      <c r="AF71" s="94"/>
      <c r="AG71" s="154"/>
      <c r="AH71" s="94"/>
    </row>
    <row r="72" spans="1:34" ht="15.75" hidden="1" x14ac:dyDescent="0.25">
      <c r="A72" s="23">
        <v>67</v>
      </c>
      <c r="B72" s="19">
        <v>45837</v>
      </c>
      <c r="C72" s="20" t="s">
        <v>103</v>
      </c>
      <c r="D72" s="55" t="s">
        <v>366</v>
      </c>
      <c r="E72" s="152" t="str">
        <f t="shared" ca="1" si="12"/>
        <v>BERAUN AVILES</v>
      </c>
      <c r="F72" s="295" t="str">
        <f t="shared" ca="1" si="13"/>
        <v>VALENTIN</v>
      </c>
      <c r="G72" s="84" t="str">
        <f t="shared" ca="1" si="2"/>
        <v>Pueblo Nuevo</v>
      </c>
      <c r="H72" s="102" t="str">
        <f t="shared" ca="1" si="3"/>
        <v>SI</v>
      </c>
      <c r="I72" s="51" t="s">
        <v>210</v>
      </c>
      <c r="J72" s="26" t="s">
        <v>225</v>
      </c>
      <c r="K72" s="18">
        <v>550</v>
      </c>
      <c r="L72" s="18"/>
      <c r="M72" s="18"/>
      <c r="N72" s="245">
        <f t="shared" ca="1" si="24"/>
        <v>550</v>
      </c>
      <c r="O72" s="21">
        <v>20</v>
      </c>
      <c r="P72" s="18"/>
      <c r="Q72" s="48">
        <f t="shared" ca="1" si="25"/>
        <v>40</v>
      </c>
      <c r="R72" s="70">
        <f t="shared" ca="1" si="26"/>
        <v>510</v>
      </c>
      <c r="S72" s="22">
        <v>3</v>
      </c>
      <c r="T72" s="49">
        <f t="shared" ca="1" si="18"/>
        <v>1530</v>
      </c>
      <c r="U72" s="49">
        <f t="shared" ca="1" si="23"/>
        <v>204</v>
      </c>
      <c r="V72" s="50">
        <f t="shared" ca="1" si="28"/>
        <v>153</v>
      </c>
      <c r="W72" s="302">
        <f t="shared" ca="1" si="27"/>
        <v>1173</v>
      </c>
      <c r="X72" s="363"/>
      <c r="Y72" s="366"/>
      <c r="Z72" s="369"/>
      <c r="AA72" s="292"/>
      <c r="AB72" s="393"/>
      <c r="AC72" s="94"/>
      <c r="AE72" s="94"/>
      <c r="AF72" s="94"/>
      <c r="AG72" s="154"/>
      <c r="AH72" s="94"/>
    </row>
    <row r="73" spans="1:34" ht="15.75" hidden="1" x14ac:dyDescent="0.25">
      <c r="A73" s="23">
        <v>68</v>
      </c>
      <c r="B73" s="19">
        <v>45837</v>
      </c>
      <c r="C73" s="20" t="s">
        <v>117</v>
      </c>
      <c r="D73" s="55" t="s">
        <v>367</v>
      </c>
      <c r="E73" s="152" t="str">
        <f t="shared" ca="1" si="12"/>
        <v>RICOPA RUIZ</v>
      </c>
      <c r="F73" s="295" t="str">
        <f ca="1">IF(C73="","",VLOOKUP(C73,bdsocios,3,FALSE))</f>
        <v>ISAIAS</v>
      </c>
      <c r="G73" s="84" t="str">
        <f ca="1">IF(C73="","",VLOOKUP(C73,bdsocios,4,FALSE))</f>
        <v>Zapotillo</v>
      </c>
      <c r="H73" s="102" t="str">
        <f t="shared" ca="1" si="3"/>
        <v>SI</v>
      </c>
      <c r="I73" s="51" t="s">
        <v>210</v>
      </c>
      <c r="J73" s="26" t="s">
        <v>225</v>
      </c>
      <c r="K73" s="18">
        <v>131</v>
      </c>
      <c r="L73" s="18"/>
      <c r="M73" s="18"/>
      <c r="N73" s="245">
        <f t="shared" ca="1" si="24"/>
        <v>131</v>
      </c>
      <c r="O73" s="21">
        <v>5</v>
      </c>
      <c r="P73" s="18"/>
      <c r="Q73" s="48">
        <f t="shared" ca="1" si="25"/>
        <v>10</v>
      </c>
      <c r="R73" s="70">
        <f t="shared" ca="1" si="26"/>
        <v>121</v>
      </c>
      <c r="S73" s="22">
        <v>3</v>
      </c>
      <c r="T73" s="49">
        <f t="shared" ref="T73:T131" ca="1" si="29">IF(N73="","",R73*S73)</f>
        <v>363</v>
      </c>
      <c r="U73" s="49">
        <f t="shared" ca="1" si="23"/>
        <v>48.400000000000006</v>
      </c>
      <c r="V73" s="50">
        <f t="shared" ca="1" si="28"/>
        <v>36.299999999999997</v>
      </c>
      <c r="W73" s="302">
        <f t="shared" ca="1" si="27"/>
        <v>278.3</v>
      </c>
      <c r="X73" s="363"/>
      <c r="Y73" s="366"/>
      <c r="Z73" s="369"/>
      <c r="AA73" s="292"/>
      <c r="AB73" s="393"/>
      <c r="AC73" s="94"/>
      <c r="AE73" s="94"/>
      <c r="AF73" s="94"/>
      <c r="AG73" s="154"/>
      <c r="AH73" s="94"/>
    </row>
    <row r="74" spans="1:34" ht="15.75" hidden="1" x14ac:dyDescent="0.25">
      <c r="A74" s="23">
        <v>69</v>
      </c>
      <c r="B74" s="19">
        <v>45837</v>
      </c>
      <c r="C74" s="20" t="s">
        <v>119</v>
      </c>
      <c r="D74" s="55" t="s">
        <v>368</v>
      </c>
      <c r="E74" s="152" t="str">
        <f t="shared" ca="1" si="12"/>
        <v>RICOPA VILLACORTA</v>
      </c>
      <c r="F74" s="264" t="str">
        <f t="shared" ca="1" si="13"/>
        <v>EDINSON</v>
      </c>
      <c r="G74" s="84" t="str">
        <f ca="1">IF(C74="","",VLOOKUP(C74,bdsocios,4,FALSE))</f>
        <v>Zapotillo</v>
      </c>
      <c r="H74" s="102" t="str">
        <f t="shared" ref="H74:H104" ca="1" si="30">IF(C74="","",VLOOKUP(C74,bdsocios,5,FALSE))</f>
        <v>SI</v>
      </c>
      <c r="I74" s="51" t="s">
        <v>210</v>
      </c>
      <c r="J74" s="26" t="s">
        <v>225</v>
      </c>
      <c r="K74" s="18">
        <v>142</v>
      </c>
      <c r="L74" s="18"/>
      <c r="M74" s="18"/>
      <c r="N74" s="245">
        <f t="shared" ca="1" si="24"/>
        <v>142</v>
      </c>
      <c r="O74" s="21">
        <v>6</v>
      </c>
      <c r="P74" s="138"/>
      <c r="Q74" s="48">
        <f t="shared" ca="1" si="25"/>
        <v>12</v>
      </c>
      <c r="R74" s="70">
        <f t="shared" ca="1" si="26"/>
        <v>130</v>
      </c>
      <c r="S74" s="22">
        <v>3</v>
      </c>
      <c r="T74" s="49">
        <f t="shared" ca="1" si="29"/>
        <v>390</v>
      </c>
      <c r="U74" s="49">
        <f t="shared" ca="1" si="23"/>
        <v>52</v>
      </c>
      <c r="V74" s="50">
        <f t="shared" ca="1" si="28"/>
        <v>39</v>
      </c>
      <c r="W74" s="302">
        <f t="shared" ca="1" si="27"/>
        <v>299</v>
      </c>
      <c r="X74" s="363"/>
      <c r="Y74" s="366"/>
      <c r="Z74" s="369"/>
      <c r="AA74" s="290"/>
      <c r="AB74" s="393"/>
      <c r="AC74" s="94"/>
      <c r="AE74" s="94"/>
      <c r="AF74" s="94"/>
      <c r="AG74" s="154"/>
      <c r="AH74" s="94"/>
    </row>
    <row r="75" spans="1:34" ht="15.75" hidden="1" x14ac:dyDescent="0.25">
      <c r="A75" s="23">
        <v>70</v>
      </c>
      <c r="B75" s="19">
        <v>45837</v>
      </c>
      <c r="C75" s="20" t="s">
        <v>93</v>
      </c>
      <c r="D75" s="55" t="s">
        <v>369</v>
      </c>
      <c r="E75" s="24" t="str">
        <f t="shared" ca="1" si="12"/>
        <v>TORRES URQUIA</v>
      </c>
      <c r="F75" s="169" t="str">
        <f t="shared" ca="1" si="13"/>
        <v>ANDRES AVELINO</v>
      </c>
      <c r="G75" s="52" t="str">
        <f t="shared" ref="G75:G124" ca="1" si="31">IF(C75="","",VLOOKUP(C75,bdsocios,4,FALSE))</f>
        <v>Esperanza de Panaillo</v>
      </c>
      <c r="H75" s="102" t="str">
        <f t="shared" ca="1" si="30"/>
        <v>SI</v>
      </c>
      <c r="I75" s="51" t="s">
        <v>210</v>
      </c>
      <c r="J75" s="26" t="s">
        <v>225</v>
      </c>
      <c r="K75" s="18">
        <v>93</v>
      </c>
      <c r="L75" s="18"/>
      <c r="M75" s="18"/>
      <c r="N75" s="48">
        <f t="shared" ca="1" si="24"/>
        <v>93</v>
      </c>
      <c r="O75" s="21">
        <v>4</v>
      </c>
      <c r="P75" s="18"/>
      <c r="Q75" s="48">
        <f t="shared" ca="1" si="25"/>
        <v>8</v>
      </c>
      <c r="R75" s="70">
        <f t="shared" ca="1" si="26"/>
        <v>85</v>
      </c>
      <c r="S75" s="22">
        <v>3</v>
      </c>
      <c r="T75" s="49">
        <f t="shared" ca="1" si="29"/>
        <v>255</v>
      </c>
      <c r="U75" s="49">
        <f t="shared" ca="1" si="23"/>
        <v>34</v>
      </c>
      <c r="V75" s="50">
        <f t="shared" ca="1" si="28"/>
        <v>25.5</v>
      </c>
      <c r="W75" s="302">
        <f t="shared" ca="1" si="27"/>
        <v>195.5</v>
      </c>
      <c r="X75" s="363"/>
      <c r="Y75" s="366"/>
      <c r="Z75" s="369"/>
      <c r="AA75" s="292"/>
      <c r="AB75" s="393"/>
      <c r="AC75" s="94"/>
      <c r="AE75" s="94"/>
      <c r="AF75" s="94"/>
      <c r="AG75" s="154"/>
      <c r="AH75" s="94"/>
    </row>
    <row r="76" spans="1:34" ht="15.75" hidden="1" x14ac:dyDescent="0.25">
      <c r="A76" s="23">
        <v>71</v>
      </c>
      <c r="B76" s="19">
        <v>45837</v>
      </c>
      <c r="C76" s="20" t="s">
        <v>252</v>
      </c>
      <c r="D76" s="55" t="s">
        <v>370</v>
      </c>
      <c r="E76" s="24" t="str">
        <f t="shared" ca="1" si="12"/>
        <v xml:space="preserve"> MACEDO GUERRA </v>
      </c>
      <c r="F76" s="169" t="str">
        <f t="shared" ca="1" si="13"/>
        <v>BELEN</v>
      </c>
      <c r="G76" s="52" t="str">
        <f t="shared" ca="1" si="31"/>
        <v>Esperanza de Panaillo</v>
      </c>
      <c r="H76" s="102" t="str">
        <f t="shared" ca="1" si="30"/>
        <v>Si</v>
      </c>
      <c r="I76" s="51" t="s">
        <v>210</v>
      </c>
      <c r="J76" s="26" t="s">
        <v>225</v>
      </c>
      <c r="K76" s="18">
        <v>105</v>
      </c>
      <c r="L76" s="18"/>
      <c r="M76" s="18"/>
      <c r="N76" s="48">
        <f t="shared" ca="1" si="24"/>
        <v>105</v>
      </c>
      <c r="O76" s="21">
        <v>4</v>
      </c>
      <c r="P76" s="18"/>
      <c r="Q76" s="48">
        <f t="shared" ca="1" si="25"/>
        <v>8</v>
      </c>
      <c r="R76" s="70">
        <f t="shared" ca="1" si="26"/>
        <v>97</v>
      </c>
      <c r="S76" s="22">
        <v>3</v>
      </c>
      <c r="T76" s="49">
        <f t="shared" ca="1" si="29"/>
        <v>291</v>
      </c>
      <c r="U76" s="49">
        <f t="shared" ca="1" si="23"/>
        <v>38.800000000000004</v>
      </c>
      <c r="V76" s="50">
        <f t="shared" ca="1" si="28"/>
        <v>29.099999999999998</v>
      </c>
      <c r="W76" s="302">
        <f t="shared" ca="1" si="27"/>
        <v>223.1</v>
      </c>
      <c r="X76" s="363"/>
      <c r="Y76" s="366"/>
      <c r="Z76" s="369"/>
      <c r="AA76" s="285"/>
      <c r="AB76" s="393"/>
      <c r="AC76" s="94"/>
      <c r="AE76" s="94"/>
      <c r="AF76" s="94"/>
      <c r="AG76" s="154"/>
      <c r="AH76" s="94"/>
    </row>
    <row r="77" spans="1:34" ht="15.75" hidden="1" x14ac:dyDescent="0.25">
      <c r="A77" s="23">
        <v>72</v>
      </c>
      <c r="B77" s="19">
        <v>45837</v>
      </c>
      <c r="C77" s="20" t="s">
        <v>94</v>
      </c>
      <c r="D77" s="55" t="s">
        <v>371</v>
      </c>
      <c r="E77" s="24" t="str">
        <f t="shared" ca="1" si="12"/>
        <v>TORRES URQUIA</v>
      </c>
      <c r="F77" s="169" t="str">
        <f t="shared" ca="1" si="13"/>
        <v>JAIME ROBERTO</v>
      </c>
      <c r="G77" s="52" t="str">
        <f t="shared" ca="1" si="31"/>
        <v>Esperanza de Panaillo</v>
      </c>
      <c r="H77" s="102" t="str">
        <f t="shared" ca="1" si="30"/>
        <v>SI</v>
      </c>
      <c r="I77" s="51" t="s">
        <v>210</v>
      </c>
      <c r="J77" s="26" t="s">
        <v>225</v>
      </c>
      <c r="K77" s="18">
        <v>567</v>
      </c>
      <c r="L77" s="18"/>
      <c r="M77" s="18"/>
      <c r="N77" s="48">
        <f t="shared" ca="1" si="24"/>
        <v>567</v>
      </c>
      <c r="O77" s="21">
        <v>21</v>
      </c>
      <c r="P77" s="18"/>
      <c r="Q77" s="48">
        <f t="shared" ca="1" si="25"/>
        <v>42</v>
      </c>
      <c r="R77" s="70">
        <f t="shared" ca="1" si="26"/>
        <v>525</v>
      </c>
      <c r="S77" s="22">
        <v>3</v>
      </c>
      <c r="T77" s="49">
        <f t="shared" ca="1" si="29"/>
        <v>1575</v>
      </c>
      <c r="U77" s="49">
        <f t="shared" ca="1" si="23"/>
        <v>210</v>
      </c>
      <c r="V77" s="50">
        <f t="shared" ca="1" si="28"/>
        <v>157.5</v>
      </c>
      <c r="W77" s="302">
        <f t="shared" ca="1" si="27"/>
        <v>1207.5</v>
      </c>
      <c r="X77" s="363"/>
      <c r="Y77" s="366"/>
      <c r="Z77" s="369"/>
      <c r="AA77" s="285"/>
      <c r="AB77" s="393"/>
      <c r="AC77" s="94"/>
      <c r="AE77" s="94"/>
      <c r="AF77" s="94"/>
      <c r="AG77" s="154"/>
      <c r="AH77" s="94"/>
    </row>
    <row r="78" spans="1:34" ht="15.75" hidden="1" x14ac:dyDescent="0.25">
      <c r="A78" s="23">
        <v>73</v>
      </c>
      <c r="B78" s="19">
        <v>45837</v>
      </c>
      <c r="C78" s="20" t="s">
        <v>151</v>
      </c>
      <c r="D78" s="55" t="s">
        <v>372</v>
      </c>
      <c r="E78" s="24" t="str">
        <f t="shared" ref="E78:E88" ca="1" si="32">IF(C78="","",VLOOKUP(C78,bdsocios,2,FALSE))</f>
        <v>TORRES URQUIA</v>
      </c>
      <c r="F78" s="169" t="str">
        <f t="shared" ref="F78:F137" ca="1" si="33">IF(C78="","",VLOOKUP(C78,bdsocios,3,FALSE))</f>
        <v>CESAR ALFONSO</v>
      </c>
      <c r="G78" s="52" t="str">
        <f t="shared" ca="1" si="31"/>
        <v>Esperanza de Panaillo</v>
      </c>
      <c r="H78" s="102" t="str">
        <f t="shared" ca="1" si="30"/>
        <v>SI</v>
      </c>
      <c r="I78" s="51" t="s">
        <v>210</v>
      </c>
      <c r="J78" s="26" t="s">
        <v>225</v>
      </c>
      <c r="K78" s="18">
        <v>135</v>
      </c>
      <c r="L78" s="18"/>
      <c r="M78" s="18"/>
      <c r="N78" s="48">
        <f t="shared" ca="1" si="24"/>
        <v>135</v>
      </c>
      <c r="O78" s="21">
        <v>5</v>
      </c>
      <c r="P78" s="18"/>
      <c r="Q78" s="48">
        <f t="shared" ca="1" si="25"/>
        <v>10</v>
      </c>
      <c r="R78" s="70">
        <f t="shared" ca="1" si="26"/>
        <v>125</v>
      </c>
      <c r="S78" s="22">
        <v>3</v>
      </c>
      <c r="T78" s="49">
        <f t="shared" ca="1" si="29"/>
        <v>375</v>
      </c>
      <c r="U78" s="49">
        <f t="shared" ca="1" si="23"/>
        <v>50</v>
      </c>
      <c r="V78" s="50">
        <f t="shared" ref="V78:V86" ca="1" si="34">IF(E78="","",R78*0.3)</f>
        <v>37.5</v>
      </c>
      <c r="W78" s="302">
        <f t="shared" ca="1" si="27"/>
        <v>287.5</v>
      </c>
      <c r="X78" s="363"/>
      <c r="Y78" s="366"/>
      <c r="Z78" s="369"/>
      <c r="AA78" s="292"/>
      <c r="AB78" s="393"/>
      <c r="AC78" s="94"/>
      <c r="AE78" s="94"/>
      <c r="AF78" s="94"/>
      <c r="AG78" s="154"/>
      <c r="AH78" s="94"/>
    </row>
    <row r="79" spans="1:34" ht="15.75" hidden="1" x14ac:dyDescent="0.25">
      <c r="A79" s="23">
        <v>74</v>
      </c>
      <c r="B79" s="19">
        <v>45837</v>
      </c>
      <c r="C79" s="20" t="s">
        <v>96</v>
      </c>
      <c r="D79" s="55" t="s">
        <v>373</v>
      </c>
      <c r="E79" s="24" t="str">
        <f t="shared" ca="1" si="32"/>
        <v xml:space="preserve">BARDALES VELA </v>
      </c>
      <c r="F79" s="169" t="str">
        <f t="shared" ca="1" si="33"/>
        <v>ADOLFO</v>
      </c>
      <c r="G79" s="52" t="str">
        <f t="shared" ca="1" si="31"/>
        <v>Pucallpillo</v>
      </c>
      <c r="H79" s="102" t="str">
        <f t="shared" ca="1" si="30"/>
        <v>SI</v>
      </c>
      <c r="I79" s="51" t="s">
        <v>210</v>
      </c>
      <c r="J79" s="26" t="s">
        <v>225</v>
      </c>
      <c r="K79" s="18">
        <v>815</v>
      </c>
      <c r="L79" s="18"/>
      <c r="M79" s="18"/>
      <c r="N79" s="48">
        <f t="shared" ca="1" si="24"/>
        <v>815</v>
      </c>
      <c r="O79" s="21">
        <v>30</v>
      </c>
      <c r="P79" s="18"/>
      <c r="Q79" s="48">
        <f t="shared" ca="1" si="25"/>
        <v>60</v>
      </c>
      <c r="R79" s="70">
        <f t="shared" ca="1" si="26"/>
        <v>755</v>
      </c>
      <c r="S79" s="22">
        <v>3</v>
      </c>
      <c r="T79" s="49">
        <f t="shared" ca="1" si="29"/>
        <v>2265</v>
      </c>
      <c r="U79" s="49">
        <f t="shared" ca="1" si="23"/>
        <v>302</v>
      </c>
      <c r="V79" s="50">
        <f t="shared" ca="1" si="34"/>
        <v>226.5</v>
      </c>
      <c r="W79" s="302">
        <f t="shared" ca="1" si="27"/>
        <v>1736.5</v>
      </c>
      <c r="X79" s="363"/>
      <c r="Y79" s="366"/>
      <c r="Z79" s="369"/>
      <c r="AA79" s="298"/>
      <c r="AB79" s="393"/>
      <c r="AC79" s="94"/>
      <c r="AE79" s="94"/>
      <c r="AF79" s="94"/>
      <c r="AG79" s="154"/>
      <c r="AH79" s="94"/>
    </row>
    <row r="80" spans="1:34" ht="15.75" hidden="1" x14ac:dyDescent="0.25">
      <c r="A80" s="23">
        <v>75</v>
      </c>
      <c r="B80" s="19">
        <v>45837</v>
      </c>
      <c r="C80" s="20" t="s">
        <v>165</v>
      </c>
      <c r="D80" s="55" t="s">
        <v>374</v>
      </c>
      <c r="E80" s="24" t="str">
        <f t="shared" ca="1" si="32"/>
        <v>RAMIREZ RICOPA</v>
      </c>
      <c r="F80" s="169" t="str">
        <f t="shared" ca="1" si="33"/>
        <v>DANIEL</v>
      </c>
      <c r="G80" s="52" t="str">
        <f t="shared" ca="1" si="31"/>
        <v>Esperanza de Panaillo</v>
      </c>
      <c r="H80" s="102" t="str">
        <f t="shared" ca="1" si="30"/>
        <v>Si</v>
      </c>
      <c r="I80" s="51" t="s">
        <v>210</v>
      </c>
      <c r="J80" s="26" t="s">
        <v>225</v>
      </c>
      <c r="K80" s="18">
        <v>261</v>
      </c>
      <c r="L80" s="18"/>
      <c r="M80" s="18"/>
      <c r="N80" s="325">
        <f t="shared" ca="1" si="24"/>
        <v>261</v>
      </c>
      <c r="O80" s="249">
        <v>10</v>
      </c>
      <c r="P80" s="18"/>
      <c r="Q80" s="325">
        <f t="shared" ca="1" si="25"/>
        <v>20</v>
      </c>
      <c r="R80" s="326">
        <f t="shared" ca="1" si="26"/>
        <v>241</v>
      </c>
      <c r="S80" s="22">
        <v>3</v>
      </c>
      <c r="T80" s="49">
        <f t="shared" ca="1" si="29"/>
        <v>723</v>
      </c>
      <c r="U80" s="49">
        <f t="shared" ca="1" si="23"/>
        <v>96.4</v>
      </c>
      <c r="V80" s="50">
        <f t="shared" ca="1" si="34"/>
        <v>72.3</v>
      </c>
      <c r="W80" s="302">
        <f t="shared" ca="1" si="27"/>
        <v>554.30000000000007</v>
      </c>
      <c r="X80" s="363"/>
      <c r="Y80" s="366"/>
      <c r="Z80" s="369"/>
      <c r="AA80" s="290"/>
      <c r="AB80" s="393"/>
      <c r="AC80" s="94"/>
      <c r="AE80" s="94"/>
      <c r="AF80" s="94"/>
      <c r="AG80" s="154"/>
      <c r="AH80" s="94"/>
    </row>
    <row r="81" spans="1:35" ht="15.75" hidden="1" x14ac:dyDescent="0.25">
      <c r="A81" s="23">
        <v>76</v>
      </c>
      <c r="B81" s="19">
        <v>45837</v>
      </c>
      <c r="C81" s="20" t="s">
        <v>88</v>
      </c>
      <c r="D81" s="55" t="s">
        <v>375</v>
      </c>
      <c r="E81" s="24" t="str">
        <f t="shared" ca="1" si="32"/>
        <v>AMASIFEN PEZO</v>
      </c>
      <c r="F81" s="169" t="str">
        <f t="shared" ca="1" si="33"/>
        <v>OSCAR</v>
      </c>
      <c r="G81" s="52" t="str">
        <f t="shared" ca="1" si="31"/>
        <v>Bellavista</v>
      </c>
      <c r="H81" s="102" t="str">
        <f t="shared" ca="1" si="30"/>
        <v>SI</v>
      </c>
      <c r="I81" s="51" t="s">
        <v>210</v>
      </c>
      <c r="J81" s="26" t="s">
        <v>225</v>
      </c>
      <c r="K81" s="18">
        <v>162</v>
      </c>
      <c r="L81" s="18"/>
      <c r="M81" s="18"/>
      <c r="N81" s="48">
        <f t="shared" ca="1" si="24"/>
        <v>162</v>
      </c>
      <c r="O81" s="21">
        <v>6</v>
      </c>
      <c r="P81" s="18"/>
      <c r="Q81" s="48">
        <f t="shared" ca="1" si="25"/>
        <v>12</v>
      </c>
      <c r="R81" s="70">
        <f t="shared" ca="1" si="26"/>
        <v>150</v>
      </c>
      <c r="S81" s="22">
        <v>3</v>
      </c>
      <c r="T81" s="49">
        <f t="shared" ca="1" si="29"/>
        <v>450</v>
      </c>
      <c r="U81" s="49">
        <f t="shared" ca="1" si="23"/>
        <v>60</v>
      </c>
      <c r="V81" s="50">
        <f t="shared" ca="1" si="34"/>
        <v>45</v>
      </c>
      <c r="W81" s="302">
        <f t="shared" ca="1" si="27"/>
        <v>345</v>
      </c>
      <c r="X81" s="363"/>
      <c r="Y81" s="366"/>
      <c r="Z81" s="369"/>
      <c r="AA81" s="285"/>
      <c r="AB81" s="393"/>
      <c r="AC81" s="94"/>
      <c r="AE81" s="94"/>
      <c r="AF81" s="94"/>
      <c r="AG81" s="154"/>
      <c r="AH81" s="94"/>
    </row>
    <row r="82" spans="1:35" ht="15.75" hidden="1" x14ac:dyDescent="0.25">
      <c r="A82" s="23">
        <v>77</v>
      </c>
      <c r="B82" s="19">
        <v>45837</v>
      </c>
      <c r="C82" s="20" t="s">
        <v>115</v>
      </c>
      <c r="D82" s="55" t="s">
        <v>376</v>
      </c>
      <c r="E82" s="24" t="str">
        <f t="shared" ca="1" si="32"/>
        <v>AHUANARI SANGAMA</v>
      </c>
      <c r="F82" s="169" t="str">
        <f t="shared" ca="1" si="33"/>
        <v>GLORIA</v>
      </c>
      <c r="G82" s="52" t="str">
        <f t="shared" ca="1" si="31"/>
        <v>San Lorenzo</v>
      </c>
      <c r="H82" s="102" t="str">
        <f t="shared" ca="1" si="30"/>
        <v>SI</v>
      </c>
      <c r="I82" s="51" t="s">
        <v>210</v>
      </c>
      <c r="J82" s="26" t="s">
        <v>225</v>
      </c>
      <c r="K82" s="18">
        <v>157</v>
      </c>
      <c r="L82" s="18"/>
      <c r="M82" s="18"/>
      <c r="N82" s="48">
        <f t="shared" ca="1" si="24"/>
        <v>157</v>
      </c>
      <c r="O82" s="21">
        <v>6</v>
      </c>
      <c r="P82" s="18"/>
      <c r="Q82" s="48">
        <f t="shared" ca="1" si="25"/>
        <v>12</v>
      </c>
      <c r="R82" s="70">
        <f t="shared" ca="1" si="26"/>
        <v>145</v>
      </c>
      <c r="S82" s="22">
        <v>3</v>
      </c>
      <c r="T82" s="49">
        <f t="shared" ca="1" si="29"/>
        <v>435</v>
      </c>
      <c r="U82" s="49">
        <f t="shared" ca="1" si="23"/>
        <v>58</v>
      </c>
      <c r="V82" s="50">
        <f t="shared" ca="1" si="34"/>
        <v>43.5</v>
      </c>
      <c r="W82" s="302">
        <f t="shared" ca="1" si="27"/>
        <v>333.5</v>
      </c>
      <c r="X82" s="363"/>
      <c r="Y82" s="366"/>
      <c r="Z82" s="369"/>
      <c r="AA82" s="299"/>
      <c r="AB82" s="393"/>
      <c r="AC82" s="94"/>
      <c r="AD82" s="94"/>
      <c r="AE82" s="94"/>
      <c r="AF82" s="94"/>
      <c r="AG82" s="154"/>
      <c r="AH82" s="94"/>
    </row>
    <row r="83" spans="1:35" ht="15.75" hidden="1" x14ac:dyDescent="0.25">
      <c r="A83" s="23">
        <v>78</v>
      </c>
      <c r="B83" s="19">
        <v>45837</v>
      </c>
      <c r="C83" s="20" t="s">
        <v>240</v>
      </c>
      <c r="D83" s="55" t="s">
        <v>377</v>
      </c>
      <c r="E83" s="24" t="str">
        <f t="shared" ca="1" si="32"/>
        <v>PINEDO GONZALES</v>
      </c>
      <c r="F83" s="169" t="str">
        <f t="shared" ca="1" si="33"/>
        <v>ROSA CARMEN</v>
      </c>
      <c r="G83" s="52" t="str">
        <f t="shared" ca="1" si="31"/>
        <v>San Salvador</v>
      </c>
      <c r="H83" s="102" t="str">
        <f t="shared" ca="1" si="30"/>
        <v>Si</v>
      </c>
      <c r="I83" s="51" t="s">
        <v>210</v>
      </c>
      <c r="J83" s="26" t="s">
        <v>225</v>
      </c>
      <c r="K83" s="18">
        <v>124</v>
      </c>
      <c r="L83" s="18"/>
      <c r="M83" s="18"/>
      <c r="N83" s="48">
        <f t="shared" ca="1" si="24"/>
        <v>124</v>
      </c>
      <c r="O83" s="21">
        <v>5</v>
      </c>
      <c r="P83" s="18"/>
      <c r="Q83" s="48">
        <f t="shared" ca="1" si="25"/>
        <v>10</v>
      </c>
      <c r="R83" s="70">
        <f t="shared" ca="1" si="26"/>
        <v>114</v>
      </c>
      <c r="S83" s="22">
        <v>3</v>
      </c>
      <c r="T83" s="49">
        <f t="shared" ca="1" si="29"/>
        <v>342</v>
      </c>
      <c r="U83" s="49">
        <f t="shared" ca="1" si="23"/>
        <v>45.6</v>
      </c>
      <c r="V83" s="50">
        <f t="shared" ca="1" si="34"/>
        <v>34.199999999999996</v>
      </c>
      <c r="W83" s="302">
        <f t="shared" ca="1" si="27"/>
        <v>262.2</v>
      </c>
      <c r="X83" s="363"/>
      <c r="Y83" s="366"/>
      <c r="Z83" s="369"/>
      <c r="AA83" s="285"/>
      <c r="AB83" s="393"/>
      <c r="AC83" s="94"/>
      <c r="AD83" s="94"/>
      <c r="AE83" s="94"/>
      <c r="AF83" s="94"/>
      <c r="AG83" s="154"/>
      <c r="AH83" s="94"/>
    </row>
    <row r="84" spans="1:35" ht="15.75" hidden="1" x14ac:dyDescent="0.25">
      <c r="A84" s="23">
        <v>79</v>
      </c>
      <c r="B84" s="19">
        <v>45837</v>
      </c>
      <c r="C84" s="20" t="s">
        <v>169</v>
      </c>
      <c r="D84" s="55" t="s">
        <v>378</v>
      </c>
      <c r="E84" s="24" t="str">
        <f t="shared" ca="1" si="32"/>
        <v xml:space="preserve">MEZA TINTA </v>
      </c>
      <c r="F84" s="169" t="str">
        <f t="shared" ca="1" si="33"/>
        <v>AMILCAR</v>
      </c>
      <c r="G84" s="52" t="str">
        <f t="shared" ca="1" si="31"/>
        <v>Santa Rosa</v>
      </c>
      <c r="H84" s="102" t="str">
        <f t="shared" ca="1" si="30"/>
        <v>SI</v>
      </c>
      <c r="I84" s="51" t="s">
        <v>210</v>
      </c>
      <c r="J84" s="26" t="s">
        <v>225</v>
      </c>
      <c r="K84" s="18">
        <v>1134</v>
      </c>
      <c r="L84" s="18"/>
      <c r="M84" s="18"/>
      <c r="N84" s="48">
        <f t="shared" ca="1" si="24"/>
        <v>1134</v>
      </c>
      <c r="O84" s="21">
        <v>42</v>
      </c>
      <c r="P84" s="18"/>
      <c r="Q84" s="48">
        <f t="shared" ca="1" si="25"/>
        <v>84</v>
      </c>
      <c r="R84" s="70">
        <f t="shared" ca="1" si="26"/>
        <v>1050</v>
      </c>
      <c r="S84" s="22">
        <v>3</v>
      </c>
      <c r="T84" s="49">
        <f t="shared" ca="1" si="29"/>
        <v>3150</v>
      </c>
      <c r="U84" s="49">
        <f t="shared" ca="1" si="23"/>
        <v>420</v>
      </c>
      <c r="V84" s="50">
        <f t="shared" ca="1" si="34"/>
        <v>315</v>
      </c>
      <c r="W84" s="302">
        <f t="shared" ca="1" si="27"/>
        <v>2415</v>
      </c>
      <c r="X84" s="363"/>
      <c r="Y84" s="366"/>
      <c r="Z84" s="369"/>
      <c r="AA84" s="299"/>
      <c r="AB84" s="393"/>
      <c r="AC84" s="94"/>
      <c r="AD84" s="94"/>
      <c r="AE84" s="94"/>
      <c r="AF84" s="94"/>
      <c r="AG84" s="154"/>
      <c r="AH84" s="94"/>
    </row>
    <row r="85" spans="1:35" ht="15.75" hidden="1" x14ac:dyDescent="0.25">
      <c r="A85" s="23">
        <v>80</v>
      </c>
      <c r="B85" s="19">
        <v>45837</v>
      </c>
      <c r="C85" s="20" t="s">
        <v>99</v>
      </c>
      <c r="D85" s="55" t="s">
        <v>379</v>
      </c>
      <c r="E85" s="24" t="str">
        <f t="shared" ca="1" si="32"/>
        <v>SALAS TAPULLIMA</v>
      </c>
      <c r="F85" s="169" t="str">
        <f t="shared" ca="1" si="33"/>
        <v>EUSEBIO</v>
      </c>
      <c r="G85" s="52" t="str">
        <f t="shared" ca="1" si="31"/>
        <v>Pucallpillo</v>
      </c>
      <c r="H85" s="102" t="str">
        <f t="shared" ca="1" si="30"/>
        <v>SI</v>
      </c>
      <c r="I85" s="51" t="s">
        <v>210</v>
      </c>
      <c r="J85" s="26" t="s">
        <v>225</v>
      </c>
      <c r="K85" s="18">
        <v>165</v>
      </c>
      <c r="L85" s="18">
        <v>161</v>
      </c>
      <c r="M85" s="18">
        <v>79</v>
      </c>
      <c r="N85" s="48">
        <f t="shared" ca="1" si="24"/>
        <v>405</v>
      </c>
      <c r="O85" s="21">
        <v>15</v>
      </c>
      <c r="P85" s="18"/>
      <c r="Q85" s="48">
        <f t="shared" ca="1" si="25"/>
        <v>30</v>
      </c>
      <c r="R85" s="70">
        <f t="shared" ca="1" si="26"/>
        <v>375</v>
      </c>
      <c r="S85" s="22">
        <v>3</v>
      </c>
      <c r="T85" s="49">
        <f t="shared" ca="1" si="29"/>
        <v>1125</v>
      </c>
      <c r="U85" s="49">
        <f t="shared" ca="1" si="23"/>
        <v>150</v>
      </c>
      <c r="V85" s="50">
        <f t="shared" ca="1" si="34"/>
        <v>112.5</v>
      </c>
      <c r="W85" s="302">
        <f t="shared" ca="1" si="27"/>
        <v>862.5</v>
      </c>
      <c r="X85" s="363"/>
      <c r="Y85" s="366"/>
      <c r="Z85" s="369"/>
      <c r="AA85" s="299"/>
      <c r="AB85" s="393"/>
      <c r="AC85" s="94"/>
      <c r="AD85" s="94"/>
      <c r="AE85" s="94"/>
      <c r="AF85" s="94"/>
      <c r="AG85" s="154"/>
      <c r="AH85" s="94"/>
    </row>
    <row r="86" spans="1:35" ht="15.75" hidden="1" x14ac:dyDescent="0.25">
      <c r="A86" s="23">
        <v>81</v>
      </c>
      <c r="B86" s="19">
        <v>45837</v>
      </c>
      <c r="C86" s="20" t="s">
        <v>97</v>
      </c>
      <c r="D86" s="55" t="s">
        <v>380</v>
      </c>
      <c r="E86" s="329" t="str">
        <f t="shared" ca="1" si="32"/>
        <v>BUSTAMANTE GONZALES</v>
      </c>
      <c r="F86" s="169" t="str">
        <f t="shared" ca="1" si="33"/>
        <v>SEGUNDO</v>
      </c>
      <c r="G86" s="52" t="str">
        <f t="shared" ca="1" si="31"/>
        <v>Pucallpillo</v>
      </c>
      <c r="H86" s="102" t="str">
        <f t="shared" ca="1" si="30"/>
        <v>SI</v>
      </c>
      <c r="I86" s="51" t="s">
        <v>210</v>
      </c>
      <c r="J86" s="26" t="s">
        <v>225</v>
      </c>
      <c r="K86" s="18">
        <f>172+172+173+180+183</f>
        <v>880</v>
      </c>
      <c r="L86" s="18">
        <f>180+180+183+60</f>
        <v>603</v>
      </c>
      <c r="M86" s="18"/>
      <c r="N86" s="48">
        <f t="shared" ca="1" si="24"/>
        <v>1483</v>
      </c>
      <c r="O86" s="21">
        <v>50</v>
      </c>
      <c r="P86" s="18"/>
      <c r="Q86" s="48">
        <f t="shared" ca="1" si="25"/>
        <v>100</v>
      </c>
      <c r="R86" s="70">
        <f t="shared" ca="1" si="26"/>
        <v>1383</v>
      </c>
      <c r="S86" s="22">
        <v>3</v>
      </c>
      <c r="T86" s="49">
        <f t="shared" ca="1" si="29"/>
        <v>4149</v>
      </c>
      <c r="U86" s="49">
        <f t="shared" ca="1" si="23"/>
        <v>553.20000000000005</v>
      </c>
      <c r="V86" s="50">
        <f t="shared" ca="1" si="34"/>
        <v>414.9</v>
      </c>
      <c r="W86" s="302">
        <f t="shared" ca="1" si="27"/>
        <v>3180.9</v>
      </c>
      <c r="X86" s="364"/>
      <c r="Y86" s="367"/>
      <c r="Z86" s="370"/>
      <c r="AA86" s="292"/>
      <c r="AB86" s="393"/>
      <c r="AC86" s="94"/>
      <c r="AE86" s="94"/>
      <c r="AF86" s="94"/>
      <c r="AG86" s="154"/>
      <c r="AH86" s="94"/>
    </row>
    <row r="87" spans="1:35" s="164" customFormat="1" ht="15.6" hidden="1" customHeight="1" x14ac:dyDescent="0.25">
      <c r="A87" s="145">
        <v>82</v>
      </c>
      <c r="B87" s="100">
        <v>45838</v>
      </c>
      <c r="C87" s="101" t="s">
        <v>87</v>
      </c>
      <c r="D87" s="306" t="s">
        <v>453</v>
      </c>
      <c r="E87" s="73" t="str">
        <f t="shared" ca="1" si="32"/>
        <v>AMASIFUEN INOCENTE</v>
      </c>
      <c r="F87" s="169" t="str">
        <f t="shared" ca="1" si="33"/>
        <v>RAFAEL</v>
      </c>
      <c r="G87" s="189" t="str">
        <f t="shared" ca="1" si="31"/>
        <v>Bellavista</v>
      </c>
      <c r="H87" s="102" t="str">
        <f t="shared" ca="1" si="30"/>
        <v>SI</v>
      </c>
      <c r="I87" s="149" t="s">
        <v>210</v>
      </c>
      <c r="J87" s="150" t="s">
        <v>225</v>
      </c>
      <c r="K87" s="103">
        <v>123</v>
      </c>
      <c r="L87" s="103"/>
      <c r="M87" s="103"/>
      <c r="N87" s="104">
        <f t="shared" ca="1" si="24"/>
        <v>123</v>
      </c>
      <c r="O87" s="105">
        <v>5</v>
      </c>
      <c r="P87" s="221"/>
      <c r="Q87" s="104">
        <f t="shared" ca="1" si="25"/>
        <v>10</v>
      </c>
      <c r="R87" s="106">
        <f t="shared" ca="1" si="26"/>
        <v>113</v>
      </c>
      <c r="S87" s="22">
        <v>4</v>
      </c>
      <c r="T87" s="184">
        <f t="shared" ca="1" si="29"/>
        <v>452</v>
      </c>
      <c r="U87" s="184">
        <f t="shared" ca="1" si="20"/>
        <v>0</v>
      </c>
      <c r="V87" s="185">
        <f ca="1">IF(E87="","",R87*2)</f>
        <v>226</v>
      </c>
      <c r="W87" s="185">
        <f t="shared" ca="1" si="27"/>
        <v>226</v>
      </c>
      <c r="X87" s="401" t="s">
        <v>232</v>
      </c>
      <c r="Y87" s="404" t="s">
        <v>466</v>
      </c>
      <c r="Z87" s="407" t="s">
        <v>456</v>
      </c>
      <c r="AA87" s="275"/>
      <c r="AB87" s="420" t="s">
        <v>465</v>
      </c>
      <c r="AC87" s="159"/>
      <c r="AE87" s="159"/>
      <c r="AF87" s="159"/>
      <c r="AG87" s="304"/>
      <c r="AH87" s="159"/>
    </row>
    <row r="88" spans="1:35" s="164" customFormat="1" ht="15.6" hidden="1" customHeight="1" x14ac:dyDescent="0.25">
      <c r="A88" s="145">
        <v>83</v>
      </c>
      <c r="B88" s="100">
        <v>45838</v>
      </c>
      <c r="C88" s="101" t="s">
        <v>96</v>
      </c>
      <c r="D88" s="306" t="s">
        <v>454</v>
      </c>
      <c r="E88" s="73" t="str">
        <f t="shared" ca="1" si="32"/>
        <v xml:space="preserve">BARDALES VELA </v>
      </c>
      <c r="F88" s="169" t="str">
        <f t="shared" ca="1" si="33"/>
        <v>ADOLFO</v>
      </c>
      <c r="G88" s="189" t="str">
        <f t="shared" ca="1" si="31"/>
        <v>Pucallpillo</v>
      </c>
      <c r="H88" s="102" t="str">
        <f t="shared" ca="1" si="30"/>
        <v>SI</v>
      </c>
      <c r="I88" s="149" t="s">
        <v>210</v>
      </c>
      <c r="J88" s="150" t="s">
        <v>225</v>
      </c>
      <c r="K88" s="103">
        <v>863</v>
      </c>
      <c r="L88" s="103"/>
      <c r="M88" s="103"/>
      <c r="N88" s="104">
        <f t="shared" ca="1" si="24"/>
        <v>863</v>
      </c>
      <c r="O88" s="105">
        <v>30</v>
      </c>
      <c r="P88" s="221"/>
      <c r="Q88" s="104">
        <f t="shared" ca="1" si="25"/>
        <v>60</v>
      </c>
      <c r="R88" s="106">
        <f t="shared" ca="1" si="26"/>
        <v>803</v>
      </c>
      <c r="S88" s="22">
        <v>4</v>
      </c>
      <c r="T88" s="184">
        <f t="shared" ca="1" si="29"/>
        <v>3212</v>
      </c>
      <c r="U88" s="184">
        <f t="shared" ca="1" si="20"/>
        <v>0</v>
      </c>
      <c r="V88" s="185">
        <f ca="1">IF(E88="","",R88*2)</f>
        <v>1606</v>
      </c>
      <c r="W88" s="185">
        <f t="shared" ca="1" si="27"/>
        <v>1606</v>
      </c>
      <c r="X88" s="402"/>
      <c r="Y88" s="405"/>
      <c r="Z88" s="408"/>
      <c r="AA88" s="318"/>
      <c r="AB88" s="420"/>
      <c r="AC88" s="159"/>
      <c r="AD88" s="305"/>
      <c r="AE88" s="159"/>
      <c r="AF88" s="159"/>
      <c r="AG88" s="304"/>
      <c r="AH88" s="159"/>
    </row>
    <row r="89" spans="1:35" s="164" customFormat="1" ht="15.6" hidden="1" customHeight="1" x14ac:dyDescent="0.25">
      <c r="A89" s="145">
        <v>84</v>
      </c>
      <c r="B89" s="100">
        <v>45838</v>
      </c>
      <c r="C89" s="101" t="s">
        <v>99</v>
      </c>
      <c r="D89" s="306" t="s">
        <v>455</v>
      </c>
      <c r="E89" s="73" t="str">
        <f t="shared" ref="E89:E140" ca="1" si="35">IF(C89="","",VLOOKUP(C89,bdsocios,2,FALSE))</f>
        <v>SALAS TAPULLIMA</v>
      </c>
      <c r="F89" s="169" t="str">
        <f t="shared" ca="1" si="33"/>
        <v>EUSEBIO</v>
      </c>
      <c r="G89" s="189" t="str">
        <f t="shared" ca="1" si="31"/>
        <v>Pucallpillo</v>
      </c>
      <c r="H89" s="102" t="str">
        <f t="shared" ca="1" si="30"/>
        <v>SI</v>
      </c>
      <c r="I89" s="149" t="s">
        <v>210</v>
      </c>
      <c r="J89" s="150" t="s">
        <v>225</v>
      </c>
      <c r="K89" s="103">
        <v>226</v>
      </c>
      <c r="L89" s="103"/>
      <c r="M89" s="103"/>
      <c r="N89" s="104">
        <f t="shared" ca="1" si="24"/>
        <v>226</v>
      </c>
      <c r="O89" s="105">
        <v>8</v>
      </c>
      <c r="P89" s="221"/>
      <c r="Q89" s="104">
        <f t="shared" ca="1" si="25"/>
        <v>16</v>
      </c>
      <c r="R89" s="106">
        <f t="shared" ca="1" si="26"/>
        <v>210</v>
      </c>
      <c r="S89" s="22">
        <v>4</v>
      </c>
      <c r="T89" s="184">
        <f t="shared" ca="1" si="29"/>
        <v>840</v>
      </c>
      <c r="U89" s="184">
        <f t="shared" ca="1" si="20"/>
        <v>0</v>
      </c>
      <c r="V89" s="185">
        <f ca="1">IF(E89="","",R89*1.7)</f>
        <v>357</v>
      </c>
      <c r="W89" s="185">
        <f t="shared" ca="1" si="27"/>
        <v>483</v>
      </c>
      <c r="X89" s="403"/>
      <c r="Y89" s="406"/>
      <c r="Z89" s="409"/>
      <c r="AA89" s="319"/>
      <c r="AB89" s="420"/>
      <c r="AC89" s="159"/>
      <c r="AE89" s="159"/>
      <c r="AF89" s="159"/>
      <c r="AG89" s="304"/>
      <c r="AH89" s="159"/>
    </row>
    <row r="90" spans="1:35" ht="15.75" hidden="1" x14ac:dyDescent="0.25">
      <c r="A90" s="23">
        <v>85</v>
      </c>
      <c r="B90" s="19">
        <v>45841</v>
      </c>
      <c r="C90" s="20" t="s">
        <v>99</v>
      </c>
      <c r="D90" s="55" t="s">
        <v>381</v>
      </c>
      <c r="E90" s="24" t="str">
        <f t="shared" ca="1" si="35"/>
        <v>SALAS TAPULLIMA</v>
      </c>
      <c r="F90" s="169" t="str">
        <f t="shared" ca="1" si="33"/>
        <v>EUSEBIO</v>
      </c>
      <c r="G90" s="52" t="str">
        <f t="shared" ca="1" si="31"/>
        <v>Pucallpillo</v>
      </c>
      <c r="H90" s="102" t="str">
        <f t="shared" ca="1" si="30"/>
        <v>SI</v>
      </c>
      <c r="I90" s="51" t="s">
        <v>210</v>
      </c>
      <c r="J90" s="26" t="s">
        <v>225</v>
      </c>
      <c r="K90" s="18">
        <v>276</v>
      </c>
      <c r="L90" s="18"/>
      <c r="M90" s="18"/>
      <c r="N90" s="48">
        <f t="shared" ca="1" si="24"/>
        <v>276</v>
      </c>
      <c r="O90" s="21">
        <v>10</v>
      </c>
      <c r="P90" s="18"/>
      <c r="Q90" s="48">
        <f t="shared" ca="1" si="25"/>
        <v>20</v>
      </c>
      <c r="R90" s="70">
        <f t="shared" ca="1" si="26"/>
        <v>256</v>
      </c>
      <c r="S90" s="22">
        <v>3</v>
      </c>
      <c r="T90" s="49">
        <f t="shared" ca="1" si="29"/>
        <v>768</v>
      </c>
      <c r="U90" s="49">
        <f ca="1">IF(E90="","",0.4*R90)</f>
        <v>102.4</v>
      </c>
      <c r="V90" s="50">
        <f ca="1">IF(E90="","",R90*0.3)</f>
        <v>76.8</v>
      </c>
      <c r="W90" s="302">
        <f t="shared" ca="1" si="27"/>
        <v>588.80000000000007</v>
      </c>
      <c r="X90" s="394" t="s">
        <v>450</v>
      </c>
      <c r="Y90" s="397" t="s">
        <v>457</v>
      </c>
      <c r="Z90" s="377" t="s">
        <v>452</v>
      </c>
      <c r="AA90" s="310"/>
      <c r="AB90" s="421"/>
      <c r="AC90" s="94"/>
      <c r="AD90" s="83"/>
      <c r="AG90" s="83"/>
      <c r="AH90" s="95"/>
      <c r="AI90" s="83"/>
    </row>
    <row r="91" spans="1:35" ht="15.75" hidden="1" x14ac:dyDescent="0.25">
      <c r="A91" s="23">
        <v>86</v>
      </c>
      <c r="B91" s="19">
        <v>45841</v>
      </c>
      <c r="C91" s="20" t="s">
        <v>253</v>
      </c>
      <c r="D91" s="55" t="s">
        <v>382</v>
      </c>
      <c r="E91" s="24" t="str">
        <f t="shared" ca="1" si="35"/>
        <v xml:space="preserve"> ARAUJO LOZANO </v>
      </c>
      <c r="F91" s="169" t="str">
        <f t="shared" ca="1" si="33"/>
        <v>CESAR AUGUSTO</v>
      </c>
      <c r="G91" s="52" t="str">
        <f t="shared" ca="1" si="31"/>
        <v>Santa Rosa</v>
      </c>
      <c r="H91" s="102" t="str">
        <f t="shared" ca="1" si="30"/>
        <v>Si</v>
      </c>
      <c r="I91" s="51" t="s">
        <v>210</v>
      </c>
      <c r="J91" s="26" t="s">
        <v>225</v>
      </c>
      <c r="K91" s="18">
        <v>1081</v>
      </c>
      <c r="L91" s="18">
        <v>813</v>
      </c>
      <c r="M91" s="18">
        <v>162</v>
      </c>
      <c r="N91" s="48">
        <f t="shared" ca="1" si="24"/>
        <v>2056</v>
      </c>
      <c r="O91" s="21">
        <v>76</v>
      </c>
      <c r="P91" s="18"/>
      <c r="Q91" s="48">
        <f t="shared" ca="1" si="25"/>
        <v>152</v>
      </c>
      <c r="R91" s="70">
        <f t="shared" ca="1" si="26"/>
        <v>1904</v>
      </c>
      <c r="S91" s="22">
        <v>3</v>
      </c>
      <c r="T91" s="49">
        <f t="shared" ca="1" si="29"/>
        <v>5712</v>
      </c>
      <c r="U91" s="49">
        <f t="shared" ref="U91:U145" ca="1" si="36">IF(E91="","",0.4*R91)</f>
        <v>761.6</v>
      </c>
      <c r="V91" s="50">
        <f t="shared" ref="V91:V145" ca="1" si="37">IF(E91="","",R91*0.3)</f>
        <v>571.19999999999993</v>
      </c>
      <c r="W91" s="302">
        <f t="shared" ca="1" si="27"/>
        <v>4379.2</v>
      </c>
      <c r="X91" s="395"/>
      <c r="Y91" s="398"/>
      <c r="Z91" s="378"/>
      <c r="AA91" s="310"/>
      <c r="AB91" s="422"/>
      <c r="AC91" s="94"/>
      <c r="AD91" s="83"/>
      <c r="AG91" s="83"/>
    </row>
    <row r="92" spans="1:35" ht="15.75" hidden="1" x14ac:dyDescent="0.25">
      <c r="A92" s="23">
        <v>87</v>
      </c>
      <c r="B92" s="19">
        <v>45841</v>
      </c>
      <c r="C92" s="20" t="s">
        <v>256</v>
      </c>
      <c r="D92" s="55" t="s">
        <v>383</v>
      </c>
      <c r="E92" s="24" t="str">
        <f t="shared" ca="1" si="35"/>
        <v xml:space="preserve"> MUÑOZ HUANUCO</v>
      </c>
      <c r="F92" s="169" t="str">
        <f t="shared" ca="1" si="33"/>
        <v>KEVIN</v>
      </c>
      <c r="G92" s="52" t="str">
        <f t="shared" ca="1" si="31"/>
        <v>Pucallpillo</v>
      </c>
      <c r="H92" s="102" t="str">
        <f t="shared" ca="1" si="30"/>
        <v>Si</v>
      </c>
      <c r="I92" s="51" t="s">
        <v>210</v>
      </c>
      <c r="J92" s="26" t="s">
        <v>225</v>
      </c>
      <c r="K92" s="18">
        <v>778</v>
      </c>
      <c r="L92" s="18">
        <v>129</v>
      </c>
      <c r="M92" s="18"/>
      <c r="N92" s="48">
        <f t="shared" ca="1" si="24"/>
        <v>907</v>
      </c>
      <c r="O92" s="21">
        <v>35</v>
      </c>
      <c r="P92" s="18"/>
      <c r="Q92" s="48">
        <f t="shared" ca="1" si="25"/>
        <v>70</v>
      </c>
      <c r="R92" s="70">
        <f t="shared" ca="1" si="26"/>
        <v>837</v>
      </c>
      <c r="S92" s="22">
        <v>3</v>
      </c>
      <c r="T92" s="49">
        <f t="shared" ca="1" si="29"/>
        <v>2511</v>
      </c>
      <c r="U92" s="49">
        <f t="shared" ca="1" si="36"/>
        <v>334.8</v>
      </c>
      <c r="V92" s="50">
        <f t="shared" ca="1" si="37"/>
        <v>251.1</v>
      </c>
      <c r="W92" s="302">
        <f t="shared" ca="1" si="27"/>
        <v>1925.1</v>
      </c>
      <c r="X92" s="395"/>
      <c r="Y92" s="398"/>
      <c r="Z92" s="378"/>
      <c r="AA92" s="310"/>
      <c r="AB92" s="422"/>
      <c r="AC92" s="94"/>
      <c r="AD92" s="83"/>
      <c r="AG92" s="83"/>
    </row>
    <row r="93" spans="1:35" ht="15.75" hidden="1" x14ac:dyDescent="0.25">
      <c r="A93" s="23">
        <v>88</v>
      </c>
      <c r="B93" s="19">
        <v>45841</v>
      </c>
      <c r="C93" s="20" t="s">
        <v>96</v>
      </c>
      <c r="D93" s="55" t="s">
        <v>384</v>
      </c>
      <c r="E93" s="24" t="str">
        <f t="shared" ca="1" si="35"/>
        <v xml:space="preserve">BARDALES VELA </v>
      </c>
      <c r="F93" s="169" t="str">
        <f t="shared" ca="1" si="33"/>
        <v>ADOLFO</v>
      </c>
      <c r="G93" s="52" t="str">
        <f t="shared" ca="1" si="31"/>
        <v>Pucallpillo</v>
      </c>
      <c r="H93" s="189" t="str">
        <f t="shared" ca="1" si="30"/>
        <v>SI</v>
      </c>
      <c r="I93" s="51" t="s">
        <v>210</v>
      </c>
      <c r="J93" s="26" t="s">
        <v>225</v>
      </c>
      <c r="K93" s="18">
        <v>696</v>
      </c>
      <c r="L93" s="18"/>
      <c r="M93" s="18"/>
      <c r="N93" s="48">
        <f t="shared" ca="1" si="24"/>
        <v>696</v>
      </c>
      <c r="O93" s="21">
        <v>25</v>
      </c>
      <c r="P93" s="18"/>
      <c r="Q93" s="48">
        <f t="shared" ca="1" si="25"/>
        <v>50</v>
      </c>
      <c r="R93" s="70">
        <f t="shared" ca="1" si="26"/>
        <v>646</v>
      </c>
      <c r="S93" s="22">
        <v>3</v>
      </c>
      <c r="T93" s="49">
        <f t="shared" ca="1" si="29"/>
        <v>1938</v>
      </c>
      <c r="U93" s="49">
        <f t="shared" ca="1" si="36"/>
        <v>258.40000000000003</v>
      </c>
      <c r="V93" s="50">
        <f t="shared" ca="1" si="37"/>
        <v>193.79999999999998</v>
      </c>
      <c r="W93" s="302">
        <f t="shared" ca="1" si="27"/>
        <v>1485.8</v>
      </c>
      <c r="X93" s="395"/>
      <c r="Y93" s="398"/>
      <c r="Z93" s="378"/>
      <c r="AA93" s="310"/>
      <c r="AB93" s="422"/>
      <c r="AC93" s="94"/>
      <c r="AD93" s="83"/>
      <c r="AG93" s="83"/>
    </row>
    <row r="94" spans="1:35" ht="15.75" hidden="1" x14ac:dyDescent="0.25">
      <c r="A94" s="23">
        <v>89</v>
      </c>
      <c r="B94" s="19">
        <v>45841</v>
      </c>
      <c r="C94" s="20" t="s">
        <v>98</v>
      </c>
      <c r="D94" s="55" t="s">
        <v>385</v>
      </c>
      <c r="E94" s="24" t="str">
        <f t="shared" ca="1" si="35"/>
        <v>DAMIAN SAAVEDRA</v>
      </c>
      <c r="F94" s="169" t="str">
        <f t="shared" ca="1" si="33"/>
        <v>CARLOS ENRIQUE</v>
      </c>
      <c r="G94" s="52" t="str">
        <f t="shared" ca="1" si="31"/>
        <v>Pucallpillo</v>
      </c>
      <c r="H94" s="102" t="str">
        <f t="shared" ca="1" si="30"/>
        <v>SI</v>
      </c>
      <c r="I94" s="51" t="s">
        <v>210</v>
      </c>
      <c r="J94" s="26" t="s">
        <v>225</v>
      </c>
      <c r="K94" s="18">
        <v>192</v>
      </c>
      <c r="L94" s="18"/>
      <c r="M94" s="18"/>
      <c r="N94" s="48">
        <f t="shared" ca="1" si="24"/>
        <v>192</v>
      </c>
      <c r="O94" s="21">
        <v>7</v>
      </c>
      <c r="P94" s="18"/>
      <c r="Q94" s="48">
        <f t="shared" ca="1" si="25"/>
        <v>14</v>
      </c>
      <c r="R94" s="70">
        <f t="shared" ca="1" si="26"/>
        <v>178</v>
      </c>
      <c r="S94" s="22">
        <v>3</v>
      </c>
      <c r="T94" s="49">
        <f t="shared" ca="1" si="29"/>
        <v>534</v>
      </c>
      <c r="U94" s="49">
        <f t="shared" ca="1" si="36"/>
        <v>71.2</v>
      </c>
      <c r="V94" s="50">
        <f t="shared" ca="1" si="37"/>
        <v>53.4</v>
      </c>
      <c r="W94" s="302">
        <f t="shared" ca="1" si="27"/>
        <v>409.40000000000003</v>
      </c>
      <c r="X94" s="395"/>
      <c r="Y94" s="398"/>
      <c r="Z94" s="378"/>
      <c r="AA94" s="310"/>
      <c r="AB94" s="422"/>
      <c r="AC94" s="94"/>
      <c r="AD94" s="83"/>
      <c r="AG94" s="83"/>
    </row>
    <row r="95" spans="1:35" ht="15.75" hidden="1" x14ac:dyDescent="0.25">
      <c r="A95" s="23">
        <v>90</v>
      </c>
      <c r="B95" s="19">
        <v>45841</v>
      </c>
      <c r="C95" s="20" t="s">
        <v>105</v>
      </c>
      <c r="D95" s="55" t="s">
        <v>386</v>
      </c>
      <c r="E95" s="24" t="str">
        <f t="shared" ca="1" si="35"/>
        <v>CAPORATA ACHO</v>
      </c>
      <c r="F95" s="169" t="str">
        <f t="shared" ca="1" si="33"/>
        <v>WILFREDO</v>
      </c>
      <c r="G95" s="52" t="str">
        <f t="shared" ca="1" si="31"/>
        <v>Pueblo Nuevo</v>
      </c>
      <c r="H95" s="102" t="str">
        <f t="shared" ca="1" si="30"/>
        <v>SI</v>
      </c>
      <c r="I95" s="51" t="s">
        <v>210</v>
      </c>
      <c r="J95" s="26" t="s">
        <v>225</v>
      </c>
      <c r="K95" s="18">
        <v>392</v>
      </c>
      <c r="L95" s="18"/>
      <c r="M95" s="18"/>
      <c r="N95" s="48">
        <f t="shared" ca="1" si="24"/>
        <v>392</v>
      </c>
      <c r="O95" s="21">
        <v>12</v>
      </c>
      <c r="P95" s="18"/>
      <c r="Q95" s="48">
        <f t="shared" ca="1" si="25"/>
        <v>24</v>
      </c>
      <c r="R95" s="70">
        <f t="shared" ca="1" si="26"/>
        <v>368</v>
      </c>
      <c r="S95" s="22">
        <v>3</v>
      </c>
      <c r="T95" s="49">
        <f t="shared" ca="1" si="29"/>
        <v>1104</v>
      </c>
      <c r="U95" s="49">
        <f t="shared" ca="1" si="36"/>
        <v>147.20000000000002</v>
      </c>
      <c r="V95" s="50">
        <f t="shared" ca="1" si="37"/>
        <v>110.39999999999999</v>
      </c>
      <c r="W95" s="302">
        <f ca="1">IF(E95="","",T95-U95-V95)</f>
        <v>846.4</v>
      </c>
      <c r="X95" s="395"/>
      <c r="Y95" s="398"/>
      <c r="Z95" s="378"/>
      <c r="AA95" s="310"/>
      <c r="AB95" s="422"/>
      <c r="AC95" s="94"/>
      <c r="AD95" s="83"/>
      <c r="AG95" s="83"/>
    </row>
    <row r="96" spans="1:35" ht="15.75" hidden="1" x14ac:dyDescent="0.25">
      <c r="A96" s="23">
        <v>91</v>
      </c>
      <c r="B96" s="19">
        <v>45841</v>
      </c>
      <c r="C96" s="20" t="s">
        <v>252</v>
      </c>
      <c r="D96" s="55" t="s">
        <v>387</v>
      </c>
      <c r="E96" s="24" t="str">
        <f t="shared" ca="1" si="35"/>
        <v xml:space="preserve"> MACEDO GUERRA </v>
      </c>
      <c r="F96" s="25" t="str">
        <f t="shared" ca="1" si="33"/>
        <v>BELEN</v>
      </c>
      <c r="G96" s="52" t="str">
        <f t="shared" ca="1" si="31"/>
        <v>Esperanza de Panaillo</v>
      </c>
      <c r="H96" s="102" t="str">
        <f t="shared" ca="1" si="30"/>
        <v>Si</v>
      </c>
      <c r="I96" s="51" t="s">
        <v>210</v>
      </c>
      <c r="J96" s="26" t="s">
        <v>225</v>
      </c>
      <c r="K96" s="18">
        <v>215</v>
      </c>
      <c r="L96" s="18"/>
      <c r="M96" s="18"/>
      <c r="N96" s="48">
        <f t="shared" ca="1" si="24"/>
        <v>215</v>
      </c>
      <c r="O96" s="21">
        <v>8</v>
      </c>
      <c r="P96" s="18"/>
      <c r="Q96" s="48">
        <f t="shared" ca="1" si="25"/>
        <v>16</v>
      </c>
      <c r="R96" s="70">
        <f t="shared" ca="1" si="26"/>
        <v>199</v>
      </c>
      <c r="S96" s="22">
        <v>3</v>
      </c>
      <c r="T96" s="49">
        <f t="shared" ca="1" si="29"/>
        <v>597</v>
      </c>
      <c r="U96" s="49">
        <f t="shared" ca="1" si="36"/>
        <v>79.600000000000009</v>
      </c>
      <c r="V96" s="50">
        <f t="shared" ca="1" si="37"/>
        <v>59.699999999999996</v>
      </c>
      <c r="W96" s="302">
        <f t="shared" ca="1" si="27"/>
        <v>457.7</v>
      </c>
      <c r="X96" s="395"/>
      <c r="Y96" s="398"/>
      <c r="Z96" s="378"/>
      <c r="AA96" s="310"/>
      <c r="AB96" s="422"/>
      <c r="AC96" s="94"/>
      <c r="AD96" s="83"/>
      <c r="AG96" s="83"/>
    </row>
    <row r="97" spans="1:33" ht="15.75" hidden="1" x14ac:dyDescent="0.25">
      <c r="A97" s="23">
        <v>92</v>
      </c>
      <c r="B97" s="19">
        <v>45841</v>
      </c>
      <c r="C97" s="20" t="s">
        <v>94</v>
      </c>
      <c r="D97" s="55" t="s">
        <v>388</v>
      </c>
      <c r="E97" s="24" t="str">
        <f t="shared" ca="1" si="35"/>
        <v>TORRES URQUIA</v>
      </c>
      <c r="F97" s="169" t="str">
        <f t="shared" ca="1" si="33"/>
        <v>JAIME ROBERTO</v>
      </c>
      <c r="G97" s="52" t="str">
        <f t="shared" ca="1" si="31"/>
        <v>Esperanza de Panaillo</v>
      </c>
      <c r="H97" s="102" t="str">
        <f t="shared" ca="1" si="30"/>
        <v>SI</v>
      </c>
      <c r="I97" s="51" t="s">
        <v>210</v>
      </c>
      <c r="J97" s="26" t="s">
        <v>225</v>
      </c>
      <c r="K97" s="18">
        <v>564</v>
      </c>
      <c r="L97" s="18"/>
      <c r="M97" s="18"/>
      <c r="N97" s="48">
        <f t="shared" ca="1" si="24"/>
        <v>564</v>
      </c>
      <c r="O97" s="21">
        <v>20</v>
      </c>
      <c r="P97" s="18"/>
      <c r="Q97" s="48">
        <f t="shared" ca="1" si="25"/>
        <v>40</v>
      </c>
      <c r="R97" s="70">
        <f t="shared" ca="1" si="26"/>
        <v>524</v>
      </c>
      <c r="S97" s="22">
        <v>3</v>
      </c>
      <c r="T97" s="49">
        <f t="shared" ca="1" si="29"/>
        <v>1572</v>
      </c>
      <c r="U97" s="49">
        <f t="shared" ca="1" si="36"/>
        <v>209.60000000000002</v>
      </c>
      <c r="V97" s="50">
        <f t="shared" ca="1" si="37"/>
        <v>157.19999999999999</v>
      </c>
      <c r="W97" s="302">
        <f t="shared" ca="1" si="27"/>
        <v>1205.2</v>
      </c>
      <c r="X97" s="395"/>
      <c r="Y97" s="398"/>
      <c r="Z97" s="378"/>
      <c r="AA97" s="310"/>
      <c r="AB97" s="422"/>
      <c r="AC97" s="157"/>
      <c r="AD97" s="83"/>
      <c r="AE97" s="94"/>
      <c r="AG97" s="83"/>
    </row>
    <row r="98" spans="1:33" ht="15.75" hidden="1" x14ac:dyDescent="0.25">
      <c r="A98" s="23">
        <v>93</v>
      </c>
      <c r="B98" s="19">
        <v>45841</v>
      </c>
      <c r="C98" s="20" t="s">
        <v>151</v>
      </c>
      <c r="D98" s="55" t="s">
        <v>389</v>
      </c>
      <c r="E98" s="24" t="str">
        <f t="shared" ca="1" si="35"/>
        <v>TORRES URQUIA</v>
      </c>
      <c r="F98" s="169" t="str">
        <f t="shared" ca="1" si="33"/>
        <v>CESAR ALFONSO</v>
      </c>
      <c r="G98" s="52" t="str">
        <f t="shared" ca="1" si="31"/>
        <v>Esperanza de Panaillo</v>
      </c>
      <c r="H98" s="102" t="str">
        <f t="shared" ca="1" si="30"/>
        <v>SI</v>
      </c>
      <c r="I98" s="51" t="s">
        <v>210</v>
      </c>
      <c r="J98" s="26" t="s">
        <v>225</v>
      </c>
      <c r="K98" s="18">
        <v>189</v>
      </c>
      <c r="L98" s="18"/>
      <c r="M98" s="18"/>
      <c r="N98" s="48">
        <f t="shared" ca="1" si="24"/>
        <v>189</v>
      </c>
      <c r="O98" s="21">
        <v>7</v>
      </c>
      <c r="P98" s="18"/>
      <c r="Q98" s="48">
        <f t="shared" ref="Q98:Q161" ca="1" si="38">IF(E98="","",2*O98)</f>
        <v>14</v>
      </c>
      <c r="R98" s="70">
        <f t="shared" ca="1" si="26"/>
        <v>175</v>
      </c>
      <c r="S98" s="22">
        <v>3</v>
      </c>
      <c r="T98" s="49">
        <f t="shared" ca="1" si="29"/>
        <v>525</v>
      </c>
      <c r="U98" s="49">
        <f t="shared" ca="1" si="36"/>
        <v>70</v>
      </c>
      <c r="V98" s="50">
        <f t="shared" ca="1" si="37"/>
        <v>52.5</v>
      </c>
      <c r="W98" s="302">
        <f t="shared" ca="1" si="27"/>
        <v>402.5</v>
      </c>
      <c r="X98" s="395"/>
      <c r="Y98" s="398"/>
      <c r="Z98" s="378"/>
      <c r="AA98" s="310"/>
      <c r="AB98" s="422"/>
      <c r="AC98" s="94"/>
      <c r="AD98" s="83"/>
      <c r="AE98" s="94"/>
      <c r="AG98" s="83"/>
    </row>
    <row r="99" spans="1:33" ht="15.75" hidden="1" x14ac:dyDescent="0.25">
      <c r="A99" s="23">
        <v>94</v>
      </c>
      <c r="B99" s="19">
        <v>45841</v>
      </c>
      <c r="C99" s="20" t="s">
        <v>169</v>
      </c>
      <c r="D99" s="55" t="s">
        <v>390</v>
      </c>
      <c r="E99" s="24" t="str">
        <f t="shared" ca="1" si="35"/>
        <v xml:space="preserve">MEZA TINTA </v>
      </c>
      <c r="F99" s="169" t="str">
        <f t="shared" ca="1" si="33"/>
        <v>AMILCAR</v>
      </c>
      <c r="G99" s="52" t="str">
        <f t="shared" ca="1" si="31"/>
        <v>Santa Rosa</v>
      </c>
      <c r="H99" s="102" t="str">
        <f t="shared" ca="1" si="30"/>
        <v>SI</v>
      </c>
      <c r="I99" s="51" t="s">
        <v>210</v>
      </c>
      <c r="J99" s="26" t="s">
        <v>225</v>
      </c>
      <c r="K99" s="18">
        <v>808</v>
      </c>
      <c r="L99" s="18">
        <f>160+822</f>
        <v>982</v>
      </c>
      <c r="M99" s="18">
        <f>166+822</f>
        <v>988</v>
      </c>
      <c r="N99" s="48">
        <f t="shared" ca="1" si="24"/>
        <v>2778</v>
      </c>
      <c r="O99" s="21">
        <v>90</v>
      </c>
      <c r="P99" s="18"/>
      <c r="Q99" s="48">
        <f t="shared" ca="1" si="38"/>
        <v>180</v>
      </c>
      <c r="R99" s="70">
        <f t="shared" ca="1" si="26"/>
        <v>2598</v>
      </c>
      <c r="S99" s="22">
        <v>3</v>
      </c>
      <c r="T99" s="49">
        <f t="shared" ca="1" si="29"/>
        <v>7794</v>
      </c>
      <c r="U99" s="49">
        <f t="shared" ca="1" si="36"/>
        <v>1039.2</v>
      </c>
      <c r="V99" s="50">
        <f t="shared" ca="1" si="37"/>
        <v>779.4</v>
      </c>
      <c r="W99" s="302">
        <f t="shared" ca="1" si="27"/>
        <v>5975.4000000000005</v>
      </c>
      <c r="X99" s="395"/>
      <c r="Y99" s="398"/>
      <c r="Z99" s="378"/>
      <c r="AA99" s="310"/>
      <c r="AB99" s="422"/>
      <c r="AC99" s="94"/>
      <c r="AD99" s="83"/>
      <c r="AE99" s="94"/>
      <c r="AG99" s="83"/>
    </row>
    <row r="100" spans="1:33" ht="15.75" hidden="1" x14ac:dyDescent="0.25">
      <c r="A100" s="23">
        <v>95</v>
      </c>
      <c r="B100" s="19">
        <v>45841</v>
      </c>
      <c r="C100" s="20" t="s">
        <v>104</v>
      </c>
      <c r="D100" s="55" t="s">
        <v>391</v>
      </c>
      <c r="E100" s="73" t="str">
        <f t="shared" ca="1" si="35"/>
        <v>BONILLA FELIX</v>
      </c>
      <c r="F100" s="169" t="str">
        <f t="shared" ca="1" si="33"/>
        <v>BASILIO ELISEO</v>
      </c>
      <c r="G100" s="52" t="str">
        <f t="shared" ca="1" si="31"/>
        <v>Pueblo Nuevo</v>
      </c>
      <c r="H100" s="102" t="str">
        <f t="shared" ca="1" si="30"/>
        <v>SI</v>
      </c>
      <c r="I100" s="51" t="s">
        <v>210</v>
      </c>
      <c r="J100" s="26" t="s">
        <v>225</v>
      </c>
      <c r="K100" s="18">
        <v>128</v>
      </c>
      <c r="L100" s="18"/>
      <c r="M100" s="18"/>
      <c r="N100" s="48">
        <f t="shared" ca="1" si="24"/>
        <v>128</v>
      </c>
      <c r="O100" s="21">
        <v>5</v>
      </c>
      <c r="P100" s="18"/>
      <c r="Q100" s="48">
        <f t="shared" ca="1" si="38"/>
        <v>10</v>
      </c>
      <c r="R100" s="70">
        <f t="shared" ca="1" si="26"/>
        <v>118</v>
      </c>
      <c r="S100" s="22">
        <v>3</v>
      </c>
      <c r="T100" s="49">
        <f t="shared" ca="1" si="29"/>
        <v>354</v>
      </c>
      <c r="U100" s="49">
        <f t="shared" ca="1" si="36"/>
        <v>47.2</v>
      </c>
      <c r="V100" s="50">
        <f t="shared" ca="1" si="37"/>
        <v>35.4</v>
      </c>
      <c r="W100" s="302">
        <f t="shared" ca="1" si="27"/>
        <v>271.40000000000003</v>
      </c>
      <c r="X100" s="395"/>
      <c r="Y100" s="398"/>
      <c r="Z100" s="378"/>
      <c r="AA100" s="310"/>
      <c r="AB100" s="422"/>
      <c r="AC100" s="157"/>
      <c r="AD100" s="83"/>
      <c r="AE100" s="94"/>
      <c r="AG100" s="83"/>
    </row>
    <row r="101" spans="1:33" ht="15.75" hidden="1" x14ac:dyDescent="0.25">
      <c r="A101" s="23">
        <v>96</v>
      </c>
      <c r="B101" s="19">
        <v>45841</v>
      </c>
      <c r="C101" s="20" t="s">
        <v>190</v>
      </c>
      <c r="D101" s="55" t="s">
        <v>392</v>
      </c>
      <c r="E101" s="24" t="str">
        <f t="shared" ca="1" si="35"/>
        <v>MAGIN AHUANARI</v>
      </c>
      <c r="F101" s="169" t="str">
        <f t="shared" ca="1" si="33"/>
        <v>ODILA</v>
      </c>
      <c r="G101" s="52" t="str">
        <f t="shared" ca="1" si="31"/>
        <v>San Salvador</v>
      </c>
      <c r="H101" s="102" t="str">
        <f t="shared" ca="1" si="30"/>
        <v>Si</v>
      </c>
      <c r="I101" s="51" t="s">
        <v>210</v>
      </c>
      <c r="J101" s="26" t="s">
        <v>225</v>
      </c>
      <c r="K101" s="18">
        <v>52</v>
      </c>
      <c r="L101" s="18"/>
      <c r="M101" s="18"/>
      <c r="N101" s="48">
        <f t="shared" ca="1" si="24"/>
        <v>52</v>
      </c>
      <c r="O101" s="21">
        <v>2</v>
      </c>
      <c r="P101" s="18"/>
      <c r="Q101" s="48">
        <f t="shared" ca="1" si="38"/>
        <v>4</v>
      </c>
      <c r="R101" s="70">
        <f t="shared" ca="1" si="26"/>
        <v>48</v>
      </c>
      <c r="S101" s="22">
        <v>3</v>
      </c>
      <c r="T101" s="49">
        <f t="shared" ca="1" si="29"/>
        <v>144</v>
      </c>
      <c r="U101" s="49">
        <f t="shared" ca="1" si="36"/>
        <v>19.200000000000003</v>
      </c>
      <c r="V101" s="50">
        <f t="shared" ca="1" si="37"/>
        <v>14.399999999999999</v>
      </c>
      <c r="W101" s="302">
        <f t="shared" ca="1" si="27"/>
        <v>110.4</v>
      </c>
      <c r="X101" s="395"/>
      <c r="Y101" s="398"/>
      <c r="Z101" s="378"/>
      <c r="AA101" s="310"/>
      <c r="AB101" s="422"/>
      <c r="AC101" s="94"/>
      <c r="AD101" s="83"/>
      <c r="AG101" s="83"/>
    </row>
    <row r="102" spans="1:33" ht="15.75" hidden="1" x14ac:dyDescent="0.25">
      <c r="A102" s="23">
        <v>97</v>
      </c>
      <c r="B102" s="19">
        <v>45841</v>
      </c>
      <c r="C102" s="20" t="s">
        <v>202</v>
      </c>
      <c r="D102" s="55" t="s">
        <v>393</v>
      </c>
      <c r="E102" s="24" t="str">
        <f t="shared" ca="1" si="35"/>
        <v>LOPEZ ANICETO</v>
      </c>
      <c r="F102" s="25" t="str">
        <f t="shared" ca="1" si="33"/>
        <v>VICENTA</v>
      </c>
      <c r="G102" s="52" t="str">
        <f t="shared" ca="1" si="31"/>
        <v>San Salvador</v>
      </c>
      <c r="H102" s="102" t="str">
        <f t="shared" ca="1" si="30"/>
        <v>Si</v>
      </c>
      <c r="I102" s="51" t="s">
        <v>210</v>
      </c>
      <c r="J102" s="26" t="s">
        <v>225</v>
      </c>
      <c r="K102" s="18">
        <v>47</v>
      </c>
      <c r="L102" s="18"/>
      <c r="M102" s="18"/>
      <c r="N102" s="48">
        <f t="shared" ca="1" si="24"/>
        <v>47</v>
      </c>
      <c r="O102" s="21">
        <v>2</v>
      </c>
      <c r="P102" s="18"/>
      <c r="Q102" s="48">
        <f t="shared" ca="1" si="38"/>
        <v>4</v>
      </c>
      <c r="R102" s="70">
        <f t="shared" ca="1" si="26"/>
        <v>43</v>
      </c>
      <c r="S102" s="22">
        <v>3</v>
      </c>
      <c r="T102" s="49">
        <f t="shared" ca="1" si="29"/>
        <v>129</v>
      </c>
      <c r="U102" s="49">
        <f t="shared" ca="1" si="36"/>
        <v>17.2</v>
      </c>
      <c r="V102" s="50">
        <f t="shared" ca="1" si="37"/>
        <v>12.9</v>
      </c>
      <c r="W102" s="302">
        <f t="shared" ca="1" si="27"/>
        <v>98.899999999999991</v>
      </c>
      <c r="X102" s="395"/>
      <c r="Y102" s="398"/>
      <c r="Z102" s="378"/>
      <c r="AA102" s="310"/>
      <c r="AB102" s="422"/>
      <c r="AC102" s="94"/>
      <c r="AD102" s="83"/>
      <c r="AG102" s="83"/>
    </row>
    <row r="103" spans="1:33" ht="15.75" hidden="1" x14ac:dyDescent="0.25">
      <c r="A103" s="23">
        <v>98</v>
      </c>
      <c r="B103" s="19">
        <v>45841</v>
      </c>
      <c r="C103" s="20" t="s">
        <v>106</v>
      </c>
      <c r="D103" s="55" t="s">
        <v>394</v>
      </c>
      <c r="E103" s="24" t="str">
        <f t="shared" ca="1" si="35"/>
        <v>CHAVEZ DEL RIO</v>
      </c>
      <c r="F103" s="25" t="str">
        <f t="shared" ca="1" si="33"/>
        <v>JULIO MAGNO</v>
      </c>
      <c r="G103" s="52" t="str">
        <f t="shared" ca="1" si="31"/>
        <v>Pueblo Nuevo</v>
      </c>
      <c r="H103" s="102" t="str">
        <f t="shared" ca="1" si="30"/>
        <v>SI</v>
      </c>
      <c r="I103" s="51" t="s">
        <v>210</v>
      </c>
      <c r="J103" s="26" t="s">
        <v>225</v>
      </c>
      <c r="K103" s="18">
        <v>270</v>
      </c>
      <c r="L103" s="18"/>
      <c r="M103" s="18"/>
      <c r="N103" s="48">
        <f t="shared" ca="1" si="24"/>
        <v>270</v>
      </c>
      <c r="O103" s="21">
        <v>10</v>
      </c>
      <c r="P103" s="18"/>
      <c r="Q103" s="48">
        <f t="shared" ca="1" si="38"/>
        <v>20</v>
      </c>
      <c r="R103" s="70">
        <f t="shared" ca="1" si="26"/>
        <v>250</v>
      </c>
      <c r="S103" s="22">
        <v>3</v>
      </c>
      <c r="T103" s="49">
        <f t="shared" ca="1" si="29"/>
        <v>750</v>
      </c>
      <c r="U103" s="49">
        <f t="shared" ca="1" si="36"/>
        <v>100</v>
      </c>
      <c r="V103" s="50">
        <f t="shared" ca="1" si="37"/>
        <v>75</v>
      </c>
      <c r="W103" s="302">
        <f t="shared" ca="1" si="27"/>
        <v>575</v>
      </c>
      <c r="X103" s="395"/>
      <c r="Y103" s="398"/>
      <c r="Z103" s="378"/>
      <c r="AA103" s="310"/>
      <c r="AB103" s="422"/>
      <c r="AC103" s="94"/>
      <c r="AD103" s="83"/>
      <c r="AG103" s="83"/>
    </row>
    <row r="104" spans="1:33" ht="15.75" hidden="1" x14ac:dyDescent="0.25">
      <c r="A104" s="23">
        <v>99</v>
      </c>
      <c r="B104" s="19">
        <v>45841</v>
      </c>
      <c r="C104" s="20" t="s">
        <v>188</v>
      </c>
      <c r="D104" s="55" t="s">
        <v>395</v>
      </c>
      <c r="E104" s="24" t="str">
        <f t="shared" ca="1" si="35"/>
        <v>MAGIN AHUANARI</v>
      </c>
      <c r="F104" s="25" t="str">
        <f t="shared" ca="1" si="33"/>
        <v>MARIANITA</v>
      </c>
      <c r="G104" s="52" t="str">
        <f t="shared" ca="1" si="31"/>
        <v>San Salvador</v>
      </c>
      <c r="H104" s="102" t="str">
        <f t="shared" ca="1" si="30"/>
        <v>Si</v>
      </c>
      <c r="I104" s="51" t="s">
        <v>210</v>
      </c>
      <c r="J104" s="26" t="s">
        <v>225</v>
      </c>
      <c r="K104" s="18">
        <v>52</v>
      </c>
      <c r="L104" s="18"/>
      <c r="M104" s="18"/>
      <c r="N104" s="48">
        <f t="shared" ca="1" si="24"/>
        <v>52</v>
      </c>
      <c r="O104" s="21">
        <v>2</v>
      </c>
      <c r="P104" s="18"/>
      <c r="Q104" s="48">
        <f t="shared" ca="1" si="38"/>
        <v>4</v>
      </c>
      <c r="R104" s="70">
        <f t="shared" ca="1" si="26"/>
        <v>48</v>
      </c>
      <c r="S104" s="22">
        <v>3</v>
      </c>
      <c r="T104" s="49">
        <f t="shared" ca="1" si="29"/>
        <v>144</v>
      </c>
      <c r="U104" s="49">
        <f t="shared" ca="1" si="36"/>
        <v>19.200000000000003</v>
      </c>
      <c r="V104" s="50">
        <f t="shared" ca="1" si="37"/>
        <v>14.399999999999999</v>
      </c>
      <c r="W104" s="302">
        <f t="shared" ca="1" si="27"/>
        <v>110.4</v>
      </c>
      <c r="X104" s="395"/>
      <c r="Y104" s="398"/>
      <c r="Z104" s="378"/>
      <c r="AA104" s="310"/>
      <c r="AB104" s="422"/>
      <c r="AC104" s="94"/>
      <c r="AD104" s="83"/>
      <c r="AG104" s="83"/>
    </row>
    <row r="105" spans="1:33" ht="15.75" hidden="1" x14ac:dyDescent="0.25">
      <c r="A105" s="23">
        <v>100</v>
      </c>
      <c r="B105" s="19">
        <v>45841</v>
      </c>
      <c r="C105" s="71" t="s">
        <v>174</v>
      </c>
      <c r="D105" s="55" t="s">
        <v>396</v>
      </c>
      <c r="E105" s="24" t="str">
        <f ca="1">IF(C105="","",VLOOKUP(C105,bdsocios,2,FALSE))</f>
        <v>RUIZ MAYNAS</v>
      </c>
      <c r="F105" s="25" t="str">
        <f ca="1">IF(C105="","",VLOOKUP(C105,bdsocios,3,FALSE))</f>
        <v>ARMANDO</v>
      </c>
      <c r="G105" s="52" t="str">
        <f ca="1">IF(C105="","",VLOOKUP(C105,bdsocios,4,FALSE))</f>
        <v>San Salvador</v>
      </c>
      <c r="H105" s="102" t="str">
        <f ca="1">IF(C105="","",VLOOKUP(C105,bdsocios,5,FALSE))</f>
        <v>Si</v>
      </c>
      <c r="I105" s="51" t="s">
        <v>210</v>
      </c>
      <c r="J105" s="26" t="s">
        <v>225</v>
      </c>
      <c r="K105" s="18">
        <v>189</v>
      </c>
      <c r="L105" s="18"/>
      <c r="M105" s="18"/>
      <c r="N105" s="48">
        <f t="shared" ca="1" si="24"/>
        <v>189</v>
      </c>
      <c r="O105" s="21">
        <v>7</v>
      </c>
      <c r="P105" s="18"/>
      <c r="Q105" s="48">
        <f t="shared" ca="1" si="38"/>
        <v>14</v>
      </c>
      <c r="R105" s="70">
        <f t="shared" ca="1" si="26"/>
        <v>175</v>
      </c>
      <c r="S105" s="22">
        <v>3</v>
      </c>
      <c r="T105" s="49">
        <f t="shared" ca="1" si="29"/>
        <v>525</v>
      </c>
      <c r="U105" s="49">
        <f t="shared" ca="1" si="36"/>
        <v>70</v>
      </c>
      <c r="V105" s="50">
        <f t="shared" ca="1" si="37"/>
        <v>52.5</v>
      </c>
      <c r="W105" s="302">
        <f t="shared" ca="1" si="27"/>
        <v>402.5</v>
      </c>
      <c r="X105" s="395"/>
      <c r="Y105" s="398"/>
      <c r="Z105" s="378"/>
      <c r="AA105" s="310"/>
      <c r="AB105" s="422"/>
      <c r="AC105" s="94"/>
      <c r="AD105" s="83"/>
      <c r="AG105" s="83"/>
    </row>
    <row r="106" spans="1:33" ht="15.75" hidden="1" x14ac:dyDescent="0.25">
      <c r="A106" s="23">
        <v>101</v>
      </c>
      <c r="B106" s="19">
        <v>45841</v>
      </c>
      <c r="C106" s="20" t="s">
        <v>92</v>
      </c>
      <c r="D106" s="55" t="s">
        <v>397</v>
      </c>
      <c r="E106" s="24" t="str">
        <f ca="1">IF(C106="","",VLOOKUP(C106,bdsocios,2,FALSE))</f>
        <v xml:space="preserve">ALTUNA SILVA </v>
      </c>
      <c r="F106" s="25" t="str">
        <f t="shared" ref="F106:F114" ca="1" si="39">IF(C106="","",VLOOKUP(C106,bdsocios,3,FALSE))</f>
        <v xml:space="preserve">ALEJANDRO </v>
      </c>
      <c r="G106" s="52" t="str">
        <f t="shared" ref="G106:G114" ca="1" si="40">IF(C106="","",VLOOKUP(C106,bdsocios,4,FALSE))</f>
        <v>Esperanza de Panaillo</v>
      </c>
      <c r="H106" s="102" t="str">
        <f t="shared" ref="H106:H167" ca="1" si="41">IF(C106="","",VLOOKUP(C106,bdsocios,5,FALSE))</f>
        <v>SI</v>
      </c>
      <c r="I106" s="51" t="s">
        <v>210</v>
      </c>
      <c r="J106" s="26" t="s">
        <v>225</v>
      </c>
      <c r="K106" s="18">
        <v>166</v>
      </c>
      <c r="L106" s="18"/>
      <c r="M106" s="18"/>
      <c r="N106" s="48">
        <f t="shared" ca="1" si="24"/>
        <v>166</v>
      </c>
      <c r="O106" s="21">
        <v>6</v>
      </c>
      <c r="P106" s="18"/>
      <c r="Q106" s="48">
        <f t="shared" ca="1" si="38"/>
        <v>12</v>
      </c>
      <c r="R106" s="70">
        <f t="shared" ca="1" si="26"/>
        <v>154</v>
      </c>
      <c r="S106" s="22">
        <v>3</v>
      </c>
      <c r="T106" s="49">
        <f t="shared" ca="1" si="29"/>
        <v>462</v>
      </c>
      <c r="U106" s="49">
        <f t="shared" ca="1" si="36"/>
        <v>61.6</v>
      </c>
      <c r="V106" s="50">
        <f t="shared" ca="1" si="37"/>
        <v>46.199999999999996</v>
      </c>
      <c r="W106" s="302">
        <f t="shared" ca="1" si="27"/>
        <v>354.2</v>
      </c>
      <c r="X106" s="395"/>
      <c r="Y106" s="398"/>
      <c r="Z106" s="378"/>
      <c r="AA106" s="310"/>
      <c r="AB106" s="422"/>
      <c r="AC106" s="159"/>
      <c r="AD106" s="83"/>
      <c r="AG106" s="83"/>
    </row>
    <row r="107" spans="1:33" ht="15.75" hidden="1" x14ac:dyDescent="0.25">
      <c r="A107" s="23">
        <v>102</v>
      </c>
      <c r="B107" s="19">
        <v>45841</v>
      </c>
      <c r="C107" s="20" t="s">
        <v>236</v>
      </c>
      <c r="D107" s="55" t="s">
        <v>398</v>
      </c>
      <c r="E107" s="24" t="str">
        <f t="shared" ref="E107:E114" ca="1" si="42">IF(C107="","",VLOOKUP(C107,bdsocios,2,FALSE))</f>
        <v>HUAMAN TANGOA</v>
      </c>
      <c r="F107" s="25" t="str">
        <f t="shared" ca="1" si="39"/>
        <v>CRISTIAN MAYER</v>
      </c>
      <c r="G107" s="52" t="str">
        <f t="shared" ca="1" si="40"/>
        <v>San Juan</v>
      </c>
      <c r="H107" s="102" t="str">
        <f t="shared" ca="1" si="41"/>
        <v>Si</v>
      </c>
      <c r="I107" s="51" t="s">
        <v>210</v>
      </c>
      <c r="J107" s="26" t="s">
        <v>225</v>
      </c>
      <c r="K107" s="18">
        <v>545</v>
      </c>
      <c r="L107" s="18"/>
      <c r="M107" s="18"/>
      <c r="N107" s="48">
        <f t="shared" ca="1" si="24"/>
        <v>545</v>
      </c>
      <c r="O107" s="21">
        <v>21</v>
      </c>
      <c r="P107" s="18"/>
      <c r="Q107" s="48">
        <f t="shared" ca="1" si="38"/>
        <v>42</v>
      </c>
      <c r="R107" s="70">
        <f t="shared" ca="1" si="26"/>
        <v>503</v>
      </c>
      <c r="S107" s="22">
        <v>3</v>
      </c>
      <c r="T107" s="49">
        <f t="shared" ca="1" si="29"/>
        <v>1509</v>
      </c>
      <c r="U107" s="49">
        <f t="shared" ca="1" si="36"/>
        <v>201.20000000000002</v>
      </c>
      <c r="V107" s="50">
        <f t="shared" ca="1" si="37"/>
        <v>150.9</v>
      </c>
      <c r="W107" s="302">
        <f t="shared" ca="1" si="27"/>
        <v>1156.8999999999999</v>
      </c>
      <c r="X107" s="395"/>
      <c r="Y107" s="398"/>
      <c r="Z107" s="378"/>
      <c r="AA107" s="310"/>
      <c r="AB107" s="422"/>
      <c r="AC107" s="94"/>
      <c r="AD107" s="83"/>
      <c r="AG107" s="83"/>
    </row>
    <row r="108" spans="1:33" ht="15.75" hidden="1" x14ac:dyDescent="0.25">
      <c r="A108" s="23">
        <v>103</v>
      </c>
      <c r="B108" s="19">
        <v>45841</v>
      </c>
      <c r="C108" s="20" t="s">
        <v>95</v>
      </c>
      <c r="D108" s="55" t="s">
        <v>399</v>
      </c>
      <c r="E108" s="24" t="str">
        <f t="shared" ca="1" si="42"/>
        <v>ANTONIO FLORES</v>
      </c>
      <c r="F108" s="25" t="str">
        <f t="shared" ca="1" si="39"/>
        <v>JOSE DE LOS SANTOS</v>
      </c>
      <c r="G108" s="52" t="str">
        <f t="shared" ca="1" si="40"/>
        <v>Pucallpillo</v>
      </c>
      <c r="H108" s="102" t="str">
        <f t="shared" ca="1" si="41"/>
        <v>SI</v>
      </c>
      <c r="I108" s="51" t="s">
        <v>210</v>
      </c>
      <c r="J108" s="26" t="s">
        <v>229</v>
      </c>
      <c r="K108" s="18">
        <f>835+833+468</f>
        <v>2136</v>
      </c>
      <c r="L108" s="18">
        <f>808+415</f>
        <v>1223</v>
      </c>
      <c r="M108" s="18"/>
      <c r="N108" s="48">
        <f t="shared" ca="1" si="24"/>
        <v>3359</v>
      </c>
      <c r="O108" s="21">
        <v>122</v>
      </c>
      <c r="P108" s="18"/>
      <c r="Q108" s="48">
        <f t="shared" ca="1" si="38"/>
        <v>244</v>
      </c>
      <c r="R108" s="70">
        <f t="shared" ca="1" si="26"/>
        <v>3115</v>
      </c>
      <c r="S108" s="22">
        <v>3</v>
      </c>
      <c r="T108" s="49">
        <f t="shared" ca="1" si="29"/>
        <v>9345</v>
      </c>
      <c r="U108" s="49">
        <f t="shared" ca="1" si="36"/>
        <v>1246</v>
      </c>
      <c r="V108" s="50">
        <f t="shared" ca="1" si="37"/>
        <v>934.5</v>
      </c>
      <c r="W108" s="302">
        <f t="shared" ca="1" si="27"/>
        <v>7164.5</v>
      </c>
      <c r="X108" s="395"/>
      <c r="Y108" s="398"/>
      <c r="Z108" s="378"/>
      <c r="AA108" s="310"/>
      <c r="AB108" s="422"/>
      <c r="AC108" s="94"/>
      <c r="AD108" s="83"/>
      <c r="AG108" s="83"/>
    </row>
    <row r="109" spans="1:33" ht="15.75" hidden="1" x14ac:dyDescent="0.25">
      <c r="A109" s="23">
        <v>104</v>
      </c>
      <c r="B109" s="19">
        <v>45841</v>
      </c>
      <c r="C109" s="20" t="s">
        <v>180</v>
      </c>
      <c r="D109" s="55" t="s">
        <v>400</v>
      </c>
      <c r="E109" s="24" t="str">
        <f t="shared" ca="1" si="42"/>
        <v>TANANTA VASQUEZ</v>
      </c>
      <c r="F109" s="25" t="str">
        <f t="shared" ca="1" si="39"/>
        <v>FELIPE</v>
      </c>
      <c r="G109" s="52" t="str">
        <f t="shared" ca="1" si="40"/>
        <v>San Salvador</v>
      </c>
      <c r="H109" s="102" t="str">
        <f t="shared" ca="1" si="41"/>
        <v>Si</v>
      </c>
      <c r="I109" s="51" t="s">
        <v>210</v>
      </c>
      <c r="J109" s="26" t="s">
        <v>229</v>
      </c>
      <c r="K109" s="18">
        <v>55</v>
      </c>
      <c r="L109" s="18"/>
      <c r="M109" s="18"/>
      <c r="N109" s="48">
        <f t="shared" ca="1" si="24"/>
        <v>55</v>
      </c>
      <c r="O109" s="21">
        <v>2</v>
      </c>
      <c r="P109" s="18"/>
      <c r="Q109" s="48">
        <f t="shared" ca="1" si="38"/>
        <v>4</v>
      </c>
      <c r="R109" s="70">
        <f t="shared" ca="1" si="26"/>
        <v>51</v>
      </c>
      <c r="S109" s="22">
        <v>3</v>
      </c>
      <c r="T109" s="49">
        <f t="shared" ca="1" si="29"/>
        <v>153</v>
      </c>
      <c r="U109" s="49">
        <f t="shared" ca="1" si="36"/>
        <v>20.400000000000002</v>
      </c>
      <c r="V109" s="50">
        <f t="shared" ca="1" si="37"/>
        <v>15.299999999999999</v>
      </c>
      <c r="W109" s="302">
        <f t="shared" ca="1" si="27"/>
        <v>117.3</v>
      </c>
      <c r="X109" s="395"/>
      <c r="Y109" s="398"/>
      <c r="Z109" s="378"/>
      <c r="AA109" s="310"/>
      <c r="AB109" s="422"/>
      <c r="AC109" s="94"/>
      <c r="AD109" s="83"/>
      <c r="AG109" s="83"/>
    </row>
    <row r="110" spans="1:33" ht="15.75" hidden="1" x14ac:dyDescent="0.25">
      <c r="A110" s="23">
        <v>105</v>
      </c>
      <c r="B110" s="19">
        <v>45841</v>
      </c>
      <c r="C110" s="20" t="s">
        <v>89</v>
      </c>
      <c r="D110" s="55" t="s">
        <v>401</v>
      </c>
      <c r="E110" s="24" t="str">
        <f t="shared" ca="1" si="42"/>
        <v>FLORES SAAVEDRA</v>
      </c>
      <c r="F110" s="25" t="str">
        <f t="shared" ca="1" si="39"/>
        <v>JORGE</v>
      </c>
      <c r="G110" s="52" t="str">
        <f t="shared" ca="1" si="40"/>
        <v>Bellavista</v>
      </c>
      <c r="H110" s="102" t="str">
        <f t="shared" ca="1" si="41"/>
        <v>Si</v>
      </c>
      <c r="I110" s="51" t="s">
        <v>210</v>
      </c>
      <c r="J110" s="26" t="s">
        <v>229</v>
      </c>
      <c r="K110" s="18">
        <v>130</v>
      </c>
      <c r="L110" s="18"/>
      <c r="M110" s="18"/>
      <c r="N110" s="48">
        <f t="shared" ca="1" si="24"/>
        <v>130</v>
      </c>
      <c r="O110" s="21">
        <v>5</v>
      </c>
      <c r="P110" s="18"/>
      <c r="Q110" s="48">
        <f t="shared" ca="1" si="38"/>
        <v>10</v>
      </c>
      <c r="R110" s="70">
        <f t="shared" ca="1" si="26"/>
        <v>120</v>
      </c>
      <c r="S110" s="22">
        <v>3</v>
      </c>
      <c r="T110" s="49">
        <f t="shared" ca="1" si="29"/>
        <v>360</v>
      </c>
      <c r="U110" s="49">
        <f t="shared" ca="1" si="36"/>
        <v>48</v>
      </c>
      <c r="V110" s="50">
        <f t="shared" ca="1" si="37"/>
        <v>36</v>
      </c>
      <c r="W110" s="302">
        <f t="shared" ca="1" si="27"/>
        <v>276</v>
      </c>
      <c r="X110" s="395"/>
      <c r="Y110" s="398"/>
      <c r="Z110" s="378"/>
      <c r="AA110" s="310"/>
      <c r="AB110" s="422"/>
      <c r="AC110" s="94"/>
      <c r="AD110" s="83"/>
      <c r="AG110" s="83"/>
    </row>
    <row r="111" spans="1:33" ht="15.75" hidden="1" x14ac:dyDescent="0.25">
      <c r="A111" s="23">
        <v>106</v>
      </c>
      <c r="B111" s="19">
        <v>45841</v>
      </c>
      <c r="C111" s="20" t="s">
        <v>88</v>
      </c>
      <c r="D111" s="55" t="s">
        <v>402</v>
      </c>
      <c r="E111" s="24" t="str">
        <f t="shared" ca="1" si="42"/>
        <v>AMASIFEN PEZO</v>
      </c>
      <c r="F111" s="25" t="str">
        <f t="shared" ca="1" si="39"/>
        <v>OSCAR</v>
      </c>
      <c r="G111" s="52" t="str">
        <f t="shared" ca="1" si="40"/>
        <v>Bellavista</v>
      </c>
      <c r="H111" s="102" t="str">
        <f t="shared" ca="1" si="41"/>
        <v>SI</v>
      </c>
      <c r="I111" s="51" t="s">
        <v>210</v>
      </c>
      <c r="J111" s="26" t="s">
        <v>229</v>
      </c>
      <c r="K111" s="18">
        <v>150</v>
      </c>
      <c r="L111" s="18"/>
      <c r="M111" s="18"/>
      <c r="N111" s="48">
        <f t="shared" ca="1" si="24"/>
        <v>150</v>
      </c>
      <c r="O111" s="21">
        <v>6</v>
      </c>
      <c r="P111" s="18"/>
      <c r="Q111" s="48">
        <f t="shared" ca="1" si="38"/>
        <v>12</v>
      </c>
      <c r="R111" s="70">
        <f t="shared" ca="1" si="26"/>
        <v>138</v>
      </c>
      <c r="S111" s="22">
        <v>3</v>
      </c>
      <c r="T111" s="49">
        <f t="shared" ca="1" si="29"/>
        <v>414</v>
      </c>
      <c r="U111" s="49">
        <f t="shared" ca="1" si="36"/>
        <v>55.2</v>
      </c>
      <c r="V111" s="50">
        <f t="shared" ca="1" si="37"/>
        <v>41.4</v>
      </c>
      <c r="W111" s="302">
        <f t="shared" ca="1" si="27"/>
        <v>317.40000000000003</v>
      </c>
      <c r="X111" s="395"/>
      <c r="Y111" s="398"/>
      <c r="Z111" s="378"/>
      <c r="AA111" s="310"/>
      <c r="AB111" s="422"/>
      <c r="AC111" s="94"/>
      <c r="AD111" s="83"/>
      <c r="AG111" s="83"/>
    </row>
    <row r="112" spans="1:33" ht="15.75" hidden="1" x14ac:dyDescent="0.25">
      <c r="A112" s="23">
        <v>107</v>
      </c>
      <c r="B112" s="19">
        <v>45841</v>
      </c>
      <c r="C112" s="20" t="s">
        <v>87</v>
      </c>
      <c r="D112" s="55" t="s">
        <v>403</v>
      </c>
      <c r="E112" s="24" t="str">
        <f t="shared" ca="1" si="42"/>
        <v>AMASIFUEN INOCENTE</v>
      </c>
      <c r="F112" s="25" t="str">
        <f t="shared" ca="1" si="39"/>
        <v>RAFAEL</v>
      </c>
      <c r="G112" s="52" t="str">
        <f t="shared" ca="1" si="40"/>
        <v>Bellavista</v>
      </c>
      <c r="H112" s="102" t="str">
        <f t="shared" ca="1" si="41"/>
        <v>SI</v>
      </c>
      <c r="I112" s="51" t="s">
        <v>210</v>
      </c>
      <c r="J112" s="26" t="s">
        <v>229</v>
      </c>
      <c r="K112" s="18">
        <f>708</f>
        <v>708</v>
      </c>
      <c r="L112" s="18"/>
      <c r="M112" s="18"/>
      <c r="N112" s="48">
        <f t="shared" ca="1" si="24"/>
        <v>708</v>
      </c>
      <c r="O112" s="21">
        <v>27</v>
      </c>
      <c r="P112" s="18"/>
      <c r="Q112" s="48">
        <f t="shared" ca="1" si="38"/>
        <v>54</v>
      </c>
      <c r="R112" s="70">
        <f t="shared" ca="1" si="26"/>
        <v>654</v>
      </c>
      <c r="S112" s="22">
        <v>3</v>
      </c>
      <c r="T112" s="49">
        <f t="shared" ca="1" si="29"/>
        <v>1962</v>
      </c>
      <c r="U112" s="49">
        <f t="shared" ca="1" si="36"/>
        <v>261.60000000000002</v>
      </c>
      <c r="V112" s="50">
        <f t="shared" ca="1" si="37"/>
        <v>196.2</v>
      </c>
      <c r="W112" s="302">
        <f t="shared" ca="1" si="27"/>
        <v>1504.2</v>
      </c>
      <c r="X112" s="395"/>
      <c r="Y112" s="398"/>
      <c r="Z112" s="378"/>
      <c r="AA112" s="310"/>
      <c r="AB112" s="422"/>
      <c r="AC112" s="94"/>
      <c r="AD112" s="83"/>
      <c r="AG112" s="83"/>
    </row>
    <row r="113" spans="1:81" ht="15.75" hidden="1" x14ac:dyDescent="0.25">
      <c r="A113" s="23">
        <v>108</v>
      </c>
      <c r="B113" s="19">
        <v>45841</v>
      </c>
      <c r="C113" s="20" t="s">
        <v>91</v>
      </c>
      <c r="D113" s="55" t="s">
        <v>404</v>
      </c>
      <c r="E113" s="24" t="str">
        <f t="shared" ca="1" si="42"/>
        <v xml:space="preserve">VELASQUEZ CARLOS </v>
      </c>
      <c r="F113" s="25" t="str">
        <f t="shared" ca="1" si="39"/>
        <v>DARIO</v>
      </c>
      <c r="G113" s="52" t="str">
        <f t="shared" ca="1" si="40"/>
        <v>Echegaray</v>
      </c>
      <c r="H113" s="102" t="str">
        <f t="shared" ca="1" si="41"/>
        <v>SI</v>
      </c>
      <c r="I113" s="51" t="s">
        <v>210</v>
      </c>
      <c r="J113" s="26" t="s">
        <v>229</v>
      </c>
      <c r="K113" s="18">
        <f>782</f>
        <v>782</v>
      </c>
      <c r="L113" s="18"/>
      <c r="M113" s="18"/>
      <c r="N113" s="48">
        <f t="shared" ca="1" si="24"/>
        <v>782</v>
      </c>
      <c r="O113" s="21">
        <v>30</v>
      </c>
      <c r="P113" s="18"/>
      <c r="Q113" s="48">
        <f t="shared" ca="1" si="38"/>
        <v>60</v>
      </c>
      <c r="R113" s="70">
        <f t="shared" ca="1" si="26"/>
        <v>722</v>
      </c>
      <c r="S113" s="22">
        <v>3</v>
      </c>
      <c r="T113" s="49">
        <f t="shared" ca="1" si="29"/>
        <v>2166</v>
      </c>
      <c r="U113" s="49">
        <f t="shared" ca="1" si="36"/>
        <v>288.8</v>
      </c>
      <c r="V113" s="50">
        <f t="shared" ca="1" si="37"/>
        <v>216.6</v>
      </c>
      <c r="W113" s="302">
        <f t="shared" ca="1" si="27"/>
        <v>1660.6000000000001</v>
      </c>
      <c r="X113" s="395"/>
      <c r="Y113" s="398"/>
      <c r="Z113" s="378"/>
      <c r="AA113" s="310"/>
      <c r="AB113" s="422"/>
      <c r="AC113" s="94"/>
      <c r="AD113" s="83"/>
      <c r="AG113" s="83"/>
    </row>
    <row r="114" spans="1:81" ht="15.75" hidden="1" x14ac:dyDescent="0.25">
      <c r="A114" s="23">
        <v>109</v>
      </c>
      <c r="B114" s="19">
        <v>45841</v>
      </c>
      <c r="C114" s="20" t="s">
        <v>265</v>
      </c>
      <c r="D114" s="55" t="s">
        <v>405</v>
      </c>
      <c r="E114" s="24" t="str">
        <f t="shared" ca="1" si="42"/>
        <v xml:space="preserve"> ALBERTO DAMAS </v>
      </c>
      <c r="F114" s="25" t="str">
        <f t="shared" ca="1" si="39"/>
        <v>PEDRO</v>
      </c>
      <c r="G114" s="52" t="str">
        <f t="shared" ca="1" si="40"/>
        <v>San Juan</v>
      </c>
      <c r="H114" s="102" t="str">
        <f t="shared" ca="1" si="41"/>
        <v>Si</v>
      </c>
      <c r="I114" s="51" t="s">
        <v>210</v>
      </c>
      <c r="J114" s="26" t="s">
        <v>229</v>
      </c>
      <c r="K114" s="18">
        <v>281</v>
      </c>
      <c r="L114" s="18">
        <v>179</v>
      </c>
      <c r="M114" s="18"/>
      <c r="N114" s="48">
        <f t="shared" ca="1" si="24"/>
        <v>460</v>
      </c>
      <c r="O114" s="21">
        <v>18</v>
      </c>
      <c r="P114" s="18"/>
      <c r="Q114" s="48">
        <f t="shared" ca="1" si="38"/>
        <v>36</v>
      </c>
      <c r="R114" s="70">
        <f t="shared" ca="1" si="26"/>
        <v>424</v>
      </c>
      <c r="S114" s="22">
        <v>3</v>
      </c>
      <c r="T114" s="49">
        <f t="shared" ca="1" si="29"/>
        <v>1272</v>
      </c>
      <c r="U114" s="49">
        <f t="shared" ca="1" si="36"/>
        <v>169.60000000000002</v>
      </c>
      <c r="V114" s="50">
        <f t="shared" ca="1" si="37"/>
        <v>127.19999999999999</v>
      </c>
      <c r="W114" s="302">
        <f t="shared" ca="1" si="27"/>
        <v>975.2</v>
      </c>
      <c r="X114" s="395"/>
      <c r="Y114" s="398"/>
      <c r="Z114" s="378"/>
      <c r="AA114" s="310"/>
      <c r="AB114" s="422"/>
      <c r="AC114" s="94"/>
      <c r="AD114" s="83"/>
      <c r="AG114" s="83"/>
    </row>
    <row r="115" spans="1:81" ht="15.75" hidden="1" x14ac:dyDescent="0.25">
      <c r="A115" s="23">
        <v>110</v>
      </c>
      <c r="B115" s="19">
        <v>45841</v>
      </c>
      <c r="C115" s="20" t="s">
        <v>108</v>
      </c>
      <c r="D115" s="55" t="s">
        <v>406</v>
      </c>
      <c r="E115" s="24" t="str">
        <f t="shared" ca="1" si="35"/>
        <v>INOCENTE PACAYA</v>
      </c>
      <c r="F115" s="25" t="str">
        <f t="shared" ca="1" si="33"/>
        <v>MANASES</v>
      </c>
      <c r="G115" s="52" t="str">
        <f t="shared" ca="1" si="31"/>
        <v>Pueblo Nuevo</v>
      </c>
      <c r="H115" s="102" t="str">
        <f t="shared" ca="1" si="41"/>
        <v>SI</v>
      </c>
      <c r="I115" s="51" t="s">
        <v>210</v>
      </c>
      <c r="J115" s="26" t="s">
        <v>229</v>
      </c>
      <c r="K115" s="18">
        <v>219</v>
      </c>
      <c r="L115" s="18"/>
      <c r="M115" s="18"/>
      <c r="N115" s="48">
        <f t="shared" ca="1" si="24"/>
        <v>219</v>
      </c>
      <c r="O115" s="21">
        <v>9</v>
      </c>
      <c r="P115" s="18"/>
      <c r="Q115" s="48">
        <f t="shared" ca="1" si="38"/>
        <v>18</v>
      </c>
      <c r="R115" s="70">
        <f t="shared" ca="1" si="26"/>
        <v>201</v>
      </c>
      <c r="S115" s="22">
        <v>3</v>
      </c>
      <c r="T115" s="49">
        <f t="shared" ca="1" si="29"/>
        <v>603</v>
      </c>
      <c r="U115" s="49">
        <f t="shared" ca="1" si="36"/>
        <v>80.400000000000006</v>
      </c>
      <c r="V115" s="50">
        <f t="shared" ca="1" si="37"/>
        <v>60.3</v>
      </c>
      <c r="W115" s="302">
        <f t="shared" ca="1" si="27"/>
        <v>462.3</v>
      </c>
      <c r="X115" s="395"/>
      <c r="Y115" s="398"/>
      <c r="Z115" s="378"/>
      <c r="AA115" s="310"/>
      <c r="AB115" s="422"/>
      <c r="AC115" s="94"/>
      <c r="AD115" s="83"/>
      <c r="AG115" s="83"/>
    </row>
    <row r="116" spans="1:81" ht="15.75" hidden="1" x14ac:dyDescent="0.25">
      <c r="A116" s="23">
        <v>111</v>
      </c>
      <c r="B116" s="19">
        <v>45841</v>
      </c>
      <c r="C116" s="20" t="s">
        <v>114</v>
      </c>
      <c r="D116" s="55" t="s">
        <v>407</v>
      </c>
      <c r="E116" s="24" t="str">
        <f t="shared" ca="1" si="35"/>
        <v>LOPEZ DURAND</v>
      </c>
      <c r="F116" s="25" t="str">
        <f t="shared" ca="1" si="33"/>
        <v>ISAAC</v>
      </c>
      <c r="G116" s="52" t="str">
        <f t="shared" ca="1" si="31"/>
        <v>San Juan</v>
      </c>
      <c r="H116" s="102" t="str">
        <f t="shared" ca="1" si="41"/>
        <v>SI</v>
      </c>
      <c r="I116" s="51" t="s">
        <v>210</v>
      </c>
      <c r="J116" s="26" t="s">
        <v>229</v>
      </c>
      <c r="K116" s="18">
        <v>264</v>
      </c>
      <c r="L116" s="18"/>
      <c r="M116" s="18"/>
      <c r="N116" s="48">
        <f t="shared" ca="1" si="24"/>
        <v>264</v>
      </c>
      <c r="O116" s="21">
        <v>10</v>
      </c>
      <c r="P116" s="18"/>
      <c r="Q116" s="48">
        <f t="shared" ca="1" si="38"/>
        <v>20</v>
      </c>
      <c r="R116" s="70">
        <f t="shared" ca="1" si="26"/>
        <v>244</v>
      </c>
      <c r="S116" s="22">
        <v>3</v>
      </c>
      <c r="T116" s="49">
        <f t="shared" ca="1" si="29"/>
        <v>732</v>
      </c>
      <c r="U116" s="49">
        <f t="shared" ca="1" si="36"/>
        <v>97.600000000000009</v>
      </c>
      <c r="V116" s="50">
        <f t="shared" ca="1" si="37"/>
        <v>73.2</v>
      </c>
      <c r="W116" s="302">
        <f t="shared" ca="1" si="27"/>
        <v>561.19999999999993</v>
      </c>
      <c r="X116" s="395"/>
      <c r="Y116" s="398"/>
      <c r="Z116" s="378"/>
      <c r="AA116" s="310"/>
      <c r="AB116" s="422"/>
      <c r="AC116" s="94"/>
      <c r="AD116" s="83"/>
      <c r="AG116" s="83"/>
    </row>
    <row r="117" spans="1:81" ht="15.75" hidden="1" x14ac:dyDescent="0.25">
      <c r="A117" s="23">
        <v>112</v>
      </c>
      <c r="B117" s="19">
        <v>45841</v>
      </c>
      <c r="C117" s="20" t="s">
        <v>165</v>
      </c>
      <c r="D117" s="55" t="s">
        <v>408</v>
      </c>
      <c r="E117" s="24" t="str">
        <f t="shared" ca="1" si="35"/>
        <v>RAMIREZ RICOPA</v>
      </c>
      <c r="F117" s="25" t="str">
        <f t="shared" ca="1" si="33"/>
        <v>DANIEL</v>
      </c>
      <c r="G117" s="52" t="str">
        <f t="shared" ca="1" si="31"/>
        <v>Esperanza de Panaillo</v>
      </c>
      <c r="H117" s="102" t="str">
        <f t="shared" ca="1" si="41"/>
        <v>Si</v>
      </c>
      <c r="I117" s="51" t="s">
        <v>210</v>
      </c>
      <c r="J117" s="26" t="s">
        <v>229</v>
      </c>
      <c r="K117" s="18">
        <v>668</v>
      </c>
      <c r="L117" s="18"/>
      <c r="M117" s="18"/>
      <c r="N117" s="325">
        <f t="shared" ca="1" si="24"/>
        <v>668</v>
      </c>
      <c r="O117" s="249">
        <v>26</v>
      </c>
      <c r="P117" s="18"/>
      <c r="Q117" s="325">
        <f t="shared" ca="1" si="38"/>
        <v>52</v>
      </c>
      <c r="R117" s="326">
        <f t="shared" ca="1" si="26"/>
        <v>616</v>
      </c>
      <c r="S117" s="22">
        <v>3</v>
      </c>
      <c r="T117" s="49">
        <f ca="1">IF(N117="","",R117*S117)</f>
        <v>1848</v>
      </c>
      <c r="U117" s="49">
        <f t="shared" ca="1" si="36"/>
        <v>246.4</v>
      </c>
      <c r="V117" s="50">
        <f t="shared" ca="1" si="37"/>
        <v>184.79999999999998</v>
      </c>
      <c r="W117" s="302">
        <f ca="1">IF(E117="","",T117-U117-V117)</f>
        <v>1416.8</v>
      </c>
      <c r="X117" s="395"/>
      <c r="Y117" s="398"/>
      <c r="Z117" s="378"/>
      <c r="AA117" s="310"/>
      <c r="AB117" s="422"/>
      <c r="AC117" s="94"/>
      <c r="AD117" s="83"/>
      <c r="AG117" s="83"/>
    </row>
    <row r="118" spans="1:81" ht="15.75" hidden="1" x14ac:dyDescent="0.25">
      <c r="A118" s="23">
        <v>113</v>
      </c>
      <c r="B118" s="19">
        <v>45841</v>
      </c>
      <c r="C118" s="20" t="s">
        <v>115</v>
      </c>
      <c r="D118" s="55" t="s">
        <v>409</v>
      </c>
      <c r="E118" s="24" t="str">
        <f t="shared" ca="1" si="35"/>
        <v>AHUANARI SANGAMA</v>
      </c>
      <c r="F118" s="25" t="str">
        <f t="shared" ca="1" si="33"/>
        <v>GLORIA</v>
      </c>
      <c r="G118" s="52" t="str">
        <f t="shared" ca="1" si="31"/>
        <v>San Lorenzo</v>
      </c>
      <c r="H118" s="102" t="str">
        <f t="shared" ca="1" si="41"/>
        <v>SI</v>
      </c>
      <c r="I118" s="51" t="s">
        <v>210</v>
      </c>
      <c r="J118" s="26" t="s">
        <v>229</v>
      </c>
      <c r="K118" s="18">
        <v>250</v>
      </c>
      <c r="L118" s="18"/>
      <c r="M118" s="18"/>
      <c r="N118" s="48">
        <f t="shared" ca="1" si="24"/>
        <v>250</v>
      </c>
      <c r="O118" s="21">
        <v>9</v>
      </c>
      <c r="P118" s="18"/>
      <c r="Q118" s="48">
        <f t="shared" ca="1" si="38"/>
        <v>18</v>
      </c>
      <c r="R118" s="70">
        <f t="shared" ca="1" si="26"/>
        <v>232</v>
      </c>
      <c r="S118" s="22">
        <v>3</v>
      </c>
      <c r="T118" s="49">
        <f t="shared" ca="1" si="29"/>
        <v>696</v>
      </c>
      <c r="U118" s="49">
        <f t="shared" ca="1" si="36"/>
        <v>92.800000000000011</v>
      </c>
      <c r="V118" s="50">
        <f t="shared" ca="1" si="37"/>
        <v>69.599999999999994</v>
      </c>
      <c r="W118" s="302">
        <f t="shared" ca="1" si="27"/>
        <v>533.6</v>
      </c>
      <c r="X118" s="395"/>
      <c r="Y118" s="398"/>
      <c r="Z118" s="378"/>
      <c r="AA118" s="310"/>
      <c r="AB118" s="422"/>
      <c r="AC118" s="94"/>
      <c r="AD118" s="83"/>
      <c r="AG118" s="83"/>
    </row>
    <row r="119" spans="1:81" ht="15.75" hidden="1" x14ac:dyDescent="0.25">
      <c r="A119" s="23">
        <v>114</v>
      </c>
      <c r="B119" s="19">
        <v>45841</v>
      </c>
      <c r="C119" s="20" t="s">
        <v>117</v>
      </c>
      <c r="D119" s="55" t="s">
        <v>410</v>
      </c>
      <c r="E119" s="24" t="str">
        <f t="shared" ca="1" si="35"/>
        <v>RICOPA RUIZ</v>
      </c>
      <c r="F119" s="25" t="str">
        <f t="shared" ca="1" si="33"/>
        <v>ISAIAS</v>
      </c>
      <c r="G119" s="52" t="str">
        <f t="shared" ca="1" si="31"/>
        <v>Zapotillo</v>
      </c>
      <c r="H119" s="102" t="str">
        <f t="shared" ca="1" si="41"/>
        <v>SI</v>
      </c>
      <c r="I119" s="51" t="s">
        <v>210</v>
      </c>
      <c r="J119" s="26" t="s">
        <v>229</v>
      </c>
      <c r="K119" s="18">
        <v>104</v>
      </c>
      <c r="L119" s="18"/>
      <c r="M119" s="18"/>
      <c r="N119" s="48">
        <f t="shared" ca="1" si="24"/>
        <v>104</v>
      </c>
      <c r="O119" s="21">
        <v>5</v>
      </c>
      <c r="P119" s="18"/>
      <c r="Q119" s="48">
        <f t="shared" ca="1" si="38"/>
        <v>10</v>
      </c>
      <c r="R119" s="70">
        <f t="shared" ca="1" si="26"/>
        <v>94</v>
      </c>
      <c r="S119" s="22">
        <v>3</v>
      </c>
      <c r="T119" s="49">
        <f t="shared" ca="1" si="29"/>
        <v>282</v>
      </c>
      <c r="U119" s="49">
        <f t="shared" ca="1" si="36"/>
        <v>37.6</v>
      </c>
      <c r="V119" s="50">
        <f t="shared" ca="1" si="37"/>
        <v>28.2</v>
      </c>
      <c r="W119" s="302">
        <f t="shared" ca="1" si="27"/>
        <v>216.20000000000002</v>
      </c>
      <c r="X119" s="396"/>
      <c r="Y119" s="399"/>
      <c r="Z119" s="400"/>
      <c r="AA119" s="310"/>
      <c r="AB119" s="422"/>
      <c r="AC119" s="94"/>
      <c r="AD119" s="83"/>
      <c r="AG119" s="83"/>
    </row>
    <row r="120" spans="1:81" ht="15.75" hidden="1" x14ac:dyDescent="0.25">
      <c r="A120" s="23">
        <v>115</v>
      </c>
      <c r="B120" s="19">
        <v>45844</v>
      </c>
      <c r="C120" s="20" t="s">
        <v>111</v>
      </c>
      <c r="D120" s="55" t="s">
        <v>411</v>
      </c>
      <c r="E120" s="24" t="str">
        <f t="shared" ca="1" si="35"/>
        <v xml:space="preserve">SANGAMA GUERRA </v>
      </c>
      <c r="F120" s="25" t="str">
        <f t="shared" ca="1" si="33"/>
        <v>LEONCIO</v>
      </c>
      <c r="G120" s="52" t="str">
        <f t="shared" ca="1" si="31"/>
        <v>Pueblo Nuevo</v>
      </c>
      <c r="H120" s="102" t="str">
        <f t="shared" ca="1" si="41"/>
        <v>SI</v>
      </c>
      <c r="I120" s="51" t="s">
        <v>210</v>
      </c>
      <c r="J120" s="26" t="s">
        <v>229</v>
      </c>
      <c r="K120" s="18">
        <v>155</v>
      </c>
      <c r="L120" s="18"/>
      <c r="M120" s="18"/>
      <c r="N120" s="48">
        <f t="shared" ca="1" si="24"/>
        <v>155</v>
      </c>
      <c r="O120" s="21">
        <v>6</v>
      </c>
      <c r="P120" s="18"/>
      <c r="Q120" s="48">
        <f t="shared" ca="1" si="38"/>
        <v>12</v>
      </c>
      <c r="R120" s="70">
        <f t="shared" ca="1" si="26"/>
        <v>143</v>
      </c>
      <c r="S120" s="22">
        <v>3</v>
      </c>
      <c r="T120" s="49">
        <f t="shared" ca="1" si="29"/>
        <v>429</v>
      </c>
      <c r="U120" s="49">
        <f t="shared" ca="1" si="36"/>
        <v>57.2</v>
      </c>
      <c r="V120" s="50">
        <f t="shared" ca="1" si="37"/>
        <v>42.9</v>
      </c>
      <c r="W120" s="302">
        <f t="shared" ca="1" si="27"/>
        <v>328.90000000000003</v>
      </c>
      <c r="X120" s="431" t="s">
        <v>450</v>
      </c>
      <c r="Y120" s="397" t="s">
        <v>458</v>
      </c>
      <c r="Z120" s="377" t="s">
        <v>452</v>
      </c>
      <c r="AA120" s="310"/>
      <c r="AB120" s="423"/>
      <c r="AC120" s="94"/>
      <c r="AD120" s="83"/>
      <c r="AG120" s="83"/>
    </row>
    <row r="121" spans="1:81" ht="15.75" hidden="1" x14ac:dyDescent="0.25">
      <c r="A121" s="23">
        <v>116</v>
      </c>
      <c r="B121" s="19">
        <v>45844</v>
      </c>
      <c r="C121" s="20" t="s">
        <v>110</v>
      </c>
      <c r="D121" s="55" t="s">
        <v>412</v>
      </c>
      <c r="E121" s="24" t="str">
        <f t="shared" ca="1" si="35"/>
        <v xml:space="preserve">SANGAMA GUERRA </v>
      </c>
      <c r="F121" s="25" t="str">
        <f t="shared" ca="1" si="33"/>
        <v>EDMUNDO</v>
      </c>
      <c r="G121" s="52" t="str">
        <f t="shared" ca="1" si="31"/>
        <v>Pueblo Nuevo</v>
      </c>
      <c r="H121" s="102" t="str">
        <f t="shared" ca="1" si="41"/>
        <v>SI</v>
      </c>
      <c r="I121" s="51" t="s">
        <v>210</v>
      </c>
      <c r="J121" s="26" t="s">
        <v>229</v>
      </c>
      <c r="K121" s="18">
        <v>563</v>
      </c>
      <c r="L121" s="18"/>
      <c r="M121" s="18"/>
      <c r="N121" s="48">
        <f t="shared" ca="1" si="24"/>
        <v>563</v>
      </c>
      <c r="O121" s="21">
        <v>21</v>
      </c>
      <c r="P121" s="18"/>
      <c r="Q121" s="48">
        <f t="shared" ca="1" si="38"/>
        <v>42</v>
      </c>
      <c r="R121" s="70">
        <f t="shared" ca="1" si="26"/>
        <v>521</v>
      </c>
      <c r="S121" s="22">
        <v>3</v>
      </c>
      <c r="T121" s="49">
        <f t="shared" ca="1" si="29"/>
        <v>1563</v>
      </c>
      <c r="U121" s="49">
        <f t="shared" ca="1" si="36"/>
        <v>208.4</v>
      </c>
      <c r="V121" s="50">
        <f t="shared" ca="1" si="37"/>
        <v>156.29999999999998</v>
      </c>
      <c r="W121" s="302">
        <f t="shared" ca="1" si="27"/>
        <v>1198.3</v>
      </c>
      <c r="X121" s="431"/>
      <c r="Y121" s="398"/>
      <c r="Z121" s="378"/>
      <c r="AA121" s="310"/>
      <c r="AB121" s="423"/>
      <c r="AC121" s="94"/>
      <c r="AD121" s="83"/>
      <c r="AG121" s="83"/>
    </row>
    <row r="122" spans="1:81" ht="15.75" hidden="1" x14ac:dyDescent="0.25">
      <c r="A122" s="23">
        <v>117</v>
      </c>
      <c r="B122" s="19">
        <v>45844</v>
      </c>
      <c r="C122" s="20" t="s">
        <v>107</v>
      </c>
      <c r="D122" s="55" t="s">
        <v>413</v>
      </c>
      <c r="E122" s="24" t="str">
        <f t="shared" ca="1" si="35"/>
        <v>CHUJUTALLI UPIACHIHUA</v>
      </c>
      <c r="F122" s="25" t="str">
        <f t="shared" ca="1" si="33"/>
        <v>AMANCIO</v>
      </c>
      <c r="G122" s="52" t="str">
        <f t="shared" ca="1" si="31"/>
        <v>Pueblo Nuevo</v>
      </c>
      <c r="H122" s="102" t="str">
        <f t="shared" ca="1" si="41"/>
        <v>SI</v>
      </c>
      <c r="I122" s="51" t="s">
        <v>210</v>
      </c>
      <c r="J122" s="26" t="s">
        <v>229</v>
      </c>
      <c r="K122" s="18">
        <v>162</v>
      </c>
      <c r="L122" s="18"/>
      <c r="M122" s="18"/>
      <c r="N122" s="48">
        <f ca="1">IF(E122="","",K122+L122+M122)</f>
        <v>162</v>
      </c>
      <c r="O122" s="21">
        <v>4</v>
      </c>
      <c r="P122" s="18"/>
      <c r="Q122" s="48">
        <f t="shared" ca="1" si="38"/>
        <v>8</v>
      </c>
      <c r="R122" s="70">
        <f t="shared" ca="1" si="26"/>
        <v>154</v>
      </c>
      <c r="S122" s="22">
        <v>3</v>
      </c>
      <c r="T122" s="273">
        <f t="shared" ca="1" si="29"/>
        <v>462</v>
      </c>
      <c r="U122" s="49">
        <f t="shared" ca="1" si="36"/>
        <v>61.6</v>
      </c>
      <c r="V122" s="50">
        <f t="shared" ca="1" si="37"/>
        <v>46.199999999999996</v>
      </c>
      <c r="W122" s="302">
        <f t="shared" ca="1" si="27"/>
        <v>354.2</v>
      </c>
      <c r="X122" s="431"/>
      <c r="Y122" s="398"/>
      <c r="Z122" s="378"/>
      <c r="AA122" s="310"/>
      <c r="AB122" s="423"/>
      <c r="AC122" s="94"/>
      <c r="AD122" s="83"/>
      <c r="AG122" s="83"/>
    </row>
    <row r="123" spans="1:81" ht="15.75" hidden="1" x14ac:dyDescent="0.25">
      <c r="A123" s="23">
        <v>118</v>
      </c>
      <c r="B123" s="19">
        <v>45844</v>
      </c>
      <c r="C123" s="20" t="s">
        <v>98</v>
      </c>
      <c r="D123" s="55" t="s">
        <v>414</v>
      </c>
      <c r="E123" s="24" t="str">
        <f t="shared" ca="1" si="35"/>
        <v>DAMIAN SAAVEDRA</v>
      </c>
      <c r="F123" s="25" t="str">
        <f t="shared" ca="1" si="33"/>
        <v>CARLOS ENRIQUE</v>
      </c>
      <c r="G123" s="52" t="str">
        <f t="shared" ca="1" si="31"/>
        <v>Pucallpillo</v>
      </c>
      <c r="H123" s="102" t="str">
        <f t="shared" ca="1" si="41"/>
        <v>SI</v>
      </c>
      <c r="I123" s="51" t="s">
        <v>210</v>
      </c>
      <c r="J123" s="26" t="s">
        <v>229</v>
      </c>
      <c r="K123" s="18">
        <v>362</v>
      </c>
      <c r="L123" s="18"/>
      <c r="M123" s="18"/>
      <c r="N123" s="48">
        <f t="shared" ca="1" si="24"/>
        <v>362</v>
      </c>
      <c r="O123" s="21">
        <v>13</v>
      </c>
      <c r="P123" s="18"/>
      <c r="Q123" s="307">
        <f t="shared" ca="1" si="38"/>
        <v>26</v>
      </c>
      <c r="R123" s="70">
        <f t="shared" ca="1" si="26"/>
        <v>336</v>
      </c>
      <c r="S123" s="22">
        <v>3</v>
      </c>
      <c r="T123" s="273">
        <f t="shared" ca="1" si="29"/>
        <v>1008</v>
      </c>
      <c r="U123" s="49">
        <f t="shared" ca="1" si="36"/>
        <v>134.4</v>
      </c>
      <c r="V123" s="50">
        <f t="shared" ca="1" si="37"/>
        <v>100.8</v>
      </c>
      <c r="W123" s="302">
        <f t="shared" ca="1" si="27"/>
        <v>772.80000000000007</v>
      </c>
      <c r="X123" s="431"/>
      <c r="Y123" s="398"/>
      <c r="Z123" s="378"/>
      <c r="AA123" s="310"/>
      <c r="AB123" s="423"/>
      <c r="AC123" s="157"/>
      <c r="AD123" s="83"/>
      <c r="AE123" s="94"/>
      <c r="AG123" s="83"/>
    </row>
    <row r="124" spans="1:81" s="161" customFormat="1" ht="15.75" hidden="1" x14ac:dyDescent="0.25">
      <c r="A124" s="23">
        <v>119</v>
      </c>
      <c r="B124" s="19">
        <v>45844</v>
      </c>
      <c r="C124" s="20" t="s">
        <v>99</v>
      </c>
      <c r="D124" s="55" t="s">
        <v>415</v>
      </c>
      <c r="E124" s="24" t="str">
        <f t="shared" ca="1" si="35"/>
        <v>SALAS TAPULLIMA</v>
      </c>
      <c r="F124" s="25" t="str">
        <f t="shared" ca="1" si="33"/>
        <v>EUSEBIO</v>
      </c>
      <c r="G124" s="52" t="str">
        <f t="shared" ca="1" si="31"/>
        <v>Pucallpillo</v>
      </c>
      <c r="H124" s="102" t="str">
        <f t="shared" ca="1" si="41"/>
        <v>SI</v>
      </c>
      <c r="I124" s="51" t="s">
        <v>230</v>
      </c>
      <c r="J124" s="17" t="s">
        <v>229</v>
      </c>
      <c r="K124" s="18">
        <v>404</v>
      </c>
      <c r="L124" s="18">
        <v>407</v>
      </c>
      <c r="M124" s="18"/>
      <c r="N124" s="48">
        <f t="shared" ca="1" si="24"/>
        <v>811</v>
      </c>
      <c r="O124" s="21">
        <v>30</v>
      </c>
      <c r="P124" s="137"/>
      <c r="Q124" s="307">
        <f t="shared" ca="1" si="38"/>
        <v>60</v>
      </c>
      <c r="R124" s="70">
        <f t="shared" ca="1" si="26"/>
        <v>751</v>
      </c>
      <c r="S124" s="22">
        <v>3</v>
      </c>
      <c r="T124" s="273">
        <f t="shared" ca="1" si="29"/>
        <v>2253</v>
      </c>
      <c r="U124" s="49">
        <f t="shared" ca="1" si="36"/>
        <v>300.40000000000003</v>
      </c>
      <c r="V124" s="50">
        <f t="shared" ca="1" si="37"/>
        <v>225.29999999999998</v>
      </c>
      <c r="W124" s="302">
        <f ca="1">IF(E124="","",T124-U124-V124)</f>
        <v>1727.3</v>
      </c>
      <c r="X124" s="431"/>
      <c r="Y124" s="398"/>
      <c r="Z124" s="378"/>
      <c r="AA124" s="310"/>
      <c r="AB124" s="423"/>
      <c r="AC124" s="9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</row>
    <row r="125" spans="1:81" s="161" customFormat="1" ht="15.75" hidden="1" x14ac:dyDescent="0.25">
      <c r="A125" s="23">
        <v>120</v>
      </c>
      <c r="B125" s="19">
        <v>45844</v>
      </c>
      <c r="C125" s="20" t="s">
        <v>265</v>
      </c>
      <c r="D125" s="55" t="s">
        <v>416</v>
      </c>
      <c r="E125" s="24" t="str">
        <f t="shared" ca="1" si="35"/>
        <v xml:space="preserve"> ALBERTO DAMAS </v>
      </c>
      <c r="F125" s="25" t="str">
        <f t="shared" ca="1" si="33"/>
        <v>PEDRO</v>
      </c>
      <c r="G125" s="52" t="str">
        <f t="shared" ref="G125:G167" ca="1" si="43">IF(C125="","",VLOOKUP(C125,bdsocios,4,FALSE))</f>
        <v>San Juan</v>
      </c>
      <c r="H125" s="102" t="str">
        <f t="shared" ca="1" si="41"/>
        <v>Si</v>
      </c>
      <c r="I125" s="51" t="s">
        <v>230</v>
      </c>
      <c r="J125" s="17" t="s">
        <v>229</v>
      </c>
      <c r="K125" s="18">
        <v>689</v>
      </c>
      <c r="L125" s="18">
        <v>154</v>
      </c>
      <c r="M125" s="18"/>
      <c r="N125" s="48">
        <f t="shared" ca="1" si="24"/>
        <v>843</v>
      </c>
      <c r="O125" s="21">
        <v>32</v>
      </c>
      <c r="P125" s="137"/>
      <c r="Q125" s="307">
        <v>2</v>
      </c>
      <c r="R125" s="70">
        <f t="shared" ca="1" si="26"/>
        <v>841</v>
      </c>
      <c r="S125" s="22">
        <v>3</v>
      </c>
      <c r="T125" s="273">
        <f t="shared" ca="1" si="29"/>
        <v>2523</v>
      </c>
      <c r="U125" s="49">
        <f t="shared" ca="1" si="36"/>
        <v>336.40000000000003</v>
      </c>
      <c r="V125" s="50">
        <f t="shared" ca="1" si="37"/>
        <v>252.29999999999998</v>
      </c>
      <c r="W125" s="302">
        <f t="shared" ca="1" si="27"/>
        <v>1934.3</v>
      </c>
      <c r="X125" s="431"/>
      <c r="Y125" s="398"/>
      <c r="Z125" s="378"/>
      <c r="AA125" s="310"/>
      <c r="AB125" s="423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s="161" customFormat="1" ht="15.75" hidden="1" x14ac:dyDescent="0.25">
      <c r="A126" s="23">
        <v>121</v>
      </c>
      <c r="B126" s="19">
        <v>45844</v>
      </c>
      <c r="C126" s="20" t="s">
        <v>180</v>
      </c>
      <c r="D126" s="55" t="s">
        <v>417</v>
      </c>
      <c r="E126" s="24" t="str">
        <f t="shared" ca="1" si="35"/>
        <v>TANANTA VASQUEZ</v>
      </c>
      <c r="F126" s="25" t="str">
        <f t="shared" ca="1" si="33"/>
        <v>FELIPE</v>
      </c>
      <c r="G126" s="52" t="str">
        <f t="shared" ca="1" si="43"/>
        <v>San Salvador</v>
      </c>
      <c r="H126" s="102" t="str">
        <f t="shared" ca="1" si="41"/>
        <v>Si</v>
      </c>
      <c r="I126" s="51" t="s">
        <v>230</v>
      </c>
      <c r="J126" s="17" t="s">
        <v>229</v>
      </c>
      <c r="K126" s="18">
        <v>52</v>
      </c>
      <c r="L126" s="18"/>
      <c r="M126" s="18"/>
      <c r="N126" s="48">
        <f t="shared" ca="1" si="24"/>
        <v>52</v>
      </c>
      <c r="O126" s="21">
        <v>2</v>
      </c>
      <c r="P126" s="137"/>
      <c r="Q126" s="307">
        <f t="shared" ca="1" si="38"/>
        <v>4</v>
      </c>
      <c r="R126" s="70">
        <f t="shared" ca="1" si="26"/>
        <v>48</v>
      </c>
      <c r="S126" s="22">
        <v>3</v>
      </c>
      <c r="T126" s="273">
        <f t="shared" ca="1" si="29"/>
        <v>144</v>
      </c>
      <c r="U126" s="49">
        <f t="shared" ca="1" si="36"/>
        <v>19.200000000000003</v>
      </c>
      <c r="V126" s="50">
        <f t="shared" ca="1" si="37"/>
        <v>14.399999999999999</v>
      </c>
      <c r="W126" s="302">
        <f t="shared" ca="1" si="27"/>
        <v>110.4</v>
      </c>
      <c r="X126" s="431"/>
      <c r="Y126" s="398"/>
      <c r="Z126" s="378"/>
      <c r="AA126" s="310"/>
      <c r="AB126" s="423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</row>
    <row r="127" spans="1:81" s="161" customFormat="1" ht="15.75" hidden="1" x14ac:dyDescent="0.25">
      <c r="A127" s="23">
        <v>122</v>
      </c>
      <c r="B127" s="19">
        <v>45844</v>
      </c>
      <c r="C127" s="20" t="s">
        <v>100</v>
      </c>
      <c r="D127" s="55" t="s">
        <v>418</v>
      </c>
      <c r="E127" s="24" t="str">
        <f t="shared" ca="1" si="35"/>
        <v xml:space="preserve">CABALLERO GUERRA </v>
      </c>
      <c r="F127" s="25" t="str">
        <f t="shared" ca="1" si="33"/>
        <v>TITO</v>
      </c>
      <c r="G127" s="52" t="str">
        <f t="shared" ca="1" si="43"/>
        <v>Pueblo Libre</v>
      </c>
      <c r="H127" s="102" t="str">
        <f t="shared" ca="1" si="41"/>
        <v>SI</v>
      </c>
      <c r="I127" s="51" t="s">
        <v>230</v>
      </c>
      <c r="J127" s="17" t="s">
        <v>229</v>
      </c>
      <c r="K127" s="18">
        <v>533</v>
      </c>
      <c r="L127" s="18"/>
      <c r="M127" s="18"/>
      <c r="N127" s="48">
        <f t="shared" ca="1" si="24"/>
        <v>533</v>
      </c>
      <c r="O127" s="21">
        <v>20</v>
      </c>
      <c r="P127" s="137"/>
      <c r="Q127" s="307">
        <f t="shared" ca="1" si="38"/>
        <v>40</v>
      </c>
      <c r="R127" s="70">
        <f t="shared" ca="1" si="26"/>
        <v>493</v>
      </c>
      <c r="S127" s="22">
        <v>3</v>
      </c>
      <c r="T127" s="273">
        <f t="shared" ca="1" si="29"/>
        <v>1479</v>
      </c>
      <c r="U127" s="49">
        <f t="shared" ca="1" si="36"/>
        <v>197.20000000000002</v>
      </c>
      <c r="V127" s="50">
        <f t="shared" ca="1" si="37"/>
        <v>147.9</v>
      </c>
      <c r="W127" s="302">
        <f t="shared" ca="1" si="27"/>
        <v>1133.8999999999999</v>
      </c>
      <c r="X127" s="431"/>
      <c r="Y127" s="398"/>
      <c r="Z127" s="378"/>
      <c r="AA127" s="310"/>
      <c r="AB127" s="423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</row>
    <row r="128" spans="1:81" s="161" customFormat="1" ht="15.75" hidden="1" x14ac:dyDescent="0.25">
      <c r="A128" s="23">
        <v>123</v>
      </c>
      <c r="B128" s="19">
        <v>45844</v>
      </c>
      <c r="C128" s="20" t="s">
        <v>114</v>
      </c>
      <c r="D128" s="55" t="s">
        <v>419</v>
      </c>
      <c r="E128" s="24" t="str">
        <f t="shared" ca="1" si="35"/>
        <v>LOPEZ DURAND</v>
      </c>
      <c r="F128" s="25" t="str">
        <f t="shared" ca="1" si="33"/>
        <v>ISAAC</v>
      </c>
      <c r="G128" s="52" t="str">
        <f t="shared" ca="1" si="43"/>
        <v>San Juan</v>
      </c>
      <c r="H128" s="102" t="str">
        <f t="shared" ca="1" si="41"/>
        <v>SI</v>
      </c>
      <c r="I128" s="51" t="s">
        <v>230</v>
      </c>
      <c r="J128" s="17" t="s">
        <v>229</v>
      </c>
      <c r="K128" s="18">
        <v>327</v>
      </c>
      <c r="L128" s="18"/>
      <c r="M128" s="18"/>
      <c r="N128" s="48">
        <f t="shared" ca="1" si="24"/>
        <v>327</v>
      </c>
      <c r="O128" s="21">
        <v>12</v>
      </c>
      <c r="P128" s="137"/>
      <c r="Q128" s="307">
        <f t="shared" ca="1" si="38"/>
        <v>24</v>
      </c>
      <c r="R128" s="70">
        <f t="shared" ca="1" si="26"/>
        <v>303</v>
      </c>
      <c r="S128" s="22">
        <v>3</v>
      </c>
      <c r="T128" s="273">
        <f t="shared" ca="1" si="29"/>
        <v>909</v>
      </c>
      <c r="U128" s="49">
        <f t="shared" ca="1" si="36"/>
        <v>121.2</v>
      </c>
      <c r="V128" s="50">
        <f t="shared" ca="1" si="37"/>
        <v>90.899999999999991</v>
      </c>
      <c r="W128" s="302">
        <f t="shared" ca="1" si="27"/>
        <v>696.9</v>
      </c>
      <c r="X128" s="431"/>
      <c r="Y128" s="398"/>
      <c r="Z128" s="378"/>
      <c r="AA128" s="310"/>
      <c r="AB128" s="423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</row>
    <row r="129" spans="1:81" s="161" customFormat="1" ht="15.75" hidden="1" x14ac:dyDescent="0.25">
      <c r="A129" s="23">
        <v>124</v>
      </c>
      <c r="B129" s="19">
        <v>45844</v>
      </c>
      <c r="C129" s="20" t="s">
        <v>104</v>
      </c>
      <c r="D129" s="55" t="s">
        <v>420</v>
      </c>
      <c r="E129" s="24" t="str">
        <f t="shared" ca="1" si="35"/>
        <v>BONILLA FELIX</v>
      </c>
      <c r="F129" s="25" t="str">
        <f t="shared" ca="1" si="33"/>
        <v>BASILIO ELISEO</v>
      </c>
      <c r="G129" s="52" t="str">
        <f t="shared" ca="1" si="43"/>
        <v>Pueblo Nuevo</v>
      </c>
      <c r="H129" s="102" t="str">
        <f t="shared" ca="1" si="41"/>
        <v>SI</v>
      </c>
      <c r="I129" s="51" t="s">
        <v>230</v>
      </c>
      <c r="J129" s="17" t="s">
        <v>229</v>
      </c>
      <c r="K129" s="18">
        <v>162</v>
      </c>
      <c r="L129" s="18"/>
      <c r="M129" s="18"/>
      <c r="N129" s="48">
        <f t="shared" ca="1" si="24"/>
        <v>162</v>
      </c>
      <c r="O129" s="21">
        <v>6</v>
      </c>
      <c r="P129" s="137"/>
      <c r="Q129" s="307">
        <f t="shared" ca="1" si="38"/>
        <v>12</v>
      </c>
      <c r="R129" s="70">
        <f t="shared" ca="1" si="26"/>
        <v>150</v>
      </c>
      <c r="S129" s="22">
        <v>3</v>
      </c>
      <c r="T129" s="273">
        <f t="shared" ca="1" si="29"/>
        <v>450</v>
      </c>
      <c r="U129" s="49">
        <f t="shared" ca="1" si="36"/>
        <v>60</v>
      </c>
      <c r="V129" s="50">
        <f t="shared" ca="1" si="37"/>
        <v>45</v>
      </c>
      <c r="W129" s="302">
        <f t="shared" ca="1" si="27"/>
        <v>345</v>
      </c>
      <c r="X129" s="431"/>
      <c r="Y129" s="398"/>
      <c r="Z129" s="378"/>
      <c r="AA129" s="310"/>
      <c r="AB129" s="423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</row>
    <row r="130" spans="1:81" s="162" customFormat="1" ht="15.75" hidden="1" x14ac:dyDescent="0.25">
      <c r="A130" s="23">
        <v>125</v>
      </c>
      <c r="B130" s="19">
        <v>45844</v>
      </c>
      <c r="C130" s="20" t="s">
        <v>105</v>
      </c>
      <c r="D130" s="55" t="s">
        <v>421</v>
      </c>
      <c r="E130" s="24" t="str">
        <f t="shared" ca="1" si="35"/>
        <v>CAPORATA ACHO</v>
      </c>
      <c r="F130" s="25" t="str">
        <f t="shared" ca="1" si="33"/>
        <v>WILFREDO</v>
      </c>
      <c r="G130" s="189" t="str">
        <f t="shared" ca="1" si="43"/>
        <v>Pueblo Nuevo</v>
      </c>
      <c r="H130" s="102" t="str">
        <f t="shared" ca="1" si="41"/>
        <v>SI</v>
      </c>
      <c r="I130" s="51" t="s">
        <v>230</v>
      </c>
      <c r="J130" s="17" t="s">
        <v>229</v>
      </c>
      <c r="K130" s="18">
        <v>165</v>
      </c>
      <c r="L130" s="18"/>
      <c r="M130" s="18"/>
      <c r="N130" s="48">
        <f t="shared" ca="1" si="24"/>
        <v>165</v>
      </c>
      <c r="O130" s="21">
        <v>6</v>
      </c>
      <c r="P130" s="160"/>
      <c r="Q130" s="308">
        <f t="shared" ca="1" si="38"/>
        <v>12</v>
      </c>
      <c r="R130" s="70">
        <f t="shared" ca="1" si="26"/>
        <v>153</v>
      </c>
      <c r="S130" s="22">
        <v>3</v>
      </c>
      <c r="T130" s="309">
        <f t="shared" ca="1" si="29"/>
        <v>459</v>
      </c>
      <c r="U130" s="49">
        <f t="shared" ca="1" si="36"/>
        <v>61.2</v>
      </c>
      <c r="V130" s="50">
        <f t="shared" ca="1" si="37"/>
        <v>45.9</v>
      </c>
      <c r="W130" s="303">
        <f t="shared" ca="1" si="27"/>
        <v>351.90000000000003</v>
      </c>
      <c r="X130" s="431"/>
      <c r="Y130" s="398"/>
      <c r="Z130" s="378"/>
      <c r="AA130" s="310"/>
      <c r="AB130" s="423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  <c r="BF130" s="164"/>
      <c r="BG130" s="164"/>
      <c r="BH130" s="164"/>
      <c r="BI130" s="164"/>
      <c r="BJ130" s="164"/>
      <c r="BK130" s="164"/>
      <c r="BL130" s="164"/>
      <c r="BM130" s="164"/>
      <c r="BN130" s="164"/>
      <c r="BO130" s="164"/>
      <c r="BP130" s="164"/>
      <c r="BQ130" s="164"/>
      <c r="BR130" s="164"/>
      <c r="BS130" s="164"/>
      <c r="BT130" s="164"/>
      <c r="BU130" s="164"/>
      <c r="BV130" s="164"/>
      <c r="BW130" s="164"/>
      <c r="BX130" s="164"/>
      <c r="BY130" s="164"/>
      <c r="BZ130" s="164"/>
      <c r="CA130" s="164"/>
      <c r="CB130" s="164"/>
      <c r="CC130" s="164"/>
    </row>
    <row r="131" spans="1:81" s="161" customFormat="1" ht="15.75" hidden="1" x14ac:dyDescent="0.25">
      <c r="A131" s="23">
        <v>126</v>
      </c>
      <c r="B131" s="19">
        <v>45844</v>
      </c>
      <c r="C131" s="20" t="s">
        <v>252</v>
      </c>
      <c r="D131" s="55" t="s">
        <v>422</v>
      </c>
      <c r="E131" s="24" t="str">
        <f t="shared" ca="1" si="35"/>
        <v xml:space="preserve"> MACEDO GUERRA </v>
      </c>
      <c r="F131" s="25" t="str">
        <f t="shared" ca="1" si="33"/>
        <v>BELEN</v>
      </c>
      <c r="G131" s="52" t="str">
        <f t="shared" ca="1" si="43"/>
        <v>Esperanza de Panaillo</v>
      </c>
      <c r="H131" s="102" t="str">
        <f t="shared" ca="1" si="41"/>
        <v>Si</v>
      </c>
      <c r="I131" s="51" t="s">
        <v>230</v>
      </c>
      <c r="J131" s="17" t="s">
        <v>229</v>
      </c>
      <c r="K131" s="18">
        <v>220</v>
      </c>
      <c r="L131" s="18"/>
      <c r="M131" s="18"/>
      <c r="N131" s="48">
        <f t="shared" ca="1" si="24"/>
        <v>220</v>
      </c>
      <c r="O131" s="21">
        <v>8</v>
      </c>
      <c r="P131" s="137"/>
      <c r="Q131" s="307">
        <f t="shared" ca="1" si="38"/>
        <v>16</v>
      </c>
      <c r="R131" s="70">
        <f t="shared" ca="1" si="26"/>
        <v>204</v>
      </c>
      <c r="S131" s="22">
        <v>3</v>
      </c>
      <c r="T131" s="273">
        <f t="shared" ca="1" si="29"/>
        <v>612</v>
      </c>
      <c r="U131" s="49">
        <f t="shared" ca="1" si="36"/>
        <v>81.600000000000009</v>
      </c>
      <c r="V131" s="50">
        <f t="shared" ca="1" si="37"/>
        <v>61.199999999999996</v>
      </c>
      <c r="W131" s="302">
        <f t="shared" ca="1" si="27"/>
        <v>469.2</v>
      </c>
      <c r="X131" s="431"/>
      <c r="Y131" s="398"/>
      <c r="Z131" s="378"/>
      <c r="AA131" s="310"/>
      <c r="AB131" s="423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</row>
    <row r="132" spans="1:81" s="161" customFormat="1" ht="15.75" hidden="1" x14ac:dyDescent="0.25">
      <c r="A132" s="23">
        <v>127</v>
      </c>
      <c r="B132" s="19">
        <v>45844</v>
      </c>
      <c r="C132" s="20" t="s">
        <v>94</v>
      </c>
      <c r="D132" s="55" t="s">
        <v>423</v>
      </c>
      <c r="E132" s="24" t="str">
        <f t="shared" ca="1" si="35"/>
        <v>TORRES URQUIA</v>
      </c>
      <c r="F132" s="25" t="str">
        <f t="shared" ca="1" si="33"/>
        <v>JAIME ROBERTO</v>
      </c>
      <c r="G132" s="52" t="str">
        <f t="shared" ca="1" si="43"/>
        <v>Esperanza de Panaillo</v>
      </c>
      <c r="H132" s="102" t="str">
        <f t="shared" ca="1" si="41"/>
        <v>SI</v>
      </c>
      <c r="I132" s="51" t="s">
        <v>230</v>
      </c>
      <c r="J132" s="17" t="s">
        <v>229</v>
      </c>
      <c r="K132" s="18">
        <v>277</v>
      </c>
      <c r="L132" s="18"/>
      <c r="M132" s="18"/>
      <c r="N132" s="48">
        <f t="shared" ca="1" si="24"/>
        <v>277</v>
      </c>
      <c r="O132" s="21">
        <v>10</v>
      </c>
      <c r="P132" s="137"/>
      <c r="Q132" s="307">
        <f t="shared" ca="1" si="38"/>
        <v>20</v>
      </c>
      <c r="R132" s="70">
        <f t="shared" ca="1" si="26"/>
        <v>257</v>
      </c>
      <c r="S132" s="22">
        <v>3</v>
      </c>
      <c r="T132" s="273">
        <f t="shared" ref="T132:T165" ca="1" si="44">IF(N132="","",R132*S132)</f>
        <v>771</v>
      </c>
      <c r="U132" s="49">
        <f t="shared" ca="1" si="36"/>
        <v>102.80000000000001</v>
      </c>
      <c r="V132" s="50">
        <f t="shared" ca="1" si="37"/>
        <v>77.099999999999994</v>
      </c>
      <c r="W132" s="302">
        <f t="shared" ref="W132:W149" ca="1" si="45">IF(E132="","",T132-U132-V132)</f>
        <v>591.1</v>
      </c>
      <c r="X132" s="431"/>
      <c r="Y132" s="398"/>
      <c r="Z132" s="378"/>
      <c r="AA132" s="310"/>
      <c r="AB132" s="423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</row>
    <row r="133" spans="1:81" s="161" customFormat="1" ht="15.75" hidden="1" x14ac:dyDescent="0.25">
      <c r="A133" s="23">
        <v>128</v>
      </c>
      <c r="B133" s="19">
        <v>45844</v>
      </c>
      <c r="C133" s="20" t="s">
        <v>92</v>
      </c>
      <c r="D133" s="55" t="s">
        <v>424</v>
      </c>
      <c r="E133" s="24" t="str">
        <f t="shared" ca="1" si="35"/>
        <v xml:space="preserve">ALTUNA SILVA </v>
      </c>
      <c r="F133" s="25" t="str">
        <f t="shared" ca="1" si="33"/>
        <v xml:space="preserve">ALEJANDRO </v>
      </c>
      <c r="G133" s="52" t="str">
        <f t="shared" ca="1" si="43"/>
        <v>Esperanza de Panaillo</v>
      </c>
      <c r="H133" s="102" t="str">
        <f t="shared" ca="1" si="41"/>
        <v>SI</v>
      </c>
      <c r="I133" s="51" t="s">
        <v>230</v>
      </c>
      <c r="J133" s="17" t="s">
        <v>229</v>
      </c>
      <c r="K133" s="18">
        <v>140</v>
      </c>
      <c r="L133" s="18"/>
      <c r="M133" s="18"/>
      <c r="N133" s="48">
        <f t="shared" ref="N133:N136" ca="1" si="46">IF(E133="","",K133+L133+M133)</f>
        <v>140</v>
      </c>
      <c r="O133" s="21">
        <v>5</v>
      </c>
      <c r="P133" s="137"/>
      <c r="Q133" s="307">
        <f t="shared" ca="1" si="38"/>
        <v>10</v>
      </c>
      <c r="R133" s="70">
        <f t="shared" ref="R133:R137" ca="1" si="47">IF(E133="","",N133-P133-Q133)</f>
        <v>130</v>
      </c>
      <c r="S133" s="22">
        <v>3</v>
      </c>
      <c r="T133" s="273">
        <f t="shared" ca="1" si="44"/>
        <v>390</v>
      </c>
      <c r="U133" s="49">
        <f t="shared" ca="1" si="36"/>
        <v>52</v>
      </c>
      <c r="V133" s="50">
        <f t="shared" ca="1" si="37"/>
        <v>39</v>
      </c>
      <c r="W133" s="302">
        <f t="shared" ca="1" si="45"/>
        <v>299</v>
      </c>
      <c r="X133" s="431"/>
      <c r="Y133" s="398"/>
      <c r="Z133" s="378"/>
      <c r="AA133" s="310"/>
      <c r="AB133" s="42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</row>
    <row r="134" spans="1:81" s="161" customFormat="1" ht="15.75" hidden="1" x14ac:dyDescent="0.25">
      <c r="A134" s="23">
        <v>118</v>
      </c>
      <c r="B134" s="19">
        <v>45844</v>
      </c>
      <c r="C134" s="20" t="s">
        <v>97</v>
      </c>
      <c r="D134" s="55" t="s">
        <v>425</v>
      </c>
      <c r="E134" s="24" t="str">
        <f t="shared" ca="1" si="35"/>
        <v>BUSTAMANTE GONZALES</v>
      </c>
      <c r="F134" s="25" t="str">
        <f t="shared" ca="1" si="33"/>
        <v>SEGUNDO</v>
      </c>
      <c r="G134" s="52" t="str">
        <f t="shared" ca="1" si="43"/>
        <v>Pucallpillo</v>
      </c>
      <c r="H134" s="102" t="str">
        <f t="shared" ca="1" si="41"/>
        <v>SI</v>
      </c>
      <c r="I134" s="51" t="s">
        <v>230</v>
      </c>
      <c r="J134" s="17" t="s">
        <v>229</v>
      </c>
      <c r="K134" s="18">
        <v>953</v>
      </c>
      <c r="L134" s="18">
        <v>296</v>
      </c>
      <c r="M134" s="18"/>
      <c r="N134" s="48">
        <f t="shared" ca="1" si="46"/>
        <v>1249</v>
      </c>
      <c r="O134" s="21">
        <v>42</v>
      </c>
      <c r="P134" s="137"/>
      <c r="Q134" s="307">
        <f t="shared" ca="1" si="38"/>
        <v>84</v>
      </c>
      <c r="R134" s="70">
        <f t="shared" ca="1" si="47"/>
        <v>1165</v>
      </c>
      <c r="S134" s="22">
        <v>3</v>
      </c>
      <c r="T134" s="273">
        <f t="shared" ca="1" si="44"/>
        <v>3495</v>
      </c>
      <c r="U134" s="49">
        <f t="shared" ca="1" si="36"/>
        <v>466</v>
      </c>
      <c r="V134" s="50">
        <f t="shared" ca="1" si="37"/>
        <v>349.5</v>
      </c>
      <c r="W134" s="302">
        <f t="shared" ca="1" si="45"/>
        <v>2679.5</v>
      </c>
      <c r="X134" s="431"/>
      <c r="Y134" s="398"/>
      <c r="Z134" s="378"/>
      <c r="AA134" s="310"/>
      <c r="AB134" s="423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</row>
    <row r="135" spans="1:81" s="161" customFormat="1" ht="15.75" hidden="1" x14ac:dyDescent="0.25">
      <c r="A135" s="23">
        <v>118</v>
      </c>
      <c r="B135" s="19">
        <v>45844</v>
      </c>
      <c r="C135" s="20" t="s">
        <v>115</v>
      </c>
      <c r="D135" s="55" t="s">
        <v>426</v>
      </c>
      <c r="E135" s="24" t="str">
        <f t="shared" ca="1" si="35"/>
        <v>AHUANARI SANGAMA</v>
      </c>
      <c r="F135" s="25" t="str">
        <f t="shared" ca="1" si="33"/>
        <v>GLORIA</v>
      </c>
      <c r="G135" s="52" t="str">
        <f t="shared" ca="1" si="43"/>
        <v>San Lorenzo</v>
      </c>
      <c r="H135" s="102" t="str">
        <f t="shared" ca="1" si="41"/>
        <v>SI</v>
      </c>
      <c r="I135" s="51" t="s">
        <v>230</v>
      </c>
      <c r="J135" s="17" t="s">
        <v>229</v>
      </c>
      <c r="K135" s="18">
        <v>183</v>
      </c>
      <c r="L135" s="18">
        <v>94</v>
      </c>
      <c r="M135" s="18"/>
      <c r="N135" s="48">
        <f t="shared" ca="1" si="46"/>
        <v>277</v>
      </c>
      <c r="O135" s="21">
        <v>11</v>
      </c>
      <c r="P135" s="137"/>
      <c r="Q135" s="307">
        <f t="shared" ca="1" si="38"/>
        <v>22</v>
      </c>
      <c r="R135" s="70">
        <f t="shared" ca="1" si="47"/>
        <v>255</v>
      </c>
      <c r="S135" s="22">
        <v>3</v>
      </c>
      <c r="T135" s="273">
        <f t="shared" ca="1" si="44"/>
        <v>765</v>
      </c>
      <c r="U135" s="49">
        <f t="shared" ca="1" si="36"/>
        <v>102</v>
      </c>
      <c r="V135" s="50">
        <f t="shared" ca="1" si="37"/>
        <v>76.5</v>
      </c>
      <c r="W135" s="302">
        <f t="shared" ca="1" si="45"/>
        <v>586.5</v>
      </c>
      <c r="X135" s="431"/>
      <c r="Y135" s="398"/>
      <c r="Z135" s="378"/>
      <c r="AA135" s="310"/>
      <c r="AB135" s="423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</row>
    <row r="136" spans="1:81" s="161" customFormat="1" ht="15.75" hidden="1" x14ac:dyDescent="0.25">
      <c r="A136" s="23">
        <v>118</v>
      </c>
      <c r="B136" s="19">
        <v>45844</v>
      </c>
      <c r="C136" s="20" t="s">
        <v>108</v>
      </c>
      <c r="D136" s="55" t="s">
        <v>427</v>
      </c>
      <c r="E136" s="24" t="str">
        <f t="shared" ca="1" si="35"/>
        <v>INOCENTE PACAYA</v>
      </c>
      <c r="F136" s="25" t="str">
        <f t="shared" ca="1" si="33"/>
        <v>MANASES</v>
      </c>
      <c r="G136" s="52" t="str">
        <f t="shared" ca="1" si="43"/>
        <v>Pueblo Nuevo</v>
      </c>
      <c r="H136" s="102" t="str">
        <f t="shared" ca="1" si="41"/>
        <v>SI</v>
      </c>
      <c r="I136" s="51" t="s">
        <v>230</v>
      </c>
      <c r="J136" s="17" t="s">
        <v>229</v>
      </c>
      <c r="K136" s="18">
        <v>130</v>
      </c>
      <c r="L136" s="18"/>
      <c r="M136" s="18"/>
      <c r="N136" s="48">
        <f t="shared" ca="1" si="46"/>
        <v>130</v>
      </c>
      <c r="O136" s="21">
        <v>5</v>
      </c>
      <c r="P136" s="137"/>
      <c r="Q136" s="307">
        <f t="shared" ca="1" si="38"/>
        <v>10</v>
      </c>
      <c r="R136" s="70">
        <f t="shared" ca="1" si="47"/>
        <v>120</v>
      </c>
      <c r="S136" s="22">
        <v>3</v>
      </c>
      <c r="T136" s="273">
        <f t="shared" ca="1" si="44"/>
        <v>360</v>
      </c>
      <c r="U136" s="49">
        <f t="shared" ca="1" si="36"/>
        <v>48</v>
      </c>
      <c r="V136" s="50">
        <f t="shared" ca="1" si="37"/>
        <v>36</v>
      </c>
      <c r="W136" s="302">
        <f t="shared" ca="1" si="45"/>
        <v>276</v>
      </c>
      <c r="X136" s="431"/>
      <c r="Y136" s="398"/>
      <c r="Z136" s="378"/>
      <c r="AA136" s="310"/>
      <c r="AB136" s="423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</row>
    <row r="137" spans="1:81" ht="15.6" hidden="1" customHeight="1" x14ac:dyDescent="0.25">
      <c r="A137" s="23">
        <v>132</v>
      </c>
      <c r="B137" s="19">
        <v>45844</v>
      </c>
      <c r="C137" s="20" t="s">
        <v>256</v>
      </c>
      <c r="D137" s="55" t="s">
        <v>428</v>
      </c>
      <c r="E137" s="24" t="str">
        <f t="shared" ca="1" si="35"/>
        <v xml:space="preserve"> MUÑOZ HUANUCO</v>
      </c>
      <c r="F137" s="25" t="str">
        <f t="shared" ca="1" si="33"/>
        <v>KEVIN</v>
      </c>
      <c r="G137" s="52" t="str">
        <f t="shared" ca="1" si="43"/>
        <v>Pucallpillo</v>
      </c>
      <c r="H137" s="102" t="str">
        <f t="shared" ca="1" si="41"/>
        <v>Si</v>
      </c>
      <c r="I137" s="51" t="s">
        <v>210</v>
      </c>
      <c r="J137" s="26" t="s">
        <v>229</v>
      </c>
      <c r="K137" s="18">
        <v>802</v>
      </c>
      <c r="L137" s="18"/>
      <c r="M137" s="18"/>
      <c r="N137" s="48">
        <f t="shared" ref="N137" ca="1" si="48">IF(E137="","",K137+L137+M137)</f>
        <v>802</v>
      </c>
      <c r="O137" s="21">
        <v>30</v>
      </c>
      <c r="P137" s="18"/>
      <c r="Q137" s="307">
        <f t="shared" ca="1" si="38"/>
        <v>60</v>
      </c>
      <c r="R137" s="70">
        <f t="shared" ca="1" si="47"/>
        <v>742</v>
      </c>
      <c r="S137" s="22">
        <v>3</v>
      </c>
      <c r="T137" s="273">
        <f t="shared" ca="1" si="44"/>
        <v>2226</v>
      </c>
      <c r="U137" s="49">
        <f t="shared" ca="1" si="36"/>
        <v>296.8</v>
      </c>
      <c r="V137" s="50">
        <f t="shared" ca="1" si="37"/>
        <v>222.6</v>
      </c>
      <c r="W137" s="302">
        <f t="shared" ca="1" si="45"/>
        <v>1706.6000000000001</v>
      </c>
      <c r="X137" s="431"/>
      <c r="Y137" s="398"/>
      <c r="Z137" s="378"/>
      <c r="AA137" s="310"/>
      <c r="AB137" s="423"/>
    </row>
    <row r="138" spans="1:81" s="164" customFormat="1" ht="15.6" hidden="1" customHeight="1" x14ac:dyDescent="0.25">
      <c r="A138" s="145">
        <v>133</v>
      </c>
      <c r="B138" s="19">
        <v>45844</v>
      </c>
      <c r="C138" s="20" t="s">
        <v>116</v>
      </c>
      <c r="D138" s="55" t="s">
        <v>429</v>
      </c>
      <c r="E138" s="73" t="str">
        <f t="shared" ca="1" si="35"/>
        <v>GONZALES TORRES</v>
      </c>
      <c r="F138" s="169" t="str">
        <f t="shared" ref="F138:F191" ca="1" si="49">IF(C138="","",VLOOKUP(C138,bdsocios,3,FALSE))</f>
        <v>ASUNCION</v>
      </c>
      <c r="G138" s="189" t="str">
        <f t="shared" ca="1" si="43"/>
        <v>Santa Rosa</v>
      </c>
      <c r="H138" s="102" t="str">
        <f t="shared" ca="1" si="41"/>
        <v>Si</v>
      </c>
      <c r="I138" s="149" t="s">
        <v>210</v>
      </c>
      <c r="J138" s="150" t="s">
        <v>229</v>
      </c>
      <c r="K138" s="103">
        <v>267</v>
      </c>
      <c r="L138" s="103"/>
      <c r="M138" s="103"/>
      <c r="N138" s="104">
        <f t="shared" ref="N138:N167" ca="1" si="50">IF(E138="","",K138+L138+M138)</f>
        <v>267</v>
      </c>
      <c r="O138" s="105">
        <v>10</v>
      </c>
      <c r="P138" s="18"/>
      <c r="Q138" s="104">
        <f t="shared" ca="1" si="38"/>
        <v>20</v>
      </c>
      <c r="R138" s="106">
        <f t="shared" ref="R138" ca="1" si="51">IF(E138="","",N138-P138-Q138)</f>
        <v>247</v>
      </c>
      <c r="S138" s="22">
        <v>3</v>
      </c>
      <c r="T138" s="309">
        <f t="shared" ca="1" si="44"/>
        <v>741</v>
      </c>
      <c r="U138" s="49">
        <f t="shared" ca="1" si="36"/>
        <v>98.800000000000011</v>
      </c>
      <c r="V138" s="50">
        <f t="shared" ca="1" si="37"/>
        <v>74.099999999999994</v>
      </c>
      <c r="W138" s="303">
        <f t="shared" ca="1" si="45"/>
        <v>568.1</v>
      </c>
      <c r="X138" s="431"/>
      <c r="Y138" s="398"/>
      <c r="Z138" s="378"/>
      <c r="AA138" s="310"/>
      <c r="AB138" s="423"/>
    </row>
    <row r="139" spans="1:81" ht="15.6" hidden="1" customHeight="1" x14ac:dyDescent="0.25">
      <c r="A139" s="23">
        <v>134</v>
      </c>
      <c r="B139" s="19">
        <v>45844</v>
      </c>
      <c r="C139" s="20" t="s">
        <v>88</v>
      </c>
      <c r="D139" s="55" t="s">
        <v>430</v>
      </c>
      <c r="E139" s="24" t="str">
        <f t="shared" ca="1" si="35"/>
        <v>AMASIFEN PEZO</v>
      </c>
      <c r="F139" s="25" t="str">
        <f t="shared" ca="1" si="49"/>
        <v>OSCAR</v>
      </c>
      <c r="G139" s="52" t="str">
        <f t="shared" ca="1" si="43"/>
        <v>Bellavista</v>
      </c>
      <c r="H139" s="102" t="str">
        <f t="shared" ca="1" si="41"/>
        <v>SI</v>
      </c>
      <c r="I139" s="51" t="s">
        <v>210</v>
      </c>
      <c r="J139" s="26" t="s">
        <v>229</v>
      </c>
      <c r="K139" s="18">
        <v>154</v>
      </c>
      <c r="L139" s="18"/>
      <c r="M139" s="18"/>
      <c r="N139" s="48">
        <f t="shared" ca="1" si="50"/>
        <v>154</v>
      </c>
      <c r="O139" s="21">
        <v>6</v>
      </c>
      <c r="P139" s="18"/>
      <c r="Q139" s="48">
        <f t="shared" ca="1" si="38"/>
        <v>12</v>
      </c>
      <c r="R139" s="70">
        <f t="shared" ref="R139:R167" ca="1" si="52">IF(E139="","",N139-P139-Q139)</f>
        <v>142</v>
      </c>
      <c r="S139" s="22">
        <v>3</v>
      </c>
      <c r="T139" s="49">
        <f t="shared" ca="1" si="44"/>
        <v>426</v>
      </c>
      <c r="U139" s="49">
        <f t="shared" ca="1" si="36"/>
        <v>56.800000000000004</v>
      </c>
      <c r="V139" s="50">
        <f t="shared" ca="1" si="37"/>
        <v>42.6</v>
      </c>
      <c r="W139" s="302">
        <f t="shared" ca="1" si="45"/>
        <v>326.59999999999997</v>
      </c>
      <c r="X139" s="431"/>
      <c r="Y139" s="398"/>
      <c r="Z139" s="378"/>
      <c r="AA139" s="310"/>
      <c r="AB139" s="423"/>
      <c r="AC139" s="95"/>
      <c r="AD139" s="95"/>
      <c r="AE139" s="95"/>
    </row>
    <row r="140" spans="1:81" ht="15.6" hidden="1" customHeight="1" x14ac:dyDescent="0.25">
      <c r="A140" s="23">
        <v>135</v>
      </c>
      <c r="B140" s="19">
        <v>45844</v>
      </c>
      <c r="C140" s="20" t="s">
        <v>87</v>
      </c>
      <c r="D140" s="55" t="s">
        <v>431</v>
      </c>
      <c r="E140" s="24" t="str">
        <f t="shared" ca="1" si="35"/>
        <v>AMASIFUEN INOCENTE</v>
      </c>
      <c r="F140" s="25" t="str">
        <f t="shared" ca="1" si="49"/>
        <v>RAFAEL</v>
      </c>
      <c r="G140" s="52" t="str">
        <f t="shared" ca="1" si="43"/>
        <v>Bellavista</v>
      </c>
      <c r="H140" s="102" t="str">
        <f t="shared" ca="1" si="41"/>
        <v>SI</v>
      </c>
      <c r="I140" s="51" t="s">
        <v>210</v>
      </c>
      <c r="J140" s="26" t="s">
        <v>229</v>
      </c>
      <c r="K140" s="18">
        <v>543</v>
      </c>
      <c r="L140" s="18"/>
      <c r="M140" s="18"/>
      <c r="N140" s="48">
        <f t="shared" ca="1" si="50"/>
        <v>543</v>
      </c>
      <c r="O140" s="21">
        <v>20</v>
      </c>
      <c r="P140" s="18"/>
      <c r="Q140" s="48">
        <f t="shared" ca="1" si="38"/>
        <v>40</v>
      </c>
      <c r="R140" s="70">
        <f t="shared" ca="1" si="52"/>
        <v>503</v>
      </c>
      <c r="S140" s="22">
        <v>3</v>
      </c>
      <c r="T140" s="49">
        <f t="shared" ca="1" si="44"/>
        <v>1509</v>
      </c>
      <c r="U140" s="49">
        <f t="shared" ca="1" si="36"/>
        <v>201.20000000000002</v>
      </c>
      <c r="V140" s="50">
        <f t="shared" ca="1" si="37"/>
        <v>150.9</v>
      </c>
      <c r="W140" s="302">
        <f t="shared" ca="1" si="45"/>
        <v>1156.8999999999999</v>
      </c>
      <c r="X140" s="431"/>
      <c r="Y140" s="398"/>
      <c r="Z140" s="378"/>
      <c r="AA140" s="310"/>
      <c r="AB140" s="423"/>
    </row>
    <row r="141" spans="1:81" ht="15.6" hidden="1" customHeight="1" x14ac:dyDescent="0.25">
      <c r="A141" s="23">
        <v>136</v>
      </c>
      <c r="B141" s="19">
        <v>45844</v>
      </c>
      <c r="C141" s="20" t="s">
        <v>95</v>
      </c>
      <c r="D141" s="55" t="s">
        <v>432</v>
      </c>
      <c r="E141" s="24" t="str">
        <f ca="1">IF(C141="","",VLOOKUP(C141,bdsocios,2,FALSE))</f>
        <v>ANTONIO FLORES</v>
      </c>
      <c r="F141" s="25" t="str">
        <f t="shared" ca="1" si="49"/>
        <v>JOSE DE LOS SANTOS</v>
      </c>
      <c r="G141" s="52" t="str">
        <f t="shared" ca="1" si="43"/>
        <v>Pucallpillo</v>
      </c>
      <c r="H141" s="102" t="str">
        <f t="shared" ca="1" si="41"/>
        <v>SI</v>
      </c>
      <c r="I141" s="51" t="s">
        <v>210</v>
      </c>
      <c r="J141" s="26" t="s">
        <v>229</v>
      </c>
      <c r="K141" s="18">
        <v>996</v>
      </c>
      <c r="L141" s="18"/>
      <c r="M141" s="18"/>
      <c r="N141" s="48">
        <f t="shared" ca="1" si="50"/>
        <v>996</v>
      </c>
      <c r="O141" s="21">
        <v>37</v>
      </c>
      <c r="P141" s="18"/>
      <c r="Q141" s="48">
        <f t="shared" ca="1" si="38"/>
        <v>74</v>
      </c>
      <c r="R141" s="70">
        <f t="shared" ca="1" si="52"/>
        <v>922</v>
      </c>
      <c r="S141" s="312">
        <v>3</v>
      </c>
      <c r="T141" s="49">
        <f t="shared" ca="1" si="44"/>
        <v>2766</v>
      </c>
      <c r="U141" s="49">
        <f t="shared" ca="1" si="36"/>
        <v>368.8</v>
      </c>
      <c r="V141" s="50">
        <f t="shared" ca="1" si="37"/>
        <v>276.59999999999997</v>
      </c>
      <c r="W141" s="302">
        <f t="shared" ca="1" si="45"/>
        <v>2120.6</v>
      </c>
      <c r="X141" s="431"/>
      <c r="Y141" s="398"/>
      <c r="Z141" s="378"/>
      <c r="AA141" s="310"/>
      <c r="AB141" s="423"/>
    </row>
    <row r="142" spans="1:81" s="164" customFormat="1" ht="15.6" hidden="1" customHeight="1" x14ac:dyDescent="0.25">
      <c r="A142" s="145">
        <v>137</v>
      </c>
      <c r="B142" s="19">
        <v>45844</v>
      </c>
      <c r="C142" s="20" t="s">
        <v>89</v>
      </c>
      <c r="D142" s="55" t="s">
        <v>433</v>
      </c>
      <c r="E142" s="73" t="str">
        <f ca="1">IF(C142="","",VLOOKUP(C142,bdsocios,2,FALSE))</f>
        <v>FLORES SAAVEDRA</v>
      </c>
      <c r="F142" s="169" t="str">
        <f t="shared" ca="1" si="49"/>
        <v>JORGE</v>
      </c>
      <c r="G142" s="189" t="str">
        <f t="shared" ca="1" si="43"/>
        <v>Bellavista</v>
      </c>
      <c r="H142" s="102" t="str">
        <f t="shared" ca="1" si="41"/>
        <v>Si</v>
      </c>
      <c r="I142" s="149" t="s">
        <v>210</v>
      </c>
      <c r="J142" s="150" t="s">
        <v>229</v>
      </c>
      <c r="K142" s="103">
        <v>131</v>
      </c>
      <c r="L142" s="103"/>
      <c r="M142" s="103"/>
      <c r="N142" s="104">
        <f t="shared" ca="1" si="50"/>
        <v>131</v>
      </c>
      <c r="O142" s="105">
        <v>5</v>
      </c>
      <c r="P142" s="18"/>
      <c r="Q142" s="104">
        <f t="shared" ca="1" si="38"/>
        <v>10</v>
      </c>
      <c r="R142" s="106">
        <f t="shared" ca="1" si="52"/>
        <v>121</v>
      </c>
      <c r="S142" s="22">
        <v>3</v>
      </c>
      <c r="T142" s="107">
        <f t="shared" ca="1" si="44"/>
        <v>363</v>
      </c>
      <c r="U142" s="49">
        <f t="shared" ca="1" si="36"/>
        <v>48.400000000000006</v>
      </c>
      <c r="V142" s="50">
        <f t="shared" ca="1" si="37"/>
        <v>36.299999999999997</v>
      </c>
      <c r="W142" s="303">
        <f t="shared" ca="1" si="45"/>
        <v>278.3</v>
      </c>
      <c r="X142" s="431"/>
      <c r="Y142" s="398"/>
      <c r="Z142" s="378"/>
      <c r="AA142" s="310"/>
      <c r="AB142" s="423"/>
    </row>
    <row r="143" spans="1:81" s="164" customFormat="1" ht="15.6" hidden="1" customHeight="1" x14ac:dyDescent="0.25">
      <c r="A143" s="145">
        <v>138</v>
      </c>
      <c r="B143" s="19">
        <v>45844</v>
      </c>
      <c r="C143" s="101" t="s">
        <v>169</v>
      </c>
      <c r="D143" s="55" t="s">
        <v>434</v>
      </c>
      <c r="E143" s="73" t="str">
        <f ca="1">IF(C143="","",VLOOKUP(C143,bdsocios,2,FALSE))</f>
        <v xml:space="preserve">MEZA TINTA </v>
      </c>
      <c r="F143" s="169" t="str">
        <f t="shared" ca="1" si="49"/>
        <v>AMILCAR</v>
      </c>
      <c r="G143" s="189" t="str">
        <f t="shared" ca="1" si="43"/>
        <v>Santa Rosa</v>
      </c>
      <c r="H143" s="102" t="str">
        <f t="shared" ca="1" si="41"/>
        <v>SI</v>
      </c>
      <c r="I143" s="149" t="s">
        <v>210</v>
      </c>
      <c r="J143" s="150" t="s">
        <v>229</v>
      </c>
      <c r="K143" s="103">
        <f>162+159+163+165+159+164+162+166+164+163</f>
        <v>1627</v>
      </c>
      <c r="L143" s="103">
        <f>163+164+162+161+162+165+159+158+159</f>
        <v>1453</v>
      </c>
      <c r="M143" s="103">
        <f>166+163+161+166+162+162+164+162+163+166</f>
        <v>1635</v>
      </c>
      <c r="N143" s="104">
        <f t="shared" ca="1" si="50"/>
        <v>4715</v>
      </c>
      <c r="O143" s="105">
        <v>174</v>
      </c>
      <c r="P143" s="18"/>
      <c r="Q143" s="104">
        <f t="shared" ca="1" si="38"/>
        <v>348</v>
      </c>
      <c r="R143" s="106">
        <f t="shared" ca="1" si="52"/>
        <v>4367</v>
      </c>
      <c r="S143" s="22">
        <v>3</v>
      </c>
      <c r="T143" s="107">
        <f t="shared" ca="1" si="44"/>
        <v>13101</v>
      </c>
      <c r="U143" s="49">
        <f t="shared" ca="1" si="36"/>
        <v>1746.8000000000002</v>
      </c>
      <c r="V143" s="50">
        <f t="shared" ca="1" si="37"/>
        <v>1310.0999999999999</v>
      </c>
      <c r="W143" s="311">
        <f t="shared" ca="1" si="45"/>
        <v>10044.1</v>
      </c>
      <c r="X143" s="431"/>
      <c r="Y143" s="398"/>
      <c r="Z143" s="378"/>
      <c r="AA143" s="310"/>
      <c r="AB143" s="423"/>
    </row>
    <row r="144" spans="1:81" s="164" customFormat="1" ht="15.6" hidden="1" customHeight="1" x14ac:dyDescent="0.25">
      <c r="A144" s="145">
        <v>139</v>
      </c>
      <c r="B144" s="19">
        <v>45844</v>
      </c>
      <c r="C144" s="101" t="s">
        <v>236</v>
      </c>
      <c r="D144" s="55" t="s">
        <v>435</v>
      </c>
      <c r="E144" s="73" t="str">
        <f ca="1">IF(C144="","",VLOOKUP(C144,bdsocios,2,FALSE))</f>
        <v>HUAMAN TANGOA</v>
      </c>
      <c r="F144" s="169" t="str">
        <f t="shared" ca="1" si="49"/>
        <v>CRISTIAN MAYER</v>
      </c>
      <c r="G144" s="189" t="str">
        <f t="shared" ca="1" si="43"/>
        <v>San Juan</v>
      </c>
      <c r="H144" s="102" t="str">
        <f t="shared" ca="1" si="41"/>
        <v>Si</v>
      </c>
      <c r="I144" s="149" t="s">
        <v>210</v>
      </c>
      <c r="J144" s="150" t="s">
        <v>229</v>
      </c>
      <c r="K144" s="103">
        <v>567</v>
      </c>
      <c r="L144" s="103"/>
      <c r="M144" s="103"/>
      <c r="N144" s="104">
        <f t="shared" ca="1" si="50"/>
        <v>567</v>
      </c>
      <c r="O144" s="105">
        <v>22</v>
      </c>
      <c r="P144" s="18"/>
      <c r="Q144" s="104">
        <f t="shared" ca="1" si="38"/>
        <v>44</v>
      </c>
      <c r="R144" s="106">
        <f t="shared" ca="1" si="52"/>
        <v>523</v>
      </c>
      <c r="S144" s="22">
        <v>3</v>
      </c>
      <c r="T144" s="107">
        <f t="shared" ca="1" si="44"/>
        <v>1569</v>
      </c>
      <c r="U144" s="49">
        <f t="shared" ca="1" si="36"/>
        <v>209.20000000000002</v>
      </c>
      <c r="V144" s="50">
        <f t="shared" ca="1" si="37"/>
        <v>156.9</v>
      </c>
      <c r="W144" s="311">
        <f t="shared" ca="1" si="45"/>
        <v>1202.8999999999999</v>
      </c>
      <c r="X144" s="431"/>
      <c r="Y144" s="398"/>
      <c r="Z144" s="378"/>
      <c r="AA144" s="310"/>
      <c r="AB144" s="423"/>
    </row>
    <row r="145" spans="1:66" s="164" customFormat="1" ht="15.6" hidden="1" customHeight="1" x14ac:dyDescent="0.25">
      <c r="A145" s="145">
        <v>140</v>
      </c>
      <c r="B145" s="19">
        <v>45844</v>
      </c>
      <c r="C145" s="101" t="s">
        <v>253</v>
      </c>
      <c r="D145" s="55" t="s">
        <v>436</v>
      </c>
      <c r="E145" s="73" t="str">
        <f t="shared" ref="E145:E167" ca="1" si="53">IF(C145="","",VLOOKUP(C145,bdsocios,2,FALSE))</f>
        <v xml:space="preserve"> ARAUJO LOZANO </v>
      </c>
      <c r="F145" s="169" t="str">
        <f t="shared" ca="1" si="49"/>
        <v>CESAR AUGUSTO</v>
      </c>
      <c r="G145" s="189" t="str">
        <f t="shared" ca="1" si="43"/>
        <v>Santa Rosa</v>
      </c>
      <c r="H145" s="102" t="str">
        <f t="shared" ca="1" si="41"/>
        <v>Si</v>
      </c>
      <c r="I145" s="149" t="s">
        <v>210</v>
      </c>
      <c r="J145" s="150" t="s">
        <v>229</v>
      </c>
      <c r="K145" s="103">
        <v>382</v>
      </c>
      <c r="L145" s="103"/>
      <c r="M145" s="103"/>
      <c r="N145" s="104">
        <f t="shared" ca="1" si="50"/>
        <v>382</v>
      </c>
      <c r="O145" s="105">
        <v>14</v>
      </c>
      <c r="P145" s="18"/>
      <c r="Q145" s="104">
        <f t="shared" ca="1" si="38"/>
        <v>28</v>
      </c>
      <c r="R145" s="106">
        <f t="shared" ca="1" si="52"/>
        <v>354</v>
      </c>
      <c r="S145" s="22">
        <v>3</v>
      </c>
      <c r="T145" s="107">
        <f t="shared" ca="1" si="44"/>
        <v>1062</v>
      </c>
      <c r="U145" s="49">
        <f t="shared" ca="1" si="36"/>
        <v>141.6</v>
      </c>
      <c r="V145" s="50">
        <f t="shared" ca="1" si="37"/>
        <v>106.2</v>
      </c>
      <c r="W145" s="311">
        <f t="shared" ca="1" si="45"/>
        <v>814.19999999999993</v>
      </c>
      <c r="X145" s="431"/>
      <c r="Y145" s="399"/>
      <c r="Z145" s="400"/>
      <c r="AA145" s="310"/>
      <c r="AB145" s="423"/>
    </row>
    <row r="146" spans="1:66" s="164" customFormat="1" ht="15.6" customHeight="1" x14ac:dyDescent="0.25">
      <c r="A146" s="145">
        <v>141</v>
      </c>
      <c r="B146" s="19">
        <v>45853</v>
      </c>
      <c r="C146" s="101" t="s">
        <v>169</v>
      </c>
      <c r="D146" s="55" t="s">
        <v>459</v>
      </c>
      <c r="E146" s="73" t="str">
        <f t="shared" ca="1" si="53"/>
        <v xml:space="preserve">MEZA TINTA </v>
      </c>
      <c r="F146" s="169" t="str">
        <f t="shared" ca="1" si="49"/>
        <v>AMILCAR</v>
      </c>
      <c r="G146" s="189" t="str">
        <f t="shared" ca="1" si="43"/>
        <v>Santa Rosa</v>
      </c>
      <c r="H146" s="102" t="str">
        <f t="shared" ca="1" si="41"/>
        <v>SI</v>
      </c>
      <c r="I146" s="149" t="s">
        <v>210</v>
      </c>
      <c r="J146" s="150" t="s">
        <v>229</v>
      </c>
      <c r="K146" s="103">
        <v>1000</v>
      </c>
      <c r="L146" s="103"/>
      <c r="M146" s="103"/>
      <c r="N146" s="104">
        <f t="shared" ca="1" si="50"/>
        <v>1000</v>
      </c>
      <c r="O146" s="105"/>
      <c r="P146" s="18"/>
      <c r="Q146" s="104">
        <f t="shared" ca="1" si="38"/>
        <v>0</v>
      </c>
      <c r="R146" s="106">
        <f t="shared" ca="1" si="52"/>
        <v>1000</v>
      </c>
      <c r="S146" s="22">
        <v>3.3</v>
      </c>
      <c r="T146" s="107">
        <f t="shared" ca="1" si="44"/>
        <v>3300</v>
      </c>
      <c r="U146" s="49">
        <f ca="1">IF(E146="","",0*R146)</f>
        <v>0</v>
      </c>
      <c r="V146" s="50">
        <f ca="1">IF(E146="","",R146*0.4)</f>
        <v>400</v>
      </c>
      <c r="W146" s="311">
        <f t="shared" ca="1" si="45"/>
        <v>2900</v>
      </c>
      <c r="X146" s="262" t="s">
        <v>450</v>
      </c>
      <c r="Y146" s="313" t="s">
        <v>460</v>
      </c>
      <c r="Z146" s="132" t="s">
        <v>461</v>
      </c>
      <c r="AA146" s="310"/>
      <c r="AB146" s="275" t="s">
        <v>465</v>
      </c>
    </row>
    <row r="147" spans="1:66" s="164" customFormat="1" ht="15" hidden="1" customHeight="1" x14ac:dyDescent="0.25">
      <c r="A147" s="145">
        <v>142</v>
      </c>
      <c r="B147" s="19">
        <v>45856</v>
      </c>
      <c r="C147" s="101" t="s">
        <v>253</v>
      </c>
      <c r="D147" s="323" t="s">
        <v>468</v>
      </c>
      <c r="E147" s="73" t="str">
        <f t="shared" ca="1" si="53"/>
        <v xml:space="preserve"> ARAUJO LOZANO </v>
      </c>
      <c r="F147" s="169" t="str">
        <f t="shared" ca="1" si="49"/>
        <v>CESAR AUGUSTO</v>
      </c>
      <c r="G147" s="189" t="str">
        <f t="shared" ca="1" si="43"/>
        <v>Santa Rosa</v>
      </c>
      <c r="H147" s="102" t="str">
        <f t="shared" ca="1" si="41"/>
        <v>Si</v>
      </c>
      <c r="I147" s="149" t="s">
        <v>210</v>
      </c>
      <c r="J147" s="150" t="s">
        <v>229</v>
      </c>
      <c r="K147" s="103">
        <v>103.9</v>
      </c>
      <c r="L147" s="103"/>
      <c r="M147" s="103"/>
      <c r="N147" s="104">
        <f t="shared" ca="1" si="50"/>
        <v>103.9</v>
      </c>
      <c r="O147" s="105"/>
      <c r="P147" s="18"/>
      <c r="Q147" s="104">
        <f t="shared" ca="1" si="38"/>
        <v>0</v>
      </c>
      <c r="R147" s="106">
        <f t="shared" ca="1" si="52"/>
        <v>103.9</v>
      </c>
      <c r="S147" s="22">
        <v>5</v>
      </c>
      <c r="T147" s="107">
        <f t="shared" ca="1" si="44"/>
        <v>519.5</v>
      </c>
      <c r="U147" s="49">
        <f ca="1">IF(E147="","",0*R147)</f>
        <v>0</v>
      </c>
      <c r="V147" s="50">
        <f ca="1">IF(E147="","",R147*0.5)</f>
        <v>51.95</v>
      </c>
      <c r="W147" s="311">
        <f t="shared" ca="1" si="45"/>
        <v>467.55</v>
      </c>
      <c r="X147" s="314" t="s">
        <v>232</v>
      </c>
      <c r="Y147" s="315" t="s">
        <v>467</v>
      </c>
      <c r="Z147" s="316" t="s">
        <v>438</v>
      </c>
      <c r="AA147" s="310"/>
      <c r="AB147" s="275" t="s">
        <v>465</v>
      </c>
    </row>
    <row r="148" spans="1:66" s="164" customFormat="1" ht="15.6" hidden="1" customHeight="1" x14ac:dyDescent="0.25">
      <c r="A148" s="145">
        <v>143</v>
      </c>
      <c r="B148" s="19">
        <v>45874</v>
      </c>
      <c r="C148" s="101" t="s">
        <v>99</v>
      </c>
      <c r="D148" s="317" t="s">
        <v>469</v>
      </c>
      <c r="E148" s="73" t="str">
        <f t="shared" ca="1" si="53"/>
        <v>SALAS TAPULLIMA</v>
      </c>
      <c r="F148" s="169" t="str">
        <f t="shared" ca="1" si="49"/>
        <v>EUSEBIO</v>
      </c>
      <c r="G148" s="189" t="str">
        <f t="shared" ca="1" si="43"/>
        <v>Pucallpillo</v>
      </c>
      <c r="H148" s="102"/>
      <c r="I148" s="149"/>
      <c r="J148" s="150" t="s">
        <v>229</v>
      </c>
      <c r="K148" s="103">
        <v>100</v>
      </c>
      <c r="L148" s="103"/>
      <c r="M148" s="103"/>
      <c r="N148" s="104">
        <f t="shared" ca="1" si="50"/>
        <v>100</v>
      </c>
      <c r="O148" s="105"/>
      <c r="P148" s="18"/>
      <c r="Q148" s="104"/>
      <c r="R148" s="106">
        <f t="shared" ca="1" si="52"/>
        <v>100</v>
      </c>
      <c r="S148" s="22">
        <v>3.5</v>
      </c>
      <c r="T148" s="107">
        <f t="shared" ca="1" si="44"/>
        <v>350</v>
      </c>
      <c r="U148" s="49">
        <f t="shared" ref="U148:U149" ca="1" si="54">IF(E148="","",0*R148)</f>
        <v>0</v>
      </c>
      <c r="V148" s="50">
        <f ca="1">IF(E148="","",R148*0)</f>
        <v>0</v>
      </c>
      <c r="W148" s="311">
        <f t="shared" ca="1" si="45"/>
        <v>350</v>
      </c>
      <c r="X148" s="432" t="s">
        <v>232</v>
      </c>
      <c r="Y148" s="434" t="s">
        <v>471</v>
      </c>
      <c r="Z148" s="436" t="s">
        <v>487</v>
      </c>
      <c r="AA148" s="310"/>
    </row>
    <row r="149" spans="1:66" s="164" customFormat="1" ht="15.6" hidden="1" customHeight="1" x14ac:dyDescent="0.25">
      <c r="A149" s="145">
        <v>144</v>
      </c>
      <c r="B149" s="19">
        <v>45874</v>
      </c>
      <c r="C149" s="101" t="s">
        <v>99</v>
      </c>
      <c r="D149" s="317" t="s">
        <v>470</v>
      </c>
      <c r="E149" s="73" t="str">
        <f t="shared" ca="1" si="53"/>
        <v>SALAS TAPULLIMA</v>
      </c>
      <c r="F149" s="169" t="str">
        <f t="shared" ca="1" si="49"/>
        <v>EUSEBIO</v>
      </c>
      <c r="G149" s="189" t="str">
        <f t="shared" ca="1" si="43"/>
        <v>Pucallpillo</v>
      </c>
      <c r="H149" s="102"/>
      <c r="I149" s="149"/>
      <c r="J149" s="150" t="s">
        <v>229</v>
      </c>
      <c r="K149" s="103">
        <v>100</v>
      </c>
      <c r="L149" s="103"/>
      <c r="M149" s="103"/>
      <c r="N149" s="104">
        <f t="shared" ca="1" si="50"/>
        <v>100</v>
      </c>
      <c r="O149" s="105"/>
      <c r="P149" s="18"/>
      <c r="Q149" s="104"/>
      <c r="R149" s="106">
        <f t="shared" ca="1" si="52"/>
        <v>100</v>
      </c>
      <c r="S149" s="22">
        <v>3</v>
      </c>
      <c r="T149" s="107">
        <f t="shared" ca="1" si="44"/>
        <v>300</v>
      </c>
      <c r="U149" s="49">
        <f t="shared" ca="1" si="54"/>
        <v>0</v>
      </c>
      <c r="V149" s="50">
        <f ca="1">IF(E149="","",R149*0)</f>
        <v>0</v>
      </c>
      <c r="W149" s="311">
        <f t="shared" ca="1" si="45"/>
        <v>300</v>
      </c>
      <c r="X149" s="433"/>
      <c r="Y149" s="435"/>
      <c r="Z149" s="437"/>
      <c r="AA149" s="310"/>
    </row>
    <row r="150" spans="1:66" s="164" customFormat="1" ht="15.6" hidden="1" customHeight="1" x14ac:dyDescent="0.25">
      <c r="A150" s="145">
        <v>145</v>
      </c>
      <c r="B150" s="19">
        <v>45875</v>
      </c>
      <c r="C150" s="101" t="s">
        <v>90</v>
      </c>
      <c r="D150" s="320" t="s">
        <v>473</v>
      </c>
      <c r="E150" s="73" t="str">
        <f t="shared" ca="1" si="53"/>
        <v>VELAZCO CASTRO</v>
      </c>
      <c r="F150" s="169" t="str">
        <f t="shared" ca="1" si="49"/>
        <v>ENA VILMA</v>
      </c>
      <c r="G150" s="189" t="str">
        <f t="shared" ca="1" si="43"/>
        <v>Cashibococha</v>
      </c>
      <c r="H150" s="102" t="str">
        <f t="shared" ca="1" si="41"/>
        <v>SI</v>
      </c>
      <c r="I150" s="149" t="s">
        <v>210</v>
      </c>
      <c r="J150" s="150" t="s">
        <v>229</v>
      </c>
      <c r="K150" s="103">
        <v>187</v>
      </c>
      <c r="L150" s="103"/>
      <c r="M150" s="103"/>
      <c r="N150" s="104">
        <f t="shared" ca="1" si="50"/>
        <v>187</v>
      </c>
      <c r="O150" s="105">
        <v>8</v>
      </c>
      <c r="P150" s="18"/>
      <c r="Q150" s="104">
        <f t="shared" ca="1" si="38"/>
        <v>16</v>
      </c>
      <c r="R150" s="106">
        <f t="shared" ca="1" si="52"/>
        <v>171</v>
      </c>
      <c r="S150" s="22">
        <v>3.5</v>
      </c>
      <c r="T150" s="107">
        <f ca="1">IF(N150="","",R150*S150)</f>
        <v>598.5</v>
      </c>
      <c r="U150" s="107">
        <f ca="1">IF(E150="","",0.4*R150)</f>
        <v>68.400000000000006</v>
      </c>
      <c r="V150" s="108">
        <f t="shared" ref="V150:V198" ca="1" si="55">IF(E150="","",R150*0.3)</f>
        <v>51.3</v>
      </c>
      <c r="W150" s="311">
        <f ca="1">IF(E150="","",T150-U150-V150)</f>
        <v>478.8</v>
      </c>
      <c r="X150" s="424" t="s">
        <v>232</v>
      </c>
      <c r="Y150" s="425" t="s">
        <v>488</v>
      </c>
      <c r="Z150" s="428" t="s">
        <v>472</v>
      </c>
      <c r="AA150" s="321"/>
    </row>
    <row r="151" spans="1:66" s="164" customFormat="1" ht="15.6" hidden="1" customHeight="1" x14ac:dyDescent="0.25">
      <c r="A151" s="145">
        <v>146</v>
      </c>
      <c r="B151" s="19">
        <v>45875</v>
      </c>
      <c r="C151" s="101" t="s">
        <v>98</v>
      </c>
      <c r="D151" s="320" t="s">
        <v>474</v>
      </c>
      <c r="E151" s="73" t="str">
        <f t="shared" ca="1" si="53"/>
        <v>DAMIAN SAAVEDRA</v>
      </c>
      <c r="F151" s="169" t="str">
        <f t="shared" ca="1" si="49"/>
        <v>CARLOS ENRIQUE</v>
      </c>
      <c r="G151" s="189" t="str">
        <f t="shared" ca="1" si="43"/>
        <v>Pucallpillo</v>
      </c>
      <c r="H151" s="102" t="str">
        <f t="shared" ca="1" si="41"/>
        <v>SI</v>
      </c>
      <c r="I151" s="149" t="s">
        <v>210</v>
      </c>
      <c r="J151" s="150" t="s">
        <v>229</v>
      </c>
      <c r="K151" s="103">
        <v>202</v>
      </c>
      <c r="L151" s="103"/>
      <c r="M151" s="103"/>
      <c r="N151" s="104">
        <f t="shared" ca="1" si="50"/>
        <v>202</v>
      </c>
      <c r="O151" s="105">
        <v>8</v>
      </c>
      <c r="P151" s="18"/>
      <c r="Q151" s="104">
        <f t="shared" ca="1" si="38"/>
        <v>16</v>
      </c>
      <c r="R151" s="106">
        <f t="shared" ca="1" si="52"/>
        <v>186</v>
      </c>
      <c r="S151" s="22">
        <v>3.5</v>
      </c>
      <c r="T151" s="107">
        <f t="shared" ca="1" si="44"/>
        <v>651</v>
      </c>
      <c r="U151" s="107">
        <f t="shared" ref="U151:U163" ca="1" si="56">IF(E151="","",0.4*R151)</f>
        <v>74.400000000000006</v>
      </c>
      <c r="V151" s="108">
        <f t="shared" ca="1" si="55"/>
        <v>55.8</v>
      </c>
      <c r="W151" s="311">
        <f ca="1">IF(E151="","",T151-U151-V151)</f>
        <v>520.80000000000007</v>
      </c>
      <c r="X151" s="424"/>
      <c r="Y151" s="426"/>
      <c r="Z151" s="429"/>
      <c r="AA151" s="321"/>
    </row>
    <row r="152" spans="1:66" s="164" customFormat="1" ht="15.6" hidden="1" customHeight="1" x14ac:dyDescent="0.25">
      <c r="A152" s="145">
        <v>147</v>
      </c>
      <c r="B152" s="19">
        <v>45875</v>
      </c>
      <c r="C152" s="101" t="s">
        <v>99</v>
      </c>
      <c r="D152" s="320" t="s">
        <v>475</v>
      </c>
      <c r="E152" s="73" t="str">
        <f t="shared" ca="1" si="53"/>
        <v>SALAS TAPULLIMA</v>
      </c>
      <c r="F152" s="169" t="str">
        <f t="shared" ca="1" si="49"/>
        <v>EUSEBIO</v>
      </c>
      <c r="G152" s="189" t="str">
        <f t="shared" ca="1" si="43"/>
        <v>Pucallpillo</v>
      </c>
      <c r="H152" s="102" t="str">
        <f t="shared" ca="1" si="41"/>
        <v>SI</v>
      </c>
      <c r="I152" s="149" t="s">
        <v>210</v>
      </c>
      <c r="J152" s="150" t="s">
        <v>229</v>
      </c>
      <c r="K152" s="103">
        <f>288+730+318</f>
        <v>1336</v>
      </c>
      <c r="L152" s="103">
        <v>52</v>
      </c>
      <c r="M152" s="103">
        <v>205</v>
      </c>
      <c r="N152" s="104">
        <f t="shared" ca="1" si="50"/>
        <v>1593</v>
      </c>
      <c r="O152" s="105">
        <v>62</v>
      </c>
      <c r="P152" s="18"/>
      <c r="Q152" s="104">
        <f t="shared" ca="1" si="38"/>
        <v>124</v>
      </c>
      <c r="R152" s="106">
        <f t="shared" ca="1" si="52"/>
        <v>1469</v>
      </c>
      <c r="S152" s="22">
        <v>3.5</v>
      </c>
      <c r="T152" s="107">
        <f t="shared" ca="1" si="44"/>
        <v>5141.5</v>
      </c>
      <c r="U152" s="107">
        <f t="shared" ca="1" si="56"/>
        <v>587.6</v>
      </c>
      <c r="V152" s="108">
        <f t="shared" ca="1" si="55"/>
        <v>440.7</v>
      </c>
      <c r="W152" s="311">
        <f ca="1">IF(E152="","",T152-U152-V152-O152)</f>
        <v>4051.2</v>
      </c>
      <c r="X152" s="424"/>
      <c r="Y152" s="426"/>
      <c r="Z152" s="429"/>
      <c r="AA152" s="321"/>
    </row>
    <row r="153" spans="1:66" s="164" customFormat="1" ht="15.6" hidden="1" customHeight="1" x14ac:dyDescent="0.25">
      <c r="A153" s="145">
        <v>148</v>
      </c>
      <c r="B153" s="19">
        <v>45875</v>
      </c>
      <c r="C153" s="101" t="s">
        <v>193</v>
      </c>
      <c r="D153" s="320" t="s">
        <v>476</v>
      </c>
      <c r="E153" s="73" t="str">
        <f t="shared" ca="1" si="53"/>
        <v>VASQUEZ INUMA</v>
      </c>
      <c r="F153" s="169" t="str">
        <f t="shared" ca="1" si="49"/>
        <v>REYNALDO</v>
      </c>
      <c r="G153" s="189" t="str">
        <f t="shared" ca="1" si="43"/>
        <v>San Salvador</v>
      </c>
      <c r="H153" s="102" t="str">
        <f t="shared" ca="1" si="41"/>
        <v>Si</v>
      </c>
      <c r="I153" s="149" t="s">
        <v>210</v>
      </c>
      <c r="J153" s="150" t="s">
        <v>229</v>
      </c>
      <c r="K153" s="103">
        <v>72</v>
      </c>
      <c r="L153" s="103"/>
      <c r="M153" s="103"/>
      <c r="N153" s="104">
        <f t="shared" ca="1" si="50"/>
        <v>72</v>
      </c>
      <c r="O153" s="105">
        <v>3</v>
      </c>
      <c r="P153" s="18"/>
      <c r="Q153" s="104">
        <f t="shared" ca="1" si="38"/>
        <v>6</v>
      </c>
      <c r="R153" s="106">
        <f t="shared" ca="1" si="52"/>
        <v>66</v>
      </c>
      <c r="S153" s="22">
        <v>3.5</v>
      </c>
      <c r="T153" s="107">
        <f t="shared" ca="1" si="44"/>
        <v>231</v>
      </c>
      <c r="U153" s="107">
        <f t="shared" ca="1" si="56"/>
        <v>26.400000000000002</v>
      </c>
      <c r="V153" s="108">
        <f t="shared" ca="1" si="55"/>
        <v>19.8</v>
      </c>
      <c r="W153" s="311">
        <f ca="1">IF(E153="","",T153-U153-V153-O153)</f>
        <v>181.79999999999998</v>
      </c>
      <c r="X153" s="424"/>
      <c r="Y153" s="426"/>
      <c r="Z153" s="429"/>
      <c r="AA153" s="321"/>
    </row>
    <row r="154" spans="1:66" s="165" customFormat="1" ht="15.75" hidden="1" x14ac:dyDescent="0.25">
      <c r="A154" s="145">
        <v>149</v>
      </c>
      <c r="B154" s="19">
        <v>45875</v>
      </c>
      <c r="C154" s="101" t="s">
        <v>100</v>
      </c>
      <c r="D154" s="320" t="s">
        <v>477</v>
      </c>
      <c r="E154" s="73" t="str">
        <f t="shared" ca="1" si="53"/>
        <v xml:space="preserve">CABALLERO GUERRA </v>
      </c>
      <c r="F154" s="169" t="str">
        <f t="shared" ca="1" si="49"/>
        <v>TITO</v>
      </c>
      <c r="G154" s="189" t="str">
        <f t="shared" ca="1" si="43"/>
        <v>Pueblo Libre</v>
      </c>
      <c r="H154" s="102" t="str">
        <f t="shared" ca="1" si="41"/>
        <v>SI</v>
      </c>
      <c r="I154" s="149" t="s">
        <v>210</v>
      </c>
      <c r="J154" s="150" t="s">
        <v>229</v>
      </c>
      <c r="K154" s="103">
        <v>186</v>
      </c>
      <c r="L154" s="103"/>
      <c r="M154" s="103"/>
      <c r="N154" s="104">
        <f t="shared" ca="1" si="50"/>
        <v>186</v>
      </c>
      <c r="O154" s="105">
        <v>8</v>
      </c>
      <c r="P154" s="18"/>
      <c r="Q154" s="104">
        <f t="shared" ca="1" si="38"/>
        <v>16</v>
      </c>
      <c r="R154" s="106">
        <f t="shared" ca="1" si="52"/>
        <v>170</v>
      </c>
      <c r="S154" s="22">
        <v>3.5</v>
      </c>
      <c r="T154" s="107">
        <f t="shared" ca="1" si="44"/>
        <v>595</v>
      </c>
      <c r="U154" s="107">
        <f t="shared" ca="1" si="56"/>
        <v>68</v>
      </c>
      <c r="V154" s="108">
        <f t="shared" ca="1" si="55"/>
        <v>51</v>
      </c>
      <c r="W154" s="311">
        <f ca="1">IF(E154="","",T154-U154-V154-O154)</f>
        <v>468</v>
      </c>
      <c r="X154" s="424"/>
      <c r="Y154" s="426"/>
      <c r="Z154" s="429"/>
      <c r="AA154" s="290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  <c r="BE154" s="164"/>
      <c r="BF154" s="164"/>
      <c r="BG154" s="164"/>
      <c r="BH154" s="164"/>
      <c r="BI154" s="164"/>
      <c r="BJ154" s="164"/>
      <c r="BK154" s="164"/>
      <c r="BL154" s="164"/>
      <c r="BM154" s="164"/>
      <c r="BN154" s="164"/>
    </row>
    <row r="155" spans="1:66" s="164" customFormat="1" ht="15.75" hidden="1" x14ac:dyDescent="0.25">
      <c r="A155" s="145">
        <v>150</v>
      </c>
      <c r="B155" s="19">
        <v>45875</v>
      </c>
      <c r="C155" s="101" t="s">
        <v>96</v>
      </c>
      <c r="D155" s="320" t="s">
        <v>478</v>
      </c>
      <c r="E155" s="73" t="str">
        <f t="shared" ca="1" si="53"/>
        <v xml:space="preserve">BARDALES VELA </v>
      </c>
      <c r="F155" s="169" t="str">
        <f t="shared" ca="1" si="49"/>
        <v>ADOLFO</v>
      </c>
      <c r="G155" s="189" t="str">
        <f t="shared" ca="1" si="43"/>
        <v>Pucallpillo</v>
      </c>
      <c r="H155" s="102" t="str">
        <f t="shared" ca="1" si="41"/>
        <v>SI</v>
      </c>
      <c r="I155" s="149" t="s">
        <v>210</v>
      </c>
      <c r="J155" s="150" t="s">
        <v>229</v>
      </c>
      <c r="K155" s="103">
        <v>968</v>
      </c>
      <c r="L155" s="103">
        <v>199</v>
      </c>
      <c r="M155" s="103"/>
      <c r="N155" s="104">
        <f t="shared" ca="1" si="50"/>
        <v>1167</v>
      </c>
      <c r="O155" s="105">
        <v>46</v>
      </c>
      <c r="P155" s="18"/>
      <c r="Q155" s="104">
        <f t="shared" ca="1" si="38"/>
        <v>92</v>
      </c>
      <c r="R155" s="106">
        <f t="shared" ca="1" si="52"/>
        <v>1075</v>
      </c>
      <c r="S155" s="22">
        <v>3.5</v>
      </c>
      <c r="T155" s="107">
        <f t="shared" ca="1" si="44"/>
        <v>3762.5</v>
      </c>
      <c r="U155" s="107">
        <f t="shared" ca="1" si="56"/>
        <v>430</v>
      </c>
      <c r="V155" s="108">
        <f t="shared" ca="1" si="55"/>
        <v>322.5</v>
      </c>
      <c r="W155" s="311">
        <f t="shared" ref="W155:W163" ca="1" si="57">IF(E155="","",T155-U155-V155-O155)</f>
        <v>2964</v>
      </c>
      <c r="X155" s="424"/>
      <c r="Y155" s="426"/>
      <c r="Z155" s="429"/>
      <c r="AA155" s="290"/>
    </row>
    <row r="156" spans="1:66" s="164" customFormat="1" ht="15.75" hidden="1" x14ac:dyDescent="0.25">
      <c r="A156" s="145">
        <v>151</v>
      </c>
      <c r="B156" s="19">
        <v>45875</v>
      </c>
      <c r="C156" s="101" t="s">
        <v>114</v>
      </c>
      <c r="D156" s="320" t="s">
        <v>479</v>
      </c>
      <c r="E156" s="73" t="str">
        <f t="shared" ca="1" si="53"/>
        <v>LOPEZ DURAND</v>
      </c>
      <c r="F156" s="169" t="str">
        <f t="shared" ca="1" si="49"/>
        <v>ISAAC</v>
      </c>
      <c r="G156" s="189" t="str">
        <f t="shared" ca="1" si="43"/>
        <v>San Juan</v>
      </c>
      <c r="H156" s="102" t="str">
        <f t="shared" ca="1" si="41"/>
        <v>SI</v>
      </c>
      <c r="I156" s="149" t="s">
        <v>210</v>
      </c>
      <c r="J156" s="150" t="s">
        <v>229</v>
      </c>
      <c r="K156" s="103">
        <v>103</v>
      </c>
      <c r="L156" s="103"/>
      <c r="M156" s="103"/>
      <c r="N156" s="104">
        <f t="shared" ca="1" si="50"/>
        <v>103</v>
      </c>
      <c r="O156" s="105">
        <v>4</v>
      </c>
      <c r="P156" s="18"/>
      <c r="Q156" s="104">
        <f t="shared" ca="1" si="38"/>
        <v>8</v>
      </c>
      <c r="R156" s="106">
        <f t="shared" ca="1" si="52"/>
        <v>95</v>
      </c>
      <c r="S156" s="22">
        <v>3.5</v>
      </c>
      <c r="T156" s="107">
        <f t="shared" ca="1" si="44"/>
        <v>332.5</v>
      </c>
      <c r="U156" s="107">
        <f t="shared" ca="1" si="56"/>
        <v>38</v>
      </c>
      <c r="V156" s="108">
        <f t="shared" ca="1" si="55"/>
        <v>28.5</v>
      </c>
      <c r="W156" s="311">
        <f t="shared" ca="1" si="57"/>
        <v>262</v>
      </c>
      <c r="X156" s="424"/>
      <c r="Y156" s="426"/>
      <c r="Z156" s="429"/>
      <c r="AA156" s="290"/>
    </row>
    <row r="157" spans="1:66" s="165" customFormat="1" ht="15.75" hidden="1" x14ac:dyDescent="0.25">
      <c r="A157" s="145">
        <v>152</v>
      </c>
      <c r="B157" s="19">
        <v>45875</v>
      </c>
      <c r="C157" s="101" t="s">
        <v>253</v>
      </c>
      <c r="D157" s="320" t="s">
        <v>480</v>
      </c>
      <c r="E157" s="73" t="str">
        <f t="shared" ca="1" si="53"/>
        <v xml:space="preserve"> ARAUJO LOZANO </v>
      </c>
      <c r="F157" s="169" t="str">
        <f t="shared" ca="1" si="49"/>
        <v>CESAR AUGUSTO</v>
      </c>
      <c r="G157" s="189" t="str">
        <f t="shared" ca="1" si="43"/>
        <v>Santa Rosa</v>
      </c>
      <c r="H157" s="102" t="str">
        <f t="shared" ca="1" si="41"/>
        <v>Si</v>
      </c>
      <c r="I157" s="149" t="s">
        <v>210</v>
      </c>
      <c r="J157" s="150" t="s">
        <v>229</v>
      </c>
      <c r="K157" s="103">
        <v>428</v>
      </c>
      <c r="L157" s="103"/>
      <c r="M157" s="103"/>
      <c r="N157" s="104">
        <f t="shared" ca="1" si="50"/>
        <v>428</v>
      </c>
      <c r="O157" s="105">
        <v>17</v>
      </c>
      <c r="P157" s="18"/>
      <c r="Q157" s="104">
        <f t="shared" ca="1" si="38"/>
        <v>34</v>
      </c>
      <c r="R157" s="106">
        <f t="shared" ca="1" si="52"/>
        <v>394</v>
      </c>
      <c r="S157" s="22">
        <v>3.5</v>
      </c>
      <c r="T157" s="107">
        <f t="shared" ca="1" si="44"/>
        <v>1379</v>
      </c>
      <c r="U157" s="107">
        <f t="shared" ca="1" si="56"/>
        <v>157.60000000000002</v>
      </c>
      <c r="V157" s="108">
        <f t="shared" ca="1" si="55"/>
        <v>118.19999999999999</v>
      </c>
      <c r="W157" s="311">
        <f t="shared" ca="1" si="57"/>
        <v>1086.2</v>
      </c>
      <c r="X157" s="424"/>
      <c r="Y157" s="426"/>
      <c r="Z157" s="429"/>
      <c r="AA157" s="290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W157" s="164"/>
      <c r="AX157" s="164"/>
      <c r="AY157" s="164"/>
      <c r="AZ157" s="164"/>
      <c r="BA157" s="164"/>
      <c r="BB157" s="164"/>
      <c r="BC157" s="164"/>
      <c r="BD157" s="164"/>
      <c r="BE157" s="164"/>
      <c r="BF157" s="164"/>
      <c r="BG157" s="164"/>
      <c r="BH157" s="164"/>
      <c r="BI157" s="164"/>
      <c r="BJ157" s="164"/>
      <c r="BK157" s="164"/>
      <c r="BL157" s="164"/>
      <c r="BM157" s="164"/>
      <c r="BN157" s="164"/>
    </row>
    <row r="158" spans="1:66" s="164" customFormat="1" ht="15.75" hidden="1" x14ac:dyDescent="0.25">
      <c r="A158" s="145">
        <v>153</v>
      </c>
      <c r="B158" s="19">
        <v>45875</v>
      </c>
      <c r="C158" s="101" t="s">
        <v>254</v>
      </c>
      <c r="D158" s="320" t="s">
        <v>481</v>
      </c>
      <c r="E158" s="73" t="str">
        <f t="shared" ca="1" si="53"/>
        <v xml:space="preserve"> MARIANO MORENO</v>
      </c>
      <c r="F158" s="169" t="str">
        <f t="shared" ca="1" si="49"/>
        <v>JUAN</v>
      </c>
      <c r="G158" s="189" t="str">
        <f t="shared" ca="1" si="43"/>
        <v>Santa Rosa</v>
      </c>
      <c r="H158" s="102" t="str">
        <f t="shared" ca="1" si="41"/>
        <v>Si</v>
      </c>
      <c r="I158" s="149" t="s">
        <v>210</v>
      </c>
      <c r="J158" s="150" t="s">
        <v>229</v>
      </c>
      <c r="K158" s="103">
        <v>208</v>
      </c>
      <c r="L158" s="103"/>
      <c r="M158" s="103"/>
      <c r="N158" s="104">
        <f t="shared" ca="1" si="50"/>
        <v>208</v>
      </c>
      <c r="O158" s="105">
        <v>8</v>
      </c>
      <c r="P158" s="18"/>
      <c r="Q158" s="104">
        <f t="shared" ca="1" si="38"/>
        <v>16</v>
      </c>
      <c r="R158" s="106">
        <f t="shared" ca="1" si="52"/>
        <v>192</v>
      </c>
      <c r="S158" s="22">
        <v>3.5</v>
      </c>
      <c r="T158" s="107">
        <f t="shared" ca="1" si="44"/>
        <v>672</v>
      </c>
      <c r="U158" s="107">
        <f t="shared" ca="1" si="56"/>
        <v>76.800000000000011</v>
      </c>
      <c r="V158" s="108">
        <f t="shared" ca="1" si="55"/>
        <v>57.599999999999994</v>
      </c>
      <c r="W158" s="311">
        <f t="shared" ca="1" si="57"/>
        <v>529.6</v>
      </c>
      <c r="X158" s="424"/>
      <c r="Y158" s="426"/>
      <c r="Z158" s="429"/>
      <c r="AA158" s="290"/>
    </row>
    <row r="159" spans="1:66" s="164" customFormat="1" ht="15.75" hidden="1" x14ac:dyDescent="0.25">
      <c r="A159" s="145">
        <v>154</v>
      </c>
      <c r="B159" s="19">
        <v>45875</v>
      </c>
      <c r="C159" s="101" t="s">
        <v>97</v>
      </c>
      <c r="D159" s="320" t="s">
        <v>482</v>
      </c>
      <c r="E159" s="73" t="str">
        <f t="shared" ca="1" si="53"/>
        <v>BUSTAMANTE GONZALES</v>
      </c>
      <c r="F159" s="169" t="str">
        <f t="shared" ca="1" si="49"/>
        <v>SEGUNDO</v>
      </c>
      <c r="G159" s="189" t="str">
        <f t="shared" ca="1" si="43"/>
        <v>Pucallpillo</v>
      </c>
      <c r="H159" s="102" t="str">
        <f t="shared" ca="1" si="41"/>
        <v>SI</v>
      </c>
      <c r="I159" s="149" t="s">
        <v>210</v>
      </c>
      <c r="J159" s="150" t="s">
        <v>229</v>
      </c>
      <c r="K159" s="103">
        <v>1252</v>
      </c>
      <c r="L159" s="103">
        <v>1264</v>
      </c>
      <c r="M159" s="103"/>
      <c r="N159" s="104">
        <f t="shared" ca="1" si="50"/>
        <v>2516</v>
      </c>
      <c r="O159" s="105">
        <v>96</v>
      </c>
      <c r="P159" s="18"/>
      <c r="Q159" s="104">
        <f t="shared" ca="1" si="38"/>
        <v>192</v>
      </c>
      <c r="R159" s="106">
        <f t="shared" ca="1" si="52"/>
        <v>2324</v>
      </c>
      <c r="S159" s="22">
        <v>3.5</v>
      </c>
      <c r="T159" s="107">
        <f t="shared" ca="1" si="44"/>
        <v>8134</v>
      </c>
      <c r="U159" s="107">
        <f t="shared" ca="1" si="56"/>
        <v>929.6</v>
      </c>
      <c r="V159" s="108">
        <f t="shared" ca="1" si="55"/>
        <v>697.19999999999993</v>
      </c>
      <c r="W159" s="311">
        <f t="shared" ca="1" si="57"/>
        <v>6411.2</v>
      </c>
      <c r="X159" s="424"/>
      <c r="Y159" s="426"/>
      <c r="Z159" s="429"/>
      <c r="AA159" s="290"/>
    </row>
    <row r="160" spans="1:66" s="164" customFormat="1" ht="15.75" hidden="1" x14ac:dyDescent="0.25">
      <c r="A160" s="145">
        <v>155</v>
      </c>
      <c r="B160" s="19">
        <v>45875</v>
      </c>
      <c r="C160" s="101" t="s">
        <v>158</v>
      </c>
      <c r="D160" s="320" t="s">
        <v>483</v>
      </c>
      <c r="E160" s="73" t="str">
        <f t="shared" ca="1" si="53"/>
        <v>ROJAS RODRIGUEZ</v>
      </c>
      <c r="F160" s="169" t="str">
        <f t="shared" ca="1" si="49"/>
        <v>LAURA SILVIA</v>
      </c>
      <c r="G160" s="189" t="str">
        <f t="shared" ca="1" si="43"/>
        <v>Pucallpillo</v>
      </c>
      <c r="H160" s="102" t="str">
        <f t="shared" ca="1" si="41"/>
        <v>Si</v>
      </c>
      <c r="I160" s="149" t="s">
        <v>210</v>
      </c>
      <c r="J160" s="150" t="s">
        <v>229</v>
      </c>
      <c r="K160" s="103">
        <v>546</v>
      </c>
      <c r="L160" s="103">
        <v>417</v>
      </c>
      <c r="M160" s="103"/>
      <c r="N160" s="104">
        <f t="shared" ca="1" si="50"/>
        <v>963</v>
      </c>
      <c r="O160" s="105">
        <v>37</v>
      </c>
      <c r="P160" s="18"/>
      <c r="Q160" s="104">
        <f t="shared" ca="1" si="38"/>
        <v>74</v>
      </c>
      <c r="R160" s="106">
        <f t="shared" ca="1" si="52"/>
        <v>889</v>
      </c>
      <c r="S160" s="22">
        <v>3.5</v>
      </c>
      <c r="T160" s="107">
        <f t="shared" ca="1" si="44"/>
        <v>3111.5</v>
      </c>
      <c r="U160" s="107">
        <f t="shared" ca="1" si="56"/>
        <v>355.6</v>
      </c>
      <c r="V160" s="108">
        <f t="shared" ca="1" si="55"/>
        <v>266.7</v>
      </c>
      <c r="W160" s="311">
        <f t="shared" ca="1" si="57"/>
        <v>2452.2000000000003</v>
      </c>
      <c r="X160" s="424"/>
      <c r="Y160" s="426"/>
      <c r="Z160" s="429"/>
      <c r="AA160" s="290"/>
    </row>
    <row r="161" spans="1:27" s="164" customFormat="1" ht="15.75" hidden="1" x14ac:dyDescent="0.25">
      <c r="A161" s="145">
        <v>156</v>
      </c>
      <c r="B161" s="19">
        <v>45875</v>
      </c>
      <c r="C161" s="101" t="s">
        <v>256</v>
      </c>
      <c r="D161" s="320" t="s">
        <v>484</v>
      </c>
      <c r="E161" s="73" t="str">
        <f t="shared" ca="1" si="53"/>
        <v xml:space="preserve"> MUÑOZ HUANUCO</v>
      </c>
      <c r="F161" s="169" t="str">
        <f t="shared" ca="1" si="49"/>
        <v>KEVIN</v>
      </c>
      <c r="G161" s="189" t="str">
        <f t="shared" ca="1" si="43"/>
        <v>Pucallpillo</v>
      </c>
      <c r="H161" s="102" t="str">
        <f t="shared" ca="1" si="41"/>
        <v>Si</v>
      </c>
      <c r="I161" s="149" t="s">
        <v>210</v>
      </c>
      <c r="J161" s="150" t="s">
        <v>229</v>
      </c>
      <c r="K161" s="103">
        <v>900</v>
      </c>
      <c r="L161" s="103"/>
      <c r="M161" s="103"/>
      <c r="N161" s="104">
        <f t="shared" ca="1" si="50"/>
        <v>900</v>
      </c>
      <c r="O161" s="105">
        <v>35</v>
      </c>
      <c r="P161" s="18"/>
      <c r="Q161" s="104">
        <f t="shared" ca="1" si="38"/>
        <v>70</v>
      </c>
      <c r="R161" s="106">
        <f t="shared" ca="1" si="52"/>
        <v>830</v>
      </c>
      <c r="S161" s="22">
        <v>3.5</v>
      </c>
      <c r="T161" s="107">
        <f t="shared" ca="1" si="44"/>
        <v>2905</v>
      </c>
      <c r="U161" s="107">
        <f t="shared" ca="1" si="56"/>
        <v>332</v>
      </c>
      <c r="V161" s="108">
        <f t="shared" ca="1" si="55"/>
        <v>249</v>
      </c>
      <c r="W161" s="311">
        <f t="shared" ca="1" si="57"/>
        <v>2289</v>
      </c>
      <c r="X161" s="424"/>
      <c r="Y161" s="426"/>
      <c r="Z161" s="429"/>
      <c r="AA161" s="290"/>
    </row>
    <row r="162" spans="1:27" s="164" customFormat="1" ht="15.75" hidden="1" x14ac:dyDescent="0.25">
      <c r="A162" s="145">
        <v>157</v>
      </c>
      <c r="B162" s="19">
        <v>45875</v>
      </c>
      <c r="C162" s="101" t="s">
        <v>95</v>
      </c>
      <c r="D162" s="320" t="s">
        <v>485</v>
      </c>
      <c r="E162" s="73" t="str">
        <f t="shared" ca="1" si="53"/>
        <v>ANTONIO FLORES</v>
      </c>
      <c r="F162" s="169" t="str">
        <f t="shared" ca="1" si="49"/>
        <v>JOSE DE LOS SANTOS</v>
      </c>
      <c r="G162" s="189" t="str">
        <f t="shared" ca="1" si="43"/>
        <v>Pucallpillo</v>
      </c>
      <c r="H162" s="102" t="str">
        <f t="shared" ca="1" si="41"/>
        <v>SI</v>
      </c>
      <c r="I162" s="149" t="s">
        <v>210</v>
      </c>
      <c r="J162" s="150" t="s">
        <v>229</v>
      </c>
      <c r="K162" s="103">
        <v>1278</v>
      </c>
      <c r="L162" s="103"/>
      <c r="M162" s="103"/>
      <c r="N162" s="104">
        <f t="shared" ca="1" si="50"/>
        <v>1278</v>
      </c>
      <c r="O162" s="105">
        <v>48</v>
      </c>
      <c r="P162" s="18"/>
      <c r="Q162" s="104">
        <f t="shared" ref="Q162:Q167" ca="1" si="58">IF(E162="","",2*O162)</f>
        <v>96</v>
      </c>
      <c r="R162" s="106">
        <f t="shared" ca="1" si="52"/>
        <v>1182</v>
      </c>
      <c r="S162" s="22">
        <v>3.5</v>
      </c>
      <c r="T162" s="107">
        <f t="shared" ca="1" si="44"/>
        <v>4137</v>
      </c>
      <c r="U162" s="107">
        <f t="shared" ca="1" si="56"/>
        <v>472.8</v>
      </c>
      <c r="V162" s="108">
        <f t="shared" ca="1" si="55"/>
        <v>354.59999999999997</v>
      </c>
      <c r="W162" s="311">
        <f t="shared" ca="1" si="57"/>
        <v>3261.6</v>
      </c>
      <c r="X162" s="424"/>
      <c r="Y162" s="426"/>
      <c r="Z162" s="429"/>
      <c r="AA162" s="290"/>
    </row>
    <row r="163" spans="1:27" ht="15.75" hidden="1" x14ac:dyDescent="0.25">
      <c r="A163" s="145">
        <v>158</v>
      </c>
      <c r="B163" s="19">
        <v>45875</v>
      </c>
      <c r="C163" s="20" t="s">
        <v>169</v>
      </c>
      <c r="D163" s="320" t="s">
        <v>486</v>
      </c>
      <c r="E163" s="24" t="str">
        <f t="shared" ca="1" si="53"/>
        <v xml:space="preserve">MEZA TINTA </v>
      </c>
      <c r="F163" s="25" t="str">
        <f t="shared" ca="1" si="49"/>
        <v>AMILCAR</v>
      </c>
      <c r="G163" s="52" t="str">
        <f t="shared" ca="1" si="43"/>
        <v>Santa Rosa</v>
      </c>
      <c r="H163" s="102" t="str">
        <f t="shared" ca="1" si="41"/>
        <v>SI</v>
      </c>
      <c r="I163" s="51" t="s">
        <v>210</v>
      </c>
      <c r="J163" s="26" t="s">
        <v>229</v>
      </c>
      <c r="K163" s="18">
        <v>967</v>
      </c>
      <c r="L163" s="18">
        <v>853</v>
      </c>
      <c r="M163" s="18"/>
      <c r="N163" s="48">
        <f t="shared" ca="1" si="50"/>
        <v>1820</v>
      </c>
      <c r="O163" s="21">
        <v>68</v>
      </c>
      <c r="P163" s="18"/>
      <c r="Q163" s="48">
        <f t="shared" ca="1" si="58"/>
        <v>136</v>
      </c>
      <c r="R163" s="70">
        <f t="shared" ca="1" si="52"/>
        <v>1684</v>
      </c>
      <c r="S163" s="22">
        <v>3.5</v>
      </c>
      <c r="T163" s="49">
        <f t="shared" ca="1" si="44"/>
        <v>5894</v>
      </c>
      <c r="U163" s="107">
        <f t="shared" ca="1" si="56"/>
        <v>673.6</v>
      </c>
      <c r="V163" s="50">
        <f t="shared" ca="1" si="55"/>
        <v>505.2</v>
      </c>
      <c r="W163" s="311">
        <f t="shared" ca="1" si="57"/>
        <v>4647.2</v>
      </c>
      <c r="X163" s="424"/>
      <c r="Y163" s="427"/>
      <c r="Z163" s="430"/>
      <c r="AA163" s="290"/>
    </row>
    <row r="164" spans="1:27" ht="15.75" hidden="1" x14ac:dyDescent="0.25">
      <c r="A164" s="145">
        <v>159</v>
      </c>
      <c r="B164" s="19">
        <v>45881</v>
      </c>
      <c r="C164" s="20" t="s">
        <v>169</v>
      </c>
      <c r="D164" s="324" t="s">
        <v>489</v>
      </c>
      <c r="E164" s="24" t="str">
        <f t="shared" ca="1" si="53"/>
        <v xml:space="preserve">MEZA TINTA </v>
      </c>
      <c r="F164" s="25" t="str">
        <f t="shared" ca="1" si="49"/>
        <v>AMILCAR</v>
      </c>
      <c r="G164" s="52" t="str">
        <f t="shared" ca="1" si="43"/>
        <v>Santa Rosa</v>
      </c>
      <c r="H164" s="102" t="str">
        <f t="shared" ca="1" si="41"/>
        <v>SI</v>
      </c>
      <c r="I164" s="51" t="s">
        <v>210</v>
      </c>
      <c r="J164" s="26" t="s">
        <v>229</v>
      </c>
      <c r="K164" s="18">
        <v>104</v>
      </c>
      <c r="L164" s="18"/>
      <c r="M164" s="18"/>
      <c r="N164" s="48">
        <f t="shared" ca="1" si="50"/>
        <v>104</v>
      </c>
      <c r="O164" s="21"/>
      <c r="P164" s="18"/>
      <c r="Q164" s="48">
        <f t="shared" ca="1" si="58"/>
        <v>0</v>
      </c>
      <c r="R164" s="70">
        <f t="shared" ca="1" si="52"/>
        <v>104</v>
      </c>
      <c r="S164" s="22">
        <v>4.5</v>
      </c>
      <c r="T164" s="49">
        <f t="shared" ca="1" si="44"/>
        <v>468</v>
      </c>
      <c r="U164" s="49">
        <f ca="1">IF(E164="","",0*R164)</f>
        <v>0</v>
      </c>
      <c r="V164" s="50">
        <f ca="1">IF(E164="","",R164*0.5)</f>
        <v>52</v>
      </c>
      <c r="W164" s="322">
        <f t="shared" ref="W164" ca="1" si="59">IF(E164="","",T164-U164-V164)</f>
        <v>416</v>
      </c>
      <c r="X164" s="182" t="s">
        <v>490</v>
      </c>
      <c r="Y164" s="327" t="s">
        <v>491</v>
      </c>
      <c r="Z164" s="328" t="s">
        <v>438</v>
      </c>
      <c r="AA164" s="290"/>
    </row>
    <row r="165" spans="1:27" ht="15.75" hidden="1" x14ac:dyDescent="0.25">
      <c r="A165" s="145">
        <v>160</v>
      </c>
      <c r="B165" s="19">
        <v>45897</v>
      </c>
      <c r="C165" s="20" t="s">
        <v>169</v>
      </c>
      <c r="D165" s="146" t="s">
        <v>502</v>
      </c>
      <c r="E165" s="24" t="str">
        <f t="shared" ca="1" si="53"/>
        <v xml:space="preserve">MEZA TINTA </v>
      </c>
      <c r="F165" s="25" t="str">
        <f t="shared" ca="1" si="49"/>
        <v>AMILCAR</v>
      </c>
      <c r="G165" s="52" t="str">
        <f t="shared" ca="1" si="43"/>
        <v>Santa Rosa</v>
      </c>
      <c r="H165" s="102" t="str">
        <f t="shared" ca="1" si="41"/>
        <v>SI</v>
      </c>
      <c r="I165" s="51" t="s">
        <v>230</v>
      </c>
      <c r="J165" s="26" t="s">
        <v>229</v>
      </c>
      <c r="K165" s="18">
        <v>607</v>
      </c>
      <c r="L165" s="18">
        <v>594</v>
      </c>
      <c r="M165" s="18">
        <v>139</v>
      </c>
      <c r="N165" s="48">
        <f t="shared" ca="1" si="50"/>
        <v>1340</v>
      </c>
      <c r="O165" s="21">
        <v>55</v>
      </c>
      <c r="P165" s="18"/>
      <c r="Q165" s="48">
        <f t="shared" ca="1" si="58"/>
        <v>110</v>
      </c>
      <c r="R165" s="70">
        <f t="shared" ca="1" si="52"/>
        <v>1230</v>
      </c>
      <c r="S165" s="22">
        <v>2.8</v>
      </c>
      <c r="T165" s="49">
        <f t="shared" ca="1" si="44"/>
        <v>3444</v>
      </c>
      <c r="U165" s="49">
        <f ca="1">IF(E165="","",0.1*R165)</f>
        <v>123</v>
      </c>
      <c r="V165" s="50">
        <f t="shared" ca="1" si="55"/>
        <v>369</v>
      </c>
      <c r="W165" s="50">
        <f ca="1">IF(E165="","",T165-U165-V165-O165)</f>
        <v>2897</v>
      </c>
      <c r="X165" s="338" t="s">
        <v>450</v>
      </c>
      <c r="Y165" s="380" t="s">
        <v>531</v>
      </c>
      <c r="Z165" s="381" t="s">
        <v>532</v>
      </c>
      <c r="AA165" s="290"/>
    </row>
    <row r="166" spans="1:27" ht="15.75" hidden="1" x14ac:dyDescent="0.25">
      <c r="A166" s="145">
        <v>161</v>
      </c>
      <c r="B166" s="19">
        <v>45897</v>
      </c>
      <c r="C166" s="20" t="s">
        <v>116</v>
      </c>
      <c r="D166" s="146" t="s">
        <v>503</v>
      </c>
      <c r="E166" s="24" t="str">
        <f t="shared" ca="1" si="53"/>
        <v>GONZALES TORRES</v>
      </c>
      <c r="F166" s="25" t="str">
        <f t="shared" ca="1" si="49"/>
        <v>ASUNCION</v>
      </c>
      <c r="G166" s="52" t="str">
        <f t="shared" ca="1" si="43"/>
        <v>Santa Rosa</v>
      </c>
      <c r="H166" s="102" t="str">
        <f t="shared" ca="1" si="41"/>
        <v>Si</v>
      </c>
      <c r="I166" s="51" t="s">
        <v>230</v>
      </c>
      <c r="J166" s="26" t="s">
        <v>229</v>
      </c>
      <c r="K166" s="18">
        <v>209</v>
      </c>
      <c r="L166" s="18"/>
      <c r="M166" s="18"/>
      <c r="N166" s="48">
        <f t="shared" ca="1" si="50"/>
        <v>209</v>
      </c>
      <c r="O166" s="21">
        <v>9</v>
      </c>
      <c r="P166" s="18"/>
      <c r="Q166" s="48">
        <f t="shared" ca="1" si="58"/>
        <v>18</v>
      </c>
      <c r="R166" s="70">
        <f t="shared" ca="1" si="52"/>
        <v>191</v>
      </c>
      <c r="S166" s="22">
        <v>2.8</v>
      </c>
      <c r="T166" s="49">
        <f ca="1">IF(N166="","",R166*S166)</f>
        <v>534.79999999999995</v>
      </c>
      <c r="U166" s="49">
        <f t="shared" ref="U166:U193" ca="1" si="60">IF(E166="","",0.1*R166)</f>
        <v>19.100000000000001</v>
      </c>
      <c r="V166" s="50">
        <f t="shared" ca="1" si="55"/>
        <v>57.3</v>
      </c>
      <c r="W166" s="50">
        <f t="shared" ref="W166:W193" ca="1" si="61">IF(E166="","",T166-U166-V166-O166)</f>
        <v>449.39999999999992</v>
      </c>
      <c r="X166" s="339"/>
      <c r="Y166" s="380"/>
      <c r="Z166" s="381"/>
      <c r="AA166" s="290"/>
    </row>
    <row r="167" spans="1:27" ht="15.75" hidden="1" x14ac:dyDescent="0.25">
      <c r="A167" s="23">
        <v>160</v>
      </c>
      <c r="B167" s="19">
        <v>45897</v>
      </c>
      <c r="C167" s="20" t="s">
        <v>105</v>
      </c>
      <c r="D167" s="146" t="s">
        <v>504</v>
      </c>
      <c r="E167" s="24" t="str">
        <f t="shared" ca="1" si="53"/>
        <v>CAPORATA ACHO</v>
      </c>
      <c r="F167" s="25" t="str">
        <f t="shared" ca="1" si="49"/>
        <v>WILFREDO</v>
      </c>
      <c r="G167" s="52" t="str">
        <f t="shared" ca="1" si="43"/>
        <v>Pueblo Nuevo</v>
      </c>
      <c r="H167" s="102" t="str">
        <f t="shared" ca="1" si="41"/>
        <v>SI</v>
      </c>
      <c r="I167" s="51" t="s">
        <v>230</v>
      </c>
      <c r="J167" s="26" t="s">
        <v>229</v>
      </c>
      <c r="K167" s="18">
        <v>140</v>
      </c>
      <c r="L167" s="18"/>
      <c r="M167" s="18"/>
      <c r="N167" s="48">
        <f t="shared" ca="1" si="50"/>
        <v>140</v>
      </c>
      <c r="O167" s="21">
        <v>6</v>
      </c>
      <c r="P167" s="18"/>
      <c r="Q167" s="48">
        <f t="shared" ca="1" si="58"/>
        <v>12</v>
      </c>
      <c r="R167" s="70">
        <f t="shared" ca="1" si="52"/>
        <v>128</v>
      </c>
      <c r="S167" s="22">
        <v>2.8</v>
      </c>
      <c r="T167" s="49">
        <f ca="1">IF(N167="","",R167*S167)</f>
        <v>358.4</v>
      </c>
      <c r="U167" s="49">
        <f t="shared" ca="1" si="60"/>
        <v>12.8</v>
      </c>
      <c r="V167" s="50">
        <f t="shared" ca="1" si="55"/>
        <v>38.4</v>
      </c>
      <c r="W167" s="50">
        <f t="shared" ca="1" si="61"/>
        <v>301.2</v>
      </c>
      <c r="X167" s="339"/>
      <c r="Y167" s="380"/>
      <c r="Z167" s="381"/>
      <c r="AA167" s="290"/>
    </row>
    <row r="168" spans="1:27" s="164" customFormat="1" ht="15.75" hidden="1" x14ac:dyDescent="0.25">
      <c r="A168" s="145">
        <v>161</v>
      </c>
      <c r="B168" s="19">
        <v>45897</v>
      </c>
      <c r="C168" s="101" t="s">
        <v>98</v>
      </c>
      <c r="D168" s="146" t="s">
        <v>505</v>
      </c>
      <c r="E168" s="73" t="str">
        <f t="shared" ref="E168:E223" ca="1" si="62">IF(C168="","",VLOOKUP(C168,bdsocios,2,FALSE))</f>
        <v>DAMIAN SAAVEDRA</v>
      </c>
      <c r="F168" s="169" t="str">
        <f t="shared" ca="1" si="49"/>
        <v>CARLOS ENRIQUE</v>
      </c>
      <c r="G168" s="189" t="str">
        <f t="shared" ref="G168:G223" ca="1" si="63">IF(C168="","",VLOOKUP(C168,bdsocios,4,FALSE))</f>
        <v>Pucallpillo</v>
      </c>
      <c r="H168" s="102" t="str">
        <f t="shared" ref="H168:H198" ca="1" si="64">IF(C168="","",VLOOKUP(C168,bdsocios,5,FALSE))</f>
        <v>SI</v>
      </c>
      <c r="I168" s="51" t="s">
        <v>230</v>
      </c>
      <c r="J168" s="150" t="s">
        <v>229</v>
      </c>
      <c r="K168" s="103">
        <v>497</v>
      </c>
      <c r="L168" s="103"/>
      <c r="M168" s="103"/>
      <c r="N168" s="104">
        <f t="shared" ref="N168:N223" ca="1" si="65">IF(E168="","",K168+L168+M168)</f>
        <v>497</v>
      </c>
      <c r="O168" s="105">
        <v>20</v>
      </c>
      <c r="P168" s="18"/>
      <c r="Q168" s="104">
        <f t="shared" ref="Q168:Q214" ca="1" si="66">IF(E168="","",2*O168)</f>
        <v>40</v>
      </c>
      <c r="R168" s="106">
        <f t="shared" ref="R168:R231" ca="1" si="67">IF(E168="","",N168-P168-Q168)</f>
        <v>457</v>
      </c>
      <c r="S168" s="22">
        <v>2.8</v>
      </c>
      <c r="T168" s="107">
        <f t="shared" ref="T168:T231" ca="1" si="68">IF(N168="","",R168*S168)</f>
        <v>1279.5999999999999</v>
      </c>
      <c r="U168" s="49">
        <f t="shared" ca="1" si="60"/>
        <v>45.7</v>
      </c>
      <c r="V168" s="108">
        <f t="shared" ca="1" si="55"/>
        <v>137.1</v>
      </c>
      <c r="W168" s="50">
        <f t="shared" ca="1" si="61"/>
        <v>1076.8</v>
      </c>
      <c r="X168" s="339"/>
      <c r="Y168" s="380"/>
      <c r="Z168" s="381"/>
      <c r="AA168" s="290"/>
    </row>
    <row r="169" spans="1:27" s="164" customFormat="1" ht="15.75" hidden="1" x14ac:dyDescent="0.25">
      <c r="A169" s="145">
        <v>162</v>
      </c>
      <c r="B169" s="19">
        <v>45897</v>
      </c>
      <c r="C169" s="101" t="s">
        <v>204</v>
      </c>
      <c r="D169" s="146" t="s">
        <v>506</v>
      </c>
      <c r="E169" s="73" t="str">
        <f t="shared" ca="1" si="62"/>
        <v>MENDOZA YNUMA</v>
      </c>
      <c r="F169" s="169" t="str">
        <f t="shared" ca="1" si="49"/>
        <v xml:space="preserve">WILSON </v>
      </c>
      <c r="G169" s="189" t="str">
        <f t="shared" ca="1" si="63"/>
        <v>San Salvador</v>
      </c>
      <c r="H169" s="102" t="str">
        <f t="shared" ca="1" si="64"/>
        <v>Si</v>
      </c>
      <c r="I169" s="51" t="s">
        <v>230</v>
      </c>
      <c r="J169" s="150" t="s">
        <v>164</v>
      </c>
      <c r="K169" s="103">
        <v>49</v>
      </c>
      <c r="L169" s="103"/>
      <c r="M169" s="103"/>
      <c r="N169" s="104">
        <f t="shared" ca="1" si="65"/>
        <v>49</v>
      </c>
      <c r="O169" s="105">
        <v>2</v>
      </c>
      <c r="P169" s="18"/>
      <c r="Q169" s="104">
        <f t="shared" ca="1" si="66"/>
        <v>4</v>
      </c>
      <c r="R169" s="106">
        <f t="shared" ca="1" si="67"/>
        <v>45</v>
      </c>
      <c r="S169" s="22">
        <v>2.8</v>
      </c>
      <c r="T169" s="107">
        <f t="shared" ca="1" si="68"/>
        <v>125.99999999999999</v>
      </c>
      <c r="U169" s="49">
        <f t="shared" ca="1" si="60"/>
        <v>4.5</v>
      </c>
      <c r="V169" s="108">
        <f t="shared" ca="1" si="55"/>
        <v>13.5</v>
      </c>
      <c r="W169" s="50">
        <f t="shared" ca="1" si="61"/>
        <v>105.99999999999999</v>
      </c>
      <c r="X169" s="339"/>
      <c r="Y169" s="380"/>
      <c r="Z169" s="381"/>
      <c r="AA169" s="290"/>
    </row>
    <row r="170" spans="1:27" s="164" customFormat="1" ht="15.75" hidden="1" x14ac:dyDescent="0.25">
      <c r="A170" s="145">
        <v>163</v>
      </c>
      <c r="B170" s="19">
        <v>45897</v>
      </c>
      <c r="C170" s="101" t="s">
        <v>183</v>
      </c>
      <c r="D170" s="146" t="s">
        <v>507</v>
      </c>
      <c r="E170" s="73" t="str">
        <f t="shared" ca="1" si="62"/>
        <v>CHINCHAY LABAN</v>
      </c>
      <c r="F170" s="169" t="str">
        <f t="shared" ca="1" si="49"/>
        <v>GERARDO</v>
      </c>
      <c r="G170" s="189" t="str">
        <f t="shared" ca="1" si="63"/>
        <v>San Salvador</v>
      </c>
      <c r="H170" s="102" t="str">
        <f t="shared" ca="1" si="64"/>
        <v>Si</v>
      </c>
      <c r="I170" s="51" t="s">
        <v>230</v>
      </c>
      <c r="J170" s="150" t="s">
        <v>164</v>
      </c>
      <c r="K170" s="103">
        <v>28</v>
      </c>
      <c r="L170" s="103"/>
      <c r="M170" s="103"/>
      <c r="N170" s="104">
        <f t="shared" ca="1" si="65"/>
        <v>28</v>
      </c>
      <c r="O170" s="105">
        <v>1</v>
      </c>
      <c r="P170" s="18"/>
      <c r="Q170" s="104">
        <f t="shared" ca="1" si="66"/>
        <v>2</v>
      </c>
      <c r="R170" s="106">
        <f t="shared" ca="1" si="67"/>
        <v>26</v>
      </c>
      <c r="S170" s="22">
        <v>2.8</v>
      </c>
      <c r="T170" s="107">
        <f t="shared" ca="1" si="68"/>
        <v>72.8</v>
      </c>
      <c r="U170" s="49">
        <f t="shared" ca="1" si="60"/>
        <v>2.6</v>
      </c>
      <c r="V170" s="108">
        <f t="shared" ca="1" si="55"/>
        <v>7.8</v>
      </c>
      <c r="W170" s="50">
        <f t="shared" ca="1" si="61"/>
        <v>61.400000000000006</v>
      </c>
      <c r="X170" s="339"/>
      <c r="Y170" s="380"/>
      <c r="Z170" s="381"/>
      <c r="AA170" s="290"/>
    </row>
    <row r="171" spans="1:27" ht="15.75" hidden="1" x14ac:dyDescent="0.25">
      <c r="A171" s="23">
        <v>164</v>
      </c>
      <c r="B171" s="19">
        <v>45897</v>
      </c>
      <c r="C171" s="20" t="s">
        <v>89</v>
      </c>
      <c r="D171" s="146" t="s">
        <v>508</v>
      </c>
      <c r="E171" s="24" t="str">
        <f t="shared" ca="1" si="62"/>
        <v>FLORES SAAVEDRA</v>
      </c>
      <c r="F171" s="25" t="str">
        <f t="shared" ca="1" si="49"/>
        <v>JORGE</v>
      </c>
      <c r="G171" s="52" t="str">
        <f t="shared" ca="1" si="63"/>
        <v>Bellavista</v>
      </c>
      <c r="H171" s="102" t="str">
        <f t="shared" ca="1" si="64"/>
        <v>Si</v>
      </c>
      <c r="I171" s="51" t="s">
        <v>230</v>
      </c>
      <c r="J171" s="26" t="s">
        <v>164</v>
      </c>
      <c r="K171" s="18">
        <v>55</v>
      </c>
      <c r="L171" s="18"/>
      <c r="M171" s="18"/>
      <c r="N171" s="48">
        <f t="shared" ca="1" si="65"/>
        <v>55</v>
      </c>
      <c r="O171" s="21">
        <v>3</v>
      </c>
      <c r="P171" s="18"/>
      <c r="Q171" s="48">
        <f t="shared" ca="1" si="66"/>
        <v>6</v>
      </c>
      <c r="R171" s="70">
        <f t="shared" ca="1" si="67"/>
        <v>49</v>
      </c>
      <c r="S171" s="22">
        <v>2.8</v>
      </c>
      <c r="T171" s="49">
        <f t="shared" ca="1" si="68"/>
        <v>137.19999999999999</v>
      </c>
      <c r="U171" s="49">
        <f t="shared" ca="1" si="60"/>
        <v>4.9000000000000004</v>
      </c>
      <c r="V171" s="50">
        <f t="shared" ca="1" si="55"/>
        <v>14.7</v>
      </c>
      <c r="W171" s="50">
        <f t="shared" ca="1" si="61"/>
        <v>114.59999999999998</v>
      </c>
      <c r="X171" s="339"/>
      <c r="Y171" s="380"/>
      <c r="Z171" s="381"/>
      <c r="AA171" s="290"/>
    </row>
    <row r="172" spans="1:27" ht="15.75" hidden="1" x14ac:dyDescent="0.25">
      <c r="A172" s="23">
        <v>165</v>
      </c>
      <c r="B172" s="19">
        <v>45897</v>
      </c>
      <c r="C172" s="20" t="s">
        <v>88</v>
      </c>
      <c r="D172" s="146" t="s">
        <v>509</v>
      </c>
      <c r="E172" s="24" t="str">
        <f t="shared" ca="1" si="62"/>
        <v>AMASIFEN PEZO</v>
      </c>
      <c r="F172" s="25" t="str">
        <f t="shared" ca="1" si="49"/>
        <v>OSCAR</v>
      </c>
      <c r="G172" s="52" t="str">
        <f t="shared" ca="1" si="63"/>
        <v>Bellavista</v>
      </c>
      <c r="H172" s="102" t="str">
        <f t="shared" ca="1" si="64"/>
        <v>SI</v>
      </c>
      <c r="I172" s="51" t="s">
        <v>230</v>
      </c>
      <c r="J172" s="26" t="s">
        <v>164</v>
      </c>
      <c r="K172" s="18">
        <v>28</v>
      </c>
      <c r="L172" s="18"/>
      <c r="M172" s="18"/>
      <c r="N172" s="48">
        <f t="shared" ca="1" si="65"/>
        <v>28</v>
      </c>
      <c r="O172" s="21">
        <v>2</v>
      </c>
      <c r="P172" s="18"/>
      <c r="Q172" s="48">
        <f t="shared" ca="1" si="66"/>
        <v>4</v>
      </c>
      <c r="R172" s="70">
        <f t="shared" ca="1" si="67"/>
        <v>24</v>
      </c>
      <c r="S172" s="22">
        <v>2.8</v>
      </c>
      <c r="T172" s="49">
        <f t="shared" ca="1" si="68"/>
        <v>67.199999999999989</v>
      </c>
      <c r="U172" s="49">
        <f t="shared" ca="1" si="60"/>
        <v>2.4000000000000004</v>
      </c>
      <c r="V172" s="50">
        <f t="shared" ca="1" si="55"/>
        <v>7.1999999999999993</v>
      </c>
      <c r="W172" s="50">
        <f t="shared" ca="1" si="61"/>
        <v>55.59999999999998</v>
      </c>
      <c r="X172" s="339"/>
      <c r="Y172" s="380"/>
      <c r="Z172" s="381"/>
      <c r="AA172" s="290"/>
    </row>
    <row r="173" spans="1:27" ht="15.75" hidden="1" x14ac:dyDescent="0.25">
      <c r="A173" s="23">
        <v>166</v>
      </c>
      <c r="B173" s="19">
        <v>45897</v>
      </c>
      <c r="C173" s="20" t="s">
        <v>100</v>
      </c>
      <c r="D173" s="146" t="s">
        <v>510</v>
      </c>
      <c r="E173" s="24" t="str">
        <f t="shared" ca="1" si="62"/>
        <v xml:space="preserve">CABALLERO GUERRA </v>
      </c>
      <c r="F173" s="25" t="str">
        <f t="shared" ca="1" si="49"/>
        <v>TITO</v>
      </c>
      <c r="G173" s="52" t="str">
        <f t="shared" ca="1" si="63"/>
        <v>Pueblo Libre</v>
      </c>
      <c r="H173" s="102" t="str">
        <f t="shared" ca="1" si="64"/>
        <v>SI</v>
      </c>
      <c r="I173" s="51" t="s">
        <v>230</v>
      </c>
      <c r="J173" s="26" t="s">
        <v>164</v>
      </c>
      <c r="K173" s="18">
        <v>84</v>
      </c>
      <c r="L173" s="18"/>
      <c r="M173" s="18"/>
      <c r="N173" s="48">
        <f t="shared" ca="1" si="65"/>
        <v>84</v>
      </c>
      <c r="O173" s="21">
        <v>4</v>
      </c>
      <c r="P173" s="18"/>
      <c r="Q173" s="48">
        <f t="shared" ca="1" si="66"/>
        <v>8</v>
      </c>
      <c r="R173" s="70">
        <f t="shared" ca="1" si="67"/>
        <v>76</v>
      </c>
      <c r="S173" s="22">
        <v>2.8</v>
      </c>
      <c r="T173" s="49">
        <f t="shared" ca="1" si="68"/>
        <v>212.79999999999998</v>
      </c>
      <c r="U173" s="49">
        <f t="shared" ca="1" si="60"/>
        <v>7.6000000000000005</v>
      </c>
      <c r="V173" s="50">
        <f t="shared" ca="1" si="55"/>
        <v>22.8</v>
      </c>
      <c r="W173" s="50">
        <f t="shared" ca="1" si="61"/>
        <v>178.39999999999998</v>
      </c>
      <c r="X173" s="339"/>
      <c r="Y173" s="380"/>
      <c r="Z173" s="381"/>
      <c r="AA173" s="290"/>
    </row>
    <row r="174" spans="1:27" ht="15.75" hidden="1" x14ac:dyDescent="0.25">
      <c r="A174" s="23">
        <v>167</v>
      </c>
      <c r="B174" s="19">
        <v>45897</v>
      </c>
      <c r="C174" s="163" t="s">
        <v>87</v>
      </c>
      <c r="D174" s="146" t="s">
        <v>511</v>
      </c>
      <c r="E174" s="24" t="str">
        <f t="shared" ca="1" si="62"/>
        <v>AMASIFUEN INOCENTE</v>
      </c>
      <c r="F174" s="25" t="str">
        <f t="shared" ca="1" si="49"/>
        <v>RAFAEL</v>
      </c>
      <c r="G174" s="52" t="str">
        <f t="shared" ca="1" si="63"/>
        <v>Bellavista</v>
      </c>
      <c r="H174" s="102" t="str">
        <f t="shared" ca="1" si="64"/>
        <v>SI</v>
      </c>
      <c r="I174" s="51" t="s">
        <v>230</v>
      </c>
      <c r="J174" s="26" t="s">
        <v>164</v>
      </c>
      <c r="K174" s="18">
        <v>259</v>
      </c>
      <c r="L174" s="18"/>
      <c r="M174" s="18"/>
      <c r="N174" s="48">
        <f t="shared" ca="1" si="65"/>
        <v>259</v>
      </c>
      <c r="O174" s="21">
        <v>11</v>
      </c>
      <c r="P174" s="18"/>
      <c r="Q174" s="48">
        <f t="shared" ca="1" si="66"/>
        <v>22</v>
      </c>
      <c r="R174" s="70">
        <f t="shared" ca="1" si="67"/>
        <v>237</v>
      </c>
      <c r="S174" s="22">
        <v>2.8</v>
      </c>
      <c r="T174" s="49">
        <f t="shared" ca="1" si="68"/>
        <v>663.59999999999991</v>
      </c>
      <c r="U174" s="49">
        <f t="shared" ca="1" si="60"/>
        <v>23.700000000000003</v>
      </c>
      <c r="V174" s="50">
        <f t="shared" ca="1" si="55"/>
        <v>71.099999999999994</v>
      </c>
      <c r="W174" s="50">
        <f t="shared" ca="1" si="61"/>
        <v>557.79999999999984</v>
      </c>
      <c r="X174" s="339"/>
      <c r="Y174" s="380"/>
      <c r="Z174" s="381"/>
      <c r="AA174" s="290">
        <v>1302.2</v>
      </c>
    </row>
    <row r="175" spans="1:27" ht="15.75" hidden="1" x14ac:dyDescent="0.25">
      <c r="A175" s="23">
        <v>168</v>
      </c>
      <c r="B175" s="19">
        <v>45897</v>
      </c>
      <c r="C175" s="163" t="s">
        <v>102</v>
      </c>
      <c r="D175" s="146" t="s">
        <v>512</v>
      </c>
      <c r="E175" s="24" t="str">
        <f t="shared" ca="1" si="62"/>
        <v>CORDOVA SANCHEZ</v>
      </c>
      <c r="F175" s="25" t="str">
        <f t="shared" ca="1" si="49"/>
        <v>WITLE</v>
      </c>
      <c r="G175" s="52" t="str">
        <f t="shared" ca="1" si="63"/>
        <v>Pueblo Libre</v>
      </c>
      <c r="H175" s="102" t="str">
        <f t="shared" ca="1" si="64"/>
        <v>SI</v>
      </c>
      <c r="I175" s="51" t="s">
        <v>230</v>
      </c>
      <c r="J175" s="26" t="s">
        <v>164</v>
      </c>
      <c r="K175" s="18">
        <v>35</v>
      </c>
      <c r="L175" s="18">
        <v>273</v>
      </c>
      <c r="M175" s="18"/>
      <c r="N175" s="48">
        <f t="shared" ca="1" si="65"/>
        <v>308</v>
      </c>
      <c r="O175" s="21">
        <v>13</v>
      </c>
      <c r="P175" s="18"/>
      <c r="Q175" s="48">
        <f t="shared" ca="1" si="66"/>
        <v>26</v>
      </c>
      <c r="R175" s="70">
        <f t="shared" ca="1" si="67"/>
        <v>282</v>
      </c>
      <c r="S175" s="22">
        <v>2.8</v>
      </c>
      <c r="T175" s="49">
        <f t="shared" ca="1" si="68"/>
        <v>789.59999999999991</v>
      </c>
      <c r="U175" s="49">
        <f t="shared" ca="1" si="60"/>
        <v>28.200000000000003</v>
      </c>
      <c r="V175" s="50">
        <f t="shared" ca="1" si="55"/>
        <v>84.6</v>
      </c>
      <c r="W175" s="50">
        <f t="shared" ca="1" si="61"/>
        <v>663.79999999999984</v>
      </c>
      <c r="X175" s="339"/>
      <c r="Y175" s="380"/>
      <c r="Z175" s="381"/>
      <c r="AA175" s="290"/>
    </row>
    <row r="176" spans="1:27" ht="15.75" hidden="1" x14ac:dyDescent="0.25">
      <c r="A176" s="23">
        <v>169</v>
      </c>
      <c r="B176" s="19">
        <v>45897</v>
      </c>
      <c r="C176" s="163" t="s">
        <v>97</v>
      </c>
      <c r="D176" s="146" t="s">
        <v>513</v>
      </c>
      <c r="E176" s="24" t="str">
        <f t="shared" ca="1" si="62"/>
        <v>BUSTAMANTE GONZALES</v>
      </c>
      <c r="F176" s="25" t="str">
        <f t="shared" ca="1" si="49"/>
        <v>SEGUNDO</v>
      </c>
      <c r="G176" s="52" t="str">
        <f t="shared" ca="1" si="63"/>
        <v>Pucallpillo</v>
      </c>
      <c r="H176" s="102" t="str">
        <f t="shared" ca="1" si="64"/>
        <v>SI</v>
      </c>
      <c r="I176" s="51" t="s">
        <v>230</v>
      </c>
      <c r="J176" s="26" t="s">
        <v>164</v>
      </c>
      <c r="K176" s="18">
        <v>856</v>
      </c>
      <c r="L176" s="18">
        <v>1000</v>
      </c>
      <c r="M176" s="18">
        <v>426</v>
      </c>
      <c r="N176" s="48">
        <f t="shared" ca="1" si="65"/>
        <v>2282</v>
      </c>
      <c r="O176" s="21">
        <v>92</v>
      </c>
      <c r="P176" s="18"/>
      <c r="Q176" s="48">
        <f t="shared" ca="1" si="66"/>
        <v>184</v>
      </c>
      <c r="R176" s="70">
        <f t="shared" ca="1" si="67"/>
        <v>2098</v>
      </c>
      <c r="S176" s="22">
        <v>2.8</v>
      </c>
      <c r="T176" s="49">
        <f t="shared" ca="1" si="68"/>
        <v>5874.4</v>
      </c>
      <c r="U176" s="49">
        <f t="shared" ca="1" si="60"/>
        <v>209.8</v>
      </c>
      <c r="V176" s="50">
        <f t="shared" ca="1" si="55"/>
        <v>629.4</v>
      </c>
      <c r="W176" s="50">
        <f t="shared" ca="1" si="61"/>
        <v>4943.2</v>
      </c>
      <c r="X176" s="339"/>
      <c r="Y176" s="380"/>
      <c r="Z176" s="381"/>
      <c r="AA176" s="290">
        <v>7942</v>
      </c>
    </row>
    <row r="177" spans="1:176 1154:16384" ht="15.75" hidden="1" x14ac:dyDescent="0.25">
      <c r="A177" s="23">
        <v>170</v>
      </c>
      <c r="B177" s="19">
        <v>45897</v>
      </c>
      <c r="C177" s="163" t="s">
        <v>114</v>
      </c>
      <c r="D177" s="146" t="s">
        <v>514</v>
      </c>
      <c r="E177" s="24" t="str">
        <f t="shared" ca="1" si="62"/>
        <v>LOPEZ DURAND</v>
      </c>
      <c r="F177" s="25" t="str">
        <f t="shared" ca="1" si="49"/>
        <v>ISAAC</v>
      </c>
      <c r="G177" s="52" t="str">
        <f t="shared" ca="1" si="63"/>
        <v>San Juan</v>
      </c>
      <c r="H177" s="102" t="str">
        <f t="shared" ca="1" si="64"/>
        <v>SI</v>
      </c>
      <c r="I177" s="51" t="s">
        <v>230</v>
      </c>
      <c r="J177" s="26" t="s">
        <v>164</v>
      </c>
      <c r="K177" s="18">
        <v>93</v>
      </c>
      <c r="L177" s="18"/>
      <c r="M177" s="18"/>
      <c r="N177" s="48">
        <f t="shared" ca="1" si="65"/>
        <v>93</v>
      </c>
      <c r="O177" s="21">
        <v>4</v>
      </c>
      <c r="P177" s="18"/>
      <c r="Q177" s="48">
        <f t="shared" ca="1" si="66"/>
        <v>8</v>
      </c>
      <c r="R177" s="70">
        <f t="shared" ca="1" si="67"/>
        <v>85</v>
      </c>
      <c r="S177" s="22">
        <v>2.8</v>
      </c>
      <c r="T177" s="49">
        <f t="shared" ca="1" si="68"/>
        <v>237.99999999999997</v>
      </c>
      <c r="U177" s="49">
        <f t="shared" ca="1" si="60"/>
        <v>8.5</v>
      </c>
      <c r="V177" s="50">
        <f t="shared" ca="1" si="55"/>
        <v>25.5</v>
      </c>
      <c r="W177" s="50">
        <f t="shared" ca="1" si="61"/>
        <v>199.99999999999997</v>
      </c>
      <c r="X177" s="339"/>
      <c r="Y177" s="380"/>
      <c r="Z177" s="381"/>
      <c r="AA177" s="290"/>
    </row>
    <row r="178" spans="1:176 1154:16384" ht="15.75" hidden="1" x14ac:dyDescent="0.25">
      <c r="A178" s="23">
        <v>171</v>
      </c>
      <c r="B178" s="19">
        <v>45897</v>
      </c>
      <c r="C178" s="163" t="s">
        <v>260</v>
      </c>
      <c r="D178" s="146" t="s">
        <v>515</v>
      </c>
      <c r="E178" s="24" t="str">
        <f t="shared" ca="1" si="62"/>
        <v>PISCO LOMAS</v>
      </c>
      <c r="F178" s="25" t="str">
        <f t="shared" ca="1" si="49"/>
        <v xml:space="preserve">NELLY </v>
      </c>
      <c r="G178" s="52" t="str">
        <f t="shared" ca="1" si="63"/>
        <v>Pueblo Nuevo</v>
      </c>
      <c r="H178" s="102" t="str">
        <f t="shared" ca="1" si="64"/>
        <v>Si</v>
      </c>
      <c r="I178" s="51" t="s">
        <v>230</v>
      </c>
      <c r="J178" s="26" t="s">
        <v>164</v>
      </c>
      <c r="K178" s="18">
        <v>96</v>
      </c>
      <c r="L178" s="18"/>
      <c r="M178" s="18"/>
      <c r="N178" s="48">
        <f t="shared" ca="1" si="65"/>
        <v>96</v>
      </c>
      <c r="O178" s="21">
        <v>4</v>
      </c>
      <c r="P178" s="18"/>
      <c r="Q178" s="48">
        <f t="shared" ca="1" si="66"/>
        <v>8</v>
      </c>
      <c r="R178" s="70">
        <f t="shared" ca="1" si="67"/>
        <v>88</v>
      </c>
      <c r="S178" s="22">
        <v>2.8</v>
      </c>
      <c r="T178" s="49">
        <f t="shared" ca="1" si="68"/>
        <v>246.39999999999998</v>
      </c>
      <c r="U178" s="49">
        <f t="shared" ca="1" si="60"/>
        <v>8.8000000000000007</v>
      </c>
      <c r="V178" s="50">
        <f t="shared" ca="1" si="55"/>
        <v>26.4</v>
      </c>
      <c r="W178" s="50">
        <f t="shared" ca="1" si="61"/>
        <v>207.19999999999996</v>
      </c>
      <c r="X178" s="339"/>
      <c r="Y178" s="380"/>
      <c r="Z178" s="381"/>
      <c r="AA178" s="290"/>
    </row>
    <row r="179" spans="1:176 1154:16384" s="78" customFormat="1" ht="15.75" hidden="1" x14ac:dyDescent="0.25">
      <c r="A179" s="23">
        <v>172</v>
      </c>
      <c r="B179" s="19">
        <v>45897</v>
      </c>
      <c r="C179" s="163" t="s">
        <v>93</v>
      </c>
      <c r="D179" s="146" t="s">
        <v>516</v>
      </c>
      <c r="E179" s="24" t="str">
        <f t="shared" ca="1" si="62"/>
        <v>TORRES URQUIA</v>
      </c>
      <c r="F179" s="25" t="str">
        <f t="shared" ca="1" si="49"/>
        <v>ANDRES AVELINO</v>
      </c>
      <c r="G179" s="52" t="str">
        <f t="shared" ca="1" si="63"/>
        <v>Esperanza de Panaillo</v>
      </c>
      <c r="H179" s="102" t="str">
        <f t="shared" ca="1" si="64"/>
        <v>SI</v>
      </c>
      <c r="I179" s="51" t="s">
        <v>230</v>
      </c>
      <c r="J179" s="26" t="s">
        <v>164</v>
      </c>
      <c r="K179" s="18">
        <v>30</v>
      </c>
      <c r="L179" s="18"/>
      <c r="M179" s="18"/>
      <c r="N179" s="48">
        <f t="shared" ca="1" si="65"/>
        <v>30</v>
      </c>
      <c r="O179" s="21">
        <v>2</v>
      </c>
      <c r="P179" s="18"/>
      <c r="Q179" s="48">
        <f t="shared" ca="1" si="66"/>
        <v>4</v>
      </c>
      <c r="R179" s="70">
        <f t="shared" ca="1" si="67"/>
        <v>26</v>
      </c>
      <c r="S179" s="22">
        <v>2.8</v>
      </c>
      <c r="T179" s="49">
        <f t="shared" ca="1" si="68"/>
        <v>72.8</v>
      </c>
      <c r="U179" s="49">
        <f t="shared" ca="1" si="60"/>
        <v>2.6</v>
      </c>
      <c r="V179" s="50">
        <f t="shared" ca="1" si="55"/>
        <v>7.8</v>
      </c>
      <c r="W179" s="50">
        <f t="shared" ca="1" si="61"/>
        <v>60.400000000000006</v>
      </c>
      <c r="X179" s="339"/>
      <c r="Y179" s="380"/>
      <c r="Z179" s="381"/>
      <c r="AA179" s="290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0"/>
      <c r="ARJ179" s="78" t="s">
        <v>204</v>
      </c>
      <c r="ARK179" s="78" t="s">
        <v>204</v>
      </c>
      <c r="ARL179" s="78" t="s">
        <v>204</v>
      </c>
      <c r="ARM179" s="78" t="s">
        <v>204</v>
      </c>
      <c r="ARN179" s="78" t="s">
        <v>204</v>
      </c>
      <c r="ARO179" s="78" t="s">
        <v>204</v>
      </c>
      <c r="ARP179" s="78" t="s">
        <v>204</v>
      </c>
      <c r="ARQ179" s="78" t="s">
        <v>204</v>
      </c>
      <c r="ARR179" s="78" t="s">
        <v>204</v>
      </c>
      <c r="ARS179" s="78" t="s">
        <v>204</v>
      </c>
      <c r="ART179" s="78" t="s">
        <v>204</v>
      </c>
      <c r="ARU179" s="78" t="s">
        <v>204</v>
      </c>
      <c r="ARV179" s="78" t="s">
        <v>204</v>
      </c>
      <c r="ARW179" s="78" t="s">
        <v>204</v>
      </c>
      <c r="ARX179" s="78" t="s">
        <v>204</v>
      </c>
      <c r="ARY179" s="78" t="s">
        <v>204</v>
      </c>
      <c r="ARZ179" s="78" t="s">
        <v>204</v>
      </c>
      <c r="ASA179" s="78" t="s">
        <v>204</v>
      </c>
      <c r="ASB179" s="78" t="s">
        <v>204</v>
      </c>
      <c r="ASC179" s="78" t="s">
        <v>204</v>
      </c>
      <c r="ASD179" s="78" t="s">
        <v>204</v>
      </c>
      <c r="ASE179" s="78" t="s">
        <v>204</v>
      </c>
      <c r="ASF179" s="78" t="s">
        <v>204</v>
      </c>
      <c r="ASG179" s="78" t="s">
        <v>204</v>
      </c>
      <c r="ASH179" s="78" t="s">
        <v>204</v>
      </c>
      <c r="ASI179" s="78" t="s">
        <v>204</v>
      </c>
      <c r="ASJ179" s="78" t="s">
        <v>204</v>
      </c>
      <c r="ASK179" s="78" t="s">
        <v>204</v>
      </c>
      <c r="ASL179" s="78" t="s">
        <v>204</v>
      </c>
      <c r="ASM179" s="78" t="s">
        <v>204</v>
      </c>
      <c r="ASN179" s="78" t="s">
        <v>204</v>
      </c>
      <c r="ASO179" s="78" t="s">
        <v>204</v>
      </c>
      <c r="ASP179" s="78" t="s">
        <v>204</v>
      </c>
      <c r="ASQ179" s="78" t="s">
        <v>204</v>
      </c>
      <c r="ASR179" s="78" t="s">
        <v>204</v>
      </c>
      <c r="ASS179" s="78" t="s">
        <v>204</v>
      </c>
      <c r="AST179" s="78" t="s">
        <v>204</v>
      </c>
      <c r="ASU179" s="78" t="s">
        <v>204</v>
      </c>
      <c r="ASV179" s="78" t="s">
        <v>204</v>
      </c>
      <c r="ASW179" s="78" t="s">
        <v>204</v>
      </c>
      <c r="ASX179" s="78" t="s">
        <v>204</v>
      </c>
      <c r="ASY179" s="78" t="s">
        <v>204</v>
      </c>
      <c r="ASZ179" s="78" t="s">
        <v>204</v>
      </c>
      <c r="ATA179" s="78" t="s">
        <v>204</v>
      </c>
      <c r="ATB179" s="78" t="s">
        <v>204</v>
      </c>
      <c r="ATC179" s="78" t="s">
        <v>204</v>
      </c>
      <c r="ATD179" s="78" t="s">
        <v>204</v>
      </c>
      <c r="ATE179" s="78" t="s">
        <v>204</v>
      </c>
      <c r="ATF179" s="78" t="s">
        <v>204</v>
      </c>
      <c r="ATG179" s="78" t="s">
        <v>204</v>
      </c>
      <c r="ATH179" s="78" t="s">
        <v>204</v>
      </c>
      <c r="ATI179" s="78" t="s">
        <v>204</v>
      </c>
      <c r="ATJ179" s="78" t="s">
        <v>204</v>
      </c>
      <c r="ATK179" s="78" t="s">
        <v>204</v>
      </c>
      <c r="ATL179" s="78" t="s">
        <v>204</v>
      </c>
      <c r="ATM179" s="78" t="s">
        <v>204</v>
      </c>
      <c r="ATN179" s="78" t="s">
        <v>204</v>
      </c>
      <c r="ATO179" s="78" t="s">
        <v>204</v>
      </c>
      <c r="ATP179" s="78" t="s">
        <v>204</v>
      </c>
      <c r="ATQ179" s="78" t="s">
        <v>204</v>
      </c>
      <c r="ATR179" s="78" t="s">
        <v>204</v>
      </c>
      <c r="ATS179" s="78" t="s">
        <v>204</v>
      </c>
      <c r="ATT179" s="78" t="s">
        <v>204</v>
      </c>
      <c r="ATU179" s="78" t="s">
        <v>204</v>
      </c>
      <c r="ATV179" s="78" t="s">
        <v>204</v>
      </c>
      <c r="ATW179" s="78" t="s">
        <v>204</v>
      </c>
      <c r="ATX179" s="78" t="s">
        <v>204</v>
      </c>
      <c r="ATY179" s="78" t="s">
        <v>204</v>
      </c>
      <c r="ATZ179" s="78" t="s">
        <v>204</v>
      </c>
      <c r="AUA179" s="78" t="s">
        <v>204</v>
      </c>
      <c r="AUB179" s="78" t="s">
        <v>204</v>
      </c>
      <c r="AUC179" s="78" t="s">
        <v>204</v>
      </c>
      <c r="AUD179" s="78" t="s">
        <v>204</v>
      </c>
      <c r="AUE179" s="78" t="s">
        <v>204</v>
      </c>
      <c r="AUF179" s="78" t="s">
        <v>204</v>
      </c>
      <c r="AUG179" s="78" t="s">
        <v>204</v>
      </c>
      <c r="AUH179" s="78" t="s">
        <v>204</v>
      </c>
      <c r="AUI179" s="78" t="s">
        <v>204</v>
      </c>
      <c r="AUJ179" s="78" t="s">
        <v>204</v>
      </c>
      <c r="AUK179" s="78" t="s">
        <v>204</v>
      </c>
      <c r="AUL179" s="78" t="s">
        <v>204</v>
      </c>
      <c r="AUM179" s="78" t="s">
        <v>204</v>
      </c>
      <c r="AUN179" s="78" t="s">
        <v>204</v>
      </c>
      <c r="AUO179" s="78" t="s">
        <v>204</v>
      </c>
      <c r="AUP179" s="78" t="s">
        <v>204</v>
      </c>
      <c r="AUQ179" s="78" t="s">
        <v>204</v>
      </c>
      <c r="AUR179" s="78" t="s">
        <v>204</v>
      </c>
      <c r="AUS179" s="78" t="s">
        <v>204</v>
      </c>
      <c r="AUT179" s="78" t="s">
        <v>204</v>
      </c>
      <c r="AUU179" s="78" t="s">
        <v>204</v>
      </c>
      <c r="AUV179" s="78" t="s">
        <v>204</v>
      </c>
      <c r="AUW179" s="78" t="s">
        <v>204</v>
      </c>
      <c r="AUX179" s="78" t="s">
        <v>204</v>
      </c>
      <c r="AUY179" s="78" t="s">
        <v>204</v>
      </c>
      <c r="AUZ179" s="78" t="s">
        <v>204</v>
      </c>
      <c r="AVA179" s="78" t="s">
        <v>204</v>
      </c>
      <c r="AVB179" s="78" t="s">
        <v>204</v>
      </c>
      <c r="AVC179" s="78" t="s">
        <v>204</v>
      </c>
      <c r="AVD179" s="78" t="s">
        <v>204</v>
      </c>
      <c r="AVE179" s="78" t="s">
        <v>204</v>
      </c>
      <c r="AVF179" s="78" t="s">
        <v>204</v>
      </c>
      <c r="AVG179" s="78" t="s">
        <v>204</v>
      </c>
      <c r="AVH179" s="78" t="s">
        <v>204</v>
      </c>
      <c r="AVI179" s="78" t="s">
        <v>204</v>
      </c>
      <c r="AVJ179" s="78" t="s">
        <v>204</v>
      </c>
      <c r="AVK179" s="78" t="s">
        <v>204</v>
      </c>
      <c r="AVL179" s="78" t="s">
        <v>204</v>
      </c>
      <c r="AVM179" s="78" t="s">
        <v>204</v>
      </c>
      <c r="AVN179" s="78" t="s">
        <v>204</v>
      </c>
      <c r="AVO179" s="78" t="s">
        <v>204</v>
      </c>
      <c r="AVP179" s="78" t="s">
        <v>204</v>
      </c>
      <c r="AVQ179" s="78" t="s">
        <v>204</v>
      </c>
      <c r="AVR179" s="78" t="s">
        <v>204</v>
      </c>
      <c r="AVS179" s="78" t="s">
        <v>204</v>
      </c>
      <c r="AVT179" s="78" t="s">
        <v>204</v>
      </c>
      <c r="AVU179" s="78" t="s">
        <v>204</v>
      </c>
      <c r="AVV179" s="78" t="s">
        <v>204</v>
      </c>
      <c r="AVW179" s="78" t="s">
        <v>204</v>
      </c>
      <c r="AVX179" s="78" t="s">
        <v>204</v>
      </c>
      <c r="AVY179" s="78" t="s">
        <v>204</v>
      </c>
      <c r="AVZ179" s="78" t="s">
        <v>204</v>
      </c>
      <c r="AWA179" s="78" t="s">
        <v>204</v>
      </c>
      <c r="AWB179" s="78" t="s">
        <v>204</v>
      </c>
      <c r="AWC179" s="78" t="s">
        <v>204</v>
      </c>
      <c r="AWD179" s="78" t="s">
        <v>204</v>
      </c>
      <c r="AWE179" s="78" t="s">
        <v>204</v>
      </c>
      <c r="AWF179" s="78" t="s">
        <v>204</v>
      </c>
      <c r="AWG179" s="78" t="s">
        <v>204</v>
      </c>
      <c r="AWH179" s="78" t="s">
        <v>204</v>
      </c>
      <c r="AWI179" s="78" t="s">
        <v>204</v>
      </c>
      <c r="AWJ179" s="78" t="s">
        <v>204</v>
      </c>
      <c r="AWK179" s="78" t="s">
        <v>204</v>
      </c>
      <c r="AWL179" s="78" t="s">
        <v>204</v>
      </c>
      <c r="AWM179" s="78" t="s">
        <v>204</v>
      </c>
      <c r="AWN179" s="78" t="s">
        <v>204</v>
      </c>
      <c r="AWO179" s="78" t="s">
        <v>204</v>
      </c>
      <c r="AWP179" s="78" t="s">
        <v>204</v>
      </c>
      <c r="AWQ179" s="78" t="s">
        <v>204</v>
      </c>
      <c r="AWR179" s="78" t="s">
        <v>204</v>
      </c>
      <c r="AWS179" s="78" t="s">
        <v>204</v>
      </c>
      <c r="AWT179" s="78" t="s">
        <v>204</v>
      </c>
      <c r="AWU179" s="78" t="s">
        <v>204</v>
      </c>
      <c r="AWV179" s="78" t="s">
        <v>204</v>
      </c>
      <c r="AWW179" s="78" t="s">
        <v>204</v>
      </c>
      <c r="AWX179" s="78" t="s">
        <v>204</v>
      </c>
      <c r="AWY179" s="78" t="s">
        <v>204</v>
      </c>
      <c r="AWZ179" s="78" t="s">
        <v>204</v>
      </c>
      <c r="AXA179" s="78" t="s">
        <v>204</v>
      </c>
      <c r="AXB179" s="78" t="s">
        <v>204</v>
      </c>
      <c r="AXC179" s="78" t="s">
        <v>204</v>
      </c>
      <c r="AXD179" s="78" t="s">
        <v>204</v>
      </c>
      <c r="AXE179" s="78" t="s">
        <v>204</v>
      </c>
      <c r="AXF179" s="78" t="s">
        <v>204</v>
      </c>
      <c r="AXG179" s="78" t="s">
        <v>204</v>
      </c>
      <c r="AXH179" s="78" t="s">
        <v>204</v>
      </c>
      <c r="AXI179" s="78" t="s">
        <v>204</v>
      </c>
      <c r="AXJ179" s="78" t="s">
        <v>204</v>
      </c>
      <c r="AXK179" s="78" t="s">
        <v>204</v>
      </c>
      <c r="AXL179" s="78" t="s">
        <v>204</v>
      </c>
      <c r="AXM179" s="78" t="s">
        <v>204</v>
      </c>
      <c r="AXN179" s="78" t="s">
        <v>204</v>
      </c>
      <c r="AXO179" s="78" t="s">
        <v>204</v>
      </c>
      <c r="AXP179" s="78" t="s">
        <v>204</v>
      </c>
      <c r="AXQ179" s="78" t="s">
        <v>204</v>
      </c>
      <c r="AXR179" s="78" t="s">
        <v>204</v>
      </c>
      <c r="AXS179" s="78" t="s">
        <v>204</v>
      </c>
      <c r="AXT179" s="78" t="s">
        <v>204</v>
      </c>
      <c r="AXU179" s="78" t="s">
        <v>204</v>
      </c>
      <c r="AXV179" s="78" t="s">
        <v>204</v>
      </c>
      <c r="AXW179" s="78" t="s">
        <v>204</v>
      </c>
      <c r="AXX179" s="78" t="s">
        <v>204</v>
      </c>
      <c r="AXY179" s="78" t="s">
        <v>204</v>
      </c>
      <c r="AXZ179" s="78" t="s">
        <v>204</v>
      </c>
      <c r="AYA179" s="78" t="s">
        <v>204</v>
      </c>
      <c r="AYB179" s="78" t="s">
        <v>204</v>
      </c>
      <c r="AYC179" s="78" t="s">
        <v>204</v>
      </c>
      <c r="AYD179" s="78" t="s">
        <v>204</v>
      </c>
      <c r="AYE179" s="78" t="s">
        <v>204</v>
      </c>
      <c r="AYF179" s="78" t="s">
        <v>204</v>
      </c>
      <c r="AYG179" s="78" t="s">
        <v>204</v>
      </c>
      <c r="AYH179" s="78" t="s">
        <v>204</v>
      </c>
      <c r="AYI179" s="78" t="s">
        <v>204</v>
      </c>
      <c r="AYJ179" s="78" t="s">
        <v>204</v>
      </c>
      <c r="AYK179" s="78" t="s">
        <v>204</v>
      </c>
      <c r="AYL179" s="78" t="s">
        <v>204</v>
      </c>
      <c r="AYM179" s="78" t="s">
        <v>204</v>
      </c>
      <c r="AYN179" s="78" t="s">
        <v>204</v>
      </c>
      <c r="AYO179" s="78" t="s">
        <v>204</v>
      </c>
      <c r="AYP179" s="78" t="s">
        <v>204</v>
      </c>
      <c r="AYQ179" s="78" t="s">
        <v>204</v>
      </c>
      <c r="AYR179" s="78" t="s">
        <v>204</v>
      </c>
      <c r="AYS179" s="78" t="s">
        <v>204</v>
      </c>
      <c r="AYT179" s="78" t="s">
        <v>204</v>
      </c>
      <c r="AYU179" s="78" t="s">
        <v>204</v>
      </c>
      <c r="AYV179" s="78" t="s">
        <v>204</v>
      </c>
      <c r="AYW179" s="78" t="s">
        <v>204</v>
      </c>
      <c r="AYX179" s="78" t="s">
        <v>204</v>
      </c>
      <c r="AYY179" s="78" t="s">
        <v>204</v>
      </c>
      <c r="AYZ179" s="78" t="s">
        <v>204</v>
      </c>
      <c r="AZA179" s="78" t="s">
        <v>204</v>
      </c>
      <c r="AZB179" s="78" t="s">
        <v>204</v>
      </c>
      <c r="AZC179" s="78" t="s">
        <v>204</v>
      </c>
      <c r="AZD179" s="78" t="s">
        <v>204</v>
      </c>
      <c r="AZE179" s="78" t="s">
        <v>204</v>
      </c>
      <c r="AZF179" s="78" t="s">
        <v>204</v>
      </c>
      <c r="AZG179" s="78" t="s">
        <v>204</v>
      </c>
      <c r="AZH179" s="78" t="s">
        <v>204</v>
      </c>
      <c r="AZI179" s="78" t="s">
        <v>204</v>
      </c>
      <c r="AZJ179" s="78" t="s">
        <v>204</v>
      </c>
      <c r="AZK179" s="78" t="s">
        <v>204</v>
      </c>
      <c r="AZL179" s="78" t="s">
        <v>204</v>
      </c>
      <c r="AZM179" s="78" t="s">
        <v>204</v>
      </c>
      <c r="AZN179" s="78" t="s">
        <v>204</v>
      </c>
      <c r="AZO179" s="78" t="s">
        <v>204</v>
      </c>
      <c r="AZP179" s="78" t="s">
        <v>204</v>
      </c>
      <c r="AZQ179" s="78" t="s">
        <v>204</v>
      </c>
      <c r="AZR179" s="78" t="s">
        <v>204</v>
      </c>
      <c r="AZS179" s="78" t="s">
        <v>204</v>
      </c>
      <c r="AZT179" s="78" t="s">
        <v>204</v>
      </c>
      <c r="AZU179" s="78" t="s">
        <v>204</v>
      </c>
      <c r="AZV179" s="78" t="s">
        <v>204</v>
      </c>
      <c r="AZW179" s="78" t="s">
        <v>204</v>
      </c>
      <c r="AZX179" s="78" t="s">
        <v>204</v>
      </c>
      <c r="AZY179" s="78" t="s">
        <v>204</v>
      </c>
      <c r="AZZ179" s="78" t="s">
        <v>204</v>
      </c>
      <c r="BAA179" s="78" t="s">
        <v>204</v>
      </c>
      <c r="BAB179" s="78" t="s">
        <v>204</v>
      </c>
      <c r="BAC179" s="78" t="s">
        <v>204</v>
      </c>
      <c r="BAD179" s="78" t="s">
        <v>204</v>
      </c>
      <c r="BAE179" s="78" t="s">
        <v>204</v>
      </c>
      <c r="BAF179" s="78" t="s">
        <v>204</v>
      </c>
      <c r="BAG179" s="78" t="s">
        <v>204</v>
      </c>
      <c r="BAH179" s="78" t="s">
        <v>204</v>
      </c>
      <c r="BAI179" s="78" t="s">
        <v>204</v>
      </c>
      <c r="BAJ179" s="78" t="s">
        <v>204</v>
      </c>
      <c r="BAK179" s="78" t="s">
        <v>204</v>
      </c>
      <c r="BAL179" s="78" t="s">
        <v>204</v>
      </c>
      <c r="BAM179" s="78" t="s">
        <v>204</v>
      </c>
      <c r="BAN179" s="78" t="s">
        <v>204</v>
      </c>
      <c r="BAO179" s="78" t="s">
        <v>204</v>
      </c>
      <c r="BAP179" s="78" t="s">
        <v>204</v>
      </c>
      <c r="BAQ179" s="78" t="s">
        <v>204</v>
      </c>
      <c r="BAR179" s="78" t="s">
        <v>204</v>
      </c>
      <c r="BAS179" s="78" t="s">
        <v>204</v>
      </c>
      <c r="BAT179" s="78" t="s">
        <v>204</v>
      </c>
      <c r="BAU179" s="78" t="s">
        <v>204</v>
      </c>
      <c r="BAV179" s="78" t="s">
        <v>204</v>
      </c>
      <c r="BAW179" s="78" t="s">
        <v>204</v>
      </c>
      <c r="BAX179" s="78" t="s">
        <v>204</v>
      </c>
      <c r="BAY179" s="78" t="s">
        <v>204</v>
      </c>
      <c r="BAZ179" s="78" t="s">
        <v>204</v>
      </c>
      <c r="BBA179" s="78" t="s">
        <v>204</v>
      </c>
      <c r="BBB179" s="78" t="s">
        <v>204</v>
      </c>
      <c r="BBC179" s="78" t="s">
        <v>204</v>
      </c>
      <c r="BBD179" s="78" t="s">
        <v>204</v>
      </c>
      <c r="BBE179" s="78" t="s">
        <v>204</v>
      </c>
      <c r="BBF179" s="78" t="s">
        <v>204</v>
      </c>
      <c r="BBG179" s="78" t="s">
        <v>204</v>
      </c>
      <c r="BBH179" s="78" t="s">
        <v>204</v>
      </c>
      <c r="BBI179" s="78" t="s">
        <v>204</v>
      </c>
      <c r="BBJ179" s="78" t="s">
        <v>204</v>
      </c>
      <c r="BBK179" s="78" t="s">
        <v>204</v>
      </c>
      <c r="BBL179" s="78" t="s">
        <v>204</v>
      </c>
      <c r="BBM179" s="78" t="s">
        <v>204</v>
      </c>
      <c r="BBN179" s="78" t="s">
        <v>204</v>
      </c>
      <c r="BBO179" s="78" t="s">
        <v>204</v>
      </c>
      <c r="BBP179" s="78" t="s">
        <v>204</v>
      </c>
      <c r="BBQ179" s="78" t="s">
        <v>204</v>
      </c>
      <c r="BBR179" s="78" t="s">
        <v>204</v>
      </c>
      <c r="BBS179" s="78" t="s">
        <v>204</v>
      </c>
      <c r="BBT179" s="78" t="s">
        <v>204</v>
      </c>
      <c r="BBU179" s="78" t="s">
        <v>204</v>
      </c>
      <c r="BBV179" s="78" t="s">
        <v>204</v>
      </c>
      <c r="BBW179" s="78" t="s">
        <v>204</v>
      </c>
      <c r="BBX179" s="78" t="s">
        <v>204</v>
      </c>
      <c r="BBY179" s="78" t="s">
        <v>204</v>
      </c>
      <c r="BBZ179" s="78" t="s">
        <v>204</v>
      </c>
      <c r="BCA179" s="78" t="s">
        <v>204</v>
      </c>
      <c r="BCB179" s="78" t="s">
        <v>204</v>
      </c>
      <c r="BCC179" s="78" t="s">
        <v>204</v>
      </c>
      <c r="BCD179" s="78" t="s">
        <v>204</v>
      </c>
      <c r="BCE179" s="78" t="s">
        <v>204</v>
      </c>
      <c r="BCF179" s="78" t="s">
        <v>204</v>
      </c>
      <c r="BCG179" s="78" t="s">
        <v>204</v>
      </c>
      <c r="BCH179" s="78" t="s">
        <v>204</v>
      </c>
      <c r="BCI179" s="78" t="s">
        <v>204</v>
      </c>
      <c r="BCJ179" s="78" t="s">
        <v>204</v>
      </c>
      <c r="BCK179" s="78" t="s">
        <v>204</v>
      </c>
      <c r="BCL179" s="78" t="s">
        <v>204</v>
      </c>
      <c r="BCM179" s="78" t="s">
        <v>204</v>
      </c>
      <c r="BCN179" s="78" t="s">
        <v>204</v>
      </c>
      <c r="BCO179" s="78" t="s">
        <v>204</v>
      </c>
      <c r="BCP179" s="78" t="s">
        <v>204</v>
      </c>
      <c r="BCQ179" s="78" t="s">
        <v>204</v>
      </c>
      <c r="BCR179" s="78" t="s">
        <v>204</v>
      </c>
      <c r="BCS179" s="78" t="s">
        <v>204</v>
      </c>
      <c r="BCT179" s="78" t="s">
        <v>204</v>
      </c>
      <c r="BCU179" s="78" t="s">
        <v>204</v>
      </c>
      <c r="BCV179" s="78" t="s">
        <v>204</v>
      </c>
      <c r="BCW179" s="78" t="s">
        <v>204</v>
      </c>
      <c r="BCX179" s="78" t="s">
        <v>204</v>
      </c>
      <c r="BCY179" s="78" t="s">
        <v>204</v>
      </c>
      <c r="BCZ179" s="78" t="s">
        <v>204</v>
      </c>
      <c r="BDA179" s="78" t="s">
        <v>204</v>
      </c>
      <c r="BDB179" s="78" t="s">
        <v>204</v>
      </c>
      <c r="BDC179" s="78" t="s">
        <v>204</v>
      </c>
      <c r="BDD179" s="78" t="s">
        <v>204</v>
      </c>
      <c r="BDE179" s="78" t="s">
        <v>204</v>
      </c>
      <c r="BDF179" s="78" t="s">
        <v>204</v>
      </c>
      <c r="BDG179" s="78" t="s">
        <v>204</v>
      </c>
      <c r="BDH179" s="78" t="s">
        <v>204</v>
      </c>
      <c r="BDI179" s="78" t="s">
        <v>204</v>
      </c>
      <c r="BDJ179" s="78" t="s">
        <v>204</v>
      </c>
      <c r="BDK179" s="78" t="s">
        <v>204</v>
      </c>
      <c r="BDL179" s="78" t="s">
        <v>204</v>
      </c>
      <c r="BDM179" s="78" t="s">
        <v>204</v>
      </c>
      <c r="BDN179" s="78" t="s">
        <v>204</v>
      </c>
      <c r="BDO179" s="78" t="s">
        <v>204</v>
      </c>
      <c r="BDP179" s="78" t="s">
        <v>204</v>
      </c>
      <c r="BDQ179" s="78" t="s">
        <v>204</v>
      </c>
      <c r="BDR179" s="78" t="s">
        <v>204</v>
      </c>
      <c r="BDS179" s="78" t="s">
        <v>204</v>
      </c>
      <c r="BDT179" s="78" t="s">
        <v>204</v>
      </c>
      <c r="BDU179" s="78" t="s">
        <v>204</v>
      </c>
      <c r="BDV179" s="78" t="s">
        <v>204</v>
      </c>
      <c r="BDW179" s="78" t="s">
        <v>204</v>
      </c>
      <c r="BDX179" s="78" t="s">
        <v>204</v>
      </c>
      <c r="BDY179" s="78" t="s">
        <v>204</v>
      </c>
      <c r="BDZ179" s="78" t="s">
        <v>204</v>
      </c>
      <c r="BEA179" s="78" t="s">
        <v>204</v>
      </c>
      <c r="BEB179" s="78" t="s">
        <v>204</v>
      </c>
      <c r="BEC179" s="78" t="s">
        <v>204</v>
      </c>
      <c r="BED179" s="78" t="s">
        <v>204</v>
      </c>
      <c r="BEE179" s="78" t="s">
        <v>204</v>
      </c>
      <c r="BEF179" s="78" t="s">
        <v>204</v>
      </c>
      <c r="BEG179" s="78" t="s">
        <v>204</v>
      </c>
      <c r="BEH179" s="78" t="s">
        <v>204</v>
      </c>
      <c r="BEI179" s="78" t="s">
        <v>204</v>
      </c>
      <c r="BEJ179" s="78" t="s">
        <v>204</v>
      </c>
      <c r="BEK179" s="78" t="s">
        <v>204</v>
      </c>
      <c r="BEL179" s="78" t="s">
        <v>204</v>
      </c>
      <c r="BEM179" s="78" t="s">
        <v>204</v>
      </c>
      <c r="BEN179" s="78" t="s">
        <v>204</v>
      </c>
      <c r="BEO179" s="78" t="s">
        <v>204</v>
      </c>
      <c r="BEP179" s="78" t="s">
        <v>204</v>
      </c>
      <c r="BEQ179" s="78" t="s">
        <v>204</v>
      </c>
      <c r="BER179" s="78" t="s">
        <v>204</v>
      </c>
      <c r="BES179" s="78" t="s">
        <v>204</v>
      </c>
      <c r="BET179" s="78" t="s">
        <v>204</v>
      </c>
      <c r="BEU179" s="78" t="s">
        <v>204</v>
      </c>
      <c r="BEV179" s="78" t="s">
        <v>204</v>
      </c>
      <c r="BEW179" s="78" t="s">
        <v>204</v>
      </c>
      <c r="BEX179" s="78" t="s">
        <v>204</v>
      </c>
      <c r="BEY179" s="78" t="s">
        <v>204</v>
      </c>
      <c r="BEZ179" s="78" t="s">
        <v>204</v>
      </c>
      <c r="BFA179" s="78" t="s">
        <v>204</v>
      </c>
      <c r="BFB179" s="78" t="s">
        <v>204</v>
      </c>
      <c r="BFC179" s="78" t="s">
        <v>204</v>
      </c>
      <c r="BFD179" s="78" t="s">
        <v>204</v>
      </c>
      <c r="BFE179" s="78" t="s">
        <v>204</v>
      </c>
      <c r="BFF179" s="78" t="s">
        <v>204</v>
      </c>
      <c r="BFG179" s="78" t="s">
        <v>204</v>
      </c>
      <c r="BFH179" s="78" t="s">
        <v>204</v>
      </c>
      <c r="BFI179" s="78" t="s">
        <v>204</v>
      </c>
      <c r="BFJ179" s="78" t="s">
        <v>204</v>
      </c>
      <c r="BFK179" s="78" t="s">
        <v>204</v>
      </c>
      <c r="BFL179" s="78" t="s">
        <v>204</v>
      </c>
      <c r="BFM179" s="78" t="s">
        <v>204</v>
      </c>
      <c r="BFN179" s="78" t="s">
        <v>204</v>
      </c>
      <c r="BFO179" s="78" t="s">
        <v>204</v>
      </c>
      <c r="BFP179" s="78" t="s">
        <v>204</v>
      </c>
      <c r="BFQ179" s="78" t="s">
        <v>204</v>
      </c>
      <c r="BFR179" s="78" t="s">
        <v>204</v>
      </c>
      <c r="BFS179" s="78" t="s">
        <v>204</v>
      </c>
      <c r="BFT179" s="78" t="s">
        <v>204</v>
      </c>
      <c r="BFU179" s="78" t="s">
        <v>204</v>
      </c>
      <c r="BFV179" s="78" t="s">
        <v>204</v>
      </c>
      <c r="BFW179" s="78" t="s">
        <v>204</v>
      </c>
      <c r="BFX179" s="78" t="s">
        <v>204</v>
      </c>
      <c r="BFY179" s="78" t="s">
        <v>204</v>
      </c>
      <c r="BFZ179" s="78" t="s">
        <v>204</v>
      </c>
      <c r="BGA179" s="78" t="s">
        <v>204</v>
      </c>
      <c r="BGB179" s="78" t="s">
        <v>204</v>
      </c>
      <c r="BGC179" s="78" t="s">
        <v>204</v>
      </c>
      <c r="BGD179" s="78" t="s">
        <v>204</v>
      </c>
      <c r="BGE179" s="78" t="s">
        <v>204</v>
      </c>
      <c r="BGF179" s="78" t="s">
        <v>204</v>
      </c>
      <c r="BGG179" s="78" t="s">
        <v>204</v>
      </c>
      <c r="BGH179" s="78" t="s">
        <v>204</v>
      </c>
      <c r="BGI179" s="78" t="s">
        <v>204</v>
      </c>
      <c r="BGJ179" s="78" t="s">
        <v>204</v>
      </c>
      <c r="BGK179" s="78" t="s">
        <v>204</v>
      </c>
      <c r="BGL179" s="78" t="s">
        <v>204</v>
      </c>
      <c r="BGM179" s="78" t="s">
        <v>204</v>
      </c>
      <c r="BGN179" s="78" t="s">
        <v>204</v>
      </c>
      <c r="BGO179" s="78" t="s">
        <v>204</v>
      </c>
      <c r="BGP179" s="78" t="s">
        <v>204</v>
      </c>
      <c r="BGQ179" s="78" t="s">
        <v>204</v>
      </c>
      <c r="BGR179" s="78" t="s">
        <v>204</v>
      </c>
      <c r="BGS179" s="78" t="s">
        <v>204</v>
      </c>
      <c r="BGT179" s="78" t="s">
        <v>204</v>
      </c>
      <c r="BGU179" s="78" t="s">
        <v>204</v>
      </c>
      <c r="BGV179" s="78" t="s">
        <v>204</v>
      </c>
      <c r="BGW179" s="78" t="s">
        <v>204</v>
      </c>
      <c r="BGX179" s="78" t="s">
        <v>204</v>
      </c>
      <c r="BGY179" s="78" t="s">
        <v>204</v>
      </c>
      <c r="BGZ179" s="78" t="s">
        <v>204</v>
      </c>
      <c r="BHA179" s="78" t="s">
        <v>204</v>
      </c>
      <c r="BHB179" s="78" t="s">
        <v>204</v>
      </c>
      <c r="BHC179" s="78" t="s">
        <v>204</v>
      </c>
      <c r="BHD179" s="78" t="s">
        <v>204</v>
      </c>
      <c r="BHE179" s="78" t="s">
        <v>204</v>
      </c>
      <c r="BHF179" s="78" t="s">
        <v>204</v>
      </c>
      <c r="BHG179" s="78" t="s">
        <v>204</v>
      </c>
      <c r="BHH179" s="78" t="s">
        <v>204</v>
      </c>
      <c r="BHI179" s="78" t="s">
        <v>204</v>
      </c>
      <c r="BHJ179" s="78" t="s">
        <v>204</v>
      </c>
      <c r="BHK179" s="78" t="s">
        <v>204</v>
      </c>
      <c r="BHL179" s="78" t="s">
        <v>204</v>
      </c>
      <c r="BHM179" s="78" t="s">
        <v>204</v>
      </c>
      <c r="BHN179" s="78" t="s">
        <v>204</v>
      </c>
      <c r="BHO179" s="78" t="s">
        <v>204</v>
      </c>
      <c r="BHP179" s="78" t="s">
        <v>204</v>
      </c>
      <c r="BHQ179" s="78" t="s">
        <v>204</v>
      </c>
      <c r="BHR179" s="78" t="s">
        <v>204</v>
      </c>
      <c r="BHS179" s="78" t="s">
        <v>204</v>
      </c>
      <c r="BHT179" s="78" t="s">
        <v>204</v>
      </c>
      <c r="BHU179" s="78" t="s">
        <v>204</v>
      </c>
      <c r="BHV179" s="78" t="s">
        <v>204</v>
      </c>
      <c r="BHW179" s="78" t="s">
        <v>204</v>
      </c>
      <c r="BHX179" s="78" t="s">
        <v>204</v>
      </c>
      <c r="BHY179" s="78" t="s">
        <v>204</v>
      </c>
      <c r="BHZ179" s="78" t="s">
        <v>204</v>
      </c>
      <c r="BIA179" s="78" t="s">
        <v>204</v>
      </c>
      <c r="BIB179" s="78" t="s">
        <v>204</v>
      </c>
      <c r="BIC179" s="78" t="s">
        <v>204</v>
      </c>
      <c r="BID179" s="78" t="s">
        <v>204</v>
      </c>
      <c r="BIE179" s="78" t="s">
        <v>204</v>
      </c>
      <c r="BIF179" s="78" t="s">
        <v>204</v>
      </c>
      <c r="BIG179" s="78" t="s">
        <v>204</v>
      </c>
      <c r="BIH179" s="78" t="s">
        <v>204</v>
      </c>
      <c r="BII179" s="78" t="s">
        <v>204</v>
      </c>
      <c r="BIJ179" s="78" t="s">
        <v>204</v>
      </c>
      <c r="BIK179" s="78" t="s">
        <v>204</v>
      </c>
      <c r="BIL179" s="78" t="s">
        <v>204</v>
      </c>
      <c r="BIM179" s="78" t="s">
        <v>204</v>
      </c>
      <c r="BIN179" s="78" t="s">
        <v>204</v>
      </c>
      <c r="BIO179" s="78" t="s">
        <v>204</v>
      </c>
      <c r="BIP179" s="78" t="s">
        <v>204</v>
      </c>
      <c r="BIQ179" s="78" t="s">
        <v>204</v>
      </c>
      <c r="BIR179" s="78" t="s">
        <v>204</v>
      </c>
      <c r="BIS179" s="78" t="s">
        <v>204</v>
      </c>
      <c r="BIT179" s="78" t="s">
        <v>204</v>
      </c>
      <c r="BIU179" s="78" t="s">
        <v>204</v>
      </c>
      <c r="BIV179" s="78" t="s">
        <v>204</v>
      </c>
      <c r="BIW179" s="78" t="s">
        <v>204</v>
      </c>
      <c r="BIX179" s="78" t="s">
        <v>204</v>
      </c>
      <c r="BIY179" s="78" t="s">
        <v>204</v>
      </c>
      <c r="BIZ179" s="78" t="s">
        <v>204</v>
      </c>
      <c r="BJA179" s="78" t="s">
        <v>204</v>
      </c>
      <c r="BJB179" s="78" t="s">
        <v>204</v>
      </c>
      <c r="BJC179" s="78" t="s">
        <v>204</v>
      </c>
      <c r="BJD179" s="78" t="s">
        <v>204</v>
      </c>
      <c r="BJE179" s="78" t="s">
        <v>204</v>
      </c>
      <c r="BJF179" s="78" t="s">
        <v>204</v>
      </c>
      <c r="BJG179" s="78" t="s">
        <v>204</v>
      </c>
      <c r="BJH179" s="78" t="s">
        <v>204</v>
      </c>
      <c r="BJI179" s="78" t="s">
        <v>204</v>
      </c>
      <c r="BJJ179" s="78" t="s">
        <v>204</v>
      </c>
      <c r="BJK179" s="78" t="s">
        <v>204</v>
      </c>
      <c r="BJL179" s="78" t="s">
        <v>204</v>
      </c>
      <c r="BJM179" s="78" t="s">
        <v>204</v>
      </c>
      <c r="BJN179" s="78" t="s">
        <v>204</v>
      </c>
      <c r="BJO179" s="78" t="s">
        <v>204</v>
      </c>
      <c r="BJP179" s="78" t="s">
        <v>204</v>
      </c>
      <c r="BJQ179" s="78" t="s">
        <v>204</v>
      </c>
      <c r="BJR179" s="78" t="s">
        <v>204</v>
      </c>
      <c r="BJS179" s="78" t="s">
        <v>204</v>
      </c>
      <c r="BJT179" s="78" t="s">
        <v>204</v>
      </c>
      <c r="BJU179" s="78" t="s">
        <v>204</v>
      </c>
      <c r="BJV179" s="78" t="s">
        <v>204</v>
      </c>
      <c r="BJW179" s="78" t="s">
        <v>204</v>
      </c>
      <c r="BJX179" s="78" t="s">
        <v>204</v>
      </c>
      <c r="BJY179" s="78" t="s">
        <v>204</v>
      </c>
      <c r="BJZ179" s="78" t="s">
        <v>204</v>
      </c>
      <c r="BKA179" s="78" t="s">
        <v>204</v>
      </c>
      <c r="BKB179" s="78" t="s">
        <v>204</v>
      </c>
      <c r="BKC179" s="78" t="s">
        <v>204</v>
      </c>
      <c r="BKD179" s="78" t="s">
        <v>204</v>
      </c>
      <c r="BKE179" s="78" t="s">
        <v>204</v>
      </c>
      <c r="BKF179" s="78" t="s">
        <v>204</v>
      </c>
      <c r="BKG179" s="78" t="s">
        <v>204</v>
      </c>
      <c r="BKH179" s="78" t="s">
        <v>204</v>
      </c>
      <c r="BKI179" s="78" t="s">
        <v>204</v>
      </c>
      <c r="BKJ179" s="78" t="s">
        <v>204</v>
      </c>
      <c r="BKK179" s="78" t="s">
        <v>204</v>
      </c>
      <c r="BKL179" s="78" t="s">
        <v>204</v>
      </c>
      <c r="BKM179" s="78" t="s">
        <v>204</v>
      </c>
      <c r="BKN179" s="78" t="s">
        <v>204</v>
      </c>
      <c r="BKO179" s="78" t="s">
        <v>204</v>
      </c>
      <c r="BKP179" s="78" t="s">
        <v>204</v>
      </c>
      <c r="BKQ179" s="78" t="s">
        <v>204</v>
      </c>
      <c r="BKR179" s="78" t="s">
        <v>204</v>
      </c>
      <c r="BKS179" s="78" t="s">
        <v>204</v>
      </c>
      <c r="BKT179" s="78" t="s">
        <v>204</v>
      </c>
      <c r="BKU179" s="78" t="s">
        <v>204</v>
      </c>
      <c r="BKV179" s="78" t="s">
        <v>204</v>
      </c>
      <c r="BKW179" s="78" t="s">
        <v>204</v>
      </c>
      <c r="BKX179" s="78" t="s">
        <v>204</v>
      </c>
      <c r="BKY179" s="78" t="s">
        <v>204</v>
      </c>
      <c r="BKZ179" s="78" t="s">
        <v>204</v>
      </c>
      <c r="BLA179" s="78" t="s">
        <v>204</v>
      </c>
      <c r="BLB179" s="78" t="s">
        <v>204</v>
      </c>
      <c r="BLC179" s="78" t="s">
        <v>204</v>
      </c>
      <c r="BLD179" s="78" t="s">
        <v>204</v>
      </c>
      <c r="BLE179" s="78" t="s">
        <v>204</v>
      </c>
      <c r="BLF179" s="78" t="s">
        <v>204</v>
      </c>
      <c r="BLG179" s="78" t="s">
        <v>204</v>
      </c>
      <c r="BLH179" s="78" t="s">
        <v>204</v>
      </c>
      <c r="BLI179" s="78" t="s">
        <v>204</v>
      </c>
      <c r="BLJ179" s="78" t="s">
        <v>204</v>
      </c>
      <c r="BLK179" s="78" t="s">
        <v>204</v>
      </c>
      <c r="BLL179" s="78" t="s">
        <v>204</v>
      </c>
      <c r="BLM179" s="78" t="s">
        <v>204</v>
      </c>
      <c r="BLN179" s="78" t="s">
        <v>204</v>
      </c>
      <c r="BLO179" s="78" t="s">
        <v>204</v>
      </c>
      <c r="BLP179" s="78" t="s">
        <v>204</v>
      </c>
      <c r="BLQ179" s="78" t="s">
        <v>204</v>
      </c>
      <c r="BLR179" s="78" t="s">
        <v>204</v>
      </c>
      <c r="BLS179" s="78" t="s">
        <v>204</v>
      </c>
      <c r="BLT179" s="78" t="s">
        <v>204</v>
      </c>
      <c r="BLU179" s="78" t="s">
        <v>204</v>
      </c>
      <c r="BLV179" s="78" t="s">
        <v>204</v>
      </c>
      <c r="BLW179" s="78" t="s">
        <v>204</v>
      </c>
      <c r="BLX179" s="78" t="s">
        <v>204</v>
      </c>
      <c r="BLY179" s="78" t="s">
        <v>204</v>
      </c>
      <c r="BLZ179" s="78" t="s">
        <v>204</v>
      </c>
      <c r="BMA179" s="78" t="s">
        <v>204</v>
      </c>
      <c r="BMB179" s="78" t="s">
        <v>204</v>
      </c>
      <c r="BMC179" s="78" t="s">
        <v>204</v>
      </c>
      <c r="BMD179" s="78" t="s">
        <v>204</v>
      </c>
      <c r="BME179" s="78" t="s">
        <v>204</v>
      </c>
      <c r="BMF179" s="78" t="s">
        <v>204</v>
      </c>
      <c r="BMG179" s="78" t="s">
        <v>204</v>
      </c>
      <c r="BMH179" s="78" t="s">
        <v>204</v>
      </c>
      <c r="BMI179" s="78" t="s">
        <v>204</v>
      </c>
      <c r="BMJ179" s="78" t="s">
        <v>204</v>
      </c>
      <c r="BMK179" s="78" t="s">
        <v>204</v>
      </c>
      <c r="BML179" s="78" t="s">
        <v>204</v>
      </c>
      <c r="BMM179" s="78" t="s">
        <v>204</v>
      </c>
      <c r="BMN179" s="78" t="s">
        <v>204</v>
      </c>
      <c r="BMO179" s="78" t="s">
        <v>204</v>
      </c>
      <c r="BMP179" s="78" t="s">
        <v>204</v>
      </c>
      <c r="BMQ179" s="78" t="s">
        <v>204</v>
      </c>
      <c r="BMR179" s="78" t="s">
        <v>204</v>
      </c>
      <c r="BMS179" s="78" t="s">
        <v>204</v>
      </c>
      <c r="BMT179" s="78" t="s">
        <v>204</v>
      </c>
      <c r="BMU179" s="78" t="s">
        <v>204</v>
      </c>
      <c r="BMV179" s="78" t="s">
        <v>204</v>
      </c>
      <c r="BMW179" s="78" t="s">
        <v>204</v>
      </c>
      <c r="BMX179" s="78" t="s">
        <v>204</v>
      </c>
      <c r="BMY179" s="78" t="s">
        <v>204</v>
      </c>
      <c r="BMZ179" s="78" t="s">
        <v>204</v>
      </c>
      <c r="BNA179" s="78" t="s">
        <v>204</v>
      </c>
      <c r="BNB179" s="78" t="s">
        <v>204</v>
      </c>
      <c r="BNC179" s="78" t="s">
        <v>204</v>
      </c>
      <c r="BND179" s="78" t="s">
        <v>204</v>
      </c>
      <c r="BNE179" s="78" t="s">
        <v>204</v>
      </c>
      <c r="BNF179" s="78" t="s">
        <v>204</v>
      </c>
      <c r="BNG179" s="78" t="s">
        <v>204</v>
      </c>
      <c r="BNH179" s="78" t="s">
        <v>204</v>
      </c>
      <c r="BNI179" s="78" t="s">
        <v>204</v>
      </c>
      <c r="BNJ179" s="78" t="s">
        <v>204</v>
      </c>
      <c r="BNK179" s="78" t="s">
        <v>204</v>
      </c>
      <c r="BNL179" s="78" t="s">
        <v>204</v>
      </c>
      <c r="BNM179" s="78" t="s">
        <v>204</v>
      </c>
      <c r="BNN179" s="78" t="s">
        <v>204</v>
      </c>
      <c r="BNO179" s="78" t="s">
        <v>204</v>
      </c>
      <c r="BNP179" s="78" t="s">
        <v>204</v>
      </c>
      <c r="BNQ179" s="78" t="s">
        <v>204</v>
      </c>
      <c r="BNR179" s="78" t="s">
        <v>204</v>
      </c>
      <c r="BNS179" s="78" t="s">
        <v>204</v>
      </c>
      <c r="BNT179" s="78" t="s">
        <v>204</v>
      </c>
      <c r="BNU179" s="78" t="s">
        <v>204</v>
      </c>
      <c r="BNV179" s="78" t="s">
        <v>204</v>
      </c>
      <c r="BNW179" s="78" t="s">
        <v>204</v>
      </c>
      <c r="BNX179" s="78" t="s">
        <v>204</v>
      </c>
      <c r="BNY179" s="78" t="s">
        <v>204</v>
      </c>
      <c r="BNZ179" s="78" t="s">
        <v>204</v>
      </c>
      <c r="BOA179" s="78" t="s">
        <v>204</v>
      </c>
      <c r="BOB179" s="78" t="s">
        <v>204</v>
      </c>
      <c r="BOC179" s="78" t="s">
        <v>204</v>
      </c>
      <c r="BOD179" s="78" t="s">
        <v>204</v>
      </c>
      <c r="BOE179" s="78" t="s">
        <v>204</v>
      </c>
      <c r="BOF179" s="78" t="s">
        <v>204</v>
      </c>
      <c r="BOG179" s="78" t="s">
        <v>204</v>
      </c>
      <c r="BOH179" s="78" t="s">
        <v>204</v>
      </c>
      <c r="BOI179" s="78" t="s">
        <v>204</v>
      </c>
      <c r="BOJ179" s="78" t="s">
        <v>204</v>
      </c>
      <c r="BOK179" s="78" t="s">
        <v>204</v>
      </c>
      <c r="BOL179" s="78" t="s">
        <v>204</v>
      </c>
      <c r="BOM179" s="78" t="s">
        <v>204</v>
      </c>
      <c r="BON179" s="78" t="s">
        <v>204</v>
      </c>
      <c r="BOO179" s="78" t="s">
        <v>204</v>
      </c>
      <c r="BOP179" s="78" t="s">
        <v>204</v>
      </c>
      <c r="BOQ179" s="78" t="s">
        <v>204</v>
      </c>
      <c r="BOR179" s="78" t="s">
        <v>204</v>
      </c>
      <c r="BOS179" s="78" t="s">
        <v>204</v>
      </c>
      <c r="BOT179" s="78" t="s">
        <v>204</v>
      </c>
      <c r="BOU179" s="78" t="s">
        <v>204</v>
      </c>
      <c r="BOV179" s="78" t="s">
        <v>204</v>
      </c>
      <c r="BOW179" s="78" t="s">
        <v>204</v>
      </c>
      <c r="BOX179" s="78" t="s">
        <v>204</v>
      </c>
      <c r="BOY179" s="78" t="s">
        <v>204</v>
      </c>
      <c r="BOZ179" s="78" t="s">
        <v>204</v>
      </c>
      <c r="BPA179" s="78" t="s">
        <v>204</v>
      </c>
      <c r="BPB179" s="78" t="s">
        <v>204</v>
      </c>
      <c r="BPC179" s="78" t="s">
        <v>204</v>
      </c>
      <c r="BPD179" s="78" t="s">
        <v>204</v>
      </c>
      <c r="BPE179" s="78" t="s">
        <v>204</v>
      </c>
      <c r="BPF179" s="78" t="s">
        <v>204</v>
      </c>
      <c r="BPG179" s="78" t="s">
        <v>204</v>
      </c>
      <c r="BPH179" s="78" t="s">
        <v>204</v>
      </c>
      <c r="BPI179" s="78" t="s">
        <v>204</v>
      </c>
      <c r="BPJ179" s="78" t="s">
        <v>204</v>
      </c>
      <c r="BPK179" s="78" t="s">
        <v>204</v>
      </c>
      <c r="BPL179" s="78" t="s">
        <v>204</v>
      </c>
      <c r="BPM179" s="78" t="s">
        <v>204</v>
      </c>
      <c r="BPN179" s="78" t="s">
        <v>204</v>
      </c>
      <c r="BPO179" s="78" t="s">
        <v>204</v>
      </c>
      <c r="BPP179" s="78" t="s">
        <v>204</v>
      </c>
      <c r="BPQ179" s="78" t="s">
        <v>204</v>
      </c>
      <c r="BPR179" s="78" t="s">
        <v>204</v>
      </c>
      <c r="BPS179" s="78" t="s">
        <v>204</v>
      </c>
      <c r="BPT179" s="78" t="s">
        <v>204</v>
      </c>
      <c r="BPU179" s="78" t="s">
        <v>204</v>
      </c>
      <c r="BPV179" s="78" t="s">
        <v>204</v>
      </c>
      <c r="BPW179" s="78" t="s">
        <v>204</v>
      </c>
      <c r="BPX179" s="78" t="s">
        <v>204</v>
      </c>
      <c r="BPY179" s="78" t="s">
        <v>204</v>
      </c>
      <c r="BPZ179" s="78" t="s">
        <v>204</v>
      </c>
      <c r="BQA179" s="78" t="s">
        <v>204</v>
      </c>
      <c r="BQB179" s="78" t="s">
        <v>204</v>
      </c>
      <c r="BQC179" s="78" t="s">
        <v>204</v>
      </c>
      <c r="BQD179" s="78" t="s">
        <v>204</v>
      </c>
      <c r="BQE179" s="78" t="s">
        <v>204</v>
      </c>
      <c r="BQF179" s="78" t="s">
        <v>204</v>
      </c>
      <c r="BQG179" s="78" t="s">
        <v>204</v>
      </c>
      <c r="BQH179" s="78" t="s">
        <v>204</v>
      </c>
      <c r="BQI179" s="78" t="s">
        <v>204</v>
      </c>
      <c r="BQJ179" s="78" t="s">
        <v>204</v>
      </c>
      <c r="BQK179" s="78" t="s">
        <v>204</v>
      </c>
      <c r="BQL179" s="78" t="s">
        <v>204</v>
      </c>
      <c r="BQM179" s="78" t="s">
        <v>204</v>
      </c>
      <c r="BQN179" s="78" t="s">
        <v>204</v>
      </c>
      <c r="BQO179" s="78" t="s">
        <v>204</v>
      </c>
      <c r="BQP179" s="78" t="s">
        <v>204</v>
      </c>
      <c r="BQQ179" s="78" t="s">
        <v>204</v>
      </c>
      <c r="BQR179" s="78" t="s">
        <v>204</v>
      </c>
      <c r="BQS179" s="78" t="s">
        <v>204</v>
      </c>
      <c r="BQT179" s="78" t="s">
        <v>204</v>
      </c>
      <c r="BQU179" s="78" t="s">
        <v>204</v>
      </c>
      <c r="BQV179" s="78" t="s">
        <v>204</v>
      </c>
      <c r="BQW179" s="78" t="s">
        <v>204</v>
      </c>
      <c r="BQX179" s="78" t="s">
        <v>204</v>
      </c>
      <c r="BQY179" s="78" t="s">
        <v>204</v>
      </c>
      <c r="BQZ179" s="78" t="s">
        <v>204</v>
      </c>
      <c r="BRA179" s="78" t="s">
        <v>204</v>
      </c>
      <c r="BRB179" s="78" t="s">
        <v>204</v>
      </c>
      <c r="BRC179" s="78" t="s">
        <v>204</v>
      </c>
      <c r="BRD179" s="78" t="s">
        <v>204</v>
      </c>
      <c r="BRE179" s="78" t="s">
        <v>204</v>
      </c>
      <c r="BRF179" s="78" t="s">
        <v>204</v>
      </c>
      <c r="BRG179" s="78" t="s">
        <v>204</v>
      </c>
      <c r="BRH179" s="78" t="s">
        <v>204</v>
      </c>
      <c r="BRI179" s="78" t="s">
        <v>204</v>
      </c>
      <c r="BRJ179" s="78" t="s">
        <v>204</v>
      </c>
      <c r="BRK179" s="78" t="s">
        <v>204</v>
      </c>
      <c r="BRL179" s="78" t="s">
        <v>204</v>
      </c>
      <c r="BRM179" s="78" t="s">
        <v>204</v>
      </c>
      <c r="BRN179" s="78" t="s">
        <v>204</v>
      </c>
      <c r="BRO179" s="78" t="s">
        <v>204</v>
      </c>
      <c r="BRP179" s="78" t="s">
        <v>204</v>
      </c>
      <c r="BRQ179" s="78" t="s">
        <v>204</v>
      </c>
      <c r="BRR179" s="78" t="s">
        <v>204</v>
      </c>
      <c r="BRS179" s="78" t="s">
        <v>204</v>
      </c>
      <c r="BRT179" s="78" t="s">
        <v>204</v>
      </c>
      <c r="BRU179" s="78" t="s">
        <v>204</v>
      </c>
      <c r="BRV179" s="78" t="s">
        <v>204</v>
      </c>
      <c r="BRW179" s="78" t="s">
        <v>204</v>
      </c>
      <c r="BRX179" s="78" t="s">
        <v>204</v>
      </c>
      <c r="BRY179" s="78" t="s">
        <v>204</v>
      </c>
      <c r="BRZ179" s="78" t="s">
        <v>204</v>
      </c>
      <c r="BSA179" s="78" t="s">
        <v>204</v>
      </c>
      <c r="BSB179" s="78" t="s">
        <v>204</v>
      </c>
      <c r="BSC179" s="78" t="s">
        <v>204</v>
      </c>
      <c r="BSD179" s="78" t="s">
        <v>204</v>
      </c>
      <c r="BSE179" s="78" t="s">
        <v>204</v>
      </c>
      <c r="BSF179" s="78" t="s">
        <v>204</v>
      </c>
      <c r="BSG179" s="78" t="s">
        <v>204</v>
      </c>
      <c r="BSH179" s="78" t="s">
        <v>204</v>
      </c>
      <c r="BSI179" s="78" t="s">
        <v>204</v>
      </c>
      <c r="BSJ179" s="78" t="s">
        <v>204</v>
      </c>
      <c r="BSK179" s="78" t="s">
        <v>204</v>
      </c>
      <c r="BSL179" s="78" t="s">
        <v>204</v>
      </c>
      <c r="BSM179" s="78" t="s">
        <v>204</v>
      </c>
      <c r="BSN179" s="78" t="s">
        <v>204</v>
      </c>
      <c r="BSO179" s="78" t="s">
        <v>204</v>
      </c>
      <c r="BSP179" s="78" t="s">
        <v>204</v>
      </c>
      <c r="BSQ179" s="78" t="s">
        <v>204</v>
      </c>
      <c r="BSR179" s="78" t="s">
        <v>204</v>
      </c>
      <c r="BSS179" s="78" t="s">
        <v>204</v>
      </c>
      <c r="BST179" s="78" t="s">
        <v>204</v>
      </c>
      <c r="BSU179" s="78" t="s">
        <v>204</v>
      </c>
      <c r="BSV179" s="78" t="s">
        <v>204</v>
      </c>
      <c r="BSW179" s="78" t="s">
        <v>204</v>
      </c>
      <c r="BSX179" s="78" t="s">
        <v>204</v>
      </c>
      <c r="BSY179" s="78" t="s">
        <v>204</v>
      </c>
      <c r="BSZ179" s="78" t="s">
        <v>204</v>
      </c>
      <c r="BTA179" s="78" t="s">
        <v>204</v>
      </c>
      <c r="BTB179" s="78" t="s">
        <v>204</v>
      </c>
      <c r="BTC179" s="78" t="s">
        <v>204</v>
      </c>
      <c r="BTD179" s="78" t="s">
        <v>204</v>
      </c>
      <c r="BTE179" s="78" t="s">
        <v>204</v>
      </c>
      <c r="BTF179" s="78" t="s">
        <v>204</v>
      </c>
      <c r="BTG179" s="78" t="s">
        <v>204</v>
      </c>
      <c r="BTH179" s="78" t="s">
        <v>204</v>
      </c>
      <c r="BTI179" s="78" t="s">
        <v>204</v>
      </c>
      <c r="BTJ179" s="78" t="s">
        <v>204</v>
      </c>
      <c r="BTK179" s="78" t="s">
        <v>204</v>
      </c>
      <c r="BTL179" s="78" t="s">
        <v>204</v>
      </c>
      <c r="BTM179" s="78" t="s">
        <v>204</v>
      </c>
      <c r="BTN179" s="78" t="s">
        <v>204</v>
      </c>
      <c r="BTO179" s="78" t="s">
        <v>204</v>
      </c>
      <c r="BTP179" s="78" t="s">
        <v>204</v>
      </c>
      <c r="BTQ179" s="78" t="s">
        <v>204</v>
      </c>
      <c r="BTR179" s="78" t="s">
        <v>204</v>
      </c>
      <c r="BTS179" s="78" t="s">
        <v>204</v>
      </c>
      <c r="BTT179" s="78" t="s">
        <v>204</v>
      </c>
      <c r="BTU179" s="78" t="s">
        <v>204</v>
      </c>
      <c r="BTV179" s="78" t="s">
        <v>204</v>
      </c>
      <c r="BTW179" s="78" t="s">
        <v>204</v>
      </c>
      <c r="BTX179" s="78" t="s">
        <v>204</v>
      </c>
      <c r="BTY179" s="78" t="s">
        <v>204</v>
      </c>
      <c r="BTZ179" s="78" t="s">
        <v>204</v>
      </c>
      <c r="BUA179" s="78" t="s">
        <v>204</v>
      </c>
      <c r="BUB179" s="78" t="s">
        <v>204</v>
      </c>
      <c r="BUC179" s="78" t="s">
        <v>204</v>
      </c>
      <c r="BUD179" s="78" t="s">
        <v>204</v>
      </c>
      <c r="BUE179" s="78" t="s">
        <v>204</v>
      </c>
      <c r="BUF179" s="78" t="s">
        <v>204</v>
      </c>
      <c r="BUG179" s="78" t="s">
        <v>204</v>
      </c>
      <c r="BUH179" s="78" t="s">
        <v>204</v>
      </c>
      <c r="BUI179" s="78" t="s">
        <v>204</v>
      </c>
      <c r="BUJ179" s="78" t="s">
        <v>204</v>
      </c>
      <c r="BUK179" s="78" t="s">
        <v>204</v>
      </c>
      <c r="BUL179" s="78" t="s">
        <v>204</v>
      </c>
      <c r="BUM179" s="78" t="s">
        <v>204</v>
      </c>
      <c r="BUN179" s="78" t="s">
        <v>204</v>
      </c>
      <c r="BUO179" s="78" t="s">
        <v>204</v>
      </c>
      <c r="BUP179" s="78" t="s">
        <v>204</v>
      </c>
      <c r="BUQ179" s="78" t="s">
        <v>204</v>
      </c>
      <c r="BUR179" s="78" t="s">
        <v>204</v>
      </c>
      <c r="BUS179" s="78" t="s">
        <v>204</v>
      </c>
      <c r="BUT179" s="78" t="s">
        <v>204</v>
      </c>
      <c r="BUU179" s="78" t="s">
        <v>204</v>
      </c>
      <c r="BUV179" s="78" t="s">
        <v>204</v>
      </c>
      <c r="BUW179" s="78" t="s">
        <v>204</v>
      </c>
      <c r="BUX179" s="78" t="s">
        <v>204</v>
      </c>
      <c r="BUY179" s="78" t="s">
        <v>204</v>
      </c>
      <c r="BUZ179" s="78" t="s">
        <v>204</v>
      </c>
      <c r="BVA179" s="78" t="s">
        <v>204</v>
      </c>
      <c r="BVB179" s="78" t="s">
        <v>204</v>
      </c>
      <c r="BVC179" s="78" t="s">
        <v>204</v>
      </c>
      <c r="BVD179" s="78" t="s">
        <v>204</v>
      </c>
      <c r="BVE179" s="78" t="s">
        <v>204</v>
      </c>
      <c r="BVF179" s="78" t="s">
        <v>204</v>
      </c>
      <c r="BVG179" s="78" t="s">
        <v>204</v>
      </c>
      <c r="BVH179" s="78" t="s">
        <v>204</v>
      </c>
      <c r="BVI179" s="78" t="s">
        <v>204</v>
      </c>
      <c r="BVJ179" s="78" t="s">
        <v>204</v>
      </c>
      <c r="BVK179" s="78" t="s">
        <v>204</v>
      </c>
      <c r="BVL179" s="78" t="s">
        <v>204</v>
      </c>
      <c r="BVM179" s="78" t="s">
        <v>204</v>
      </c>
      <c r="BVN179" s="78" t="s">
        <v>204</v>
      </c>
      <c r="BVO179" s="78" t="s">
        <v>204</v>
      </c>
      <c r="BVP179" s="78" t="s">
        <v>204</v>
      </c>
      <c r="BVQ179" s="78" t="s">
        <v>204</v>
      </c>
      <c r="BVR179" s="78" t="s">
        <v>204</v>
      </c>
      <c r="BVS179" s="78" t="s">
        <v>204</v>
      </c>
      <c r="BVT179" s="78" t="s">
        <v>204</v>
      </c>
      <c r="BVU179" s="78" t="s">
        <v>204</v>
      </c>
      <c r="BVV179" s="78" t="s">
        <v>204</v>
      </c>
      <c r="BVW179" s="78" t="s">
        <v>204</v>
      </c>
      <c r="BVX179" s="78" t="s">
        <v>204</v>
      </c>
      <c r="BVY179" s="78" t="s">
        <v>204</v>
      </c>
      <c r="BVZ179" s="78" t="s">
        <v>204</v>
      </c>
      <c r="BWA179" s="78" t="s">
        <v>204</v>
      </c>
      <c r="BWB179" s="78" t="s">
        <v>204</v>
      </c>
      <c r="BWC179" s="78" t="s">
        <v>204</v>
      </c>
      <c r="BWD179" s="78" t="s">
        <v>204</v>
      </c>
      <c r="BWE179" s="78" t="s">
        <v>204</v>
      </c>
      <c r="BWF179" s="78" t="s">
        <v>204</v>
      </c>
      <c r="BWG179" s="78" t="s">
        <v>204</v>
      </c>
      <c r="BWH179" s="78" t="s">
        <v>204</v>
      </c>
      <c r="BWI179" s="78" t="s">
        <v>204</v>
      </c>
      <c r="BWJ179" s="78" t="s">
        <v>204</v>
      </c>
      <c r="BWK179" s="78" t="s">
        <v>204</v>
      </c>
      <c r="BWL179" s="78" t="s">
        <v>204</v>
      </c>
      <c r="BWM179" s="78" t="s">
        <v>204</v>
      </c>
      <c r="BWN179" s="78" t="s">
        <v>204</v>
      </c>
      <c r="BWO179" s="78" t="s">
        <v>204</v>
      </c>
      <c r="BWP179" s="78" t="s">
        <v>204</v>
      </c>
      <c r="BWQ179" s="78" t="s">
        <v>204</v>
      </c>
      <c r="BWR179" s="78" t="s">
        <v>204</v>
      </c>
      <c r="BWS179" s="78" t="s">
        <v>204</v>
      </c>
      <c r="BWT179" s="78" t="s">
        <v>204</v>
      </c>
      <c r="BWU179" s="78" t="s">
        <v>204</v>
      </c>
      <c r="BWV179" s="78" t="s">
        <v>204</v>
      </c>
      <c r="BWW179" s="78" t="s">
        <v>204</v>
      </c>
      <c r="BWX179" s="78" t="s">
        <v>204</v>
      </c>
      <c r="BWY179" s="78" t="s">
        <v>204</v>
      </c>
      <c r="BWZ179" s="78" t="s">
        <v>204</v>
      </c>
      <c r="BXA179" s="78" t="s">
        <v>204</v>
      </c>
      <c r="BXB179" s="78" t="s">
        <v>204</v>
      </c>
      <c r="BXC179" s="78" t="s">
        <v>204</v>
      </c>
      <c r="BXD179" s="78" t="s">
        <v>204</v>
      </c>
      <c r="BXE179" s="78" t="s">
        <v>204</v>
      </c>
      <c r="BXF179" s="78" t="s">
        <v>204</v>
      </c>
      <c r="BXG179" s="78" t="s">
        <v>204</v>
      </c>
      <c r="BXH179" s="78" t="s">
        <v>204</v>
      </c>
      <c r="BXI179" s="78" t="s">
        <v>204</v>
      </c>
      <c r="BXJ179" s="78" t="s">
        <v>204</v>
      </c>
      <c r="BXK179" s="78" t="s">
        <v>204</v>
      </c>
      <c r="BXL179" s="78" t="s">
        <v>204</v>
      </c>
      <c r="BXM179" s="78" t="s">
        <v>204</v>
      </c>
      <c r="BXN179" s="78" t="s">
        <v>204</v>
      </c>
      <c r="BXO179" s="78" t="s">
        <v>204</v>
      </c>
      <c r="BXP179" s="78" t="s">
        <v>204</v>
      </c>
      <c r="BXQ179" s="78" t="s">
        <v>204</v>
      </c>
      <c r="BXR179" s="78" t="s">
        <v>204</v>
      </c>
      <c r="BXS179" s="78" t="s">
        <v>204</v>
      </c>
      <c r="BXT179" s="78" t="s">
        <v>204</v>
      </c>
      <c r="BXU179" s="78" t="s">
        <v>204</v>
      </c>
      <c r="BXV179" s="78" t="s">
        <v>204</v>
      </c>
      <c r="BXW179" s="78" t="s">
        <v>204</v>
      </c>
      <c r="BXX179" s="78" t="s">
        <v>204</v>
      </c>
      <c r="BXY179" s="78" t="s">
        <v>204</v>
      </c>
      <c r="BXZ179" s="78" t="s">
        <v>204</v>
      </c>
      <c r="BYA179" s="78" t="s">
        <v>204</v>
      </c>
      <c r="BYB179" s="78" t="s">
        <v>204</v>
      </c>
      <c r="BYC179" s="78" t="s">
        <v>204</v>
      </c>
      <c r="BYD179" s="78" t="s">
        <v>204</v>
      </c>
      <c r="BYE179" s="78" t="s">
        <v>204</v>
      </c>
      <c r="BYF179" s="78" t="s">
        <v>204</v>
      </c>
      <c r="BYG179" s="78" t="s">
        <v>204</v>
      </c>
      <c r="BYH179" s="78" t="s">
        <v>204</v>
      </c>
      <c r="BYI179" s="78" t="s">
        <v>204</v>
      </c>
      <c r="BYJ179" s="78" t="s">
        <v>204</v>
      </c>
      <c r="BYK179" s="78" t="s">
        <v>204</v>
      </c>
      <c r="BYL179" s="78" t="s">
        <v>204</v>
      </c>
      <c r="BYM179" s="78" t="s">
        <v>204</v>
      </c>
      <c r="BYN179" s="78" t="s">
        <v>204</v>
      </c>
      <c r="BYO179" s="78" t="s">
        <v>204</v>
      </c>
      <c r="BYP179" s="78" t="s">
        <v>204</v>
      </c>
      <c r="BYQ179" s="78" t="s">
        <v>204</v>
      </c>
      <c r="BYR179" s="78" t="s">
        <v>204</v>
      </c>
      <c r="BYS179" s="78" t="s">
        <v>204</v>
      </c>
      <c r="BYT179" s="78" t="s">
        <v>204</v>
      </c>
      <c r="BYU179" s="78" t="s">
        <v>204</v>
      </c>
      <c r="BYV179" s="78" t="s">
        <v>204</v>
      </c>
      <c r="BYW179" s="78" t="s">
        <v>204</v>
      </c>
      <c r="BYX179" s="78" t="s">
        <v>204</v>
      </c>
      <c r="BYY179" s="78" t="s">
        <v>204</v>
      </c>
      <c r="BYZ179" s="78" t="s">
        <v>204</v>
      </c>
      <c r="BZA179" s="78" t="s">
        <v>204</v>
      </c>
      <c r="BZB179" s="78" t="s">
        <v>204</v>
      </c>
      <c r="BZC179" s="78" t="s">
        <v>204</v>
      </c>
      <c r="BZD179" s="78" t="s">
        <v>204</v>
      </c>
      <c r="BZE179" s="78" t="s">
        <v>204</v>
      </c>
      <c r="BZF179" s="78" t="s">
        <v>204</v>
      </c>
      <c r="BZG179" s="78" t="s">
        <v>204</v>
      </c>
      <c r="BZH179" s="78" t="s">
        <v>204</v>
      </c>
      <c r="BZI179" s="78" t="s">
        <v>204</v>
      </c>
      <c r="BZJ179" s="78" t="s">
        <v>204</v>
      </c>
      <c r="BZK179" s="78" t="s">
        <v>204</v>
      </c>
      <c r="BZL179" s="78" t="s">
        <v>204</v>
      </c>
      <c r="BZM179" s="78" t="s">
        <v>204</v>
      </c>
      <c r="BZN179" s="78" t="s">
        <v>204</v>
      </c>
      <c r="BZO179" s="78" t="s">
        <v>204</v>
      </c>
      <c r="BZP179" s="78" t="s">
        <v>204</v>
      </c>
      <c r="BZQ179" s="78" t="s">
        <v>204</v>
      </c>
      <c r="BZR179" s="78" t="s">
        <v>204</v>
      </c>
      <c r="BZS179" s="78" t="s">
        <v>204</v>
      </c>
      <c r="BZT179" s="78" t="s">
        <v>204</v>
      </c>
      <c r="BZU179" s="78" t="s">
        <v>204</v>
      </c>
      <c r="BZV179" s="78" t="s">
        <v>204</v>
      </c>
      <c r="BZW179" s="78" t="s">
        <v>204</v>
      </c>
      <c r="BZX179" s="78" t="s">
        <v>204</v>
      </c>
      <c r="BZY179" s="78" t="s">
        <v>204</v>
      </c>
      <c r="BZZ179" s="78" t="s">
        <v>204</v>
      </c>
      <c r="CAA179" s="78" t="s">
        <v>204</v>
      </c>
      <c r="CAB179" s="78" t="s">
        <v>204</v>
      </c>
      <c r="CAC179" s="78" t="s">
        <v>204</v>
      </c>
      <c r="CAD179" s="78" t="s">
        <v>204</v>
      </c>
      <c r="CAE179" s="78" t="s">
        <v>204</v>
      </c>
      <c r="CAF179" s="78" t="s">
        <v>204</v>
      </c>
      <c r="CAG179" s="78" t="s">
        <v>204</v>
      </c>
      <c r="CAH179" s="78" t="s">
        <v>204</v>
      </c>
      <c r="CAI179" s="78" t="s">
        <v>204</v>
      </c>
      <c r="CAJ179" s="78" t="s">
        <v>204</v>
      </c>
      <c r="CAK179" s="78" t="s">
        <v>204</v>
      </c>
      <c r="CAL179" s="78" t="s">
        <v>204</v>
      </c>
      <c r="CAM179" s="78" t="s">
        <v>204</v>
      </c>
      <c r="CAN179" s="78" t="s">
        <v>204</v>
      </c>
      <c r="CAO179" s="78" t="s">
        <v>204</v>
      </c>
      <c r="CAP179" s="78" t="s">
        <v>204</v>
      </c>
      <c r="CAQ179" s="78" t="s">
        <v>204</v>
      </c>
      <c r="CAR179" s="78" t="s">
        <v>204</v>
      </c>
      <c r="CAS179" s="78" t="s">
        <v>204</v>
      </c>
      <c r="CAT179" s="78" t="s">
        <v>204</v>
      </c>
      <c r="CAU179" s="78" t="s">
        <v>204</v>
      </c>
      <c r="CAV179" s="78" t="s">
        <v>204</v>
      </c>
      <c r="CAW179" s="78" t="s">
        <v>204</v>
      </c>
      <c r="CAX179" s="78" t="s">
        <v>204</v>
      </c>
      <c r="CAY179" s="78" t="s">
        <v>204</v>
      </c>
      <c r="CAZ179" s="78" t="s">
        <v>204</v>
      </c>
      <c r="CBA179" s="78" t="s">
        <v>204</v>
      </c>
      <c r="CBB179" s="78" t="s">
        <v>204</v>
      </c>
      <c r="CBC179" s="78" t="s">
        <v>204</v>
      </c>
      <c r="CBD179" s="78" t="s">
        <v>204</v>
      </c>
      <c r="CBE179" s="78" t="s">
        <v>204</v>
      </c>
      <c r="CBF179" s="78" t="s">
        <v>204</v>
      </c>
      <c r="CBG179" s="78" t="s">
        <v>204</v>
      </c>
      <c r="CBH179" s="78" t="s">
        <v>204</v>
      </c>
      <c r="CBI179" s="78" t="s">
        <v>204</v>
      </c>
      <c r="CBJ179" s="78" t="s">
        <v>204</v>
      </c>
      <c r="CBK179" s="78" t="s">
        <v>204</v>
      </c>
      <c r="CBL179" s="78" t="s">
        <v>204</v>
      </c>
      <c r="CBM179" s="78" t="s">
        <v>204</v>
      </c>
      <c r="CBN179" s="78" t="s">
        <v>204</v>
      </c>
      <c r="CBO179" s="78" t="s">
        <v>204</v>
      </c>
      <c r="CBP179" s="78" t="s">
        <v>204</v>
      </c>
      <c r="CBQ179" s="78" t="s">
        <v>204</v>
      </c>
      <c r="CBR179" s="78" t="s">
        <v>204</v>
      </c>
      <c r="CBS179" s="78" t="s">
        <v>204</v>
      </c>
      <c r="CBT179" s="78" t="s">
        <v>204</v>
      </c>
      <c r="CBU179" s="78" t="s">
        <v>204</v>
      </c>
      <c r="CBV179" s="78" t="s">
        <v>204</v>
      </c>
      <c r="CBW179" s="78" t="s">
        <v>204</v>
      </c>
      <c r="CBX179" s="78" t="s">
        <v>204</v>
      </c>
      <c r="CBY179" s="78" t="s">
        <v>204</v>
      </c>
      <c r="CBZ179" s="78" t="s">
        <v>204</v>
      </c>
      <c r="CCA179" s="78" t="s">
        <v>204</v>
      </c>
      <c r="CCB179" s="78" t="s">
        <v>204</v>
      </c>
      <c r="CCC179" s="78" t="s">
        <v>204</v>
      </c>
      <c r="CCD179" s="78" t="s">
        <v>204</v>
      </c>
      <c r="CCE179" s="78" t="s">
        <v>204</v>
      </c>
      <c r="CCF179" s="78" t="s">
        <v>204</v>
      </c>
      <c r="CCG179" s="78" t="s">
        <v>204</v>
      </c>
      <c r="CCH179" s="78" t="s">
        <v>204</v>
      </c>
      <c r="CCI179" s="78" t="s">
        <v>204</v>
      </c>
      <c r="CCJ179" s="78" t="s">
        <v>204</v>
      </c>
      <c r="CCK179" s="78" t="s">
        <v>204</v>
      </c>
      <c r="CCL179" s="78" t="s">
        <v>204</v>
      </c>
      <c r="CCM179" s="78" t="s">
        <v>204</v>
      </c>
      <c r="CCN179" s="78" t="s">
        <v>204</v>
      </c>
      <c r="CCO179" s="78" t="s">
        <v>204</v>
      </c>
      <c r="CCP179" s="78" t="s">
        <v>204</v>
      </c>
      <c r="CCQ179" s="78" t="s">
        <v>204</v>
      </c>
      <c r="CCR179" s="78" t="s">
        <v>204</v>
      </c>
      <c r="CCS179" s="78" t="s">
        <v>204</v>
      </c>
      <c r="CCT179" s="78" t="s">
        <v>204</v>
      </c>
      <c r="CCU179" s="78" t="s">
        <v>204</v>
      </c>
      <c r="CCV179" s="78" t="s">
        <v>204</v>
      </c>
      <c r="CCW179" s="78" t="s">
        <v>204</v>
      </c>
      <c r="CCX179" s="78" t="s">
        <v>204</v>
      </c>
      <c r="CCY179" s="78" t="s">
        <v>204</v>
      </c>
      <c r="CCZ179" s="78" t="s">
        <v>204</v>
      </c>
      <c r="CDA179" s="78" t="s">
        <v>204</v>
      </c>
      <c r="CDB179" s="78" t="s">
        <v>204</v>
      </c>
      <c r="CDC179" s="78" t="s">
        <v>204</v>
      </c>
      <c r="CDD179" s="78" t="s">
        <v>204</v>
      </c>
      <c r="CDE179" s="78" t="s">
        <v>204</v>
      </c>
      <c r="CDF179" s="78" t="s">
        <v>204</v>
      </c>
      <c r="CDG179" s="78" t="s">
        <v>204</v>
      </c>
      <c r="CDH179" s="78" t="s">
        <v>204</v>
      </c>
      <c r="CDI179" s="78" t="s">
        <v>204</v>
      </c>
      <c r="CDJ179" s="78" t="s">
        <v>204</v>
      </c>
      <c r="CDK179" s="78" t="s">
        <v>204</v>
      </c>
      <c r="CDL179" s="78" t="s">
        <v>204</v>
      </c>
      <c r="CDM179" s="78" t="s">
        <v>204</v>
      </c>
      <c r="CDN179" s="78" t="s">
        <v>204</v>
      </c>
      <c r="CDO179" s="78" t="s">
        <v>204</v>
      </c>
      <c r="CDP179" s="78" t="s">
        <v>204</v>
      </c>
      <c r="CDQ179" s="78" t="s">
        <v>204</v>
      </c>
      <c r="CDR179" s="78" t="s">
        <v>204</v>
      </c>
      <c r="CDS179" s="78" t="s">
        <v>204</v>
      </c>
      <c r="CDT179" s="78" t="s">
        <v>204</v>
      </c>
      <c r="CDU179" s="78" t="s">
        <v>204</v>
      </c>
      <c r="CDV179" s="78" t="s">
        <v>204</v>
      </c>
      <c r="CDW179" s="78" t="s">
        <v>204</v>
      </c>
      <c r="CDX179" s="78" t="s">
        <v>204</v>
      </c>
      <c r="CDY179" s="78" t="s">
        <v>204</v>
      </c>
      <c r="CDZ179" s="78" t="s">
        <v>204</v>
      </c>
      <c r="CEA179" s="78" t="s">
        <v>204</v>
      </c>
      <c r="CEB179" s="78" t="s">
        <v>204</v>
      </c>
      <c r="CEC179" s="78" t="s">
        <v>204</v>
      </c>
      <c r="CED179" s="78" t="s">
        <v>204</v>
      </c>
      <c r="CEE179" s="78" t="s">
        <v>204</v>
      </c>
      <c r="CEF179" s="78" t="s">
        <v>204</v>
      </c>
      <c r="CEG179" s="78" t="s">
        <v>204</v>
      </c>
      <c r="CEH179" s="78" t="s">
        <v>204</v>
      </c>
      <c r="CEI179" s="78" t="s">
        <v>204</v>
      </c>
      <c r="CEJ179" s="78" t="s">
        <v>204</v>
      </c>
      <c r="CEK179" s="78" t="s">
        <v>204</v>
      </c>
      <c r="CEL179" s="78" t="s">
        <v>204</v>
      </c>
      <c r="CEM179" s="78" t="s">
        <v>204</v>
      </c>
      <c r="CEN179" s="78" t="s">
        <v>204</v>
      </c>
      <c r="CEO179" s="78" t="s">
        <v>204</v>
      </c>
      <c r="CEP179" s="78" t="s">
        <v>204</v>
      </c>
      <c r="CEQ179" s="78" t="s">
        <v>204</v>
      </c>
      <c r="CER179" s="78" t="s">
        <v>204</v>
      </c>
      <c r="CES179" s="78" t="s">
        <v>204</v>
      </c>
      <c r="CET179" s="78" t="s">
        <v>204</v>
      </c>
      <c r="CEU179" s="78" t="s">
        <v>204</v>
      </c>
      <c r="CEV179" s="78" t="s">
        <v>204</v>
      </c>
      <c r="CEW179" s="78" t="s">
        <v>204</v>
      </c>
      <c r="CEX179" s="78" t="s">
        <v>204</v>
      </c>
      <c r="CEY179" s="78" t="s">
        <v>204</v>
      </c>
      <c r="CEZ179" s="78" t="s">
        <v>204</v>
      </c>
      <c r="CFA179" s="78" t="s">
        <v>204</v>
      </c>
      <c r="CFB179" s="78" t="s">
        <v>204</v>
      </c>
      <c r="CFC179" s="78" t="s">
        <v>204</v>
      </c>
      <c r="CFD179" s="78" t="s">
        <v>204</v>
      </c>
      <c r="CFE179" s="78" t="s">
        <v>204</v>
      </c>
      <c r="CFF179" s="78" t="s">
        <v>204</v>
      </c>
      <c r="CFG179" s="78" t="s">
        <v>204</v>
      </c>
      <c r="CFH179" s="78" t="s">
        <v>204</v>
      </c>
      <c r="CFI179" s="78" t="s">
        <v>204</v>
      </c>
      <c r="CFJ179" s="78" t="s">
        <v>204</v>
      </c>
      <c r="CFK179" s="78" t="s">
        <v>204</v>
      </c>
      <c r="CFL179" s="78" t="s">
        <v>204</v>
      </c>
      <c r="CFM179" s="78" t="s">
        <v>204</v>
      </c>
      <c r="CFN179" s="78" t="s">
        <v>204</v>
      </c>
      <c r="CFO179" s="78" t="s">
        <v>204</v>
      </c>
      <c r="CFP179" s="78" t="s">
        <v>204</v>
      </c>
      <c r="CFQ179" s="78" t="s">
        <v>204</v>
      </c>
      <c r="CFR179" s="78" t="s">
        <v>204</v>
      </c>
      <c r="CFS179" s="78" t="s">
        <v>204</v>
      </c>
      <c r="CFT179" s="78" t="s">
        <v>204</v>
      </c>
      <c r="CFU179" s="78" t="s">
        <v>204</v>
      </c>
      <c r="CFV179" s="78" t="s">
        <v>204</v>
      </c>
      <c r="CFW179" s="78" t="s">
        <v>204</v>
      </c>
      <c r="CFX179" s="78" t="s">
        <v>204</v>
      </c>
      <c r="CFY179" s="78" t="s">
        <v>204</v>
      </c>
      <c r="CFZ179" s="78" t="s">
        <v>204</v>
      </c>
      <c r="CGA179" s="78" t="s">
        <v>204</v>
      </c>
      <c r="CGB179" s="78" t="s">
        <v>204</v>
      </c>
      <c r="CGC179" s="78" t="s">
        <v>204</v>
      </c>
      <c r="CGD179" s="78" t="s">
        <v>204</v>
      </c>
      <c r="CGE179" s="78" t="s">
        <v>204</v>
      </c>
      <c r="CGF179" s="78" t="s">
        <v>204</v>
      </c>
      <c r="CGG179" s="78" t="s">
        <v>204</v>
      </c>
      <c r="CGH179" s="78" t="s">
        <v>204</v>
      </c>
      <c r="CGI179" s="78" t="s">
        <v>204</v>
      </c>
      <c r="CGJ179" s="78" t="s">
        <v>204</v>
      </c>
      <c r="CGK179" s="78" t="s">
        <v>204</v>
      </c>
      <c r="CGL179" s="78" t="s">
        <v>204</v>
      </c>
      <c r="CGM179" s="78" t="s">
        <v>204</v>
      </c>
      <c r="CGN179" s="78" t="s">
        <v>204</v>
      </c>
      <c r="CGO179" s="78" t="s">
        <v>204</v>
      </c>
      <c r="CGP179" s="78" t="s">
        <v>204</v>
      </c>
      <c r="CGQ179" s="78" t="s">
        <v>204</v>
      </c>
      <c r="CGR179" s="78" t="s">
        <v>204</v>
      </c>
      <c r="CGS179" s="78" t="s">
        <v>204</v>
      </c>
      <c r="CGT179" s="78" t="s">
        <v>204</v>
      </c>
      <c r="CGU179" s="78" t="s">
        <v>204</v>
      </c>
      <c r="CGV179" s="78" t="s">
        <v>204</v>
      </c>
      <c r="CGW179" s="78" t="s">
        <v>204</v>
      </c>
      <c r="CGX179" s="78" t="s">
        <v>204</v>
      </c>
      <c r="CGY179" s="78" t="s">
        <v>204</v>
      </c>
      <c r="CGZ179" s="78" t="s">
        <v>204</v>
      </c>
      <c r="CHA179" s="78" t="s">
        <v>204</v>
      </c>
      <c r="CHB179" s="78" t="s">
        <v>204</v>
      </c>
      <c r="CHC179" s="78" t="s">
        <v>204</v>
      </c>
      <c r="CHD179" s="78" t="s">
        <v>204</v>
      </c>
      <c r="CHE179" s="78" t="s">
        <v>204</v>
      </c>
      <c r="CHF179" s="78" t="s">
        <v>204</v>
      </c>
      <c r="CHG179" s="78" t="s">
        <v>204</v>
      </c>
      <c r="CHH179" s="78" t="s">
        <v>204</v>
      </c>
      <c r="CHI179" s="78" t="s">
        <v>204</v>
      </c>
      <c r="CHJ179" s="78" t="s">
        <v>204</v>
      </c>
      <c r="CHK179" s="78" t="s">
        <v>204</v>
      </c>
      <c r="CHL179" s="78" t="s">
        <v>204</v>
      </c>
      <c r="CHM179" s="78" t="s">
        <v>204</v>
      </c>
      <c r="CHN179" s="78" t="s">
        <v>204</v>
      </c>
      <c r="CHO179" s="78" t="s">
        <v>204</v>
      </c>
      <c r="CHP179" s="78" t="s">
        <v>204</v>
      </c>
      <c r="CHQ179" s="78" t="s">
        <v>204</v>
      </c>
      <c r="CHR179" s="78" t="s">
        <v>204</v>
      </c>
      <c r="CHS179" s="78" t="s">
        <v>204</v>
      </c>
      <c r="CHT179" s="78" t="s">
        <v>204</v>
      </c>
      <c r="CHU179" s="78" t="s">
        <v>204</v>
      </c>
      <c r="CHV179" s="78" t="s">
        <v>204</v>
      </c>
      <c r="CHW179" s="78" t="s">
        <v>204</v>
      </c>
      <c r="CHX179" s="78" t="s">
        <v>204</v>
      </c>
      <c r="CHY179" s="78" t="s">
        <v>204</v>
      </c>
      <c r="CHZ179" s="78" t="s">
        <v>204</v>
      </c>
      <c r="CIA179" s="78" t="s">
        <v>204</v>
      </c>
      <c r="CIB179" s="78" t="s">
        <v>204</v>
      </c>
      <c r="CIC179" s="78" t="s">
        <v>204</v>
      </c>
      <c r="CID179" s="78" t="s">
        <v>204</v>
      </c>
      <c r="CIE179" s="78" t="s">
        <v>204</v>
      </c>
      <c r="CIF179" s="78" t="s">
        <v>204</v>
      </c>
      <c r="CIG179" s="78" t="s">
        <v>204</v>
      </c>
      <c r="CIH179" s="78" t="s">
        <v>204</v>
      </c>
      <c r="CII179" s="78" t="s">
        <v>204</v>
      </c>
      <c r="CIJ179" s="78" t="s">
        <v>204</v>
      </c>
      <c r="CIK179" s="78" t="s">
        <v>204</v>
      </c>
      <c r="CIL179" s="78" t="s">
        <v>204</v>
      </c>
      <c r="CIM179" s="78" t="s">
        <v>204</v>
      </c>
      <c r="CIN179" s="78" t="s">
        <v>204</v>
      </c>
      <c r="CIO179" s="78" t="s">
        <v>204</v>
      </c>
      <c r="CIP179" s="78" t="s">
        <v>204</v>
      </c>
      <c r="CIQ179" s="78" t="s">
        <v>204</v>
      </c>
      <c r="CIR179" s="78" t="s">
        <v>204</v>
      </c>
      <c r="CIS179" s="78" t="s">
        <v>204</v>
      </c>
      <c r="CIT179" s="78" t="s">
        <v>204</v>
      </c>
      <c r="CIU179" s="78" t="s">
        <v>204</v>
      </c>
      <c r="CIV179" s="78" t="s">
        <v>204</v>
      </c>
      <c r="CIW179" s="78" t="s">
        <v>204</v>
      </c>
      <c r="CIX179" s="78" t="s">
        <v>204</v>
      </c>
      <c r="CIY179" s="78" t="s">
        <v>204</v>
      </c>
      <c r="CIZ179" s="78" t="s">
        <v>204</v>
      </c>
      <c r="CJA179" s="78" t="s">
        <v>204</v>
      </c>
      <c r="CJB179" s="78" t="s">
        <v>204</v>
      </c>
      <c r="CJC179" s="78" t="s">
        <v>204</v>
      </c>
      <c r="CJD179" s="78" t="s">
        <v>204</v>
      </c>
      <c r="CJE179" s="78" t="s">
        <v>204</v>
      </c>
      <c r="CJF179" s="78" t="s">
        <v>204</v>
      </c>
      <c r="CJG179" s="78" t="s">
        <v>204</v>
      </c>
      <c r="CJH179" s="78" t="s">
        <v>204</v>
      </c>
      <c r="CJI179" s="78" t="s">
        <v>204</v>
      </c>
      <c r="CJJ179" s="78" t="s">
        <v>204</v>
      </c>
      <c r="CJK179" s="78" t="s">
        <v>204</v>
      </c>
      <c r="CJL179" s="78" t="s">
        <v>204</v>
      </c>
      <c r="CJM179" s="78" t="s">
        <v>204</v>
      </c>
      <c r="CJN179" s="78" t="s">
        <v>204</v>
      </c>
      <c r="CJO179" s="78" t="s">
        <v>204</v>
      </c>
      <c r="CJP179" s="78" t="s">
        <v>204</v>
      </c>
      <c r="CJQ179" s="78" t="s">
        <v>204</v>
      </c>
      <c r="CJR179" s="78" t="s">
        <v>204</v>
      </c>
      <c r="CJS179" s="78" t="s">
        <v>204</v>
      </c>
      <c r="CJT179" s="78" t="s">
        <v>204</v>
      </c>
      <c r="CJU179" s="78" t="s">
        <v>204</v>
      </c>
      <c r="CJV179" s="78" t="s">
        <v>204</v>
      </c>
      <c r="CJW179" s="78" t="s">
        <v>204</v>
      </c>
      <c r="CJX179" s="78" t="s">
        <v>204</v>
      </c>
      <c r="CJY179" s="78" t="s">
        <v>204</v>
      </c>
      <c r="CJZ179" s="78" t="s">
        <v>204</v>
      </c>
      <c r="CKA179" s="78" t="s">
        <v>204</v>
      </c>
      <c r="CKB179" s="78" t="s">
        <v>204</v>
      </c>
      <c r="CKC179" s="78" t="s">
        <v>204</v>
      </c>
      <c r="CKD179" s="78" t="s">
        <v>204</v>
      </c>
      <c r="CKE179" s="78" t="s">
        <v>204</v>
      </c>
      <c r="CKF179" s="78" t="s">
        <v>204</v>
      </c>
      <c r="CKG179" s="78" t="s">
        <v>204</v>
      </c>
      <c r="CKH179" s="78" t="s">
        <v>204</v>
      </c>
      <c r="CKI179" s="78" t="s">
        <v>204</v>
      </c>
      <c r="CKJ179" s="78" t="s">
        <v>204</v>
      </c>
      <c r="CKK179" s="78" t="s">
        <v>204</v>
      </c>
      <c r="CKL179" s="78" t="s">
        <v>204</v>
      </c>
      <c r="CKM179" s="78" t="s">
        <v>204</v>
      </c>
      <c r="CKN179" s="78" t="s">
        <v>204</v>
      </c>
      <c r="CKO179" s="78" t="s">
        <v>204</v>
      </c>
      <c r="CKP179" s="78" t="s">
        <v>204</v>
      </c>
      <c r="CKQ179" s="78" t="s">
        <v>204</v>
      </c>
      <c r="CKR179" s="78" t="s">
        <v>204</v>
      </c>
      <c r="CKS179" s="78" t="s">
        <v>204</v>
      </c>
      <c r="CKT179" s="78" t="s">
        <v>204</v>
      </c>
      <c r="CKU179" s="78" t="s">
        <v>204</v>
      </c>
      <c r="CKV179" s="78" t="s">
        <v>204</v>
      </c>
      <c r="CKW179" s="78" t="s">
        <v>204</v>
      </c>
      <c r="CKX179" s="78" t="s">
        <v>204</v>
      </c>
      <c r="CKY179" s="78" t="s">
        <v>204</v>
      </c>
      <c r="CKZ179" s="78" t="s">
        <v>204</v>
      </c>
      <c r="CLA179" s="78" t="s">
        <v>204</v>
      </c>
      <c r="CLB179" s="78" t="s">
        <v>204</v>
      </c>
      <c r="CLC179" s="78" t="s">
        <v>204</v>
      </c>
      <c r="CLD179" s="78" t="s">
        <v>204</v>
      </c>
      <c r="CLE179" s="78" t="s">
        <v>204</v>
      </c>
      <c r="CLF179" s="78" t="s">
        <v>204</v>
      </c>
      <c r="CLG179" s="78" t="s">
        <v>204</v>
      </c>
      <c r="CLH179" s="78" t="s">
        <v>204</v>
      </c>
      <c r="CLI179" s="78" t="s">
        <v>204</v>
      </c>
      <c r="CLJ179" s="78" t="s">
        <v>204</v>
      </c>
      <c r="CLK179" s="78" t="s">
        <v>204</v>
      </c>
      <c r="CLL179" s="78" t="s">
        <v>204</v>
      </c>
      <c r="CLM179" s="78" t="s">
        <v>204</v>
      </c>
      <c r="CLN179" s="78" t="s">
        <v>204</v>
      </c>
      <c r="CLO179" s="78" t="s">
        <v>204</v>
      </c>
      <c r="CLP179" s="78" t="s">
        <v>204</v>
      </c>
      <c r="CLQ179" s="78" t="s">
        <v>204</v>
      </c>
      <c r="CLR179" s="78" t="s">
        <v>204</v>
      </c>
      <c r="CLS179" s="78" t="s">
        <v>204</v>
      </c>
      <c r="CLT179" s="78" t="s">
        <v>204</v>
      </c>
      <c r="CLU179" s="78" t="s">
        <v>204</v>
      </c>
      <c r="CLV179" s="78" t="s">
        <v>204</v>
      </c>
      <c r="CLW179" s="78" t="s">
        <v>204</v>
      </c>
      <c r="CLX179" s="78" t="s">
        <v>204</v>
      </c>
      <c r="CLY179" s="78" t="s">
        <v>204</v>
      </c>
      <c r="CLZ179" s="78" t="s">
        <v>204</v>
      </c>
      <c r="CMA179" s="78" t="s">
        <v>204</v>
      </c>
      <c r="CMB179" s="78" t="s">
        <v>204</v>
      </c>
      <c r="CMC179" s="78" t="s">
        <v>204</v>
      </c>
      <c r="CMD179" s="78" t="s">
        <v>204</v>
      </c>
      <c r="CME179" s="78" t="s">
        <v>204</v>
      </c>
      <c r="CMF179" s="78" t="s">
        <v>204</v>
      </c>
      <c r="CMG179" s="78" t="s">
        <v>204</v>
      </c>
      <c r="CMH179" s="78" t="s">
        <v>204</v>
      </c>
      <c r="CMI179" s="78" t="s">
        <v>204</v>
      </c>
      <c r="CMJ179" s="78" t="s">
        <v>204</v>
      </c>
      <c r="CMK179" s="78" t="s">
        <v>204</v>
      </c>
      <c r="CML179" s="78" t="s">
        <v>204</v>
      </c>
      <c r="CMM179" s="78" t="s">
        <v>204</v>
      </c>
      <c r="CMN179" s="78" t="s">
        <v>204</v>
      </c>
      <c r="CMO179" s="78" t="s">
        <v>204</v>
      </c>
      <c r="CMP179" s="78" t="s">
        <v>204</v>
      </c>
      <c r="CMQ179" s="78" t="s">
        <v>204</v>
      </c>
      <c r="CMR179" s="78" t="s">
        <v>204</v>
      </c>
      <c r="CMS179" s="78" t="s">
        <v>204</v>
      </c>
      <c r="CMT179" s="78" t="s">
        <v>204</v>
      </c>
      <c r="CMU179" s="78" t="s">
        <v>204</v>
      </c>
      <c r="CMV179" s="78" t="s">
        <v>204</v>
      </c>
      <c r="CMW179" s="78" t="s">
        <v>204</v>
      </c>
      <c r="CMX179" s="78" t="s">
        <v>204</v>
      </c>
      <c r="CMY179" s="78" t="s">
        <v>204</v>
      </c>
      <c r="CMZ179" s="78" t="s">
        <v>204</v>
      </c>
      <c r="CNA179" s="78" t="s">
        <v>204</v>
      </c>
      <c r="CNB179" s="78" t="s">
        <v>204</v>
      </c>
      <c r="CNC179" s="78" t="s">
        <v>204</v>
      </c>
      <c r="CND179" s="78" t="s">
        <v>204</v>
      </c>
      <c r="CNE179" s="78" t="s">
        <v>204</v>
      </c>
      <c r="CNF179" s="78" t="s">
        <v>204</v>
      </c>
      <c r="CNG179" s="78" t="s">
        <v>204</v>
      </c>
      <c r="CNH179" s="78" t="s">
        <v>204</v>
      </c>
      <c r="CNI179" s="78" t="s">
        <v>204</v>
      </c>
      <c r="CNJ179" s="78" t="s">
        <v>204</v>
      </c>
      <c r="CNK179" s="78" t="s">
        <v>204</v>
      </c>
      <c r="CNL179" s="78" t="s">
        <v>204</v>
      </c>
      <c r="CNM179" s="78" t="s">
        <v>204</v>
      </c>
      <c r="CNN179" s="78" t="s">
        <v>204</v>
      </c>
      <c r="CNO179" s="78" t="s">
        <v>204</v>
      </c>
      <c r="CNP179" s="78" t="s">
        <v>204</v>
      </c>
      <c r="CNQ179" s="78" t="s">
        <v>204</v>
      </c>
      <c r="CNR179" s="78" t="s">
        <v>204</v>
      </c>
      <c r="CNS179" s="78" t="s">
        <v>204</v>
      </c>
      <c r="CNT179" s="78" t="s">
        <v>204</v>
      </c>
      <c r="CNU179" s="78" t="s">
        <v>204</v>
      </c>
      <c r="CNV179" s="78" t="s">
        <v>204</v>
      </c>
      <c r="CNW179" s="78" t="s">
        <v>204</v>
      </c>
      <c r="CNX179" s="78" t="s">
        <v>204</v>
      </c>
      <c r="CNY179" s="78" t="s">
        <v>204</v>
      </c>
      <c r="CNZ179" s="78" t="s">
        <v>204</v>
      </c>
      <c r="COA179" s="78" t="s">
        <v>204</v>
      </c>
      <c r="COB179" s="78" t="s">
        <v>204</v>
      </c>
      <c r="COC179" s="78" t="s">
        <v>204</v>
      </c>
      <c r="COD179" s="78" t="s">
        <v>204</v>
      </c>
      <c r="COE179" s="78" t="s">
        <v>204</v>
      </c>
      <c r="COF179" s="78" t="s">
        <v>204</v>
      </c>
      <c r="COG179" s="78" t="s">
        <v>204</v>
      </c>
      <c r="COH179" s="78" t="s">
        <v>204</v>
      </c>
      <c r="COI179" s="78" t="s">
        <v>204</v>
      </c>
      <c r="COJ179" s="78" t="s">
        <v>204</v>
      </c>
      <c r="COK179" s="78" t="s">
        <v>204</v>
      </c>
      <c r="COL179" s="78" t="s">
        <v>204</v>
      </c>
      <c r="COM179" s="78" t="s">
        <v>204</v>
      </c>
      <c r="CON179" s="78" t="s">
        <v>204</v>
      </c>
      <c r="COO179" s="78" t="s">
        <v>204</v>
      </c>
      <c r="COP179" s="78" t="s">
        <v>204</v>
      </c>
      <c r="COQ179" s="78" t="s">
        <v>204</v>
      </c>
      <c r="COR179" s="78" t="s">
        <v>204</v>
      </c>
      <c r="COS179" s="78" t="s">
        <v>204</v>
      </c>
      <c r="COT179" s="78" t="s">
        <v>204</v>
      </c>
      <c r="COU179" s="78" t="s">
        <v>204</v>
      </c>
      <c r="COV179" s="78" t="s">
        <v>204</v>
      </c>
      <c r="COW179" s="78" t="s">
        <v>204</v>
      </c>
      <c r="COX179" s="78" t="s">
        <v>204</v>
      </c>
      <c r="COY179" s="78" t="s">
        <v>204</v>
      </c>
      <c r="COZ179" s="78" t="s">
        <v>204</v>
      </c>
      <c r="CPA179" s="78" t="s">
        <v>204</v>
      </c>
      <c r="CPB179" s="78" t="s">
        <v>204</v>
      </c>
      <c r="CPC179" s="78" t="s">
        <v>204</v>
      </c>
      <c r="CPD179" s="78" t="s">
        <v>204</v>
      </c>
      <c r="CPE179" s="78" t="s">
        <v>204</v>
      </c>
      <c r="CPF179" s="78" t="s">
        <v>204</v>
      </c>
      <c r="CPG179" s="78" t="s">
        <v>204</v>
      </c>
      <c r="CPH179" s="78" t="s">
        <v>204</v>
      </c>
      <c r="CPI179" s="78" t="s">
        <v>204</v>
      </c>
      <c r="CPJ179" s="78" t="s">
        <v>204</v>
      </c>
      <c r="CPK179" s="78" t="s">
        <v>204</v>
      </c>
      <c r="CPL179" s="78" t="s">
        <v>204</v>
      </c>
      <c r="CPM179" s="78" t="s">
        <v>204</v>
      </c>
      <c r="CPN179" s="78" t="s">
        <v>204</v>
      </c>
      <c r="CPO179" s="78" t="s">
        <v>204</v>
      </c>
      <c r="CPP179" s="78" t="s">
        <v>204</v>
      </c>
      <c r="CPQ179" s="78" t="s">
        <v>204</v>
      </c>
      <c r="CPR179" s="78" t="s">
        <v>204</v>
      </c>
      <c r="CPS179" s="78" t="s">
        <v>204</v>
      </c>
      <c r="CPT179" s="78" t="s">
        <v>204</v>
      </c>
      <c r="CPU179" s="78" t="s">
        <v>204</v>
      </c>
      <c r="CPV179" s="78" t="s">
        <v>204</v>
      </c>
      <c r="CPW179" s="78" t="s">
        <v>204</v>
      </c>
      <c r="CPX179" s="78" t="s">
        <v>204</v>
      </c>
      <c r="CPY179" s="78" t="s">
        <v>204</v>
      </c>
      <c r="CPZ179" s="78" t="s">
        <v>204</v>
      </c>
      <c r="CQA179" s="78" t="s">
        <v>204</v>
      </c>
      <c r="CQB179" s="78" t="s">
        <v>204</v>
      </c>
      <c r="CQC179" s="78" t="s">
        <v>204</v>
      </c>
      <c r="CQD179" s="78" t="s">
        <v>204</v>
      </c>
      <c r="CQE179" s="78" t="s">
        <v>204</v>
      </c>
      <c r="CQF179" s="78" t="s">
        <v>204</v>
      </c>
      <c r="CQG179" s="78" t="s">
        <v>204</v>
      </c>
      <c r="CQH179" s="78" t="s">
        <v>204</v>
      </c>
      <c r="CQI179" s="78" t="s">
        <v>204</v>
      </c>
      <c r="CQJ179" s="78" t="s">
        <v>204</v>
      </c>
      <c r="CQK179" s="78" t="s">
        <v>204</v>
      </c>
      <c r="CQL179" s="78" t="s">
        <v>204</v>
      </c>
      <c r="CQM179" s="78" t="s">
        <v>204</v>
      </c>
      <c r="CQN179" s="78" t="s">
        <v>204</v>
      </c>
      <c r="CQO179" s="78" t="s">
        <v>204</v>
      </c>
      <c r="CQP179" s="78" t="s">
        <v>204</v>
      </c>
      <c r="CQQ179" s="78" t="s">
        <v>204</v>
      </c>
      <c r="CQR179" s="78" t="s">
        <v>204</v>
      </c>
      <c r="CQS179" s="78" t="s">
        <v>204</v>
      </c>
      <c r="CQT179" s="78" t="s">
        <v>204</v>
      </c>
      <c r="CQU179" s="78" t="s">
        <v>204</v>
      </c>
      <c r="CQV179" s="78" t="s">
        <v>204</v>
      </c>
      <c r="CQW179" s="78" t="s">
        <v>204</v>
      </c>
      <c r="CQX179" s="78" t="s">
        <v>204</v>
      </c>
      <c r="CQY179" s="78" t="s">
        <v>204</v>
      </c>
      <c r="CQZ179" s="78" t="s">
        <v>204</v>
      </c>
      <c r="CRA179" s="78" t="s">
        <v>204</v>
      </c>
      <c r="CRB179" s="78" t="s">
        <v>204</v>
      </c>
      <c r="CRC179" s="78" t="s">
        <v>204</v>
      </c>
      <c r="CRD179" s="78" t="s">
        <v>204</v>
      </c>
      <c r="CRE179" s="78" t="s">
        <v>204</v>
      </c>
      <c r="CRF179" s="78" t="s">
        <v>204</v>
      </c>
      <c r="CRG179" s="78" t="s">
        <v>204</v>
      </c>
      <c r="CRH179" s="78" t="s">
        <v>204</v>
      </c>
      <c r="CRI179" s="78" t="s">
        <v>204</v>
      </c>
      <c r="CRJ179" s="78" t="s">
        <v>204</v>
      </c>
      <c r="CRK179" s="78" t="s">
        <v>204</v>
      </c>
      <c r="CRL179" s="78" t="s">
        <v>204</v>
      </c>
      <c r="CRM179" s="78" t="s">
        <v>204</v>
      </c>
      <c r="CRN179" s="78" t="s">
        <v>204</v>
      </c>
      <c r="CRO179" s="78" t="s">
        <v>204</v>
      </c>
      <c r="CRP179" s="78" t="s">
        <v>204</v>
      </c>
      <c r="CRQ179" s="78" t="s">
        <v>204</v>
      </c>
      <c r="CRR179" s="78" t="s">
        <v>204</v>
      </c>
      <c r="CRS179" s="78" t="s">
        <v>204</v>
      </c>
      <c r="CRT179" s="78" t="s">
        <v>204</v>
      </c>
      <c r="CRU179" s="78" t="s">
        <v>204</v>
      </c>
      <c r="CRV179" s="78" t="s">
        <v>204</v>
      </c>
      <c r="CRW179" s="78" t="s">
        <v>204</v>
      </c>
      <c r="CRX179" s="78" t="s">
        <v>204</v>
      </c>
      <c r="CRY179" s="78" t="s">
        <v>204</v>
      </c>
      <c r="CRZ179" s="78" t="s">
        <v>204</v>
      </c>
      <c r="CSA179" s="78" t="s">
        <v>204</v>
      </c>
      <c r="CSB179" s="78" t="s">
        <v>204</v>
      </c>
      <c r="CSC179" s="78" t="s">
        <v>204</v>
      </c>
      <c r="CSD179" s="78" t="s">
        <v>204</v>
      </c>
      <c r="CSE179" s="78" t="s">
        <v>204</v>
      </c>
      <c r="CSF179" s="78" t="s">
        <v>204</v>
      </c>
      <c r="CSG179" s="78" t="s">
        <v>204</v>
      </c>
      <c r="CSH179" s="78" t="s">
        <v>204</v>
      </c>
      <c r="CSI179" s="78" t="s">
        <v>204</v>
      </c>
      <c r="CSJ179" s="78" t="s">
        <v>204</v>
      </c>
      <c r="CSK179" s="78" t="s">
        <v>204</v>
      </c>
      <c r="CSL179" s="78" t="s">
        <v>204</v>
      </c>
      <c r="CSM179" s="78" t="s">
        <v>204</v>
      </c>
      <c r="CSN179" s="78" t="s">
        <v>204</v>
      </c>
      <c r="CSO179" s="78" t="s">
        <v>204</v>
      </c>
      <c r="CSP179" s="78" t="s">
        <v>204</v>
      </c>
      <c r="CSQ179" s="78" t="s">
        <v>204</v>
      </c>
      <c r="CSR179" s="78" t="s">
        <v>204</v>
      </c>
      <c r="CSS179" s="78" t="s">
        <v>204</v>
      </c>
      <c r="CST179" s="78" t="s">
        <v>204</v>
      </c>
      <c r="CSU179" s="78" t="s">
        <v>204</v>
      </c>
      <c r="CSV179" s="78" t="s">
        <v>204</v>
      </c>
      <c r="CSW179" s="78" t="s">
        <v>204</v>
      </c>
      <c r="CSX179" s="78" t="s">
        <v>204</v>
      </c>
      <c r="CSY179" s="78" t="s">
        <v>204</v>
      </c>
      <c r="CSZ179" s="78" t="s">
        <v>204</v>
      </c>
      <c r="CTA179" s="78" t="s">
        <v>204</v>
      </c>
      <c r="CTB179" s="78" t="s">
        <v>204</v>
      </c>
      <c r="CTC179" s="78" t="s">
        <v>204</v>
      </c>
      <c r="CTD179" s="78" t="s">
        <v>204</v>
      </c>
      <c r="CTE179" s="78" t="s">
        <v>204</v>
      </c>
      <c r="CTF179" s="78" t="s">
        <v>204</v>
      </c>
      <c r="CTG179" s="78" t="s">
        <v>204</v>
      </c>
      <c r="CTH179" s="78" t="s">
        <v>204</v>
      </c>
      <c r="CTI179" s="78" t="s">
        <v>204</v>
      </c>
      <c r="CTJ179" s="78" t="s">
        <v>204</v>
      </c>
      <c r="CTK179" s="78" t="s">
        <v>204</v>
      </c>
      <c r="CTL179" s="78" t="s">
        <v>204</v>
      </c>
      <c r="CTM179" s="78" t="s">
        <v>204</v>
      </c>
      <c r="CTN179" s="78" t="s">
        <v>204</v>
      </c>
      <c r="CTO179" s="78" t="s">
        <v>204</v>
      </c>
      <c r="CTP179" s="78" t="s">
        <v>204</v>
      </c>
      <c r="CTQ179" s="78" t="s">
        <v>204</v>
      </c>
      <c r="CTR179" s="78" t="s">
        <v>204</v>
      </c>
      <c r="CTS179" s="78" t="s">
        <v>204</v>
      </c>
      <c r="CTT179" s="78" t="s">
        <v>204</v>
      </c>
      <c r="CTU179" s="78" t="s">
        <v>204</v>
      </c>
      <c r="CTV179" s="78" t="s">
        <v>204</v>
      </c>
      <c r="CTW179" s="78" t="s">
        <v>204</v>
      </c>
      <c r="CTX179" s="78" t="s">
        <v>204</v>
      </c>
      <c r="CTY179" s="78" t="s">
        <v>204</v>
      </c>
      <c r="CTZ179" s="78" t="s">
        <v>204</v>
      </c>
      <c r="CUA179" s="78" t="s">
        <v>204</v>
      </c>
      <c r="CUB179" s="78" t="s">
        <v>204</v>
      </c>
      <c r="CUC179" s="78" t="s">
        <v>204</v>
      </c>
      <c r="CUD179" s="78" t="s">
        <v>204</v>
      </c>
      <c r="CUE179" s="78" t="s">
        <v>204</v>
      </c>
      <c r="CUF179" s="78" t="s">
        <v>204</v>
      </c>
      <c r="CUG179" s="78" t="s">
        <v>204</v>
      </c>
      <c r="CUH179" s="78" t="s">
        <v>204</v>
      </c>
      <c r="CUI179" s="78" t="s">
        <v>204</v>
      </c>
      <c r="CUJ179" s="78" t="s">
        <v>204</v>
      </c>
      <c r="CUK179" s="78" t="s">
        <v>204</v>
      </c>
      <c r="CUL179" s="78" t="s">
        <v>204</v>
      </c>
      <c r="CUM179" s="78" t="s">
        <v>204</v>
      </c>
      <c r="CUN179" s="78" t="s">
        <v>204</v>
      </c>
      <c r="CUO179" s="78" t="s">
        <v>204</v>
      </c>
      <c r="CUP179" s="78" t="s">
        <v>204</v>
      </c>
      <c r="CUQ179" s="78" t="s">
        <v>204</v>
      </c>
      <c r="CUR179" s="78" t="s">
        <v>204</v>
      </c>
      <c r="CUS179" s="78" t="s">
        <v>204</v>
      </c>
      <c r="CUT179" s="78" t="s">
        <v>204</v>
      </c>
      <c r="CUU179" s="78" t="s">
        <v>204</v>
      </c>
      <c r="CUV179" s="78" t="s">
        <v>204</v>
      </c>
      <c r="CUW179" s="78" t="s">
        <v>204</v>
      </c>
      <c r="CUX179" s="78" t="s">
        <v>204</v>
      </c>
      <c r="CUY179" s="78" t="s">
        <v>204</v>
      </c>
      <c r="CUZ179" s="78" t="s">
        <v>204</v>
      </c>
      <c r="CVA179" s="78" t="s">
        <v>204</v>
      </c>
      <c r="CVB179" s="78" t="s">
        <v>204</v>
      </c>
      <c r="CVC179" s="78" t="s">
        <v>204</v>
      </c>
      <c r="CVD179" s="78" t="s">
        <v>204</v>
      </c>
      <c r="CVE179" s="78" t="s">
        <v>204</v>
      </c>
      <c r="CVF179" s="78" t="s">
        <v>204</v>
      </c>
      <c r="CVG179" s="78" t="s">
        <v>204</v>
      </c>
      <c r="CVH179" s="78" t="s">
        <v>204</v>
      </c>
      <c r="CVI179" s="78" t="s">
        <v>204</v>
      </c>
      <c r="CVJ179" s="78" t="s">
        <v>204</v>
      </c>
      <c r="CVK179" s="78" t="s">
        <v>204</v>
      </c>
      <c r="CVL179" s="78" t="s">
        <v>204</v>
      </c>
      <c r="CVM179" s="78" t="s">
        <v>204</v>
      </c>
      <c r="CVN179" s="78" t="s">
        <v>204</v>
      </c>
      <c r="CVO179" s="78" t="s">
        <v>204</v>
      </c>
      <c r="CVP179" s="78" t="s">
        <v>204</v>
      </c>
      <c r="CVQ179" s="78" t="s">
        <v>204</v>
      </c>
      <c r="CVR179" s="78" t="s">
        <v>204</v>
      </c>
      <c r="CVS179" s="78" t="s">
        <v>204</v>
      </c>
      <c r="CVT179" s="78" t="s">
        <v>204</v>
      </c>
      <c r="CVU179" s="78" t="s">
        <v>204</v>
      </c>
      <c r="CVV179" s="78" t="s">
        <v>204</v>
      </c>
      <c r="CVW179" s="78" t="s">
        <v>204</v>
      </c>
      <c r="CVX179" s="78" t="s">
        <v>204</v>
      </c>
      <c r="CVY179" s="78" t="s">
        <v>204</v>
      </c>
      <c r="CVZ179" s="78" t="s">
        <v>204</v>
      </c>
      <c r="CWA179" s="78" t="s">
        <v>204</v>
      </c>
      <c r="CWB179" s="78" t="s">
        <v>204</v>
      </c>
      <c r="CWC179" s="78" t="s">
        <v>204</v>
      </c>
      <c r="CWD179" s="78" t="s">
        <v>204</v>
      </c>
      <c r="CWE179" s="78" t="s">
        <v>204</v>
      </c>
      <c r="CWF179" s="78" t="s">
        <v>204</v>
      </c>
      <c r="CWG179" s="78" t="s">
        <v>204</v>
      </c>
      <c r="CWH179" s="78" t="s">
        <v>204</v>
      </c>
      <c r="CWI179" s="78" t="s">
        <v>204</v>
      </c>
      <c r="CWJ179" s="78" t="s">
        <v>204</v>
      </c>
      <c r="CWK179" s="78" t="s">
        <v>204</v>
      </c>
      <c r="CWL179" s="78" t="s">
        <v>204</v>
      </c>
      <c r="CWM179" s="78" t="s">
        <v>204</v>
      </c>
      <c r="CWN179" s="78" t="s">
        <v>204</v>
      </c>
      <c r="CWO179" s="78" t="s">
        <v>204</v>
      </c>
      <c r="CWP179" s="78" t="s">
        <v>204</v>
      </c>
      <c r="CWQ179" s="78" t="s">
        <v>204</v>
      </c>
      <c r="CWR179" s="78" t="s">
        <v>204</v>
      </c>
      <c r="CWS179" s="78" t="s">
        <v>204</v>
      </c>
      <c r="CWT179" s="78" t="s">
        <v>204</v>
      </c>
      <c r="CWU179" s="78" t="s">
        <v>204</v>
      </c>
      <c r="CWV179" s="78" t="s">
        <v>204</v>
      </c>
      <c r="CWW179" s="78" t="s">
        <v>204</v>
      </c>
      <c r="CWX179" s="78" t="s">
        <v>204</v>
      </c>
      <c r="CWY179" s="78" t="s">
        <v>204</v>
      </c>
      <c r="CWZ179" s="78" t="s">
        <v>204</v>
      </c>
      <c r="CXA179" s="78" t="s">
        <v>204</v>
      </c>
      <c r="CXB179" s="78" t="s">
        <v>204</v>
      </c>
      <c r="CXC179" s="78" t="s">
        <v>204</v>
      </c>
      <c r="CXD179" s="78" t="s">
        <v>204</v>
      </c>
      <c r="CXE179" s="78" t="s">
        <v>204</v>
      </c>
      <c r="CXF179" s="78" t="s">
        <v>204</v>
      </c>
      <c r="CXG179" s="78" t="s">
        <v>204</v>
      </c>
      <c r="CXH179" s="78" t="s">
        <v>204</v>
      </c>
      <c r="CXI179" s="78" t="s">
        <v>204</v>
      </c>
      <c r="CXJ179" s="78" t="s">
        <v>204</v>
      </c>
      <c r="CXK179" s="78" t="s">
        <v>204</v>
      </c>
      <c r="CXL179" s="78" t="s">
        <v>204</v>
      </c>
      <c r="CXM179" s="78" t="s">
        <v>204</v>
      </c>
      <c r="CXN179" s="78" t="s">
        <v>204</v>
      </c>
      <c r="CXO179" s="78" t="s">
        <v>204</v>
      </c>
      <c r="CXP179" s="78" t="s">
        <v>204</v>
      </c>
      <c r="CXQ179" s="78" t="s">
        <v>204</v>
      </c>
      <c r="CXR179" s="78" t="s">
        <v>204</v>
      </c>
      <c r="CXS179" s="78" t="s">
        <v>204</v>
      </c>
      <c r="CXT179" s="78" t="s">
        <v>204</v>
      </c>
      <c r="CXU179" s="78" t="s">
        <v>204</v>
      </c>
      <c r="CXV179" s="78" t="s">
        <v>204</v>
      </c>
      <c r="CXW179" s="78" t="s">
        <v>204</v>
      </c>
      <c r="CXX179" s="78" t="s">
        <v>204</v>
      </c>
      <c r="CXY179" s="78" t="s">
        <v>204</v>
      </c>
      <c r="CXZ179" s="78" t="s">
        <v>204</v>
      </c>
      <c r="CYA179" s="78" t="s">
        <v>204</v>
      </c>
      <c r="CYB179" s="78" t="s">
        <v>204</v>
      </c>
      <c r="CYC179" s="78" t="s">
        <v>204</v>
      </c>
      <c r="CYD179" s="78" t="s">
        <v>204</v>
      </c>
      <c r="CYE179" s="78" t="s">
        <v>204</v>
      </c>
      <c r="CYF179" s="78" t="s">
        <v>204</v>
      </c>
      <c r="CYG179" s="78" t="s">
        <v>204</v>
      </c>
      <c r="CYH179" s="78" t="s">
        <v>204</v>
      </c>
      <c r="CYI179" s="78" t="s">
        <v>204</v>
      </c>
      <c r="CYJ179" s="78" t="s">
        <v>204</v>
      </c>
      <c r="CYK179" s="78" t="s">
        <v>204</v>
      </c>
      <c r="CYL179" s="78" t="s">
        <v>204</v>
      </c>
      <c r="CYM179" s="78" t="s">
        <v>204</v>
      </c>
      <c r="CYN179" s="78" t="s">
        <v>204</v>
      </c>
      <c r="CYO179" s="78" t="s">
        <v>204</v>
      </c>
      <c r="CYP179" s="78" t="s">
        <v>204</v>
      </c>
      <c r="CYQ179" s="78" t="s">
        <v>204</v>
      </c>
      <c r="CYR179" s="78" t="s">
        <v>204</v>
      </c>
      <c r="CYS179" s="78" t="s">
        <v>204</v>
      </c>
      <c r="CYT179" s="78" t="s">
        <v>204</v>
      </c>
      <c r="CYU179" s="78" t="s">
        <v>204</v>
      </c>
      <c r="CYV179" s="78" t="s">
        <v>204</v>
      </c>
      <c r="CYW179" s="78" t="s">
        <v>204</v>
      </c>
      <c r="CYX179" s="78" t="s">
        <v>204</v>
      </c>
      <c r="CYY179" s="78" t="s">
        <v>204</v>
      </c>
      <c r="CYZ179" s="78" t="s">
        <v>204</v>
      </c>
      <c r="CZA179" s="78" t="s">
        <v>204</v>
      </c>
      <c r="CZB179" s="78" t="s">
        <v>204</v>
      </c>
      <c r="CZC179" s="78" t="s">
        <v>204</v>
      </c>
      <c r="CZD179" s="78" t="s">
        <v>204</v>
      </c>
      <c r="CZE179" s="78" t="s">
        <v>204</v>
      </c>
      <c r="CZF179" s="78" t="s">
        <v>204</v>
      </c>
      <c r="CZG179" s="78" t="s">
        <v>204</v>
      </c>
      <c r="CZH179" s="78" t="s">
        <v>204</v>
      </c>
      <c r="CZI179" s="78" t="s">
        <v>204</v>
      </c>
      <c r="CZJ179" s="78" t="s">
        <v>204</v>
      </c>
      <c r="CZK179" s="78" t="s">
        <v>204</v>
      </c>
      <c r="CZL179" s="78" t="s">
        <v>204</v>
      </c>
      <c r="CZM179" s="78" t="s">
        <v>204</v>
      </c>
      <c r="CZN179" s="78" t="s">
        <v>204</v>
      </c>
      <c r="CZO179" s="78" t="s">
        <v>204</v>
      </c>
      <c r="CZP179" s="78" t="s">
        <v>204</v>
      </c>
      <c r="CZQ179" s="78" t="s">
        <v>204</v>
      </c>
      <c r="CZR179" s="78" t="s">
        <v>204</v>
      </c>
      <c r="CZS179" s="78" t="s">
        <v>204</v>
      </c>
      <c r="CZT179" s="78" t="s">
        <v>204</v>
      </c>
      <c r="CZU179" s="78" t="s">
        <v>204</v>
      </c>
      <c r="CZV179" s="78" t="s">
        <v>204</v>
      </c>
      <c r="CZW179" s="78" t="s">
        <v>204</v>
      </c>
      <c r="CZX179" s="78" t="s">
        <v>204</v>
      </c>
      <c r="CZY179" s="78" t="s">
        <v>204</v>
      </c>
      <c r="CZZ179" s="78" t="s">
        <v>204</v>
      </c>
      <c r="DAA179" s="78" t="s">
        <v>204</v>
      </c>
      <c r="DAB179" s="78" t="s">
        <v>204</v>
      </c>
      <c r="DAC179" s="78" t="s">
        <v>204</v>
      </c>
      <c r="DAD179" s="78" t="s">
        <v>204</v>
      </c>
      <c r="DAE179" s="78" t="s">
        <v>204</v>
      </c>
      <c r="DAF179" s="78" t="s">
        <v>204</v>
      </c>
      <c r="DAG179" s="78" t="s">
        <v>204</v>
      </c>
      <c r="DAH179" s="78" t="s">
        <v>204</v>
      </c>
      <c r="DAI179" s="78" t="s">
        <v>204</v>
      </c>
      <c r="DAJ179" s="78" t="s">
        <v>204</v>
      </c>
      <c r="DAK179" s="78" t="s">
        <v>204</v>
      </c>
      <c r="DAL179" s="78" t="s">
        <v>204</v>
      </c>
      <c r="DAM179" s="78" t="s">
        <v>204</v>
      </c>
      <c r="DAN179" s="78" t="s">
        <v>204</v>
      </c>
      <c r="DAO179" s="78" t="s">
        <v>204</v>
      </c>
      <c r="DAP179" s="78" t="s">
        <v>204</v>
      </c>
      <c r="DAQ179" s="78" t="s">
        <v>204</v>
      </c>
      <c r="DAR179" s="78" t="s">
        <v>204</v>
      </c>
      <c r="DAS179" s="78" t="s">
        <v>204</v>
      </c>
      <c r="DAT179" s="78" t="s">
        <v>204</v>
      </c>
      <c r="DAU179" s="78" t="s">
        <v>204</v>
      </c>
      <c r="DAV179" s="78" t="s">
        <v>204</v>
      </c>
      <c r="DAW179" s="78" t="s">
        <v>204</v>
      </c>
      <c r="DAX179" s="78" t="s">
        <v>204</v>
      </c>
      <c r="DAY179" s="78" t="s">
        <v>204</v>
      </c>
      <c r="DAZ179" s="78" t="s">
        <v>204</v>
      </c>
      <c r="DBA179" s="78" t="s">
        <v>204</v>
      </c>
      <c r="DBB179" s="78" t="s">
        <v>204</v>
      </c>
      <c r="DBC179" s="78" t="s">
        <v>204</v>
      </c>
      <c r="DBD179" s="78" t="s">
        <v>204</v>
      </c>
      <c r="DBE179" s="78" t="s">
        <v>204</v>
      </c>
      <c r="DBF179" s="78" t="s">
        <v>204</v>
      </c>
      <c r="DBG179" s="78" t="s">
        <v>204</v>
      </c>
      <c r="DBH179" s="78" t="s">
        <v>204</v>
      </c>
      <c r="DBI179" s="78" t="s">
        <v>204</v>
      </c>
      <c r="DBJ179" s="78" t="s">
        <v>204</v>
      </c>
      <c r="DBK179" s="78" t="s">
        <v>204</v>
      </c>
      <c r="DBL179" s="78" t="s">
        <v>204</v>
      </c>
      <c r="DBM179" s="78" t="s">
        <v>204</v>
      </c>
      <c r="DBN179" s="78" t="s">
        <v>204</v>
      </c>
      <c r="DBO179" s="78" t="s">
        <v>204</v>
      </c>
      <c r="DBP179" s="78" t="s">
        <v>204</v>
      </c>
      <c r="DBQ179" s="78" t="s">
        <v>204</v>
      </c>
      <c r="DBR179" s="78" t="s">
        <v>204</v>
      </c>
      <c r="DBS179" s="78" t="s">
        <v>204</v>
      </c>
      <c r="DBT179" s="78" t="s">
        <v>204</v>
      </c>
      <c r="DBU179" s="78" t="s">
        <v>204</v>
      </c>
      <c r="DBV179" s="78" t="s">
        <v>204</v>
      </c>
      <c r="DBW179" s="78" t="s">
        <v>204</v>
      </c>
      <c r="DBX179" s="78" t="s">
        <v>204</v>
      </c>
      <c r="DBY179" s="78" t="s">
        <v>204</v>
      </c>
      <c r="DBZ179" s="78" t="s">
        <v>204</v>
      </c>
      <c r="DCA179" s="78" t="s">
        <v>204</v>
      </c>
      <c r="DCB179" s="78" t="s">
        <v>204</v>
      </c>
      <c r="DCC179" s="78" t="s">
        <v>204</v>
      </c>
      <c r="DCD179" s="78" t="s">
        <v>204</v>
      </c>
      <c r="DCE179" s="78" t="s">
        <v>204</v>
      </c>
      <c r="DCF179" s="78" t="s">
        <v>204</v>
      </c>
      <c r="DCG179" s="78" t="s">
        <v>204</v>
      </c>
      <c r="DCH179" s="78" t="s">
        <v>204</v>
      </c>
      <c r="DCI179" s="78" t="s">
        <v>204</v>
      </c>
      <c r="DCJ179" s="78" t="s">
        <v>204</v>
      </c>
      <c r="DCK179" s="78" t="s">
        <v>204</v>
      </c>
      <c r="DCL179" s="78" t="s">
        <v>204</v>
      </c>
      <c r="DCM179" s="78" t="s">
        <v>204</v>
      </c>
      <c r="DCN179" s="78" t="s">
        <v>204</v>
      </c>
      <c r="DCO179" s="78" t="s">
        <v>204</v>
      </c>
      <c r="DCP179" s="78" t="s">
        <v>204</v>
      </c>
      <c r="DCQ179" s="78" t="s">
        <v>204</v>
      </c>
      <c r="DCR179" s="78" t="s">
        <v>204</v>
      </c>
      <c r="DCS179" s="78" t="s">
        <v>204</v>
      </c>
      <c r="DCT179" s="78" t="s">
        <v>204</v>
      </c>
      <c r="DCU179" s="78" t="s">
        <v>204</v>
      </c>
      <c r="DCV179" s="78" t="s">
        <v>204</v>
      </c>
      <c r="DCW179" s="78" t="s">
        <v>204</v>
      </c>
      <c r="DCX179" s="78" t="s">
        <v>204</v>
      </c>
      <c r="DCY179" s="78" t="s">
        <v>204</v>
      </c>
      <c r="DCZ179" s="78" t="s">
        <v>204</v>
      </c>
      <c r="DDA179" s="78" t="s">
        <v>204</v>
      </c>
      <c r="DDB179" s="78" t="s">
        <v>204</v>
      </c>
      <c r="DDC179" s="78" t="s">
        <v>204</v>
      </c>
      <c r="DDD179" s="78" t="s">
        <v>204</v>
      </c>
      <c r="DDE179" s="78" t="s">
        <v>204</v>
      </c>
      <c r="DDF179" s="78" t="s">
        <v>204</v>
      </c>
      <c r="DDG179" s="78" t="s">
        <v>204</v>
      </c>
      <c r="DDH179" s="78" t="s">
        <v>204</v>
      </c>
      <c r="DDI179" s="78" t="s">
        <v>204</v>
      </c>
      <c r="DDJ179" s="78" t="s">
        <v>204</v>
      </c>
      <c r="DDK179" s="78" t="s">
        <v>204</v>
      </c>
      <c r="DDL179" s="78" t="s">
        <v>204</v>
      </c>
      <c r="DDM179" s="78" t="s">
        <v>204</v>
      </c>
      <c r="DDN179" s="78" t="s">
        <v>204</v>
      </c>
      <c r="DDO179" s="78" t="s">
        <v>204</v>
      </c>
      <c r="DDP179" s="78" t="s">
        <v>204</v>
      </c>
      <c r="DDQ179" s="78" t="s">
        <v>204</v>
      </c>
      <c r="DDR179" s="78" t="s">
        <v>204</v>
      </c>
      <c r="DDS179" s="78" t="s">
        <v>204</v>
      </c>
      <c r="DDT179" s="78" t="s">
        <v>204</v>
      </c>
      <c r="DDU179" s="78" t="s">
        <v>204</v>
      </c>
      <c r="DDV179" s="78" t="s">
        <v>204</v>
      </c>
      <c r="DDW179" s="78" t="s">
        <v>204</v>
      </c>
      <c r="DDX179" s="78" t="s">
        <v>204</v>
      </c>
      <c r="DDY179" s="78" t="s">
        <v>204</v>
      </c>
      <c r="DDZ179" s="78" t="s">
        <v>204</v>
      </c>
      <c r="DEA179" s="78" t="s">
        <v>204</v>
      </c>
      <c r="DEB179" s="78" t="s">
        <v>204</v>
      </c>
      <c r="DEC179" s="78" t="s">
        <v>204</v>
      </c>
      <c r="DED179" s="78" t="s">
        <v>204</v>
      </c>
      <c r="DEE179" s="78" t="s">
        <v>204</v>
      </c>
      <c r="DEF179" s="78" t="s">
        <v>204</v>
      </c>
      <c r="DEG179" s="78" t="s">
        <v>204</v>
      </c>
      <c r="DEH179" s="78" t="s">
        <v>204</v>
      </c>
      <c r="DEI179" s="78" t="s">
        <v>204</v>
      </c>
      <c r="DEJ179" s="78" t="s">
        <v>204</v>
      </c>
      <c r="DEK179" s="78" t="s">
        <v>204</v>
      </c>
      <c r="DEL179" s="78" t="s">
        <v>204</v>
      </c>
      <c r="DEM179" s="78" t="s">
        <v>204</v>
      </c>
      <c r="DEN179" s="78" t="s">
        <v>204</v>
      </c>
      <c r="DEO179" s="78" t="s">
        <v>204</v>
      </c>
      <c r="DEP179" s="78" t="s">
        <v>204</v>
      </c>
      <c r="DEQ179" s="78" t="s">
        <v>204</v>
      </c>
      <c r="DER179" s="78" t="s">
        <v>204</v>
      </c>
      <c r="DES179" s="78" t="s">
        <v>204</v>
      </c>
      <c r="DET179" s="78" t="s">
        <v>204</v>
      </c>
      <c r="DEU179" s="78" t="s">
        <v>204</v>
      </c>
      <c r="DEV179" s="78" t="s">
        <v>204</v>
      </c>
      <c r="DEW179" s="78" t="s">
        <v>204</v>
      </c>
      <c r="DEX179" s="78" t="s">
        <v>204</v>
      </c>
      <c r="DEY179" s="78" t="s">
        <v>204</v>
      </c>
      <c r="DEZ179" s="78" t="s">
        <v>204</v>
      </c>
      <c r="DFA179" s="78" t="s">
        <v>204</v>
      </c>
      <c r="DFB179" s="78" t="s">
        <v>204</v>
      </c>
      <c r="DFC179" s="78" t="s">
        <v>204</v>
      </c>
      <c r="DFD179" s="78" t="s">
        <v>204</v>
      </c>
      <c r="DFE179" s="78" t="s">
        <v>204</v>
      </c>
      <c r="DFF179" s="78" t="s">
        <v>204</v>
      </c>
      <c r="DFG179" s="78" t="s">
        <v>204</v>
      </c>
      <c r="DFH179" s="78" t="s">
        <v>204</v>
      </c>
      <c r="DFI179" s="78" t="s">
        <v>204</v>
      </c>
      <c r="DFJ179" s="78" t="s">
        <v>204</v>
      </c>
      <c r="DFK179" s="78" t="s">
        <v>204</v>
      </c>
      <c r="DFL179" s="78" t="s">
        <v>204</v>
      </c>
      <c r="DFM179" s="78" t="s">
        <v>204</v>
      </c>
      <c r="DFN179" s="78" t="s">
        <v>204</v>
      </c>
      <c r="DFO179" s="78" t="s">
        <v>204</v>
      </c>
      <c r="DFP179" s="78" t="s">
        <v>204</v>
      </c>
      <c r="DFQ179" s="78" t="s">
        <v>204</v>
      </c>
      <c r="DFR179" s="78" t="s">
        <v>204</v>
      </c>
      <c r="DFS179" s="78" t="s">
        <v>204</v>
      </c>
      <c r="DFT179" s="78" t="s">
        <v>204</v>
      </c>
      <c r="DFU179" s="78" t="s">
        <v>204</v>
      </c>
      <c r="DFV179" s="78" t="s">
        <v>204</v>
      </c>
      <c r="DFW179" s="78" t="s">
        <v>204</v>
      </c>
      <c r="DFX179" s="78" t="s">
        <v>204</v>
      </c>
      <c r="DFY179" s="78" t="s">
        <v>204</v>
      </c>
      <c r="DFZ179" s="78" t="s">
        <v>204</v>
      </c>
      <c r="DGA179" s="78" t="s">
        <v>204</v>
      </c>
      <c r="DGB179" s="78" t="s">
        <v>204</v>
      </c>
      <c r="DGC179" s="78" t="s">
        <v>204</v>
      </c>
      <c r="DGD179" s="78" t="s">
        <v>204</v>
      </c>
      <c r="DGE179" s="78" t="s">
        <v>204</v>
      </c>
      <c r="DGF179" s="78" t="s">
        <v>204</v>
      </c>
      <c r="DGG179" s="78" t="s">
        <v>204</v>
      </c>
      <c r="DGH179" s="78" t="s">
        <v>204</v>
      </c>
      <c r="DGI179" s="78" t="s">
        <v>204</v>
      </c>
      <c r="DGJ179" s="78" t="s">
        <v>204</v>
      </c>
      <c r="DGK179" s="78" t="s">
        <v>204</v>
      </c>
      <c r="DGL179" s="78" t="s">
        <v>204</v>
      </c>
      <c r="DGM179" s="78" t="s">
        <v>204</v>
      </c>
      <c r="DGN179" s="78" t="s">
        <v>204</v>
      </c>
      <c r="DGO179" s="78" t="s">
        <v>204</v>
      </c>
      <c r="DGP179" s="78" t="s">
        <v>204</v>
      </c>
      <c r="DGQ179" s="78" t="s">
        <v>204</v>
      </c>
      <c r="DGR179" s="78" t="s">
        <v>204</v>
      </c>
      <c r="DGS179" s="78" t="s">
        <v>204</v>
      </c>
      <c r="DGT179" s="78" t="s">
        <v>204</v>
      </c>
      <c r="DGU179" s="78" t="s">
        <v>204</v>
      </c>
      <c r="DGV179" s="78" t="s">
        <v>204</v>
      </c>
      <c r="DGW179" s="78" t="s">
        <v>204</v>
      </c>
      <c r="DGX179" s="78" t="s">
        <v>204</v>
      </c>
      <c r="DGY179" s="78" t="s">
        <v>204</v>
      </c>
      <c r="DGZ179" s="78" t="s">
        <v>204</v>
      </c>
      <c r="DHA179" s="78" t="s">
        <v>204</v>
      </c>
      <c r="DHB179" s="78" t="s">
        <v>204</v>
      </c>
      <c r="DHC179" s="78" t="s">
        <v>204</v>
      </c>
      <c r="DHD179" s="78" t="s">
        <v>204</v>
      </c>
      <c r="DHE179" s="78" t="s">
        <v>204</v>
      </c>
      <c r="DHF179" s="78" t="s">
        <v>204</v>
      </c>
      <c r="DHG179" s="78" t="s">
        <v>204</v>
      </c>
      <c r="DHH179" s="78" t="s">
        <v>204</v>
      </c>
      <c r="DHI179" s="78" t="s">
        <v>204</v>
      </c>
      <c r="DHJ179" s="78" t="s">
        <v>204</v>
      </c>
      <c r="DHK179" s="78" t="s">
        <v>204</v>
      </c>
      <c r="DHL179" s="78" t="s">
        <v>204</v>
      </c>
      <c r="DHM179" s="78" t="s">
        <v>204</v>
      </c>
      <c r="DHN179" s="78" t="s">
        <v>204</v>
      </c>
      <c r="DHO179" s="78" t="s">
        <v>204</v>
      </c>
      <c r="DHP179" s="78" t="s">
        <v>204</v>
      </c>
      <c r="DHQ179" s="78" t="s">
        <v>204</v>
      </c>
      <c r="DHR179" s="78" t="s">
        <v>204</v>
      </c>
      <c r="DHS179" s="78" t="s">
        <v>204</v>
      </c>
      <c r="DHT179" s="78" t="s">
        <v>204</v>
      </c>
      <c r="DHU179" s="78" t="s">
        <v>204</v>
      </c>
      <c r="DHV179" s="78" t="s">
        <v>204</v>
      </c>
      <c r="DHW179" s="78" t="s">
        <v>204</v>
      </c>
      <c r="DHX179" s="78" t="s">
        <v>204</v>
      </c>
      <c r="DHY179" s="78" t="s">
        <v>204</v>
      </c>
      <c r="DHZ179" s="78" t="s">
        <v>204</v>
      </c>
      <c r="DIA179" s="78" t="s">
        <v>204</v>
      </c>
      <c r="DIB179" s="78" t="s">
        <v>204</v>
      </c>
      <c r="DIC179" s="78" t="s">
        <v>204</v>
      </c>
      <c r="DID179" s="78" t="s">
        <v>204</v>
      </c>
      <c r="DIE179" s="78" t="s">
        <v>204</v>
      </c>
      <c r="DIF179" s="78" t="s">
        <v>204</v>
      </c>
      <c r="DIG179" s="78" t="s">
        <v>204</v>
      </c>
      <c r="DIH179" s="78" t="s">
        <v>204</v>
      </c>
      <c r="DII179" s="78" t="s">
        <v>204</v>
      </c>
      <c r="DIJ179" s="78" t="s">
        <v>204</v>
      </c>
      <c r="DIK179" s="78" t="s">
        <v>204</v>
      </c>
      <c r="DIL179" s="78" t="s">
        <v>204</v>
      </c>
      <c r="DIM179" s="78" t="s">
        <v>204</v>
      </c>
      <c r="DIN179" s="78" t="s">
        <v>204</v>
      </c>
      <c r="DIO179" s="78" t="s">
        <v>204</v>
      </c>
      <c r="DIP179" s="78" t="s">
        <v>204</v>
      </c>
      <c r="DIQ179" s="78" t="s">
        <v>204</v>
      </c>
      <c r="DIR179" s="78" t="s">
        <v>204</v>
      </c>
      <c r="DIS179" s="78" t="s">
        <v>204</v>
      </c>
      <c r="DIT179" s="78" t="s">
        <v>204</v>
      </c>
      <c r="DIU179" s="78" t="s">
        <v>204</v>
      </c>
      <c r="DIV179" s="78" t="s">
        <v>204</v>
      </c>
      <c r="DIW179" s="78" t="s">
        <v>204</v>
      </c>
      <c r="DIX179" s="78" t="s">
        <v>204</v>
      </c>
      <c r="DIY179" s="78" t="s">
        <v>204</v>
      </c>
      <c r="DIZ179" s="78" t="s">
        <v>204</v>
      </c>
      <c r="DJA179" s="78" t="s">
        <v>204</v>
      </c>
      <c r="DJB179" s="78" t="s">
        <v>204</v>
      </c>
      <c r="DJC179" s="78" t="s">
        <v>204</v>
      </c>
      <c r="DJD179" s="78" t="s">
        <v>204</v>
      </c>
      <c r="DJE179" s="78" t="s">
        <v>204</v>
      </c>
      <c r="DJF179" s="78" t="s">
        <v>204</v>
      </c>
      <c r="DJG179" s="78" t="s">
        <v>204</v>
      </c>
      <c r="DJH179" s="78" t="s">
        <v>204</v>
      </c>
      <c r="DJI179" s="78" t="s">
        <v>204</v>
      </c>
      <c r="DJJ179" s="78" t="s">
        <v>204</v>
      </c>
      <c r="DJK179" s="78" t="s">
        <v>204</v>
      </c>
      <c r="DJL179" s="78" t="s">
        <v>204</v>
      </c>
      <c r="DJM179" s="78" t="s">
        <v>204</v>
      </c>
      <c r="DJN179" s="78" t="s">
        <v>204</v>
      </c>
      <c r="DJO179" s="78" t="s">
        <v>204</v>
      </c>
      <c r="DJP179" s="78" t="s">
        <v>204</v>
      </c>
      <c r="DJQ179" s="78" t="s">
        <v>204</v>
      </c>
      <c r="DJR179" s="78" t="s">
        <v>204</v>
      </c>
      <c r="DJS179" s="78" t="s">
        <v>204</v>
      </c>
      <c r="DJT179" s="78" t="s">
        <v>204</v>
      </c>
      <c r="DJU179" s="78" t="s">
        <v>204</v>
      </c>
      <c r="DJV179" s="78" t="s">
        <v>204</v>
      </c>
      <c r="DJW179" s="78" t="s">
        <v>204</v>
      </c>
      <c r="DJX179" s="78" t="s">
        <v>204</v>
      </c>
      <c r="DJY179" s="78" t="s">
        <v>204</v>
      </c>
      <c r="DJZ179" s="78" t="s">
        <v>204</v>
      </c>
      <c r="DKA179" s="78" t="s">
        <v>204</v>
      </c>
      <c r="DKB179" s="78" t="s">
        <v>204</v>
      </c>
      <c r="DKC179" s="78" t="s">
        <v>204</v>
      </c>
      <c r="DKD179" s="78" t="s">
        <v>204</v>
      </c>
      <c r="DKE179" s="78" t="s">
        <v>204</v>
      </c>
      <c r="DKF179" s="78" t="s">
        <v>204</v>
      </c>
      <c r="DKG179" s="78" t="s">
        <v>204</v>
      </c>
      <c r="DKH179" s="78" t="s">
        <v>204</v>
      </c>
      <c r="DKI179" s="78" t="s">
        <v>204</v>
      </c>
      <c r="DKJ179" s="78" t="s">
        <v>204</v>
      </c>
      <c r="DKK179" s="78" t="s">
        <v>204</v>
      </c>
      <c r="DKL179" s="78" t="s">
        <v>204</v>
      </c>
      <c r="DKM179" s="78" t="s">
        <v>204</v>
      </c>
      <c r="DKN179" s="78" t="s">
        <v>204</v>
      </c>
      <c r="DKO179" s="78" t="s">
        <v>204</v>
      </c>
      <c r="DKP179" s="78" t="s">
        <v>204</v>
      </c>
      <c r="DKQ179" s="78" t="s">
        <v>204</v>
      </c>
      <c r="DKR179" s="78" t="s">
        <v>204</v>
      </c>
      <c r="DKS179" s="78" t="s">
        <v>204</v>
      </c>
      <c r="DKT179" s="78" t="s">
        <v>204</v>
      </c>
      <c r="DKU179" s="78" t="s">
        <v>204</v>
      </c>
      <c r="DKV179" s="78" t="s">
        <v>204</v>
      </c>
      <c r="DKW179" s="78" t="s">
        <v>204</v>
      </c>
      <c r="DKX179" s="78" t="s">
        <v>204</v>
      </c>
      <c r="DKY179" s="78" t="s">
        <v>204</v>
      </c>
      <c r="DKZ179" s="78" t="s">
        <v>204</v>
      </c>
      <c r="DLA179" s="78" t="s">
        <v>204</v>
      </c>
      <c r="DLB179" s="78" t="s">
        <v>204</v>
      </c>
      <c r="DLC179" s="78" t="s">
        <v>204</v>
      </c>
      <c r="DLD179" s="78" t="s">
        <v>204</v>
      </c>
      <c r="DLE179" s="78" t="s">
        <v>204</v>
      </c>
      <c r="DLF179" s="78" t="s">
        <v>204</v>
      </c>
      <c r="DLG179" s="78" t="s">
        <v>204</v>
      </c>
      <c r="DLH179" s="78" t="s">
        <v>204</v>
      </c>
      <c r="DLI179" s="78" t="s">
        <v>204</v>
      </c>
      <c r="DLJ179" s="78" t="s">
        <v>204</v>
      </c>
      <c r="DLK179" s="78" t="s">
        <v>204</v>
      </c>
      <c r="DLL179" s="78" t="s">
        <v>204</v>
      </c>
      <c r="DLM179" s="78" t="s">
        <v>204</v>
      </c>
      <c r="DLN179" s="78" t="s">
        <v>204</v>
      </c>
      <c r="DLO179" s="78" t="s">
        <v>204</v>
      </c>
      <c r="DLP179" s="78" t="s">
        <v>204</v>
      </c>
      <c r="DLQ179" s="78" t="s">
        <v>204</v>
      </c>
      <c r="DLR179" s="78" t="s">
        <v>204</v>
      </c>
      <c r="DLS179" s="78" t="s">
        <v>204</v>
      </c>
      <c r="DLT179" s="78" t="s">
        <v>204</v>
      </c>
      <c r="DLU179" s="78" t="s">
        <v>204</v>
      </c>
      <c r="DLV179" s="78" t="s">
        <v>204</v>
      </c>
      <c r="DLW179" s="78" t="s">
        <v>204</v>
      </c>
      <c r="DLX179" s="78" t="s">
        <v>204</v>
      </c>
      <c r="DLY179" s="78" t="s">
        <v>204</v>
      </c>
      <c r="DLZ179" s="78" t="s">
        <v>204</v>
      </c>
      <c r="DMA179" s="78" t="s">
        <v>204</v>
      </c>
      <c r="DMB179" s="78" t="s">
        <v>204</v>
      </c>
      <c r="DMC179" s="78" t="s">
        <v>204</v>
      </c>
      <c r="DMD179" s="78" t="s">
        <v>204</v>
      </c>
      <c r="DME179" s="78" t="s">
        <v>204</v>
      </c>
      <c r="DMF179" s="78" t="s">
        <v>204</v>
      </c>
      <c r="DMG179" s="78" t="s">
        <v>204</v>
      </c>
      <c r="DMH179" s="78" t="s">
        <v>204</v>
      </c>
      <c r="DMI179" s="78" t="s">
        <v>204</v>
      </c>
      <c r="DMJ179" s="78" t="s">
        <v>204</v>
      </c>
      <c r="DMK179" s="78" t="s">
        <v>204</v>
      </c>
      <c r="DML179" s="78" t="s">
        <v>204</v>
      </c>
      <c r="DMM179" s="78" t="s">
        <v>204</v>
      </c>
      <c r="DMN179" s="78" t="s">
        <v>204</v>
      </c>
      <c r="DMO179" s="78" t="s">
        <v>204</v>
      </c>
      <c r="DMP179" s="78" t="s">
        <v>204</v>
      </c>
      <c r="DMQ179" s="78" t="s">
        <v>204</v>
      </c>
      <c r="DMR179" s="78" t="s">
        <v>204</v>
      </c>
      <c r="DMS179" s="78" t="s">
        <v>204</v>
      </c>
      <c r="DMT179" s="78" t="s">
        <v>204</v>
      </c>
      <c r="DMU179" s="78" t="s">
        <v>204</v>
      </c>
      <c r="DMV179" s="78" t="s">
        <v>204</v>
      </c>
      <c r="DMW179" s="78" t="s">
        <v>204</v>
      </c>
      <c r="DMX179" s="78" t="s">
        <v>204</v>
      </c>
      <c r="DMY179" s="78" t="s">
        <v>204</v>
      </c>
      <c r="DMZ179" s="78" t="s">
        <v>204</v>
      </c>
      <c r="DNA179" s="78" t="s">
        <v>204</v>
      </c>
      <c r="DNB179" s="78" t="s">
        <v>204</v>
      </c>
      <c r="DNC179" s="78" t="s">
        <v>204</v>
      </c>
      <c r="DND179" s="78" t="s">
        <v>204</v>
      </c>
      <c r="DNE179" s="78" t="s">
        <v>204</v>
      </c>
      <c r="DNF179" s="78" t="s">
        <v>204</v>
      </c>
      <c r="DNG179" s="78" t="s">
        <v>204</v>
      </c>
      <c r="DNH179" s="78" t="s">
        <v>204</v>
      </c>
      <c r="DNI179" s="78" t="s">
        <v>204</v>
      </c>
      <c r="DNJ179" s="78" t="s">
        <v>204</v>
      </c>
      <c r="DNK179" s="78" t="s">
        <v>204</v>
      </c>
      <c r="DNL179" s="78" t="s">
        <v>204</v>
      </c>
      <c r="DNM179" s="78" t="s">
        <v>204</v>
      </c>
      <c r="DNN179" s="78" t="s">
        <v>204</v>
      </c>
      <c r="DNO179" s="78" t="s">
        <v>204</v>
      </c>
      <c r="DNP179" s="78" t="s">
        <v>204</v>
      </c>
      <c r="DNQ179" s="78" t="s">
        <v>204</v>
      </c>
      <c r="DNR179" s="78" t="s">
        <v>204</v>
      </c>
      <c r="DNS179" s="78" t="s">
        <v>204</v>
      </c>
      <c r="DNT179" s="78" t="s">
        <v>204</v>
      </c>
      <c r="DNU179" s="78" t="s">
        <v>204</v>
      </c>
      <c r="DNV179" s="78" t="s">
        <v>204</v>
      </c>
      <c r="DNW179" s="78" t="s">
        <v>204</v>
      </c>
      <c r="DNX179" s="78" t="s">
        <v>204</v>
      </c>
      <c r="DNY179" s="78" t="s">
        <v>204</v>
      </c>
      <c r="DNZ179" s="78" t="s">
        <v>204</v>
      </c>
      <c r="DOA179" s="78" t="s">
        <v>204</v>
      </c>
      <c r="DOB179" s="78" t="s">
        <v>204</v>
      </c>
      <c r="DOC179" s="78" t="s">
        <v>204</v>
      </c>
      <c r="DOD179" s="78" t="s">
        <v>204</v>
      </c>
      <c r="DOE179" s="78" t="s">
        <v>204</v>
      </c>
      <c r="DOF179" s="78" t="s">
        <v>204</v>
      </c>
      <c r="DOG179" s="78" t="s">
        <v>204</v>
      </c>
      <c r="DOH179" s="78" t="s">
        <v>204</v>
      </c>
      <c r="DOI179" s="78" t="s">
        <v>204</v>
      </c>
      <c r="DOJ179" s="78" t="s">
        <v>204</v>
      </c>
      <c r="DOK179" s="78" t="s">
        <v>204</v>
      </c>
      <c r="DOL179" s="78" t="s">
        <v>204</v>
      </c>
      <c r="DOM179" s="78" t="s">
        <v>204</v>
      </c>
      <c r="DON179" s="78" t="s">
        <v>204</v>
      </c>
      <c r="DOO179" s="78" t="s">
        <v>204</v>
      </c>
      <c r="DOP179" s="78" t="s">
        <v>204</v>
      </c>
      <c r="DOQ179" s="78" t="s">
        <v>204</v>
      </c>
      <c r="DOR179" s="78" t="s">
        <v>204</v>
      </c>
      <c r="DOS179" s="78" t="s">
        <v>204</v>
      </c>
      <c r="DOT179" s="78" t="s">
        <v>204</v>
      </c>
      <c r="DOU179" s="78" t="s">
        <v>204</v>
      </c>
      <c r="DOV179" s="78" t="s">
        <v>204</v>
      </c>
      <c r="DOW179" s="78" t="s">
        <v>204</v>
      </c>
      <c r="DOX179" s="78" t="s">
        <v>204</v>
      </c>
      <c r="DOY179" s="78" t="s">
        <v>204</v>
      </c>
      <c r="DOZ179" s="78" t="s">
        <v>204</v>
      </c>
      <c r="DPA179" s="78" t="s">
        <v>204</v>
      </c>
      <c r="DPB179" s="78" t="s">
        <v>204</v>
      </c>
      <c r="DPC179" s="78" t="s">
        <v>204</v>
      </c>
      <c r="DPD179" s="78" t="s">
        <v>204</v>
      </c>
      <c r="DPE179" s="78" t="s">
        <v>204</v>
      </c>
      <c r="DPF179" s="78" t="s">
        <v>204</v>
      </c>
      <c r="DPG179" s="78" t="s">
        <v>204</v>
      </c>
      <c r="DPH179" s="78" t="s">
        <v>204</v>
      </c>
      <c r="DPI179" s="78" t="s">
        <v>204</v>
      </c>
      <c r="DPJ179" s="78" t="s">
        <v>204</v>
      </c>
      <c r="DPK179" s="78" t="s">
        <v>204</v>
      </c>
      <c r="DPL179" s="78" t="s">
        <v>204</v>
      </c>
      <c r="DPM179" s="78" t="s">
        <v>204</v>
      </c>
      <c r="DPN179" s="78" t="s">
        <v>204</v>
      </c>
      <c r="DPO179" s="78" t="s">
        <v>204</v>
      </c>
      <c r="DPP179" s="78" t="s">
        <v>204</v>
      </c>
      <c r="DPQ179" s="78" t="s">
        <v>204</v>
      </c>
      <c r="DPR179" s="78" t="s">
        <v>204</v>
      </c>
      <c r="DPS179" s="78" t="s">
        <v>204</v>
      </c>
      <c r="DPT179" s="78" t="s">
        <v>204</v>
      </c>
      <c r="DPU179" s="78" t="s">
        <v>204</v>
      </c>
      <c r="DPV179" s="78" t="s">
        <v>204</v>
      </c>
      <c r="DPW179" s="78" t="s">
        <v>204</v>
      </c>
      <c r="DPX179" s="78" t="s">
        <v>204</v>
      </c>
      <c r="DPY179" s="78" t="s">
        <v>204</v>
      </c>
      <c r="DPZ179" s="78" t="s">
        <v>204</v>
      </c>
      <c r="DQA179" s="78" t="s">
        <v>204</v>
      </c>
      <c r="DQB179" s="78" t="s">
        <v>204</v>
      </c>
      <c r="DQC179" s="78" t="s">
        <v>204</v>
      </c>
      <c r="DQD179" s="78" t="s">
        <v>204</v>
      </c>
      <c r="DQE179" s="78" t="s">
        <v>204</v>
      </c>
      <c r="DQF179" s="78" t="s">
        <v>204</v>
      </c>
      <c r="DQG179" s="78" t="s">
        <v>204</v>
      </c>
      <c r="DQH179" s="78" t="s">
        <v>204</v>
      </c>
      <c r="DQI179" s="78" t="s">
        <v>204</v>
      </c>
      <c r="DQJ179" s="78" t="s">
        <v>204</v>
      </c>
      <c r="DQK179" s="78" t="s">
        <v>204</v>
      </c>
      <c r="DQL179" s="78" t="s">
        <v>204</v>
      </c>
      <c r="DQM179" s="78" t="s">
        <v>204</v>
      </c>
      <c r="DQN179" s="78" t="s">
        <v>204</v>
      </c>
      <c r="DQO179" s="78" t="s">
        <v>204</v>
      </c>
      <c r="DQP179" s="78" t="s">
        <v>204</v>
      </c>
      <c r="DQQ179" s="78" t="s">
        <v>204</v>
      </c>
      <c r="DQR179" s="78" t="s">
        <v>204</v>
      </c>
      <c r="DQS179" s="78" t="s">
        <v>204</v>
      </c>
      <c r="DQT179" s="78" t="s">
        <v>204</v>
      </c>
      <c r="DQU179" s="78" t="s">
        <v>204</v>
      </c>
      <c r="DQV179" s="78" t="s">
        <v>204</v>
      </c>
      <c r="DQW179" s="78" t="s">
        <v>204</v>
      </c>
      <c r="DQX179" s="78" t="s">
        <v>204</v>
      </c>
      <c r="DQY179" s="78" t="s">
        <v>204</v>
      </c>
      <c r="DQZ179" s="78" t="s">
        <v>204</v>
      </c>
      <c r="DRA179" s="78" t="s">
        <v>204</v>
      </c>
      <c r="DRB179" s="78" t="s">
        <v>204</v>
      </c>
      <c r="DRC179" s="78" t="s">
        <v>204</v>
      </c>
      <c r="DRD179" s="78" t="s">
        <v>204</v>
      </c>
      <c r="DRE179" s="78" t="s">
        <v>204</v>
      </c>
      <c r="DRF179" s="78" t="s">
        <v>204</v>
      </c>
      <c r="DRG179" s="78" t="s">
        <v>204</v>
      </c>
      <c r="DRH179" s="78" t="s">
        <v>204</v>
      </c>
      <c r="DRI179" s="78" t="s">
        <v>204</v>
      </c>
      <c r="DRJ179" s="78" t="s">
        <v>204</v>
      </c>
      <c r="DRK179" s="78" t="s">
        <v>204</v>
      </c>
      <c r="DRL179" s="78" t="s">
        <v>204</v>
      </c>
      <c r="DRM179" s="78" t="s">
        <v>204</v>
      </c>
      <c r="DRN179" s="78" t="s">
        <v>204</v>
      </c>
      <c r="DRO179" s="78" t="s">
        <v>204</v>
      </c>
      <c r="DRP179" s="78" t="s">
        <v>204</v>
      </c>
      <c r="DRQ179" s="78" t="s">
        <v>204</v>
      </c>
      <c r="DRR179" s="78" t="s">
        <v>204</v>
      </c>
      <c r="DRS179" s="78" t="s">
        <v>204</v>
      </c>
      <c r="DRT179" s="78" t="s">
        <v>204</v>
      </c>
      <c r="DRU179" s="78" t="s">
        <v>204</v>
      </c>
      <c r="DRV179" s="78" t="s">
        <v>204</v>
      </c>
      <c r="DRW179" s="78" t="s">
        <v>204</v>
      </c>
      <c r="DRX179" s="78" t="s">
        <v>204</v>
      </c>
      <c r="DRY179" s="78" t="s">
        <v>204</v>
      </c>
      <c r="DRZ179" s="78" t="s">
        <v>204</v>
      </c>
      <c r="DSA179" s="78" t="s">
        <v>204</v>
      </c>
      <c r="DSB179" s="78" t="s">
        <v>204</v>
      </c>
      <c r="DSC179" s="78" t="s">
        <v>204</v>
      </c>
      <c r="DSD179" s="78" t="s">
        <v>204</v>
      </c>
      <c r="DSE179" s="78" t="s">
        <v>204</v>
      </c>
      <c r="DSF179" s="78" t="s">
        <v>204</v>
      </c>
      <c r="DSG179" s="78" t="s">
        <v>204</v>
      </c>
      <c r="DSH179" s="78" t="s">
        <v>204</v>
      </c>
      <c r="DSI179" s="78" t="s">
        <v>204</v>
      </c>
      <c r="DSJ179" s="78" t="s">
        <v>204</v>
      </c>
      <c r="DSK179" s="78" t="s">
        <v>204</v>
      </c>
      <c r="DSL179" s="78" t="s">
        <v>204</v>
      </c>
      <c r="DSM179" s="78" t="s">
        <v>204</v>
      </c>
      <c r="DSN179" s="78" t="s">
        <v>204</v>
      </c>
      <c r="DSO179" s="78" t="s">
        <v>204</v>
      </c>
      <c r="DSP179" s="78" t="s">
        <v>204</v>
      </c>
      <c r="DSQ179" s="78" t="s">
        <v>204</v>
      </c>
      <c r="DSR179" s="78" t="s">
        <v>204</v>
      </c>
      <c r="DSS179" s="78" t="s">
        <v>204</v>
      </c>
      <c r="DST179" s="78" t="s">
        <v>204</v>
      </c>
      <c r="DSU179" s="78" t="s">
        <v>204</v>
      </c>
      <c r="DSV179" s="78" t="s">
        <v>204</v>
      </c>
      <c r="DSW179" s="78" t="s">
        <v>204</v>
      </c>
      <c r="DSX179" s="78" t="s">
        <v>204</v>
      </c>
      <c r="DSY179" s="78" t="s">
        <v>204</v>
      </c>
      <c r="DSZ179" s="78" t="s">
        <v>204</v>
      </c>
      <c r="DTA179" s="78" t="s">
        <v>204</v>
      </c>
      <c r="DTB179" s="78" t="s">
        <v>204</v>
      </c>
      <c r="DTC179" s="78" t="s">
        <v>204</v>
      </c>
      <c r="DTD179" s="78" t="s">
        <v>204</v>
      </c>
      <c r="DTE179" s="78" t="s">
        <v>204</v>
      </c>
      <c r="DTF179" s="78" t="s">
        <v>204</v>
      </c>
      <c r="DTG179" s="78" t="s">
        <v>204</v>
      </c>
      <c r="DTH179" s="78" t="s">
        <v>204</v>
      </c>
      <c r="DTI179" s="78" t="s">
        <v>204</v>
      </c>
      <c r="DTJ179" s="78" t="s">
        <v>204</v>
      </c>
      <c r="DTK179" s="78" t="s">
        <v>204</v>
      </c>
      <c r="DTL179" s="78" t="s">
        <v>204</v>
      </c>
      <c r="DTM179" s="78" t="s">
        <v>204</v>
      </c>
      <c r="DTN179" s="78" t="s">
        <v>204</v>
      </c>
      <c r="DTO179" s="78" t="s">
        <v>204</v>
      </c>
      <c r="DTP179" s="78" t="s">
        <v>204</v>
      </c>
      <c r="DTQ179" s="78" t="s">
        <v>204</v>
      </c>
      <c r="DTR179" s="78" t="s">
        <v>204</v>
      </c>
      <c r="DTS179" s="78" t="s">
        <v>204</v>
      </c>
      <c r="DTT179" s="78" t="s">
        <v>204</v>
      </c>
      <c r="DTU179" s="78" t="s">
        <v>204</v>
      </c>
      <c r="DTV179" s="78" t="s">
        <v>204</v>
      </c>
      <c r="DTW179" s="78" t="s">
        <v>204</v>
      </c>
      <c r="DTX179" s="78" t="s">
        <v>204</v>
      </c>
      <c r="DTY179" s="78" t="s">
        <v>204</v>
      </c>
      <c r="DTZ179" s="78" t="s">
        <v>204</v>
      </c>
      <c r="DUA179" s="78" t="s">
        <v>204</v>
      </c>
      <c r="DUB179" s="78" t="s">
        <v>204</v>
      </c>
      <c r="DUC179" s="78" t="s">
        <v>204</v>
      </c>
      <c r="DUD179" s="78" t="s">
        <v>204</v>
      </c>
      <c r="DUE179" s="78" t="s">
        <v>204</v>
      </c>
      <c r="DUF179" s="78" t="s">
        <v>204</v>
      </c>
      <c r="DUG179" s="78" t="s">
        <v>204</v>
      </c>
      <c r="DUH179" s="78" t="s">
        <v>204</v>
      </c>
      <c r="DUI179" s="78" t="s">
        <v>204</v>
      </c>
      <c r="DUJ179" s="78" t="s">
        <v>204</v>
      </c>
      <c r="DUK179" s="78" t="s">
        <v>204</v>
      </c>
      <c r="DUL179" s="78" t="s">
        <v>204</v>
      </c>
      <c r="DUM179" s="78" t="s">
        <v>204</v>
      </c>
      <c r="DUN179" s="78" t="s">
        <v>204</v>
      </c>
      <c r="DUO179" s="78" t="s">
        <v>204</v>
      </c>
      <c r="DUP179" s="78" t="s">
        <v>204</v>
      </c>
      <c r="DUQ179" s="78" t="s">
        <v>204</v>
      </c>
      <c r="DUR179" s="78" t="s">
        <v>204</v>
      </c>
      <c r="DUS179" s="78" t="s">
        <v>204</v>
      </c>
      <c r="DUT179" s="78" t="s">
        <v>204</v>
      </c>
      <c r="DUU179" s="78" t="s">
        <v>204</v>
      </c>
      <c r="DUV179" s="78" t="s">
        <v>204</v>
      </c>
      <c r="DUW179" s="78" t="s">
        <v>204</v>
      </c>
      <c r="DUX179" s="78" t="s">
        <v>204</v>
      </c>
      <c r="DUY179" s="78" t="s">
        <v>204</v>
      </c>
      <c r="DUZ179" s="78" t="s">
        <v>204</v>
      </c>
      <c r="DVA179" s="78" t="s">
        <v>204</v>
      </c>
      <c r="DVB179" s="78" t="s">
        <v>204</v>
      </c>
      <c r="DVC179" s="78" t="s">
        <v>204</v>
      </c>
      <c r="DVD179" s="78" t="s">
        <v>204</v>
      </c>
      <c r="DVE179" s="78" t="s">
        <v>204</v>
      </c>
      <c r="DVF179" s="78" t="s">
        <v>204</v>
      </c>
      <c r="DVG179" s="78" t="s">
        <v>204</v>
      </c>
      <c r="DVH179" s="78" t="s">
        <v>204</v>
      </c>
      <c r="DVI179" s="78" t="s">
        <v>204</v>
      </c>
      <c r="DVJ179" s="78" t="s">
        <v>204</v>
      </c>
      <c r="DVK179" s="78" t="s">
        <v>204</v>
      </c>
      <c r="DVL179" s="78" t="s">
        <v>204</v>
      </c>
      <c r="DVM179" s="78" t="s">
        <v>204</v>
      </c>
      <c r="DVN179" s="78" t="s">
        <v>204</v>
      </c>
      <c r="DVO179" s="78" t="s">
        <v>204</v>
      </c>
      <c r="DVP179" s="78" t="s">
        <v>204</v>
      </c>
      <c r="DVQ179" s="78" t="s">
        <v>204</v>
      </c>
      <c r="DVR179" s="78" t="s">
        <v>204</v>
      </c>
      <c r="DVS179" s="78" t="s">
        <v>204</v>
      </c>
      <c r="DVT179" s="78" t="s">
        <v>204</v>
      </c>
      <c r="DVU179" s="78" t="s">
        <v>204</v>
      </c>
      <c r="DVV179" s="78" t="s">
        <v>204</v>
      </c>
      <c r="DVW179" s="78" t="s">
        <v>204</v>
      </c>
      <c r="DVX179" s="78" t="s">
        <v>204</v>
      </c>
      <c r="DVY179" s="78" t="s">
        <v>204</v>
      </c>
      <c r="DVZ179" s="78" t="s">
        <v>204</v>
      </c>
      <c r="DWA179" s="78" t="s">
        <v>204</v>
      </c>
      <c r="DWB179" s="78" t="s">
        <v>204</v>
      </c>
      <c r="DWC179" s="78" t="s">
        <v>204</v>
      </c>
      <c r="DWD179" s="78" t="s">
        <v>204</v>
      </c>
      <c r="DWE179" s="78" t="s">
        <v>204</v>
      </c>
      <c r="DWF179" s="78" t="s">
        <v>204</v>
      </c>
      <c r="DWG179" s="78" t="s">
        <v>204</v>
      </c>
      <c r="DWH179" s="78" t="s">
        <v>204</v>
      </c>
      <c r="DWI179" s="78" t="s">
        <v>204</v>
      </c>
      <c r="DWJ179" s="78" t="s">
        <v>204</v>
      </c>
      <c r="DWK179" s="78" t="s">
        <v>204</v>
      </c>
      <c r="DWL179" s="78" t="s">
        <v>204</v>
      </c>
      <c r="DWM179" s="78" t="s">
        <v>204</v>
      </c>
      <c r="DWN179" s="78" t="s">
        <v>204</v>
      </c>
      <c r="DWO179" s="78" t="s">
        <v>204</v>
      </c>
      <c r="DWP179" s="78" t="s">
        <v>204</v>
      </c>
      <c r="DWQ179" s="78" t="s">
        <v>204</v>
      </c>
      <c r="DWR179" s="78" t="s">
        <v>204</v>
      </c>
      <c r="DWS179" s="78" t="s">
        <v>204</v>
      </c>
      <c r="DWT179" s="78" t="s">
        <v>204</v>
      </c>
      <c r="DWU179" s="78" t="s">
        <v>204</v>
      </c>
      <c r="DWV179" s="78" t="s">
        <v>204</v>
      </c>
      <c r="DWW179" s="78" t="s">
        <v>204</v>
      </c>
      <c r="DWX179" s="78" t="s">
        <v>204</v>
      </c>
      <c r="DWY179" s="78" t="s">
        <v>204</v>
      </c>
      <c r="DWZ179" s="78" t="s">
        <v>204</v>
      </c>
      <c r="DXA179" s="78" t="s">
        <v>204</v>
      </c>
      <c r="DXB179" s="78" t="s">
        <v>204</v>
      </c>
      <c r="DXC179" s="78" t="s">
        <v>204</v>
      </c>
      <c r="DXD179" s="78" t="s">
        <v>204</v>
      </c>
      <c r="DXE179" s="78" t="s">
        <v>204</v>
      </c>
      <c r="DXF179" s="78" t="s">
        <v>204</v>
      </c>
      <c r="DXG179" s="78" t="s">
        <v>204</v>
      </c>
      <c r="DXH179" s="78" t="s">
        <v>204</v>
      </c>
      <c r="DXI179" s="78" t="s">
        <v>204</v>
      </c>
      <c r="DXJ179" s="78" t="s">
        <v>204</v>
      </c>
      <c r="DXK179" s="78" t="s">
        <v>204</v>
      </c>
      <c r="DXL179" s="78" t="s">
        <v>204</v>
      </c>
      <c r="DXM179" s="78" t="s">
        <v>204</v>
      </c>
      <c r="DXN179" s="78" t="s">
        <v>204</v>
      </c>
      <c r="DXO179" s="78" t="s">
        <v>204</v>
      </c>
      <c r="DXP179" s="78" t="s">
        <v>204</v>
      </c>
      <c r="DXQ179" s="78" t="s">
        <v>204</v>
      </c>
      <c r="DXR179" s="78" t="s">
        <v>204</v>
      </c>
      <c r="DXS179" s="78" t="s">
        <v>204</v>
      </c>
      <c r="DXT179" s="78" t="s">
        <v>204</v>
      </c>
      <c r="DXU179" s="78" t="s">
        <v>204</v>
      </c>
      <c r="DXV179" s="78" t="s">
        <v>204</v>
      </c>
      <c r="DXW179" s="78" t="s">
        <v>204</v>
      </c>
      <c r="DXX179" s="78" t="s">
        <v>204</v>
      </c>
      <c r="DXY179" s="78" t="s">
        <v>204</v>
      </c>
      <c r="DXZ179" s="78" t="s">
        <v>204</v>
      </c>
      <c r="DYA179" s="78" t="s">
        <v>204</v>
      </c>
      <c r="DYB179" s="78" t="s">
        <v>204</v>
      </c>
      <c r="DYC179" s="78" t="s">
        <v>204</v>
      </c>
      <c r="DYD179" s="78" t="s">
        <v>204</v>
      </c>
      <c r="DYE179" s="78" t="s">
        <v>204</v>
      </c>
      <c r="DYF179" s="78" t="s">
        <v>204</v>
      </c>
      <c r="DYG179" s="78" t="s">
        <v>204</v>
      </c>
      <c r="DYH179" s="78" t="s">
        <v>204</v>
      </c>
      <c r="DYI179" s="78" t="s">
        <v>204</v>
      </c>
      <c r="DYJ179" s="78" t="s">
        <v>204</v>
      </c>
      <c r="DYK179" s="78" t="s">
        <v>204</v>
      </c>
      <c r="DYL179" s="78" t="s">
        <v>204</v>
      </c>
      <c r="DYM179" s="78" t="s">
        <v>204</v>
      </c>
      <c r="DYN179" s="78" t="s">
        <v>204</v>
      </c>
      <c r="DYO179" s="78" t="s">
        <v>204</v>
      </c>
      <c r="DYP179" s="78" t="s">
        <v>204</v>
      </c>
      <c r="DYQ179" s="78" t="s">
        <v>204</v>
      </c>
      <c r="DYR179" s="78" t="s">
        <v>204</v>
      </c>
      <c r="DYS179" s="78" t="s">
        <v>204</v>
      </c>
      <c r="DYT179" s="78" t="s">
        <v>204</v>
      </c>
      <c r="DYU179" s="78" t="s">
        <v>204</v>
      </c>
      <c r="DYV179" s="78" t="s">
        <v>204</v>
      </c>
      <c r="DYW179" s="78" t="s">
        <v>204</v>
      </c>
      <c r="DYX179" s="78" t="s">
        <v>204</v>
      </c>
      <c r="DYY179" s="78" t="s">
        <v>204</v>
      </c>
      <c r="DYZ179" s="78" t="s">
        <v>204</v>
      </c>
      <c r="DZA179" s="78" t="s">
        <v>204</v>
      </c>
      <c r="DZB179" s="78" t="s">
        <v>204</v>
      </c>
      <c r="DZC179" s="78" t="s">
        <v>204</v>
      </c>
      <c r="DZD179" s="78" t="s">
        <v>204</v>
      </c>
      <c r="DZE179" s="78" t="s">
        <v>204</v>
      </c>
      <c r="DZF179" s="78" t="s">
        <v>204</v>
      </c>
      <c r="DZG179" s="78" t="s">
        <v>204</v>
      </c>
      <c r="DZH179" s="78" t="s">
        <v>204</v>
      </c>
      <c r="DZI179" s="78" t="s">
        <v>204</v>
      </c>
      <c r="DZJ179" s="78" t="s">
        <v>204</v>
      </c>
      <c r="DZK179" s="78" t="s">
        <v>204</v>
      </c>
      <c r="DZL179" s="78" t="s">
        <v>204</v>
      </c>
      <c r="DZM179" s="78" t="s">
        <v>204</v>
      </c>
      <c r="DZN179" s="78" t="s">
        <v>204</v>
      </c>
      <c r="DZO179" s="78" t="s">
        <v>204</v>
      </c>
      <c r="DZP179" s="78" t="s">
        <v>204</v>
      </c>
      <c r="DZQ179" s="78" t="s">
        <v>204</v>
      </c>
      <c r="DZR179" s="78" t="s">
        <v>204</v>
      </c>
      <c r="DZS179" s="78" t="s">
        <v>204</v>
      </c>
      <c r="DZT179" s="78" t="s">
        <v>204</v>
      </c>
      <c r="DZU179" s="78" t="s">
        <v>204</v>
      </c>
      <c r="DZV179" s="78" t="s">
        <v>204</v>
      </c>
      <c r="DZW179" s="78" t="s">
        <v>204</v>
      </c>
      <c r="DZX179" s="78" t="s">
        <v>204</v>
      </c>
      <c r="DZY179" s="78" t="s">
        <v>204</v>
      </c>
      <c r="DZZ179" s="78" t="s">
        <v>204</v>
      </c>
      <c r="EAA179" s="78" t="s">
        <v>204</v>
      </c>
      <c r="EAB179" s="78" t="s">
        <v>204</v>
      </c>
      <c r="EAC179" s="78" t="s">
        <v>204</v>
      </c>
      <c r="EAD179" s="78" t="s">
        <v>204</v>
      </c>
      <c r="EAE179" s="78" t="s">
        <v>204</v>
      </c>
      <c r="EAF179" s="78" t="s">
        <v>204</v>
      </c>
      <c r="EAG179" s="78" t="s">
        <v>204</v>
      </c>
      <c r="EAH179" s="78" t="s">
        <v>204</v>
      </c>
      <c r="EAI179" s="78" t="s">
        <v>204</v>
      </c>
      <c r="EAJ179" s="78" t="s">
        <v>204</v>
      </c>
      <c r="EAK179" s="78" t="s">
        <v>204</v>
      </c>
      <c r="EAL179" s="78" t="s">
        <v>204</v>
      </c>
      <c r="EAM179" s="78" t="s">
        <v>204</v>
      </c>
      <c r="EAN179" s="78" t="s">
        <v>204</v>
      </c>
      <c r="EAO179" s="78" t="s">
        <v>204</v>
      </c>
      <c r="EAP179" s="78" t="s">
        <v>204</v>
      </c>
      <c r="EAQ179" s="78" t="s">
        <v>204</v>
      </c>
      <c r="EAR179" s="78" t="s">
        <v>204</v>
      </c>
      <c r="EAS179" s="78" t="s">
        <v>204</v>
      </c>
      <c r="EAT179" s="78" t="s">
        <v>204</v>
      </c>
      <c r="EAU179" s="78" t="s">
        <v>204</v>
      </c>
      <c r="EAV179" s="78" t="s">
        <v>204</v>
      </c>
      <c r="EAW179" s="78" t="s">
        <v>204</v>
      </c>
      <c r="EAX179" s="78" t="s">
        <v>204</v>
      </c>
      <c r="EAY179" s="78" t="s">
        <v>204</v>
      </c>
      <c r="EAZ179" s="78" t="s">
        <v>204</v>
      </c>
      <c r="EBA179" s="78" t="s">
        <v>204</v>
      </c>
      <c r="EBB179" s="78" t="s">
        <v>204</v>
      </c>
      <c r="EBC179" s="78" t="s">
        <v>204</v>
      </c>
      <c r="EBD179" s="78" t="s">
        <v>204</v>
      </c>
      <c r="EBE179" s="78" t="s">
        <v>204</v>
      </c>
      <c r="EBF179" s="78" t="s">
        <v>204</v>
      </c>
      <c r="EBG179" s="78" t="s">
        <v>204</v>
      </c>
      <c r="EBH179" s="78" t="s">
        <v>204</v>
      </c>
      <c r="EBI179" s="78" t="s">
        <v>204</v>
      </c>
      <c r="EBJ179" s="78" t="s">
        <v>204</v>
      </c>
      <c r="EBK179" s="78" t="s">
        <v>204</v>
      </c>
      <c r="EBL179" s="78" t="s">
        <v>204</v>
      </c>
      <c r="EBM179" s="78" t="s">
        <v>204</v>
      </c>
      <c r="EBN179" s="78" t="s">
        <v>204</v>
      </c>
      <c r="EBO179" s="78" t="s">
        <v>204</v>
      </c>
      <c r="EBP179" s="78" t="s">
        <v>204</v>
      </c>
      <c r="EBQ179" s="78" t="s">
        <v>204</v>
      </c>
      <c r="EBR179" s="78" t="s">
        <v>204</v>
      </c>
      <c r="EBS179" s="78" t="s">
        <v>204</v>
      </c>
      <c r="EBT179" s="78" t="s">
        <v>204</v>
      </c>
      <c r="EBU179" s="78" t="s">
        <v>204</v>
      </c>
      <c r="EBV179" s="78" t="s">
        <v>204</v>
      </c>
      <c r="EBW179" s="78" t="s">
        <v>204</v>
      </c>
      <c r="EBX179" s="78" t="s">
        <v>204</v>
      </c>
      <c r="EBY179" s="78" t="s">
        <v>204</v>
      </c>
      <c r="EBZ179" s="78" t="s">
        <v>204</v>
      </c>
      <c r="ECA179" s="78" t="s">
        <v>204</v>
      </c>
      <c r="ECB179" s="78" t="s">
        <v>204</v>
      </c>
      <c r="ECC179" s="78" t="s">
        <v>204</v>
      </c>
      <c r="ECD179" s="78" t="s">
        <v>204</v>
      </c>
      <c r="ECE179" s="78" t="s">
        <v>204</v>
      </c>
      <c r="ECF179" s="78" t="s">
        <v>204</v>
      </c>
      <c r="ECG179" s="78" t="s">
        <v>204</v>
      </c>
      <c r="ECH179" s="78" t="s">
        <v>204</v>
      </c>
      <c r="ECI179" s="78" t="s">
        <v>204</v>
      </c>
      <c r="ECJ179" s="78" t="s">
        <v>204</v>
      </c>
      <c r="ECK179" s="78" t="s">
        <v>204</v>
      </c>
      <c r="ECL179" s="78" t="s">
        <v>204</v>
      </c>
      <c r="ECM179" s="78" t="s">
        <v>204</v>
      </c>
      <c r="ECN179" s="78" t="s">
        <v>204</v>
      </c>
      <c r="ECO179" s="78" t="s">
        <v>204</v>
      </c>
      <c r="ECP179" s="78" t="s">
        <v>204</v>
      </c>
      <c r="ECQ179" s="78" t="s">
        <v>204</v>
      </c>
      <c r="ECR179" s="78" t="s">
        <v>204</v>
      </c>
      <c r="ECS179" s="78" t="s">
        <v>204</v>
      </c>
      <c r="ECT179" s="78" t="s">
        <v>204</v>
      </c>
      <c r="ECU179" s="78" t="s">
        <v>204</v>
      </c>
      <c r="ECV179" s="78" t="s">
        <v>204</v>
      </c>
      <c r="ECW179" s="78" t="s">
        <v>204</v>
      </c>
      <c r="ECX179" s="78" t="s">
        <v>204</v>
      </c>
      <c r="ECY179" s="78" t="s">
        <v>204</v>
      </c>
      <c r="ECZ179" s="78" t="s">
        <v>204</v>
      </c>
      <c r="EDA179" s="78" t="s">
        <v>204</v>
      </c>
      <c r="EDB179" s="78" t="s">
        <v>204</v>
      </c>
      <c r="EDC179" s="78" t="s">
        <v>204</v>
      </c>
      <c r="EDD179" s="78" t="s">
        <v>204</v>
      </c>
      <c r="EDE179" s="78" t="s">
        <v>204</v>
      </c>
      <c r="EDF179" s="78" t="s">
        <v>204</v>
      </c>
      <c r="EDG179" s="78" t="s">
        <v>204</v>
      </c>
      <c r="EDH179" s="78" t="s">
        <v>204</v>
      </c>
      <c r="EDI179" s="78" t="s">
        <v>204</v>
      </c>
      <c r="EDJ179" s="78" t="s">
        <v>204</v>
      </c>
      <c r="EDK179" s="78" t="s">
        <v>204</v>
      </c>
      <c r="EDL179" s="78" t="s">
        <v>204</v>
      </c>
      <c r="EDM179" s="78" t="s">
        <v>204</v>
      </c>
      <c r="EDN179" s="78" t="s">
        <v>204</v>
      </c>
      <c r="EDO179" s="78" t="s">
        <v>204</v>
      </c>
      <c r="EDP179" s="78" t="s">
        <v>204</v>
      </c>
      <c r="EDQ179" s="78" t="s">
        <v>204</v>
      </c>
      <c r="EDR179" s="78" t="s">
        <v>204</v>
      </c>
      <c r="EDS179" s="78" t="s">
        <v>204</v>
      </c>
      <c r="EDT179" s="78" t="s">
        <v>204</v>
      </c>
      <c r="EDU179" s="78" t="s">
        <v>204</v>
      </c>
      <c r="EDV179" s="78" t="s">
        <v>204</v>
      </c>
      <c r="EDW179" s="78" t="s">
        <v>204</v>
      </c>
      <c r="EDX179" s="78" t="s">
        <v>204</v>
      </c>
      <c r="EDY179" s="78" t="s">
        <v>204</v>
      </c>
      <c r="EDZ179" s="78" t="s">
        <v>204</v>
      </c>
      <c r="EEA179" s="78" t="s">
        <v>204</v>
      </c>
      <c r="EEB179" s="78" t="s">
        <v>204</v>
      </c>
      <c r="EEC179" s="78" t="s">
        <v>204</v>
      </c>
      <c r="EED179" s="78" t="s">
        <v>204</v>
      </c>
      <c r="EEE179" s="78" t="s">
        <v>204</v>
      </c>
      <c r="EEF179" s="78" t="s">
        <v>204</v>
      </c>
      <c r="EEG179" s="78" t="s">
        <v>204</v>
      </c>
      <c r="EEH179" s="78" t="s">
        <v>204</v>
      </c>
      <c r="EEI179" s="78" t="s">
        <v>204</v>
      </c>
      <c r="EEJ179" s="78" t="s">
        <v>204</v>
      </c>
      <c r="EEK179" s="78" t="s">
        <v>204</v>
      </c>
      <c r="EEL179" s="78" t="s">
        <v>204</v>
      </c>
      <c r="EEM179" s="78" t="s">
        <v>204</v>
      </c>
      <c r="EEN179" s="78" t="s">
        <v>204</v>
      </c>
      <c r="EEO179" s="78" t="s">
        <v>204</v>
      </c>
      <c r="EEP179" s="78" t="s">
        <v>204</v>
      </c>
      <c r="EEQ179" s="78" t="s">
        <v>204</v>
      </c>
      <c r="EER179" s="78" t="s">
        <v>204</v>
      </c>
      <c r="EES179" s="78" t="s">
        <v>204</v>
      </c>
      <c r="EET179" s="78" t="s">
        <v>204</v>
      </c>
      <c r="EEU179" s="78" t="s">
        <v>204</v>
      </c>
      <c r="EEV179" s="78" t="s">
        <v>204</v>
      </c>
      <c r="EEW179" s="78" t="s">
        <v>204</v>
      </c>
      <c r="EEX179" s="78" t="s">
        <v>204</v>
      </c>
      <c r="EEY179" s="78" t="s">
        <v>204</v>
      </c>
      <c r="EEZ179" s="78" t="s">
        <v>204</v>
      </c>
      <c r="EFA179" s="78" t="s">
        <v>204</v>
      </c>
      <c r="EFB179" s="78" t="s">
        <v>204</v>
      </c>
      <c r="EFC179" s="78" t="s">
        <v>204</v>
      </c>
      <c r="EFD179" s="78" t="s">
        <v>204</v>
      </c>
      <c r="EFE179" s="78" t="s">
        <v>204</v>
      </c>
      <c r="EFF179" s="78" t="s">
        <v>204</v>
      </c>
      <c r="EFG179" s="78" t="s">
        <v>204</v>
      </c>
      <c r="EFH179" s="78" t="s">
        <v>204</v>
      </c>
      <c r="EFI179" s="78" t="s">
        <v>204</v>
      </c>
      <c r="EFJ179" s="78" t="s">
        <v>204</v>
      </c>
      <c r="EFK179" s="78" t="s">
        <v>204</v>
      </c>
      <c r="EFL179" s="78" t="s">
        <v>204</v>
      </c>
      <c r="EFM179" s="78" t="s">
        <v>204</v>
      </c>
      <c r="EFN179" s="78" t="s">
        <v>204</v>
      </c>
      <c r="EFO179" s="78" t="s">
        <v>204</v>
      </c>
      <c r="EFP179" s="78" t="s">
        <v>204</v>
      </c>
      <c r="EFQ179" s="78" t="s">
        <v>204</v>
      </c>
      <c r="EFR179" s="78" t="s">
        <v>204</v>
      </c>
      <c r="EFS179" s="78" t="s">
        <v>204</v>
      </c>
      <c r="EFT179" s="78" t="s">
        <v>204</v>
      </c>
      <c r="EFU179" s="78" t="s">
        <v>204</v>
      </c>
      <c r="EFV179" s="78" t="s">
        <v>204</v>
      </c>
      <c r="EFW179" s="78" t="s">
        <v>204</v>
      </c>
      <c r="EFX179" s="78" t="s">
        <v>204</v>
      </c>
      <c r="EFY179" s="78" t="s">
        <v>204</v>
      </c>
      <c r="EFZ179" s="78" t="s">
        <v>204</v>
      </c>
      <c r="EGA179" s="78" t="s">
        <v>204</v>
      </c>
      <c r="EGB179" s="78" t="s">
        <v>204</v>
      </c>
      <c r="EGC179" s="78" t="s">
        <v>204</v>
      </c>
      <c r="EGD179" s="78" t="s">
        <v>204</v>
      </c>
      <c r="EGE179" s="78" t="s">
        <v>204</v>
      </c>
      <c r="EGF179" s="78" t="s">
        <v>204</v>
      </c>
      <c r="EGG179" s="78" t="s">
        <v>204</v>
      </c>
      <c r="EGH179" s="78" t="s">
        <v>204</v>
      </c>
      <c r="EGI179" s="78" t="s">
        <v>204</v>
      </c>
      <c r="EGJ179" s="78" t="s">
        <v>204</v>
      </c>
      <c r="EGK179" s="78" t="s">
        <v>204</v>
      </c>
      <c r="EGL179" s="78" t="s">
        <v>204</v>
      </c>
      <c r="EGM179" s="78" t="s">
        <v>204</v>
      </c>
      <c r="EGN179" s="78" t="s">
        <v>204</v>
      </c>
      <c r="EGO179" s="78" t="s">
        <v>204</v>
      </c>
      <c r="EGP179" s="78" t="s">
        <v>204</v>
      </c>
      <c r="EGQ179" s="78" t="s">
        <v>204</v>
      </c>
      <c r="EGR179" s="78" t="s">
        <v>204</v>
      </c>
      <c r="EGS179" s="78" t="s">
        <v>204</v>
      </c>
      <c r="EGT179" s="78" t="s">
        <v>204</v>
      </c>
      <c r="EGU179" s="78" t="s">
        <v>204</v>
      </c>
      <c r="EGV179" s="78" t="s">
        <v>204</v>
      </c>
      <c r="EGW179" s="78" t="s">
        <v>204</v>
      </c>
      <c r="EGX179" s="78" t="s">
        <v>204</v>
      </c>
      <c r="EGY179" s="78" t="s">
        <v>204</v>
      </c>
      <c r="EGZ179" s="78" t="s">
        <v>204</v>
      </c>
      <c r="EHA179" s="78" t="s">
        <v>204</v>
      </c>
      <c r="EHB179" s="78" t="s">
        <v>204</v>
      </c>
      <c r="EHC179" s="78" t="s">
        <v>204</v>
      </c>
      <c r="EHD179" s="78" t="s">
        <v>204</v>
      </c>
      <c r="EHE179" s="78" t="s">
        <v>204</v>
      </c>
      <c r="EHF179" s="78" t="s">
        <v>204</v>
      </c>
      <c r="EHG179" s="78" t="s">
        <v>204</v>
      </c>
      <c r="EHH179" s="78" t="s">
        <v>204</v>
      </c>
      <c r="EHI179" s="78" t="s">
        <v>204</v>
      </c>
      <c r="EHJ179" s="78" t="s">
        <v>204</v>
      </c>
      <c r="EHK179" s="78" t="s">
        <v>204</v>
      </c>
      <c r="EHL179" s="78" t="s">
        <v>204</v>
      </c>
      <c r="EHM179" s="78" t="s">
        <v>204</v>
      </c>
      <c r="EHN179" s="78" t="s">
        <v>204</v>
      </c>
      <c r="EHO179" s="78" t="s">
        <v>204</v>
      </c>
      <c r="EHP179" s="78" t="s">
        <v>204</v>
      </c>
      <c r="EHQ179" s="78" t="s">
        <v>204</v>
      </c>
      <c r="EHR179" s="78" t="s">
        <v>204</v>
      </c>
      <c r="EHS179" s="78" t="s">
        <v>204</v>
      </c>
      <c r="EHT179" s="78" t="s">
        <v>204</v>
      </c>
      <c r="EHU179" s="78" t="s">
        <v>204</v>
      </c>
      <c r="EHV179" s="78" t="s">
        <v>204</v>
      </c>
      <c r="EHW179" s="78" t="s">
        <v>204</v>
      </c>
      <c r="EHX179" s="78" t="s">
        <v>204</v>
      </c>
      <c r="EHY179" s="78" t="s">
        <v>204</v>
      </c>
      <c r="EHZ179" s="78" t="s">
        <v>204</v>
      </c>
      <c r="EIA179" s="78" t="s">
        <v>204</v>
      </c>
      <c r="EIB179" s="78" t="s">
        <v>204</v>
      </c>
      <c r="EIC179" s="78" t="s">
        <v>204</v>
      </c>
      <c r="EID179" s="78" t="s">
        <v>204</v>
      </c>
      <c r="EIE179" s="78" t="s">
        <v>204</v>
      </c>
      <c r="EIF179" s="78" t="s">
        <v>204</v>
      </c>
      <c r="EIG179" s="78" t="s">
        <v>204</v>
      </c>
      <c r="EIH179" s="78" t="s">
        <v>204</v>
      </c>
      <c r="EII179" s="78" t="s">
        <v>204</v>
      </c>
      <c r="EIJ179" s="78" t="s">
        <v>204</v>
      </c>
      <c r="EIK179" s="78" t="s">
        <v>204</v>
      </c>
      <c r="EIL179" s="78" t="s">
        <v>204</v>
      </c>
      <c r="EIM179" s="78" t="s">
        <v>204</v>
      </c>
      <c r="EIN179" s="78" t="s">
        <v>204</v>
      </c>
      <c r="EIO179" s="78" t="s">
        <v>204</v>
      </c>
      <c r="EIP179" s="78" t="s">
        <v>204</v>
      </c>
      <c r="EIQ179" s="78" t="s">
        <v>204</v>
      </c>
      <c r="EIR179" s="78" t="s">
        <v>204</v>
      </c>
      <c r="EIS179" s="78" t="s">
        <v>204</v>
      </c>
      <c r="EIT179" s="78" t="s">
        <v>204</v>
      </c>
      <c r="EIU179" s="78" t="s">
        <v>204</v>
      </c>
      <c r="EIV179" s="78" t="s">
        <v>204</v>
      </c>
      <c r="EIW179" s="78" t="s">
        <v>204</v>
      </c>
      <c r="EIX179" s="78" t="s">
        <v>204</v>
      </c>
      <c r="EIY179" s="78" t="s">
        <v>204</v>
      </c>
      <c r="EIZ179" s="78" t="s">
        <v>204</v>
      </c>
      <c r="EJA179" s="78" t="s">
        <v>204</v>
      </c>
      <c r="EJB179" s="78" t="s">
        <v>204</v>
      </c>
      <c r="EJC179" s="78" t="s">
        <v>204</v>
      </c>
      <c r="EJD179" s="78" t="s">
        <v>204</v>
      </c>
      <c r="EJE179" s="78" t="s">
        <v>204</v>
      </c>
      <c r="EJF179" s="78" t="s">
        <v>204</v>
      </c>
      <c r="EJG179" s="78" t="s">
        <v>204</v>
      </c>
      <c r="EJH179" s="78" t="s">
        <v>204</v>
      </c>
      <c r="EJI179" s="78" t="s">
        <v>204</v>
      </c>
      <c r="EJJ179" s="78" t="s">
        <v>204</v>
      </c>
      <c r="EJK179" s="78" t="s">
        <v>204</v>
      </c>
      <c r="EJL179" s="78" t="s">
        <v>204</v>
      </c>
      <c r="EJM179" s="78" t="s">
        <v>204</v>
      </c>
      <c r="EJN179" s="78" t="s">
        <v>204</v>
      </c>
      <c r="EJO179" s="78" t="s">
        <v>204</v>
      </c>
      <c r="EJP179" s="78" t="s">
        <v>204</v>
      </c>
      <c r="EJQ179" s="78" t="s">
        <v>204</v>
      </c>
      <c r="EJR179" s="78" t="s">
        <v>204</v>
      </c>
      <c r="EJS179" s="78" t="s">
        <v>204</v>
      </c>
      <c r="EJT179" s="78" t="s">
        <v>204</v>
      </c>
      <c r="EJU179" s="78" t="s">
        <v>204</v>
      </c>
      <c r="EJV179" s="78" t="s">
        <v>204</v>
      </c>
      <c r="EJW179" s="78" t="s">
        <v>204</v>
      </c>
      <c r="EJX179" s="78" t="s">
        <v>204</v>
      </c>
      <c r="EJY179" s="78" t="s">
        <v>204</v>
      </c>
      <c r="EJZ179" s="78" t="s">
        <v>204</v>
      </c>
      <c r="EKA179" s="78" t="s">
        <v>204</v>
      </c>
      <c r="EKB179" s="78" t="s">
        <v>204</v>
      </c>
      <c r="EKC179" s="78" t="s">
        <v>204</v>
      </c>
      <c r="EKD179" s="78" t="s">
        <v>204</v>
      </c>
      <c r="EKE179" s="78" t="s">
        <v>204</v>
      </c>
      <c r="EKF179" s="78" t="s">
        <v>204</v>
      </c>
      <c r="EKG179" s="78" t="s">
        <v>204</v>
      </c>
      <c r="EKH179" s="78" t="s">
        <v>204</v>
      </c>
      <c r="EKI179" s="78" t="s">
        <v>204</v>
      </c>
      <c r="EKJ179" s="78" t="s">
        <v>204</v>
      </c>
      <c r="EKK179" s="78" t="s">
        <v>204</v>
      </c>
      <c r="EKL179" s="78" t="s">
        <v>204</v>
      </c>
      <c r="EKM179" s="78" t="s">
        <v>204</v>
      </c>
      <c r="EKN179" s="78" t="s">
        <v>204</v>
      </c>
      <c r="EKO179" s="78" t="s">
        <v>204</v>
      </c>
      <c r="EKP179" s="78" t="s">
        <v>204</v>
      </c>
      <c r="EKQ179" s="78" t="s">
        <v>204</v>
      </c>
      <c r="EKR179" s="78" t="s">
        <v>204</v>
      </c>
      <c r="EKS179" s="78" t="s">
        <v>204</v>
      </c>
      <c r="EKT179" s="78" t="s">
        <v>204</v>
      </c>
      <c r="EKU179" s="78" t="s">
        <v>204</v>
      </c>
      <c r="EKV179" s="78" t="s">
        <v>204</v>
      </c>
      <c r="EKW179" s="78" t="s">
        <v>204</v>
      </c>
      <c r="EKX179" s="78" t="s">
        <v>204</v>
      </c>
      <c r="EKY179" s="78" t="s">
        <v>204</v>
      </c>
      <c r="EKZ179" s="78" t="s">
        <v>204</v>
      </c>
      <c r="ELA179" s="78" t="s">
        <v>204</v>
      </c>
      <c r="ELB179" s="78" t="s">
        <v>204</v>
      </c>
      <c r="ELC179" s="78" t="s">
        <v>204</v>
      </c>
      <c r="ELD179" s="78" t="s">
        <v>204</v>
      </c>
      <c r="ELE179" s="78" t="s">
        <v>204</v>
      </c>
      <c r="ELF179" s="78" t="s">
        <v>204</v>
      </c>
      <c r="ELG179" s="78" t="s">
        <v>204</v>
      </c>
      <c r="ELH179" s="78" t="s">
        <v>204</v>
      </c>
      <c r="ELI179" s="78" t="s">
        <v>204</v>
      </c>
      <c r="ELJ179" s="78" t="s">
        <v>204</v>
      </c>
      <c r="ELK179" s="78" t="s">
        <v>204</v>
      </c>
      <c r="ELL179" s="78" t="s">
        <v>204</v>
      </c>
      <c r="ELM179" s="78" t="s">
        <v>204</v>
      </c>
      <c r="ELN179" s="78" t="s">
        <v>204</v>
      </c>
      <c r="ELO179" s="78" t="s">
        <v>204</v>
      </c>
      <c r="ELP179" s="78" t="s">
        <v>204</v>
      </c>
      <c r="ELQ179" s="78" t="s">
        <v>204</v>
      </c>
      <c r="ELR179" s="78" t="s">
        <v>204</v>
      </c>
      <c r="ELS179" s="78" t="s">
        <v>204</v>
      </c>
      <c r="ELT179" s="78" t="s">
        <v>204</v>
      </c>
      <c r="ELU179" s="78" t="s">
        <v>204</v>
      </c>
      <c r="ELV179" s="78" t="s">
        <v>204</v>
      </c>
      <c r="ELW179" s="78" t="s">
        <v>204</v>
      </c>
      <c r="ELX179" s="78" t="s">
        <v>204</v>
      </c>
      <c r="ELY179" s="78" t="s">
        <v>204</v>
      </c>
      <c r="ELZ179" s="78" t="s">
        <v>204</v>
      </c>
      <c r="EMA179" s="78" t="s">
        <v>204</v>
      </c>
      <c r="EMB179" s="78" t="s">
        <v>204</v>
      </c>
      <c r="EMC179" s="78" t="s">
        <v>204</v>
      </c>
      <c r="EMD179" s="78" t="s">
        <v>204</v>
      </c>
      <c r="EME179" s="78" t="s">
        <v>204</v>
      </c>
      <c r="EMF179" s="78" t="s">
        <v>204</v>
      </c>
      <c r="EMG179" s="78" t="s">
        <v>204</v>
      </c>
      <c r="EMH179" s="78" t="s">
        <v>204</v>
      </c>
      <c r="EMI179" s="78" t="s">
        <v>204</v>
      </c>
      <c r="EMJ179" s="78" t="s">
        <v>204</v>
      </c>
      <c r="EMK179" s="78" t="s">
        <v>204</v>
      </c>
      <c r="EML179" s="78" t="s">
        <v>204</v>
      </c>
      <c r="EMM179" s="78" t="s">
        <v>204</v>
      </c>
      <c r="EMN179" s="78" t="s">
        <v>204</v>
      </c>
      <c r="EMO179" s="78" t="s">
        <v>204</v>
      </c>
      <c r="EMP179" s="78" t="s">
        <v>204</v>
      </c>
      <c r="EMQ179" s="78" t="s">
        <v>204</v>
      </c>
      <c r="EMR179" s="78" t="s">
        <v>204</v>
      </c>
      <c r="EMS179" s="78" t="s">
        <v>204</v>
      </c>
      <c r="EMT179" s="78" t="s">
        <v>204</v>
      </c>
      <c r="EMU179" s="78" t="s">
        <v>204</v>
      </c>
      <c r="EMV179" s="78" t="s">
        <v>204</v>
      </c>
      <c r="EMW179" s="78" t="s">
        <v>204</v>
      </c>
      <c r="EMX179" s="78" t="s">
        <v>204</v>
      </c>
      <c r="EMY179" s="78" t="s">
        <v>204</v>
      </c>
      <c r="EMZ179" s="78" t="s">
        <v>204</v>
      </c>
      <c r="ENA179" s="78" t="s">
        <v>204</v>
      </c>
      <c r="ENB179" s="78" t="s">
        <v>204</v>
      </c>
      <c r="ENC179" s="78" t="s">
        <v>204</v>
      </c>
      <c r="END179" s="78" t="s">
        <v>204</v>
      </c>
      <c r="ENE179" s="78" t="s">
        <v>204</v>
      </c>
      <c r="ENF179" s="78" t="s">
        <v>204</v>
      </c>
      <c r="ENG179" s="78" t="s">
        <v>204</v>
      </c>
      <c r="ENH179" s="78" t="s">
        <v>204</v>
      </c>
      <c r="ENI179" s="78" t="s">
        <v>204</v>
      </c>
      <c r="ENJ179" s="78" t="s">
        <v>204</v>
      </c>
      <c r="ENK179" s="78" t="s">
        <v>204</v>
      </c>
      <c r="ENL179" s="78" t="s">
        <v>204</v>
      </c>
      <c r="ENM179" s="78" t="s">
        <v>204</v>
      </c>
      <c r="ENN179" s="78" t="s">
        <v>204</v>
      </c>
      <c r="ENO179" s="78" t="s">
        <v>204</v>
      </c>
      <c r="ENP179" s="78" t="s">
        <v>204</v>
      </c>
      <c r="ENQ179" s="78" t="s">
        <v>204</v>
      </c>
      <c r="ENR179" s="78" t="s">
        <v>204</v>
      </c>
      <c r="ENS179" s="78" t="s">
        <v>204</v>
      </c>
      <c r="ENT179" s="78" t="s">
        <v>204</v>
      </c>
      <c r="ENU179" s="78" t="s">
        <v>204</v>
      </c>
      <c r="ENV179" s="78" t="s">
        <v>204</v>
      </c>
      <c r="ENW179" s="78" t="s">
        <v>204</v>
      </c>
      <c r="ENX179" s="78" t="s">
        <v>204</v>
      </c>
      <c r="ENY179" s="78" t="s">
        <v>204</v>
      </c>
      <c r="ENZ179" s="78" t="s">
        <v>204</v>
      </c>
      <c r="EOA179" s="78" t="s">
        <v>204</v>
      </c>
      <c r="EOB179" s="78" t="s">
        <v>204</v>
      </c>
      <c r="EOC179" s="78" t="s">
        <v>204</v>
      </c>
      <c r="EOD179" s="78" t="s">
        <v>204</v>
      </c>
      <c r="EOE179" s="78" t="s">
        <v>204</v>
      </c>
      <c r="EOF179" s="78" t="s">
        <v>204</v>
      </c>
      <c r="EOG179" s="78" t="s">
        <v>204</v>
      </c>
      <c r="EOH179" s="78" t="s">
        <v>204</v>
      </c>
      <c r="EOI179" s="78" t="s">
        <v>204</v>
      </c>
      <c r="EOJ179" s="78" t="s">
        <v>204</v>
      </c>
      <c r="EOK179" s="78" t="s">
        <v>204</v>
      </c>
      <c r="EOL179" s="78" t="s">
        <v>204</v>
      </c>
      <c r="EOM179" s="78" t="s">
        <v>204</v>
      </c>
      <c r="EON179" s="78" t="s">
        <v>204</v>
      </c>
      <c r="EOO179" s="78" t="s">
        <v>204</v>
      </c>
      <c r="EOP179" s="78" t="s">
        <v>204</v>
      </c>
      <c r="EOQ179" s="78" t="s">
        <v>204</v>
      </c>
      <c r="EOR179" s="78" t="s">
        <v>204</v>
      </c>
      <c r="EOS179" s="78" t="s">
        <v>204</v>
      </c>
      <c r="EOT179" s="78" t="s">
        <v>204</v>
      </c>
      <c r="EOU179" s="78" t="s">
        <v>204</v>
      </c>
      <c r="EOV179" s="78" t="s">
        <v>204</v>
      </c>
      <c r="EOW179" s="78" t="s">
        <v>204</v>
      </c>
      <c r="EOX179" s="78" t="s">
        <v>204</v>
      </c>
      <c r="EOY179" s="78" t="s">
        <v>204</v>
      </c>
      <c r="EOZ179" s="78" t="s">
        <v>204</v>
      </c>
      <c r="EPA179" s="78" t="s">
        <v>204</v>
      </c>
      <c r="EPB179" s="78" t="s">
        <v>204</v>
      </c>
      <c r="EPC179" s="78" t="s">
        <v>204</v>
      </c>
      <c r="EPD179" s="78" t="s">
        <v>204</v>
      </c>
      <c r="EPE179" s="78" t="s">
        <v>204</v>
      </c>
      <c r="EPF179" s="78" t="s">
        <v>204</v>
      </c>
      <c r="EPG179" s="78" t="s">
        <v>204</v>
      </c>
      <c r="EPH179" s="78" t="s">
        <v>204</v>
      </c>
      <c r="EPI179" s="78" t="s">
        <v>204</v>
      </c>
      <c r="EPJ179" s="78" t="s">
        <v>204</v>
      </c>
      <c r="EPK179" s="78" t="s">
        <v>204</v>
      </c>
      <c r="EPL179" s="78" t="s">
        <v>204</v>
      </c>
      <c r="EPM179" s="78" t="s">
        <v>204</v>
      </c>
      <c r="EPN179" s="78" t="s">
        <v>204</v>
      </c>
      <c r="EPO179" s="78" t="s">
        <v>204</v>
      </c>
      <c r="EPP179" s="78" t="s">
        <v>204</v>
      </c>
      <c r="EPQ179" s="78" t="s">
        <v>204</v>
      </c>
      <c r="EPR179" s="78" t="s">
        <v>204</v>
      </c>
      <c r="EPS179" s="78" t="s">
        <v>204</v>
      </c>
      <c r="EPT179" s="78" t="s">
        <v>204</v>
      </c>
      <c r="EPU179" s="78" t="s">
        <v>204</v>
      </c>
      <c r="EPV179" s="78" t="s">
        <v>204</v>
      </c>
      <c r="EPW179" s="78" t="s">
        <v>204</v>
      </c>
      <c r="EPX179" s="78" t="s">
        <v>204</v>
      </c>
      <c r="EPY179" s="78" t="s">
        <v>204</v>
      </c>
      <c r="EPZ179" s="78" t="s">
        <v>204</v>
      </c>
      <c r="EQA179" s="78" t="s">
        <v>204</v>
      </c>
      <c r="EQB179" s="78" t="s">
        <v>204</v>
      </c>
      <c r="EQC179" s="78" t="s">
        <v>204</v>
      </c>
      <c r="EQD179" s="78" t="s">
        <v>204</v>
      </c>
      <c r="EQE179" s="78" t="s">
        <v>204</v>
      </c>
      <c r="EQF179" s="78" t="s">
        <v>204</v>
      </c>
      <c r="EQG179" s="78" t="s">
        <v>204</v>
      </c>
      <c r="EQH179" s="78" t="s">
        <v>204</v>
      </c>
      <c r="EQI179" s="78" t="s">
        <v>204</v>
      </c>
      <c r="EQJ179" s="78" t="s">
        <v>204</v>
      </c>
      <c r="EQK179" s="78" t="s">
        <v>204</v>
      </c>
      <c r="EQL179" s="78" t="s">
        <v>204</v>
      </c>
      <c r="EQM179" s="78" t="s">
        <v>204</v>
      </c>
      <c r="EQN179" s="78" t="s">
        <v>204</v>
      </c>
      <c r="EQO179" s="78" t="s">
        <v>204</v>
      </c>
      <c r="EQP179" s="78" t="s">
        <v>204</v>
      </c>
      <c r="EQQ179" s="78" t="s">
        <v>204</v>
      </c>
      <c r="EQR179" s="78" t="s">
        <v>204</v>
      </c>
      <c r="EQS179" s="78" t="s">
        <v>204</v>
      </c>
      <c r="EQT179" s="78" t="s">
        <v>204</v>
      </c>
      <c r="EQU179" s="78" t="s">
        <v>204</v>
      </c>
      <c r="EQV179" s="78" t="s">
        <v>204</v>
      </c>
      <c r="EQW179" s="78" t="s">
        <v>204</v>
      </c>
      <c r="EQX179" s="78" t="s">
        <v>204</v>
      </c>
      <c r="EQY179" s="78" t="s">
        <v>204</v>
      </c>
      <c r="EQZ179" s="78" t="s">
        <v>204</v>
      </c>
      <c r="ERA179" s="78" t="s">
        <v>204</v>
      </c>
      <c r="ERB179" s="78" t="s">
        <v>204</v>
      </c>
      <c r="ERC179" s="78" t="s">
        <v>204</v>
      </c>
      <c r="ERD179" s="78" t="s">
        <v>204</v>
      </c>
      <c r="ERE179" s="78" t="s">
        <v>204</v>
      </c>
      <c r="ERF179" s="78" t="s">
        <v>204</v>
      </c>
      <c r="ERG179" s="78" t="s">
        <v>204</v>
      </c>
      <c r="ERH179" s="78" t="s">
        <v>204</v>
      </c>
      <c r="ERI179" s="78" t="s">
        <v>204</v>
      </c>
      <c r="ERJ179" s="78" t="s">
        <v>204</v>
      </c>
      <c r="ERK179" s="78" t="s">
        <v>204</v>
      </c>
      <c r="ERL179" s="78" t="s">
        <v>204</v>
      </c>
      <c r="ERM179" s="78" t="s">
        <v>204</v>
      </c>
      <c r="ERN179" s="78" t="s">
        <v>204</v>
      </c>
      <c r="ERO179" s="78" t="s">
        <v>204</v>
      </c>
      <c r="ERP179" s="78" t="s">
        <v>204</v>
      </c>
      <c r="ERQ179" s="78" t="s">
        <v>204</v>
      </c>
      <c r="ERR179" s="78" t="s">
        <v>204</v>
      </c>
      <c r="ERS179" s="78" t="s">
        <v>204</v>
      </c>
      <c r="ERT179" s="78" t="s">
        <v>204</v>
      </c>
      <c r="ERU179" s="78" t="s">
        <v>204</v>
      </c>
      <c r="ERV179" s="78" t="s">
        <v>204</v>
      </c>
      <c r="ERW179" s="78" t="s">
        <v>204</v>
      </c>
      <c r="ERX179" s="78" t="s">
        <v>204</v>
      </c>
      <c r="ERY179" s="78" t="s">
        <v>204</v>
      </c>
      <c r="ERZ179" s="78" t="s">
        <v>204</v>
      </c>
      <c r="ESA179" s="78" t="s">
        <v>204</v>
      </c>
      <c r="ESB179" s="78" t="s">
        <v>204</v>
      </c>
      <c r="ESC179" s="78" t="s">
        <v>204</v>
      </c>
      <c r="ESD179" s="78" t="s">
        <v>204</v>
      </c>
      <c r="ESE179" s="78" t="s">
        <v>204</v>
      </c>
      <c r="ESF179" s="78" t="s">
        <v>204</v>
      </c>
      <c r="ESG179" s="78" t="s">
        <v>204</v>
      </c>
      <c r="ESH179" s="78" t="s">
        <v>204</v>
      </c>
      <c r="ESI179" s="78" t="s">
        <v>204</v>
      </c>
      <c r="ESJ179" s="78" t="s">
        <v>204</v>
      </c>
      <c r="ESK179" s="78" t="s">
        <v>204</v>
      </c>
      <c r="ESL179" s="78" t="s">
        <v>204</v>
      </c>
      <c r="ESM179" s="78" t="s">
        <v>204</v>
      </c>
      <c r="ESN179" s="78" t="s">
        <v>204</v>
      </c>
      <c r="ESO179" s="78" t="s">
        <v>204</v>
      </c>
      <c r="ESP179" s="78" t="s">
        <v>204</v>
      </c>
      <c r="ESQ179" s="78" t="s">
        <v>204</v>
      </c>
      <c r="ESR179" s="78" t="s">
        <v>204</v>
      </c>
      <c r="ESS179" s="78" t="s">
        <v>204</v>
      </c>
      <c r="EST179" s="78" t="s">
        <v>204</v>
      </c>
      <c r="ESU179" s="78" t="s">
        <v>204</v>
      </c>
      <c r="ESV179" s="78" t="s">
        <v>204</v>
      </c>
      <c r="ESW179" s="78" t="s">
        <v>204</v>
      </c>
      <c r="ESX179" s="78" t="s">
        <v>204</v>
      </c>
      <c r="ESY179" s="78" t="s">
        <v>204</v>
      </c>
      <c r="ESZ179" s="78" t="s">
        <v>204</v>
      </c>
      <c r="ETA179" s="78" t="s">
        <v>204</v>
      </c>
      <c r="ETB179" s="78" t="s">
        <v>204</v>
      </c>
      <c r="ETC179" s="78" t="s">
        <v>204</v>
      </c>
      <c r="ETD179" s="78" t="s">
        <v>204</v>
      </c>
      <c r="ETE179" s="78" t="s">
        <v>204</v>
      </c>
      <c r="ETF179" s="78" t="s">
        <v>204</v>
      </c>
      <c r="ETG179" s="78" t="s">
        <v>204</v>
      </c>
      <c r="ETH179" s="78" t="s">
        <v>204</v>
      </c>
      <c r="ETI179" s="78" t="s">
        <v>204</v>
      </c>
      <c r="ETJ179" s="78" t="s">
        <v>204</v>
      </c>
      <c r="ETK179" s="78" t="s">
        <v>204</v>
      </c>
      <c r="ETL179" s="78" t="s">
        <v>204</v>
      </c>
      <c r="ETM179" s="78" t="s">
        <v>204</v>
      </c>
      <c r="ETN179" s="78" t="s">
        <v>204</v>
      </c>
      <c r="ETO179" s="78" t="s">
        <v>204</v>
      </c>
      <c r="ETP179" s="78" t="s">
        <v>204</v>
      </c>
      <c r="ETQ179" s="78" t="s">
        <v>204</v>
      </c>
      <c r="ETR179" s="78" t="s">
        <v>204</v>
      </c>
      <c r="ETS179" s="78" t="s">
        <v>204</v>
      </c>
      <c r="ETT179" s="78" t="s">
        <v>204</v>
      </c>
      <c r="ETU179" s="78" t="s">
        <v>204</v>
      </c>
      <c r="ETV179" s="78" t="s">
        <v>204</v>
      </c>
      <c r="ETW179" s="78" t="s">
        <v>204</v>
      </c>
      <c r="ETX179" s="78" t="s">
        <v>204</v>
      </c>
      <c r="ETY179" s="78" t="s">
        <v>204</v>
      </c>
      <c r="ETZ179" s="78" t="s">
        <v>204</v>
      </c>
      <c r="EUA179" s="78" t="s">
        <v>204</v>
      </c>
      <c r="EUB179" s="78" t="s">
        <v>204</v>
      </c>
      <c r="EUC179" s="78" t="s">
        <v>204</v>
      </c>
      <c r="EUD179" s="78" t="s">
        <v>204</v>
      </c>
      <c r="EUE179" s="78" t="s">
        <v>204</v>
      </c>
      <c r="EUF179" s="78" t="s">
        <v>204</v>
      </c>
      <c r="EUG179" s="78" t="s">
        <v>204</v>
      </c>
      <c r="EUH179" s="78" t="s">
        <v>204</v>
      </c>
      <c r="EUI179" s="78" t="s">
        <v>204</v>
      </c>
      <c r="EUJ179" s="78" t="s">
        <v>204</v>
      </c>
      <c r="EUK179" s="78" t="s">
        <v>204</v>
      </c>
      <c r="EUL179" s="78" t="s">
        <v>204</v>
      </c>
      <c r="EUM179" s="78" t="s">
        <v>204</v>
      </c>
      <c r="EUN179" s="78" t="s">
        <v>204</v>
      </c>
      <c r="EUO179" s="78" t="s">
        <v>204</v>
      </c>
      <c r="EUP179" s="78" t="s">
        <v>204</v>
      </c>
      <c r="EUQ179" s="78" t="s">
        <v>204</v>
      </c>
      <c r="EUR179" s="78" t="s">
        <v>204</v>
      </c>
      <c r="EUS179" s="78" t="s">
        <v>204</v>
      </c>
      <c r="EUT179" s="78" t="s">
        <v>204</v>
      </c>
      <c r="EUU179" s="78" t="s">
        <v>204</v>
      </c>
      <c r="EUV179" s="78" t="s">
        <v>204</v>
      </c>
      <c r="EUW179" s="78" t="s">
        <v>204</v>
      </c>
      <c r="EUX179" s="78" t="s">
        <v>204</v>
      </c>
      <c r="EUY179" s="78" t="s">
        <v>204</v>
      </c>
      <c r="EUZ179" s="78" t="s">
        <v>204</v>
      </c>
      <c r="EVA179" s="78" t="s">
        <v>204</v>
      </c>
      <c r="EVB179" s="78" t="s">
        <v>204</v>
      </c>
      <c r="EVC179" s="78" t="s">
        <v>204</v>
      </c>
      <c r="EVD179" s="78" t="s">
        <v>204</v>
      </c>
      <c r="EVE179" s="78" t="s">
        <v>204</v>
      </c>
      <c r="EVF179" s="78" t="s">
        <v>204</v>
      </c>
      <c r="EVG179" s="78" t="s">
        <v>204</v>
      </c>
      <c r="EVH179" s="78" t="s">
        <v>204</v>
      </c>
      <c r="EVI179" s="78" t="s">
        <v>204</v>
      </c>
      <c r="EVJ179" s="78" t="s">
        <v>204</v>
      </c>
      <c r="EVK179" s="78" t="s">
        <v>204</v>
      </c>
      <c r="EVL179" s="78" t="s">
        <v>204</v>
      </c>
      <c r="EVM179" s="78" t="s">
        <v>204</v>
      </c>
      <c r="EVN179" s="78" t="s">
        <v>204</v>
      </c>
      <c r="EVO179" s="78" t="s">
        <v>204</v>
      </c>
      <c r="EVP179" s="78" t="s">
        <v>204</v>
      </c>
      <c r="EVQ179" s="78" t="s">
        <v>204</v>
      </c>
      <c r="EVR179" s="78" t="s">
        <v>204</v>
      </c>
      <c r="EVS179" s="78" t="s">
        <v>204</v>
      </c>
      <c r="EVT179" s="78" t="s">
        <v>204</v>
      </c>
      <c r="EVU179" s="78" t="s">
        <v>204</v>
      </c>
      <c r="EVV179" s="78" t="s">
        <v>204</v>
      </c>
      <c r="EVW179" s="78" t="s">
        <v>204</v>
      </c>
      <c r="EVX179" s="78" t="s">
        <v>204</v>
      </c>
      <c r="EVY179" s="78" t="s">
        <v>204</v>
      </c>
      <c r="EVZ179" s="78" t="s">
        <v>204</v>
      </c>
      <c r="EWA179" s="78" t="s">
        <v>204</v>
      </c>
      <c r="EWB179" s="78" t="s">
        <v>204</v>
      </c>
      <c r="EWC179" s="78" t="s">
        <v>204</v>
      </c>
      <c r="EWD179" s="78" t="s">
        <v>204</v>
      </c>
      <c r="EWE179" s="78" t="s">
        <v>204</v>
      </c>
      <c r="EWF179" s="78" t="s">
        <v>204</v>
      </c>
      <c r="EWG179" s="78" t="s">
        <v>204</v>
      </c>
      <c r="EWH179" s="78" t="s">
        <v>204</v>
      </c>
      <c r="EWI179" s="78" t="s">
        <v>204</v>
      </c>
      <c r="EWJ179" s="78" t="s">
        <v>204</v>
      </c>
      <c r="EWK179" s="78" t="s">
        <v>204</v>
      </c>
      <c r="EWL179" s="78" t="s">
        <v>204</v>
      </c>
      <c r="EWM179" s="78" t="s">
        <v>204</v>
      </c>
      <c r="EWN179" s="78" t="s">
        <v>204</v>
      </c>
      <c r="EWO179" s="78" t="s">
        <v>204</v>
      </c>
      <c r="EWP179" s="78" t="s">
        <v>204</v>
      </c>
      <c r="EWQ179" s="78" t="s">
        <v>204</v>
      </c>
      <c r="EWR179" s="78" t="s">
        <v>204</v>
      </c>
      <c r="EWS179" s="78" t="s">
        <v>204</v>
      </c>
      <c r="EWT179" s="78" t="s">
        <v>204</v>
      </c>
      <c r="EWU179" s="78" t="s">
        <v>204</v>
      </c>
      <c r="EWV179" s="78" t="s">
        <v>204</v>
      </c>
      <c r="EWW179" s="78" t="s">
        <v>204</v>
      </c>
      <c r="EWX179" s="78" t="s">
        <v>204</v>
      </c>
      <c r="EWY179" s="78" t="s">
        <v>204</v>
      </c>
      <c r="EWZ179" s="78" t="s">
        <v>204</v>
      </c>
      <c r="EXA179" s="78" t="s">
        <v>204</v>
      </c>
      <c r="EXB179" s="78" t="s">
        <v>204</v>
      </c>
      <c r="EXC179" s="78" t="s">
        <v>204</v>
      </c>
      <c r="EXD179" s="78" t="s">
        <v>204</v>
      </c>
      <c r="EXE179" s="78" t="s">
        <v>204</v>
      </c>
      <c r="EXF179" s="78" t="s">
        <v>204</v>
      </c>
      <c r="EXG179" s="78" t="s">
        <v>204</v>
      </c>
      <c r="EXH179" s="78" t="s">
        <v>204</v>
      </c>
      <c r="EXI179" s="78" t="s">
        <v>204</v>
      </c>
      <c r="EXJ179" s="78" t="s">
        <v>204</v>
      </c>
      <c r="EXK179" s="78" t="s">
        <v>204</v>
      </c>
      <c r="EXL179" s="78" t="s">
        <v>204</v>
      </c>
      <c r="EXM179" s="78" t="s">
        <v>204</v>
      </c>
      <c r="EXN179" s="78" t="s">
        <v>204</v>
      </c>
      <c r="EXO179" s="78" t="s">
        <v>204</v>
      </c>
      <c r="EXP179" s="78" t="s">
        <v>204</v>
      </c>
      <c r="EXQ179" s="78" t="s">
        <v>204</v>
      </c>
      <c r="EXR179" s="78" t="s">
        <v>204</v>
      </c>
      <c r="EXS179" s="78" t="s">
        <v>204</v>
      </c>
      <c r="EXT179" s="78" t="s">
        <v>204</v>
      </c>
      <c r="EXU179" s="78" t="s">
        <v>204</v>
      </c>
      <c r="EXV179" s="78" t="s">
        <v>204</v>
      </c>
      <c r="EXW179" s="78" t="s">
        <v>204</v>
      </c>
      <c r="EXX179" s="78" t="s">
        <v>204</v>
      </c>
      <c r="EXY179" s="78" t="s">
        <v>204</v>
      </c>
      <c r="EXZ179" s="78" t="s">
        <v>204</v>
      </c>
      <c r="EYA179" s="78" t="s">
        <v>204</v>
      </c>
      <c r="EYB179" s="78" t="s">
        <v>204</v>
      </c>
      <c r="EYC179" s="78" t="s">
        <v>204</v>
      </c>
      <c r="EYD179" s="78" t="s">
        <v>204</v>
      </c>
      <c r="EYE179" s="78" t="s">
        <v>204</v>
      </c>
      <c r="EYF179" s="78" t="s">
        <v>204</v>
      </c>
      <c r="EYG179" s="78" t="s">
        <v>204</v>
      </c>
      <c r="EYH179" s="78" t="s">
        <v>204</v>
      </c>
      <c r="EYI179" s="78" t="s">
        <v>204</v>
      </c>
      <c r="EYJ179" s="78" t="s">
        <v>204</v>
      </c>
      <c r="EYK179" s="78" t="s">
        <v>204</v>
      </c>
      <c r="EYL179" s="78" t="s">
        <v>204</v>
      </c>
      <c r="EYM179" s="78" t="s">
        <v>204</v>
      </c>
      <c r="EYN179" s="78" t="s">
        <v>204</v>
      </c>
      <c r="EYO179" s="78" t="s">
        <v>204</v>
      </c>
      <c r="EYP179" s="78" t="s">
        <v>204</v>
      </c>
      <c r="EYQ179" s="78" t="s">
        <v>204</v>
      </c>
      <c r="EYR179" s="78" t="s">
        <v>204</v>
      </c>
      <c r="EYS179" s="78" t="s">
        <v>204</v>
      </c>
      <c r="EYT179" s="78" t="s">
        <v>204</v>
      </c>
      <c r="EYU179" s="78" t="s">
        <v>204</v>
      </c>
      <c r="EYV179" s="78" t="s">
        <v>204</v>
      </c>
      <c r="EYW179" s="78" t="s">
        <v>204</v>
      </c>
      <c r="EYX179" s="78" t="s">
        <v>204</v>
      </c>
      <c r="EYY179" s="78" t="s">
        <v>204</v>
      </c>
      <c r="EYZ179" s="78" t="s">
        <v>204</v>
      </c>
      <c r="EZA179" s="78" t="s">
        <v>204</v>
      </c>
      <c r="EZB179" s="78" t="s">
        <v>204</v>
      </c>
      <c r="EZC179" s="78" t="s">
        <v>204</v>
      </c>
      <c r="EZD179" s="78" t="s">
        <v>204</v>
      </c>
      <c r="EZE179" s="78" t="s">
        <v>204</v>
      </c>
      <c r="EZF179" s="78" t="s">
        <v>204</v>
      </c>
      <c r="EZG179" s="78" t="s">
        <v>204</v>
      </c>
      <c r="EZH179" s="78" t="s">
        <v>204</v>
      </c>
      <c r="EZI179" s="78" t="s">
        <v>204</v>
      </c>
      <c r="EZJ179" s="78" t="s">
        <v>204</v>
      </c>
      <c r="EZK179" s="78" t="s">
        <v>204</v>
      </c>
      <c r="EZL179" s="78" t="s">
        <v>204</v>
      </c>
      <c r="EZM179" s="78" t="s">
        <v>204</v>
      </c>
      <c r="EZN179" s="78" t="s">
        <v>204</v>
      </c>
      <c r="EZO179" s="78" t="s">
        <v>204</v>
      </c>
      <c r="EZP179" s="78" t="s">
        <v>204</v>
      </c>
      <c r="EZQ179" s="78" t="s">
        <v>204</v>
      </c>
      <c r="EZR179" s="78" t="s">
        <v>204</v>
      </c>
      <c r="EZS179" s="78" t="s">
        <v>204</v>
      </c>
      <c r="EZT179" s="78" t="s">
        <v>204</v>
      </c>
      <c r="EZU179" s="78" t="s">
        <v>204</v>
      </c>
      <c r="EZV179" s="78" t="s">
        <v>204</v>
      </c>
      <c r="EZW179" s="78" t="s">
        <v>204</v>
      </c>
      <c r="EZX179" s="78" t="s">
        <v>204</v>
      </c>
      <c r="EZY179" s="78" t="s">
        <v>204</v>
      </c>
      <c r="EZZ179" s="78" t="s">
        <v>204</v>
      </c>
      <c r="FAA179" s="78" t="s">
        <v>204</v>
      </c>
      <c r="FAB179" s="78" t="s">
        <v>204</v>
      </c>
      <c r="FAC179" s="78" t="s">
        <v>204</v>
      </c>
      <c r="FAD179" s="78" t="s">
        <v>204</v>
      </c>
      <c r="FAE179" s="78" t="s">
        <v>204</v>
      </c>
      <c r="FAF179" s="78" t="s">
        <v>204</v>
      </c>
      <c r="FAG179" s="78" t="s">
        <v>204</v>
      </c>
      <c r="FAH179" s="78" t="s">
        <v>204</v>
      </c>
      <c r="FAI179" s="78" t="s">
        <v>204</v>
      </c>
      <c r="FAJ179" s="78" t="s">
        <v>204</v>
      </c>
      <c r="FAK179" s="78" t="s">
        <v>204</v>
      </c>
      <c r="FAL179" s="78" t="s">
        <v>204</v>
      </c>
      <c r="FAM179" s="78" t="s">
        <v>204</v>
      </c>
      <c r="FAN179" s="78" t="s">
        <v>204</v>
      </c>
      <c r="FAO179" s="78" t="s">
        <v>204</v>
      </c>
      <c r="FAP179" s="78" t="s">
        <v>204</v>
      </c>
      <c r="FAQ179" s="78" t="s">
        <v>204</v>
      </c>
      <c r="FAR179" s="78" t="s">
        <v>204</v>
      </c>
      <c r="FAS179" s="78" t="s">
        <v>204</v>
      </c>
      <c r="FAT179" s="78" t="s">
        <v>204</v>
      </c>
      <c r="FAU179" s="78" t="s">
        <v>204</v>
      </c>
      <c r="FAV179" s="78" t="s">
        <v>204</v>
      </c>
      <c r="FAW179" s="78" t="s">
        <v>204</v>
      </c>
      <c r="FAX179" s="78" t="s">
        <v>204</v>
      </c>
      <c r="FAY179" s="78" t="s">
        <v>204</v>
      </c>
      <c r="FAZ179" s="78" t="s">
        <v>204</v>
      </c>
      <c r="FBA179" s="78" t="s">
        <v>204</v>
      </c>
      <c r="FBB179" s="78" t="s">
        <v>204</v>
      </c>
      <c r="FBC179" s="78" t="s">
        <v>204</v>
      </c>
      <c r="FBD179" s="78" t="s">
        <v>204</v>
      </c>
      <c r="FBE179" s="78" t="s">
        <v>204</v>
      </c>
      <c r="FBF179" s="78" t="s">
        <v>204</v>
      </c>
      <c r="FBG179" s="78" t="s">
        <v>204</v>
      </c>
      <c r="FBH179" s="78" t="s">
        <v>204</v>
      </c>
      <c r="FBI179" s="78" t="s">
        <v>204</v>
      </c>
      <c r="FBJ179" s="78" t="s">
        <v>204</v>
      </c>
      <c r="FBK179" s="78" t="s">
        <v>204</v>
      </c>
      <c r="FBL179" s="78" t="s">
        <v>204</v>
      </c>
      <c r="FBM179" s="78" t="s">
        <v>204</v>
      </c>
      <c r="FBN179" s="78" t="s">
        <v>204</v>
      </c>
      <c r="FBO179" s="78" t="s">
        <v>204</v>
      </c>
      <c r="FBP179" s="78" t="s">
        <v>204</v>
      </c>
      <c r="FBQ179" s="78" t="s">
        <v>204</v>
      </c>
      <c r="FBR179" s="78" t="s">
        <v>204</v>
      </c>
      <c r="FBS179" s="78" t="s">
        <v>204</v>
      </c>
      <c r="FBT179" s="78" t="s">
        <v>204</v>
      </c>
      <c r="FBU179" s="78" t="s">
        <v>204</v>
      </c>
      <c r="FBV179" s="78" t="s">
        <v>204</v>
      </c>
      <c r="FBW179" s="78" t="s">
        <v>204</v>
      </c>
      <c r="FBX179" s="78" t="s">
        <v>204</v>
      </c>
      <c r="FBY179" s="78" t="s">
        <v>204</v>
      </c>
      <c r="FBZ179" s="78" t="s">
        <v>204</v>
      </c>
      <c r="FCA179" s="78" t="s">
        <v>204</v>
      </c>
      <c r="FCB179" s="78" t="s">
        <v>204</v>
      </c>
      <c r="FCC179" s="78" t="s">
        <v>204</v>
      </c>
      <c r="FCD179" s="78" t="s">
        <v>204</v>
      </c>
      <c r="FCE179" s="78" t="s">
        <v>204</v>
      </c>
      <c r="FCF179" s="78" t="s">
        <v>204</v>
      </c>
      <c r="FCG179" s="78" t="s">
        <v>204</v>
      </c>
      <c r="FCH179" s="78" t="s">
        <v>204</v>
      </c>
      <c r="FCI179" s="78" t="s">
        <v>204</v>
      </c>
      <c r="FCJ179" s="78" t="s">
        <v>204</v>
      </c>
      <c r="FCK179" s="78" t="s">
        <v>204</v>
      </c>
      <c r="FCL179" s="78" t="s">
        <v>204</v>
      </c>
      <c r="FCM179" s="78" t="s">
        <v>204</v>
      </c>
      <c r="FCN179" s="78" t="s">
        <v>204</v>
      </c>
      <c r="FCO179" s="78" t="s">
        <v>204</v>
      </c>
      <c r="FCP179" s="78" t="s">
        <v>204</v>
      </c>
      <c r="FCQ179" s="78" t="s">
        <v>204</v>
      </c>
      <c r="FCR179" s="78" t="s">
        <v>204</v>
      </c>
      <c r="FCS179" s="78" t="s">
        <v>204</v>
      </c>
      <c r="FCT179" s="78" t="s">
        <v>204</v>
      </c>
      <c r="FCU179" s="78" t="s">
        <v>204</v>
      </c>
      <c r="FCV179" s="78" t="s">
        <v>204</v>
      </c>
      <c r="FCW179" s="78" t="s">
        <v>204</v>
      </c>
      <c r="FCX179" s="78" t="s">
        <v>204</v>
      </c>
      <c r="FCY179" s="78" t="s">
        <v>204</v>
      </c>
      <c r="FCZ179" s="78" t="s">
        <v>204</v>
      </c>
      <c r="FDA179" s="78" t="s">
        <v>204</v>
      </c>
      <c r="FDB179" s="78" t="s">
        <v>204</v>
      </c>
      <c r="FDC179" s="78" t="s">
        <v>204</v>
      </c>
      <c r="FDD179" s="78" t="s">
        <v>204</v>
      </c>
      <c r="FDE179" s="78" t="s">
        <v>204</v>
      </c>
      <c r="FDF179" s="78" t="s">
        <v>204</v>
      </c>
      <c r="FDG179" s="78" t="s">
        <v>204</v>
      </c>
      <c r="FDH179" s="78" t="s">
        <v>204</v>
      </c>
      <c r="FDI179" s="78" t="s">
        <v>204</v>
      </c>
      <c r="FDJ179" s="78" t="s">
        <v>204</v>
      </c>
      <c r="FDK179" s="78" t="s">
        <v>204</v>
      </c>
      <c r="FDL179" s="78" t="s">
        <v>204</v>
      </c>
      <c r="FDM179" s="78" t="s">
        <v>204</v>
      </c>
      <c r="FDN179" s="78" t="s">
        <v>204</v>
      </c>
      <c r="FDO179" s="78" t="s">
        <v>204</v>
      </c>
      <c r="FDP179" s="78" t="s">
        <v>204</v>
      </c>
      <c r="FDQ179" s="78" t="s">
        <v>204</v>
      </c>
      <c r="FDR179" s="78" t="s">
        <v>204</v>
      </c>
      <c r="FDS179" s="78" t="s">
        <v>204</v>
      </c>
      <c r="FDT179" s="78" t="s">
        <v>204</v>
      </c>
      <c r="FDU179" s="78" t="s">
        <v>204</v>
      </c>
      <c r="FDV179" s="78" t="s">
        <v>204</v>
      </c>
      <c r="FDW179" s="78" t="s">
        <v>204</v>
      </c>
      <c r="FDX179" s="78" t="s">
        <v>204</v>
      </c>
      <c r="FDY179" s="78" t="s">
        <v>204</v>
      </c>
      <c r="FDZ179" s="78" t="s">
        <v>204</v>
      </c>
      <c r="FEA179" s="78" t="s">
        <v>204</v>
      </c>
      <c r="FEB179" s="78" t="s">
        <v>204</v>
      </c>
      <c r="FEC179" s="78" t="s">
        <v>204</v>
      </c>
      <c r="FED179" s="78" t="s">
        <v>204</v>
      </c>
      <c r="FEE179" s="78" t="s">
        <v>204</v>
      </c>
      <c r="FEF179" s="78" t="s">
        <v>204</v>
      </c>
      <c r="FEG179" s="78" t="s">
        <v>204</v>
      </c>
      <c r="FEH179" s="78" t="s">
        <v>204</v>
      </c>
      <c r="FEI179" s="78" t="s">
        <v>204</v>
      </c>
      <c r="FEJ179" s="78" t="s">
        <v>204</v>
      </c>
      <c r="FEK179" s="78" t="s">
        <v>204</v>
      </c>
      <c r="FEL179" s="78" t="s">
        <v>204</v>
      </c>
      <c r="FEM179" s="78" t="s">
        <v>204</v>
      </c>
      <c r="FEN179" s="78" t="s">
        <v>204</v>
      </c>
      <c r="FEO179" s="78" t="s">
        <v>204</v>
      </c>
      <c r="FEP179" s="78" t="s">
        <v>204</v>
      </c>
      <c r="FEQ179" s="78" t="s">
        <v>204</v>
      </c>
      <c r="FER179" s="78" t="s">
        <v>204</v>
      </c>
      <c r="FES179" s="78" t="s">
        <v>204</v>
      </c>
      <c r="FET179" s="78" t="s">
        <v>204</v>
      </c>
      <c r="FEU179" s="78" t="s">
        <v>204</v>
      </c>
      <c r="FEV179" s="78" t="s">
        <v>204</v>
      </c>
      <c r="FEW179" s="78" t="s">
        <v>204</v>
      </c>
      <c r="FEX179" s="78" t="s">
        <v>204</v>
      </c>
      <c r="FEY179" s="78" t="s">
        <v>204</v>
      </c>
      <c r="FEZ179" s="78" t="s">
        <v>204</v>
      </c>
      <c r="FFA179" s="78" t="s">
        <v>204</v>
      </c>
      <c r="FFB179" s="78" t="s">
        <v>204</v>
      </c>
      <c r="FFC179" s="78" t="s">
        <v>204</v>
      </c>
      <c r="FFD179" s="78" t="s">
        <v>204</v>
      </c>
      <c r="FFE179" s="78" t="s">
        <v>204</v>
      </c>
      <c r="FFF179" s="78" t="s">
        <v>204</v>
      </c>
      <c r="FFG179" s="78" t="s">
        <v>204</v>
      </c>
      <c r="FFH179" s="78" t="s">
        <v>204</v>
      </c>
      <c r="FFI179" s="78" t="s">
        <v>204</v>
      </c>
      <c r="FFJ179" s="78" t="s">
        <v>204</v>
      </c>
      <c r="FFK179" s="78" t="s">
        <v>204</v>
      </c>
      <c r="FFL179" s="78" t="s">
        <v>204</v>
      </c>
      <c r="FFM179" s="78" t="s">
        <v>204</v>
      </c>
      <c r="FFN179" s="78" t="s">
        <v>204</v>
      </c>
      <c r="FFO179" s="78" t="s">
        <v>204</v>
      </c>
      <c r="FFP179" s="78" t="s">
        <v>204</v>
      </c>
      <c r="FFQ179" s="78" t="s">
        <v>204</v>
      </c>
      <c r="FFR179" s="78" t="s">
        <v>204</v>
      </c>
      <c r="FFS179" s="78" t="s">
        <v>204</v>
      </c>
      <c r="FFT179" s="78" t="s">
        <v>204</v>
      </c>
      <c r="FFU179" s="78" t="s">
        <v>204</v>
      </c>
      <c r="FFV179" s="78" t="s">
        <v>204</v>
      </c>
      <c r="FFW179" s="78" t="s">
        <v>204</v>
      </c>
      <c r="FFX179" s="78" t="s">
        <v>204</v>
      </c>
      <c r="FFY179" s="78" t="s">
        <v>204</v>
      </c>
      <c r="FFZ179" s="78" t="s">
        <v>204</v>
      </c>
      <c r="FGA179" s="78" t="s">
        <v>204</v>
      </c>
      <c r="FGB179" s="78" t="s">
        <v>204</v>
      </c>
      <c r="FGC179" s="78" t="s">
        <v>204</v>
      </c>
      <c r="FGD179" s="78" t="s">
        <v>204</v>
      </c>
      <c r="FGE179" s="78" t="s">
        <v>204</v>
      </c>
      <c r="FGF179" s="78" t="s">
        <v>204</v>
      </c>
      <c r="FGG179" s="78" t="s">
        <v>204</v>
      </c>
      <c r="FGH179" s="78" t="s">
        <v>204</v>
      </c>
      <c r="FGI179" s="78" t="s">
        <v>204</v>
      </c>
      <c r="FGJ179" s="78" t="s">
        <v>204</v>
      </c>
      <c r="FGK179" s="78" t="s">
        <v>204</v>
      </c>
      <c r="FGL179" s="78" t="s">
        <v>204</v>
      </c>
      <c r="FGM179" s="78" t="s">
        <v>204</v>
      </c>
      <c r="FGN179" s="78" t="s">
        <v>204</v>
      </c>
      <c r="FGO179" s="78" t="s">
        <v>204</v>
      </c>
      <c r="FGP179" s="78" t="s">
        <v>204</v>
      </c>
      <c r="FGQ179" s="78" t="s">
        <v>204</v>
      </c>
      <c r="FGR179" s="78" t="s">
        <v>204</v>
      </c>
      <c r="FGS179" s="78" t="s">
        <v>204</v>
      </c>
      <c r="FGT179" s="78" t="s">
        <v>204</v>
      </c>
      <c r="FGU179" s="78" t="s">
        <v>204</v>
      </c>
      <c r="FGV179" s="78" t="s">
        <v>204</v>
      </c>
      <c r="FGW179" s="78" t="s">
        <v>204</v>
      </c>
      <c r="FGX179" s="78" t="s">
        <v>204</v>
      </c>
      <c r="FGY179" s="78" t="s">
        <v>204</v>
      </c>
      <c r="FGZ179" s="78" t="s">
        <v>204</v>
      </c>
      <c r="FHA179" s="78" t="s">
        <v>204</v>
      </c>
      <c r="FHB179" s="78" t="s">
        <v>204</v>
      </c>
      <c r="FHC179" s="78" t="s">
        <v>204</v>
      </c>
      <c r="FHD179" s="78" t="s">
        <v>204</v>
      </c>
      <c r="FHE179" s="78" t="s">
        <v>204</v>
      </c>
      <c r="FHF179" s="78" t="s">
        <v>204</v>
      </c>
      <c r="FHG179" s="78" t="s">
        <v>204</v>
      </c>
      <c r="FHH179" s="78" t="s">
        <v>204</v>
      </c>
      <c r="FHI179" s="78" t="s">
        <v>204</v>
      </c>
      <c r="FHJ179" s="78" t="s">
        <v>204</v>
      </c>
      <c r="FHK179" s="78" t="s">
        <v>204</v>
      </c>
      <c r="FHL179" s="78" t="s">
        <v>204</v>
      </c>
      <c r="FHM179" s="78" t="s">
        <v>204</v>
      </c>
      <c r="FHN179" s="78" t="s">
        <v>204</v>
      </c>
      <c r="FHO179" s="78" t="s">
        <v>204</v>
      </c>
      <c r="FHP179" s="78" t="s">
        <v>204</v>
      </c>
      <c r="FHQ179" s="78" t="s">
        <v>204</v>
      </c>
      <c r="FHR179" s="78" t="s">
        <v>204</v>
      </c>
      <c r="FHS179" s="78" t="s">
        <v>204</v>
      </c>
      <c r="FHT179" s="78" t="s">
        <v>204</v>
      </c>
      <c r="FHU179" s="78" t="s">
        <v>204</v>
      </c>
      <c r="FHV179" s="78" t="s">
        <v>204</v>
      </c>
      <c r="FHW179" s="78" t="s">
        <v>204</v>
      </c>
      <c r="FHX179" s="78" t="s">
        <v>204</v>
      </c>
      <c r="FHY179" s="78" t="s">
        <v>204</v>
      </c>
      <c r="FHZ179" s="78" t="s">
        <v>204</v>
      </c>
      <c r="FIA179" s="78" t="s">
        <v>204</v>
      </c>
      <c r="FIB179" s="78" t="s">
        <v>204</v>
      </c>
      <c r="FIC179" s="78" t="s">
        <v>204</v>
      </c>
      <c r="FID179" s="78" t="s">
        <v>204</v>
      </c>
      <c r="FIE179" s="78" t="s">
        <v>204</v>
      </c>
      <c r="FIF179" s="78" t="s">
        <v>204</v>
      </c>
      <c r="FIG179" s="78" t="s">
        <v>204</v>
      </c>
      <c r="FIH179" s="78" t="s">
        <v>204</v>
      </c>
      <c r="FII179" s="78" t="s">
        <v>204</v>
      </c>
      <c r="FIJ179" s="78" t="s">
        <v>204</v>
      </c>
      <c r="FIK179" s="78" t="s">
        <v>204</v>
      </c>
      <c r="FIL179" s="78" t="s">
        <v>204</v>
      </c>
      <c r="FIM179" s="78" t="s">
        <v>204</v>
      </c>
      <c r="FIN179" s="78" t="s">
        <v>204</v>
      </c>
      <c r="FIO179" s="78" t="s">
        <v>204</v>
      </c>
      <c r="FIP179" s="78" t="s">
        <v>204</v>
      </c>
      <c r="FIQ179" s="78" t="s">
        <v>204</v>
      </c>
      <c r="FIR179" s="78" t="s">
        <v>204</v>
      </c>
      <c r="FIS179" s="78" t="s">
        <v>204</v>
      </c>
      <c r="FIT179" s="78" t="s">
        <v>204</v>
      </c>
      <c r="FIU179" s="78" t="s">
        <v>204</v>
      </c>
      <c r="FIV179" s="78" t="s">
        <v>204</v>
      </c>
      <c r="FIW179" s="78" t="s">
        <v>204</v>
      </c>
      <c r="FIX179" s="78" t="s">
        <v>204</v>
      </c>
      <c r="FIY179" s="78" t="s">
        <v>204</v>
      </c>
      <c r="FIZ179" s="78" t="s">
        <v>204</v>
      </c>
      <c r="FJA179" s="78" t="s">
        <v>204</v>
      </c>
      <c r="FJB179" s="78" t="s">
        <v>204</v>
      </c>
      <c r="FJC179" s="78" t="s">
        <v>204</v>
      </c>
      <c r="FJD179" s="78" t="s">
        <v>204</v>
      </c>
      <c r="FJE179" s="78" t="s">
        <v>204</v>
      </c>
      <c r="FJF179" s="78" t="s">
        <v>204</v>
      </c>
      <c r="FJG179" s="78" t="s">
        <v>204</v>
      </c>
      <c r="FJH179" s="78" t="s">
        <v>204</v>
      </c>
      <c r="FJI179" s="78" t="s">
        <v>204</v>
      </c>
      <c r="FJJ179" s="78" t="s">
        <v>204</v>
      </c>
      <c r="FJK179" s="78" t="s">
        <v>204</v>
      </c>
      <c r="FJL179" s="78" t="s">
        <v>204</v>
      </c>
      <c r="FJM179" s="78" t="s">
        <v>204</v>
      </c>
      <c r="FJN179" s="78" t="s">
        <v>204</v>
      </c>
      <c r="FJO179" s="78" t="s">
        <v>204</v>
      </c>
      <c r="FJP179" s="78" t="s">
        <v>204</v>
      </c>
      <c r="FJQ179" s="78" t="s">
        <v>204</v>
      </c>
      <c r="FJR179" s="78" t="s">
        <v>204</v>
      </c>
      <c r="FJS179" s="78" t="s">
        <v>204</v>
      </c>
      <c r="FJT179" s="78" t="s">
        <v>204</v>
      </c>
      <c r="FJU179" s="78" t="s">
        <v>204</v>
      </c>
      <c r="FJV179" s="78" t="s">
        <v>204</v>
      </c>
      <c r="FJW179" s="78" t="s">
        <v>204</v>
      </c>
      <c r="FJX179" s="78" t="s">
        <v>204</v>
      </c>
      <c r="FJY179" s="78" t="s">
        <v>204</v>
      </c>
      <c r="FJZ179" s="78" t="s">
        <v>204</v>
      </c>
      <c r="FKA179" s="78" t="s">
        <v>204</v>
      </c>
      <c r="FKB179" s="78" t="s">
        <v>204</v>
      </c>
      <c r="FKC179" s="78" t="s">
        <v>204</v>
      </c>
      <c r="FKD179" s="78" t="s">
        <v>204</v>
      </c>
      <c r="FKE179" s="78" t="s">
        <v>204</v>
      </c>
      <c r="FKF179" s="78" t="s">
        <v>204</v>
      </c>
      <c r="FKG179" s="78" t="s">
        <v>204</v>
      </c>
      <c r="FKH179" s="78" t="s">
        <v>204</v>
      </c>
      <c r="FKI179" s="78" t="s">
        <v>204</v>
      </c>
      <c r="FKJ179" s="78" t="s">
        <v>204</v>
      </c>
      <c r="FKK179" s="78" t="s">
        <v>204</v>
      </c>
      <c r="FKL179" s="78" t="s">
        <v>204</v>
      </c>
      <c r="FKM179" s="78" t="s">
        <v>204</v>
      </c>
      <c r="FKN179" s="78" t="s">
        <v>204</v>
      </c>
      <c r="FKO179" s="78" t="s">
        <v>204</v>
      </c>
      <c r="FKP179" s="78" t="s">
        <v>204</v>
      </c>
      <c r="FKQ179" s="78" t="s">
        <v>204</v>
      </c>
      <c r="FKR179" s="78" t="s">
        <v>204</v>
      </c>
      <c r="FKS179" s="78" t="s">
        <v>204</v>
      </c>
      <c r="FKT179" s="78" t="s">
        <v>204</v>
      </c>
      <c r="FKU179" s="78" t="s">
        <v>204</v>
      </c>
      <c r="FKV179" s="78" t="s">
        <v>204</v>
      </c>
      <c r="FKW179" s="78" t="s">
        <v>204</v>
      </c>
      <c r="FKX179" s="78" t="s">
        <v>204</v>
      </c>
      <c r="FKY179" s="78" t="s">
        <v>204</v>
      </c>
      <c r="FKZ179" s="78" t="s">
        <v>204</v>
      </c>
      <c r="FLA179" s="78" t="s">
        <v>204</v>
      </c>
      <c r="FLB179" s="78" t="s">
        <v>204</v>
      </c>
      <c r="FLC179" s="78" t="s">
        <v>204</v>
      </c>
      <c r="FLD179" s="78" t="s">
        <v>204</v>
      </c>
      <c r="FLE179" s="78" t="s">
        <v>204</v>
      </c>
      <c r="FLF179" s="78" t="s">
        <v>204</v>
      </c>
      <c r="FLG179" s="78" t="s">
        <v>204</v>
      </c>
      <c r="FLH179" s="78" t="s">
        <v>204</v>
      </c>
      <c r="FLI179" s="78" t="s">
        <v>204</v>
      </c>
      <c r="FLJ179" s="78" t="s">
        <v>204</v>
      </c>
      <c r="FLK179" s="78" t="s">
        <v>204</v>
      </c>
      <c r="FLL179" s="78" t="s">
        <v>204</v>
      </c>
      <c r="FLM179" s="78" t="s">
        <v>204</v>
      </c>
      <c r="FLN179" s="78" t="s">
        <v>204</v>
      </c>
      <c r="FLO179" s="78" t="s">
        <v>204</v>
      </c>
      <c r="FLP179" s="78" t="s">
        <v>204</v>
      </c>
      <c r="FLQ179" s="78" t="s">
        <v>204</v>
      </c>
      <c r="FLR179" s="78" t="s">
        <v>204</v>
      </c>
      <c r="FLS179" s="78" t="s">
        <v>204</v>
      </c>
      <c r="FLT179" s="78" t="s">
        <v>204</v>
      </c>
      <c r="FLU179" s="78" t="s">
        <v>204</v>
      </c>
      <c r="FLV179" s="78" t="s">
        <v>204</v>
      </c>
      <c r="FLW179" s="78" t="s">
        <v>204</v>
      </c>
      <c r="FLX179" s="78" t="s">
        <v>204</v>
      </c>
      <c r="FLY179" s="78" t="s">
        <v>204</v>
      </c>
      <c r="FLZ179" s="78" t="s">
        <v>204</v>
      </c>
      <c r="FMA179" s="78" t="s">
        <v>204</v>
      </c>
      <c r="FMB179" s="78" t="s">
        <v>204</v>
      </c>
      <c r="FMC179" s="78" t="s">
        <v>204</v>
      </c>
      <c r="FMD179" s="78" t="s">
        <v>204</v>
      </c>
      <c r="FME179" s="78" t="s">
        <v>204</v>
      </c>
      <c r="FMF179" s="78" t="s">
        <v>204</v>
      </c>
      <c r="FMG179" s="78" t="s">
        <v>204</v>
      </c>
      <c r="FMH179" s="78" t="s">
        <v>204</v>
      </c>
      <c r="FMI179" s="78" t="s">
        <v>204</v>
      </c>
      <c r="FMJ179" s="78" t="s">
        <v>204</v>
      </c>
      <c r="FMK179" s="78" t="s">
        <v>204</v>
      </c>
      <c r="FML179" s="78" t="s">
        <v>204</v>
      </c>
      <c r="FMM179" s="78" t="s">
        <v>204</v>
      </c>
      <c r="FMN179" s="78" t="s">
        <v>204</v>
      </c>
      <c r="FMO179" s="78" t="s">
        <v>204</v>
      </c>
      <c r="FMP179" s="78" t="s">
        <v>204</v>
      </c>
      <c r="FMQ179" s="78" t="s">
        <v>204</v>
      </c>
      <c r="FMR179" s="78" t="s">
        <v>204</v>
      </c>
      <c r="FMS179" s="78" t="s">
        <v>204</v>
      </c>
      <c r="FMT179" s="78" t="s">
        <v>204</v>
      </c>
      <c r="FMU179" s="78" t="s">
        <v>204</v>
      </c>
      <c r="FMV179" s="78" t="s">
        <v>204</v>
      </c>
      <c r="FMW179" s="78" t="s">
        <v>204</v>
      </c>
      <c r="FMX179" s="78" t="s">
        <v>204</v>
      </c>
      <c r="FMY179" s="78" t="s">
        <v>204</v>
      </c>
      <c r="FMZ179" s="78" t="s">
        <v>204</v>
      </c>
      <c r="FNA179" s="78" t="s">
        <v>204</v>
      </c>
      <c r="FNB179" s="78" t="s">
        <v>204</v>
      </c>
      <c r="FNC179" s="78" t="s">
        <v>204</v>
      </c>
      <c r="FND179" s="78" t="s">
        <v>204</v>
      </c>
      <c r="FNE179" s="78" t="s">
        <v>204</v>
      </c>
      <c r="FNF179" s="78" t="s">
        <v>204</v>
      </c>
      <c r="FNG179" s="78" t="s">
        <v>204</v>
      </c>
      <c r="FNH179" s="78" t="s">
        <v>204</v>
      </c>
      <c r="FNI179" s="78" t="s">
        <v>204</v>
      </c>
      <c r="FNJ179" s="78" t="s">
        <v>204</v>
      </c>
      <c r="FNK179" s="78" t="s">
        <v>204</v>
      </c>
      <c r="FNL179" s="78" t="s">
        <v>204</v>
      </c>
      <c r="FNM179" s="78" t="s">
        <v>204</v>
      </c>
      <c r="FNN179" s="78" t="s">
        <v>204</v>
      </c>
      <c r="FNO179" s="78" t="s">
        <v>204</v>
      </c>
      <c r="FNP179" s="78" t="s">
        <v>204</v>
      </c>
      <c r="FNQ179" s="78" t="s">
        <v>204</v>
      </c>
      <c r="FNR179" s="78" t="s">
        <v>204</v>
      </c>
      <c r="FNS179" s="78" t="s">
        <v>204</v>
      </c>
      <c r="FNT179" s="78" t="s">
        <v>204</v>
      </c>
      <c r="FNU179" s="78" t="s">
        <v>204</v>
      </c>
      <c r="FNV179" s="78" t="s">
        <v>204</v>
      </c>
      <c r="FNW179" s="78" t="s">
        <v>204</v>
      </c>
      <c r="FNX179" s="78" t="s">
        <v>204</v>
      </c>
      <c r="FNY179" s="78" t="s">
        <v>204</v>
      </c>
      <c r="FNZ179" s="78" t="s">
        <v>204</v>
      </c>
      <c r="FOA179" s="78" t="s">
        <v>204</v>
      </c>
      <c r="FOB179" s="78" t="s">
        <v>204</v>
      </c>
      <c r="FOC179" s="78" t="s">
        <v>204</v>
      </c>
      <c r="FOD179" s="78" t="s">
        <v>204</v>
      </c>
      <c r="FOE179" s="78" t="s">
        <v>204</v>
      </c>
      <c r="FOF179" s="78" t="s">
        <v>204</v>
      </c>
      <c r="FOG179" s="78" t="s">
        <v>204</v>
      </c>
      <c r="FOH179" s="78" t="s">
        <v>204</v>
      </c>
      <c r="FOI179" s="78" t="s">
        <v>204</v>
      </c>
      <c r="FOJ179" s="78" t="s">
        <v>204</v>
      </c>
      <c r="FOK179" s="78" t="s">
        <v>204</v>
      </c>
      <c r="FOL179" s="78" t="s">
        <v>204</v>
      </c>
      <c r="FOM179" s="78" t="s">
        <v>204</v>
      </c>
      <c r="FON179" s="78" t="s">
        <v>204</v>
      </c>
      <c r="FOO179" s="78" t="s">
        <v>204</v>
      </c>
      <c r="FOP179" s="78" t="s">
        <v>204</v>
      </c>
      <c r="FOQ179" s="78" t="s">
        <v>204</v>
      </c>
      <c r="FOR179" s="78" t="s">
        <v>204</v>
      </c>
      <c r="FOS179" s="78" t="s">
        <v>204</v>
      </c>
      <c r="FOT179" s="78" t="s">
        <v>204</v>
      </c>
      <c r="FOU179" s="78" t="s">
        <v>204</v>
      </c>
      <c r="FOV179" s="78" t="s">
        <v>204</v>
      </c>
      <c r="FOW179" s="78" t="s">
        <v>204</v>
      </c>
      <c r="FOX179" s="78" t="s">
        <v>204</v>
      </c>
      <c r="FOY179" s="78" t="s">
        <v>204</v>
      </c>
      <c r="FOZ179" s="78" t="s">
        <v>204</v>
      </c>
      <c r="FPA179" s="78" t="s">
        <v>204</v>
      </c>
      <c r="FPB179" s="78" t="s">
        <v>204</v>
      </c>
      <c r="FPC179" s="78" t="s">
        <v>204</v>
      </c>
      <c r="FPD179" s="78" t="s">
        <v>204</v>
      </c>
      <c r="FPE179" s="78" t="s">
        <v>204</v>
      </c>
      <c r="FPF179" s="78" t="s">
        <v>204</v>
      </c>
      <c r="FPG179" s="78" t="s">
        <v>204</v>
      </c>
      <c r="FPH179" s="78" t="s">
        <v>204</v>
      </c>
      <c r="FPI179" s="78" t="s">
        <v>204</v>
      </c>
      <c r="FPJ179" s="78" t="s">
        <v>204</v>
      </c>
      <c r="FPK179" s="78" t="s">
        <v>204</v>
      </c>
      <c r="FPL179" s="78" t="s">
        <v>204</v>
      </c>
      <c r="FPM179" s="78" t="s">
        <v>204</v>
      </c>
      <c r="FPN179" s="78" t="s">
        <v>204</v>
      </c>
      <c r="FPO179" s="78" t="s">
        <v>204</v>
      </c>
      <c r="FPP179" s="78" t="s">
        <v>204</v>
      </c>
      <c r="FPQ179" s="78" t="s">
        <v>204</v>
      </c>
      <c r="FPR179" s="78" t="s">
        <v>204</v>
      </c>
      <c r="FPS179" s="78" t="s">
        <v>204</v>
      </c>
      <c r="FPT179" s="78" t="s">
        <v>204</v>
      </c>
      <c r="FPU179" s="78" t="s">
        <v>204</v>
      </c>
      <c r="FPV179" s="78" t="s">
        <v>204</v>
      </c>
      <c r="FPW179" s="78" t="s">
        <v>204</v>
      </c>
      <c r="FPX179" s="78" t="s">
        <v>204</v>
      </c>
      <c r="FPY179" s="78" t="s">
        <v>204</v>
      </c>
      <c r="FPZ179" s="78" t="s">
        <v>204</v>
      </c>
      <c r="FQA179" s="78" t="s">
        <v>204</v>
      </c>
      <c r="FQB179" s="78" t="s">
        <v>204</v>
      </c>
      <c r="FQC179" s="78" t="s">
        <v>204</v>
      </c>
      <c r="FQD179" s="78" t="s">
        <v>204</v>
      </c>
      <c r="FQE179" s="78" t="s">
        <v>204</v>
      </c>
      <c r="FQF179" s="78" t="s">
        <v>204</v>
      </c>
      <c r="FQG179" s="78" t="s">
        <v>204</v>
      </c>
      <c r="FQH179" s="78" t="s">
        <v>204</v>
      </c>
      <c r="FQI179" s="78" t="s">
        <v>204</v>
      </c>
      <c r="FQJ179" s="78" t="s">
        <v>204</v>
      </c>
      <c r="FQK179" s="78" t="s">
        <v>204</v>
      </c>
      <c r="FQL179" s="78" t="s">
        <v>204</v>
      </c>
      <c r="FQM179" s="78" t="s">
        <v>204</v>
      </c>
      <c r="FQN179" s="78" t="s">
        <v>204</v>
      </c>
      <c r="FQO179" s="78" t="s">
        <v>204</v>
      </c>
      <c r="FQP179" s="78" t="s">
        <v>204</v>
      </c>
      <c r="FQQ179" s="78" t="s">
        <v>204</v>
      </c>
      <c r="FQR179" s="78" t="s">
        <v>204</v>
      </c>
      <c r="FQS179" s="78" t="s">
        <v>204</v>
      </c>
      <c r="FQT179" s="78" t="s">
        <v>204</v>
      </c>
      <c r="FQU179" s="78" t="s">
        <v>204</v>
      </c>
      <c r="FQV179" s="78" t="s">
        <v>204</v>
      </c>
      <c r="FQW179" s="78" t="s">
        <v>204</v>
      </c>
      <c r="FQX179" s="78" t="s">
        <v>204</v>
      </c>
      <c r="FQY179" s="78" t="s">
        <v>204</v>
      </c>
      <c r="FQZ179" s="78" t="s">
        <v>204</v>
      </c>
      <c r="FRA179" s="78" t="s">
        <v>204</v>
      </c>
      <c r="FRB179" s="78" t="s">
        <v>204</v>
      </c>
      <c r="FRC179" s="78" t="s">
        <v>204</v>
      </c>
      <c r="FRD179" s="78" t="s">
        <v>204</v>
      </c>
      <c r="FRE179" s="78" t="s">
        <v>204</v>
      </c>
      <c r="FRF179" s="78" t="s">
        <v>204</v>
      </c>
      <c r="FRG179" s="78" t="s">
        <v>204</v>
      </c>
      <c r="FRH179" s="78" t="s">
        <v>204</v>
      </c>
      <c r="FRI179" s="78" t="s">
        <v>204</v>
      </c>
      <c r="FRJ179" s="78" t="s">
        <v>204</v>
      </c>
      <c r="FRK179" s="78" t="s">
        <v>204</v>
      </c>
      <c r="FRL179" s="78" t="s">
        <v>204</v>
      </c>
      <c r="FRM179" s="78" t="s">
        <v>204</v>
      </c>
      <c r="FRN179" s="78" t="s">
        <v>204</v>
      </c>
      <c r="FRO179" s="78" t="s">
        <v>204</v>
      </c>
      <c r="FRP179" s="78" t="s">
        <v>204</v>
      </c>
      <c r="FRQ179" s="78" t="s">
        <v>204</v>
      </c>
      <c r="FRR179" s="78" t="s">
        <v>204</v>
      </c>
      <c r="FRS179" s="78" t="s">
        <v>204</v>
      </c>
      <c r="FRT179" s="78" t="s">
        <v>204</v>
      </c>
      <c r="FRU179" s="78" t="s">
        <v>204</v>
      </c>
      <c r="FRV179" s="78" t="s">
        <v>204</v>
      </c>
      <c r="FRW179" s="78" t="s">
        <v>204</v>
      </c>
      <c r="FRX179" s="78" t="s">
        <v>204</v>
      </c>
      <c r="FRY179" s="78" t="s">
        <v>204</v>
      </c>
      <c r="FRZ179" s="78" t="s">
        <v>204</v>
      </c>
      <c r="FSA179" s="78" t="s">
        <v>204</v>
      </c>
      <c r="FSB179" s="78" t="s">
        <v>204</v>
      </c>
      <c r="FSC179" s="78" t="s">
        <v>204</v>
      </c>
      <c r="FSD179" s="78" t="s">
        <v>204</v>
      </c>
      <c r="FSE179" s="78" t="s">
        <v>204</v>
      </c>
      <c r="FSF179" s="78" t="s">
        <v>204</v>
      </c>
      <c r="FSG179" s="78" t="s">
        <v>204</v>
      </c>
      <c r="FSH179" s="78" t="s">
        <v>204</v>
      </c>
      <c r="FSI179" s="78" t="s">
        <v>204</v>
      </c>
      <c r="FSJ179" s="78" t="s">
        <v>204</v>
      </c>
      <c r="FSK179" s="78" t="s">
        <v>204</v>
      </c>
      <c r="FSL179" s="78" t="s">
        <v>204</v>
      </c>
      <c r="FSM179" s="78" t="s">
        <v>204</v>
      </c>
      <c r="FSN179" s="78" t="s">
        <v>204</v>
      </c>
      <c r="FSO179" s="78" t="s">
        <v>204</v>
      </c>
      <c r="FSP179" s="78" t="s">
        <v>204</v>
      </c>
      <c r="FSQ179" s="78" t="s">
        <v>204</v>
      </c>
      <c r="FSR179" s="78" t="s">
        <v>204</v>
      </c>
      <c r="FSS179" s="78" t="s">
        <v>204</v>
      </c>
      <c r="FST179" s="78" t="s">
        <v>204</v>
      </c>
      <c r="FSU179" s="78" t="s">
        <v>204</v>
      </c>
      <c r="FSV179" s="78" t="s">
        <v>204</v>
      </c>
      <c r="FSW179" s="78" t="s">
        <v>204</v>
      </c>
      <c r="FSX179" s="78" t="s">
        <v>204</v>
      </c>
      <c r="FSY179" s="78" t="s">
        <v>204</v>
      </c>
      <c r="FSZ179" s="78" t="s">
        <v>204</v>
      </c>
      <c r="FTA179" s="78" t="s">
        <v>204</v>
      </c>
      <c r="FTB179" s="78" t="s">
        <v>204</v>
      </c>
      <c r="FTC179" s="78" t="s">
        <v>204</v>
      </c>
      <c r="FTD179" s="78" t="s">
        <v>204</v>
      </c>
      <c r="FTE179" s="78" t="s">
        <v>204</v>
      </c>
      <c r="FTF179" s="78" t="s">
        <v>204</v>
      </c>
      <c r="FTG179" s="78" t="s">
        <v>204</v>
      </c>
      <c r="FTH179" s="78" t="s">
        <v>204</v>
      </c>
      <c r="FTI179" s="78" t="s">
        <v>204</v>
      </c>
      <c r="FTJ179" s="78" t="s">
        <v>204</v>
      </c>
      <c r="FTK179" s="78" t="s">
        <v>204</v>
      </c>
      <c r="FTL179" s="78" t="s">
        <v>204</v>
      </c>
      <c r="FTM179" s="78" t="s">
        <v>204</v>
      </c>
      <c r="FTN179" s="78" t="s">
        <v>204</v>
      </c>
      <c r="FTO179" s="78" t="s">
        <v>204</v>
      </c>
      <c r="FTP179" s="78" t="s">
        <v>204</v>
      </c>
      <c r="FTQ179" s="78" t="s">
        <v>204</v>
      </c>
      <c r="FTR179" s="78" t="s">
        <v>204</v>
      </c>
      <c r="FTS179" s="78" t="s">
        <v>204</v>
      </c>
      <c r="FTT179" s="78" t="s">
        <v>204</v>
      </c>
      <c r="FTU179" s="78" t="s">
        <v>204</v>
      </c>
      <c r="FTV179" s="78" t="s">
        <v>204</v>
      </c>
      <c r="FTW179" s="78" t="s">
        <v>204</v>
      </c>
      <c r="FTX179" s="78" t="s">
        <v>204</v>
      </c>
      <c r="FTY179" s="78" t="s">
        <v>204</v>
      </c>
      <c r="FTZ179" s="78" t="s">
        <v>204</v>
      </c>
      <c r="FUA179" s="78" t="s">
        <v>204</v>
      </c>
      <c r="FUB179" s="78" t="s">
        <v>204</v>
      </c>
      <c r="FUC179" s="78" t="s">
        <v>204</v>
      </c>
      <c r="FUD179" s="78" t="s">
        <v>204</v>
      </c>
      <c r="FUE179" s="78" t="s">
        <v>204</v>
      </c>
      <c r="FUF179" s="78" t="s">
        <v>204</v>
      </c>
      <c r="FUG179" s="78" t="s">
        <v>204</v>
      </c>
      <c r="FUH179" s="78" t="s">
        <v>204</v>
      </c>
      <c r="FUI179" s="78" t="s">
        <v>204</v>
      </c>
      <c r="FUJ179" s="78" t="s">
        <v>204</v>
      </c>
      <c r="FUK179" s="78" t="s">
        <v>204</v>
      </c>
      <c r="FUL179" s="78" t="s">
        <v>204</v>
      </c>
      <c r="FUM179" s="78" t="s">
        <v>204</v>
      </c>
      <c r="FUN179" s="78" t="s">
        <v>204</v>
      </c>
      <c r="FUO179" s="78" t="s">
        <v>204</v>
      </c>
      <c r="FUP179" s="78" t="s">
        <v>204</v>
      </c>
      <c r="FUQ179" s="78" t="s">
        <v>204</v>
      </c>
      <c r="FUR179" s="78" t="s">
        <v>204</v>
      </c>
      <c r="FUS179" s="78" t="s">
        <v>204</v>
      </c>
      <c r="FUT179" s="78" t="s">
        <v>204</v>
      </c>
      <c r="FUU179" s="78" t="s">
        <v>204</v>
      </c>
      <c r="FUV179" s="78" t="s">
        <v>204</v>
      </c>
      <c r="FUW179" s="78" t="s">
        <v>204</v>
      </c>
      <c r="FUX179" s="78" t="s">
        <v>204</v>
      </c>
      <c r="FUY179" s="78" t="s">
        <v>204</v>
      </c>
      <c r="FUZ179" s="78" t="s">
        <v>204</v>
      </c>
      <c r="FVA179" s="78" t="s">
        <v>204</v>
      </c>
      <c r="FVB179" s="78" t="s">
        <v>204</v>
      </c>
      <c r="FVC179" s="78" t="s">
        <v>204</v>
      </c>
      <c r="FVD179" s="78" t="s">
        <v>204</v>
      </c>
      <c r="FVE179" s="78" t="s">
        <v>204</v>
      </c>
      <c r="FVF179" s="78" t="s">
        <v>204</v>
      </c>
      <c r="FVG179" s="78" t="s">
        <v>204</v>
      </c>
      <c r="FVH179" s="78" t="s">
        <v>204</v>
      </c>
      <c r="FVI179" s="78" t="s">
        <v>204</v>
      </c>
      <c r="FVJ179" s="78" t="s">
        <v>204</v>
      </c>
      <c r="FVK179" s="78" t="s">
        <v>204</v>
      </c>
      <c r="FVL179" s="78" t="s">
        <v>204</v>
      </c>
      <c r="FVM179" s="78" t="s">
        <v>204</v>
      </c>
      <c r="FVN179" s="78" t="s">
        <v>204</v>
      </c>
      <c r="FVO179" s="78" t="s">
        <v>204</v>
      </c>
      <c r="FVP179" s="78" t="s">
        <v>204</v>
      </c>
      <c r="FVQ179" s="78" t="s">
        <v>204</v>
      </c>
      <c r="FVR179" s="78" t="s">
        <v>204</v>
      </c>
      <c r="FVS179" s="78" t="s">
        <v>204</v>
      </c>
      <c r="FVT179" s="78" t="s">
        <v>204</v>
      </c>
      <c r="FVU179" s="78" t="s">
        <v>204</v>
      </c>
      <c r="FVV179" s="78" t="s">
        <v>204</v>
      </c>
      <c r="FVW179" s="78" t="s">
        <v>204</v>
      </c>
      <c r="FVX179" s="78" t="s">
        <v>204</v>
      </c>
      <c r="FVY179" s="78" t="s">
        <v>204</v>
      </c>
      <c r="FVZ179" s="78" t="s">
        <v>204</v>
      </c>
      <c r="FWA179" s="78" t="s">
        <v>204</v>
      </c>
      <c r="FWB179" s="78" t="s">
        <v>204</v>
      </c>
      <c r="FWC179" s="78" t="s">
        <v>204</v>
      </c>
      <c r="FWD179" s="78" t="s">
        <v>204</v>
      </c>
      <c r="FWE179" s="78" t="s">
        <v>204</v>
      </c>
      <c r="FWF179" s="78" t="s">
        <v>204</v>
      </c>
      <c r="FWG179" s="78" t="s">
        <v>204</v>
      </c>
      <c r="FWH179" s="78" t="s">
        <v>204</v>
      </c>
      <c r="FWI179" s="78" t="s">
        <v>204</v>
      </c>
      <c r="FWJ179" s="78" t="s">
        <v>204</v>
      </c>
      <c r="FWK179" s="78" t="s">
        <v>204</v>
      </c>
      <c r="FWL179" s="78" t="s">
        <v>204</v>
      </c>
      <c r="FWM179" s="78" t="s">
        <v>204</v>
      </c>
      <c r="FWN179" s="78" t="s">
        <v>204</v>
      </c>
      <c r="FWO179" s="78" t="s">
        <v>204</v>
      </c>
      <c r="FWP179" s="78" t="s">
        <v>204</v>
      </c>
      <c r="FWQ179" s="78" t="s">
        <v>204</v>
      </c>
      <c r="FWR179" s="78" t="s">
        <v>204</v>
      </c>
      <c r="FWS179" s="78" t="s">
        <v>204</v>
      </c>
      <c r="FWT179" s="78" t="s">
        <v>204</v>
      </c>
      <c r="FWU179" s="78" t="s">
        <v>204</v>
      </c>
      <c r="FWV179" s="78" t="s">
        <v>204</v>
      </c>
      <c r="FWW179" s="78" t="s">
        <v>204</v>
      </c>
      <c r="FWX179" s="78" t="s">
        <v>204</v>
      </c>
      <c r="FWY179" s="78" t="s">
        <v>204</v>
      </c>
      <c r="FWZ179" s="78" t="s">
        <v>204</v>
      </c>
      <c r="FXA179" s="78" t="s">
        <v>204</v>
      </c>
      <c r="FXB179" s="78" t="s">
        <v>204</v>
      </c>
      <c r="FXC179" s="78" t="s">
        <v>204</v>
      </c>
      <c r="FXD179" s="78" t="s">
        <v>204</v>
      </c>
      <c r="FXE179" s="78" t="s">
        <v>204</v>
      </c>
      <c r="FXF179" s="78" t="s">
        <v>204</v>
      </c>
      <c r="FXG179" s="78" t="s">
        <v>204</v>
      </c>
      <c r="FXH179" s="78" t="s">
        <v>204</v>
      </c>
      <c r="FXI179" s="78" t="s">
        <v>204</v>
      </c>
      <c r="FXJ179" s="78" t="s">
        <v>204</v>
      </c>
      <c r="FXK179" s="78" t="s">
        <v>204</v>
      </c>
      <c r="FXL179" s="78" t="s">
        <v>204</v>
      </c>
      <c r="FXM179" s="78" t="s">
        <v>204</v>
      </c>
      <c r="FXN179" s="78" t="s">
        <v>204</v>
      </c>
      <c r="FXO179" s="78" t="s">
        <v>204</v>
      </c>
      <c r="FXP179" s="78" t="s">
        <v>204</v>
      </c>
      <c r="FXQ179" s="78" t="s">
        <v>204</v>
      </c>
      <c r="FXR179" s="78" t="s">
        <v>204</v>
      </c>
      <c r="FXS179" s="78" t="s">
        <v>204</v>
      </c>
      <c r="FXT179" s="78" t="s">
        <v>204</v>
      </c>
      <c r="FXU179" s="78" t="s">
        <v>204</v>
      </c>
      <c r="FXV179" s="78" t="s">
        <v>204</v>
      </c>
      <c r="FXW179" s="78" t="s">
        <v>204</v>
      </c>
      <c r="FXX179" s="78" t="s">
        <v>204</v>
      </c>
      <c r="FXY179" s="78" t="s">
        <v>204</v>
      </c>
      <c r="FXZ179" s="78" t="s">
        <v>204</v>
      </c>
      <c r="FYA179" s="78" t="s">
        <v>204</v>
      </c>
      <c r="FYB179" s="78" t="s">
        <v>204</v>
      </c>
      <c r="FYC179" s="78" t="s">
        <v>204</v>
      </c>
      <c r="FYD179" s="78" t="s">
        <v>204</v>
      </c>
      <c r="FYE179" s="78" t="s">
        <v>204</v>
      </c>
      <c r="FYF179" s="78" t="s">
        <v>204</v>
      </c>
      <c r="FYG179" s="78" t="s">
        <v>204</v>
      </c>
      <c r="FYH179" s="78" t="s">
        <v>204</v>
      </c>
      <c r="FYI179" s="78" t="s">
        <v>204</v>
      </c>
      <c r="FYJ179" s="78" t="s">
        <v>204</v>
      </c>
      <c r="FYK179" s="78" t="s">
        <v>204</v>
      </c>
      <c r="FYL179" s="78" t="s">
        <v>204</v>
      </c>
      <c r="FYM179" s="78" t="s">
        <v>204</v>
      </c>
      <c r="FYN179" s="78" t="s">
        <v>204</v>
      </c>
      <c r="FYO179" s="78" t="s">
        <v>204</v>
      </c>
      <c r="FYP179" s="78" t="s">
        <v>204</v>
      </c>
      <c r="FYQ179" s="78" t="s">
        <v>204</v>
      </c>
      <c r="FYR179" s="78" t="s">
        <v>204</v>
      </c>
      <c r="FYS179" s="78" t="s">
        <v>204</v>
      </c>
      <c r="FYT179" s="78" t="s">
        <v>204</v>
      </c>
      <c r="FYU179" s="78" t="s">
        <v>204</v>
      </c>
      <c r="FYV179" s="78" t="s">
        <v>204</v>
      </c>
      <c r="FYW179" s="78" t="s">
        <v>204</v>
      </c>
      <c r="FYX179" s="78" t="s">
        <v>204</v>
      </c>
      <c r="FYY179" s="78" t="s">
        <v>204</v>
      </c>
      <c r="FYZ179" s="78" t="s">
        <v>204</v>
      </c>
      <c r="FZA179" s="78" t="s">
        <v>204</v>
      </c>
      <c r="FZB179" s="78" t="s">
        <v>204</v>
      </c>
      <c r="FZC179" s="78" t="s">
        <v>204</v>
      </c>
      <c r="FZD179" s="78" t="s">
        <v>204</v>
      </c>
      <c r="FZE179" s="78" t="s">
        <v>204</v>
      </c>
      <c r="FZF179" s="78" t="s">
        <v>204</v>
      </c>
      <c r="FZG179" s="78" t="s">
        <v>204</v>
      </c>
      <c r="FZH179" s="78" t="s">
        <v>204</v>
      </c>
      <c r="FZI179" s="78" t="s">
        <v>204</v>
      </c>
      <c r="FZJ179" s="78" t="s">
        <v>204</v>
      </c>
      <c r="FZK179" s="78" t="s">
        <v>204</v>
      </c>
      <c r="FZL179" s="78" t="s">
        <v>204</v>
      </c>
      <c r="FZM179" s="78" t="s">
        <v>204</v>
      </c>
      <c r="FZN179" s="78" t="s">
        <v>204</v>
      </c>
      <c r="FZO179" s="78" t="s">
        <v>204</v>
      </c>
      <c r="FZP179" s="78" t="s">
        <v>204</v>
      </c>
      <c r="FZQ179" s="78" t="s">
        <v>204</v>
      </c>
      <c r="FZR179" s="78" t="s">
        <v>204</v>
      </c>
      <c r="FZS179" s="78" t="s">
        <v>204</v>
      </c>
      <c r="FZT179" s="78" t="s">
        <v>204</v>
      </c>
      <c r="FZU179" s="78" t="s">
        <v>204</v>
      </c>
      <c r="FZV179" s="78" t="s">
        <v>204</v>
      </c>
      <c r="FZW179" s="78" t="s">
        <v>204</v>
      </c>
      <c r="FZX179" s="78" t="s">
        <v>204</v>
      </c>
      <c r="FZY179" s="78" t="s">
        <v>204</v>
      </c>
      <c r="FZZ179" s="78" t="s">
        <v>204</v>
      </c>
      <c r="GAA179" s="78" t="s">
        <v>204</v>
      </c>
      <c r="GAB179" s="78" t="s">
        <v>204</v>
      </c>
      <c r="GAC179" s="78" t="s">
        <v>204</v>
      </c>
      <c r="GAD179" s="78" t="s">
        <v>204</v>
      </c>
      <c r="GAE179" s="78" t="s">
        <v>204</v>
      </c>
      <c r="GAF179" s="78" t="s">
        <v>204</v>
      </c>
      <c r="GAG179" s="78" t="s">
        <v>204</v>
      </c>
      <c r="GAH179" s="78" t="s">
        <v>204</v>
      </c>
      <c r="GAI179" s="78" t="s">
        <v>204</v>
      </c>
      <c r="GAJ179" s="78" t="s">
        <v>204</v>
      </c>
      <c r="GAK179" s="78" t="s">
        <v>204</v>
      </c>
      <c r="GAL179" s="78" t="s">
        <v>204</v>
      </c>
      <c r="GAM179" s="78" t="s">
        <v>204</v>
      </c>
      <c r="GAN179" s="78" t="s">
        <v>204</v>
      </c>
      <c r="GAO179" s="78" t="s">
        <v>204</v>
      </c>
      <c r="GAP179" s="78" t="s">
        <v>204</v>
      </c>
      <c r="GAQ179" s="78" t="s">
        <v>204</v>
      </c>
      <c r="GAR179" s="78" t="s">
        <v>204</v>
      </c>
      <c r="GAS179" s="78" t="s">
        <v>204</v>
      </c>
      <c r="GAT179" s="78" t="s">
        <v>204</v>
      </c>
      <c r="GAU179" s="78" t="s">
        <v>204</v>
      </c>
      <c r="GAV179" s="78" t="s">
        <v>204</v>
      </c>
      <c r="GAW179" s="78" t="s">
        <v>204</v>
      </c>
      <c r="GAX179" s="78" t="s">
        <v>204</v>
      </c>
      <c r="GAY179" s="78" t="s">
        <v>204</v>
      </c>
      <c r="GAZ179" s="78" t="s">
        <v>204</v>
      </c>
      <c r="GBA179" s="78" t="s">
        <v>204</v>
      </c>
      <c r="GBB179" s="78" t="s">
        <v>204</v>
      </c>
      <c r="GBC179" s="78" t="s">
        <v>204</v>
      </c>
      <c r="GBD179" s="78" t="s">
        <v>204</v>
      </c>
      <c r="GBE179" s="78" t="s">
        <v>204</v>
      </c>
      <c r="GBF179" s="78" t="s">
        <v>204</v>
      </c>
      <c r="GBG179" s="78" t="s">
        <v>204</v>
      </c>
      <c r="GBH179" s="78" t="s">
        <v>204</v>
      </c>
      <c r="GBI179" s="78" t="s">
        <v>204</v>
      </c>
      <c r="GBJ179" s="78" t="s">
        <v>204</v>
      </c>
      <c r="GBK179" s="78" t="s">
        <v>204</v>
      </c>
      <c r="GBL179" s="78" t="s">
        <v>204</v>
      </c>
      <c r="GBM179" s="78" t="s">
        <v>204</v>
      </c>
      <c r="GBN179" s="78" t="s">
        <v>204</v>
      </c>
      <c r="GBO179" s="78" t="s">
        <v>204</v>
      </c>
      <c r="GBP179" s="78" t="s">
        <v>204</v>
      </c>
      <c r="GBQ179" s="78" t="s">
        <v>204</v>
      </c>
      <c r="GBR179" s="78" t="s">
        <v>204</v>
      </c>
      <c r="GBS179" s="78" t="s">
        <v>204</v>
      </c>
      <c r="GBT179" s="78" t="s">
        <v>204</v>
      </c>
      <c r="GBU179" s="78" t="s">
        <v>204</v>
      </c>
      <c r="GBV179" s="78" t="s">
        <v>204</v>
      </c>
      <c r="GBW179" s="78" t="s">
        <v>204</v>
      </c>
      <c r="GBX179" s="78" t="s">
        <v>204</v>
      </c>
      <c r="GBY179" s="78" t="s">
        <v>204</v>
      </c>
      <c r="GBZ179" s="78" t="s">
        <v>204</v>
      </c>
      <c r="GCA179" s="78" t="s">
        <v>204</v>
      </c>
      <c r="GCB179" s="78" t="s">
        <v>204</v>
      </c>
      <c r="GCC179" s="78" t="s">
        <v>204</v>
      </c>
      <c r="GCD179" s="78" t="s">
        <v>204</v>
      </c>
      <c r="GCE179" s="78" t="s">
        <v>204</v>
      </c>
      <c r="GCF179" s="78" t="s">
        <v>204</v>
      </c>
      <c r="GCG179" s="78" t="s">
        <v>204</v>
      </c>
      <c r="GCH179" s="78" t="s">
        <v>204</v>
      </c>
      <c r="GCI179" s="78" t="s">
        <v>204</v>
      </c>
      <c r="GCJ179" s="78" t="s">
        <v>204</v>
      </c>
      <c r="GCK179" s="78" t="s">
        <v>204</v>
      </c>
      <c r="GCL179" s="78" t="s">
        <v>204</v>
      </c>
      <c r="GCM179" s="78" t="s">
        <v>204</v>
      </c>
      <c r="GCN179" s="78" t="s">
        <v>204</v>
      </c>
      <c r="GCO179" s="78" t="s">
        <v>204</v>
      </c>
      <c r="GCP179" s="78" t="s">
        <v>204</v>
      </c>
      <c r="GCQ179" s="78" t="s">
        <v>204</v>
      </c>
      <c r="GCR179" s="78" t="s">
        <v>204</v>
      </c>
      <c r="GCS179" s="78" t="s">
        <v>204</v>
      </c>
      <c r="GCT179" s="78" t="s">
        <v>204</v>
      </c>
      <c r="GCU179" s="78" t="s">
        <v>204</v>
      </c>
      <c r="GCV179" s="78" t="s">
        <v>204</v>
      </c>
      <c r="GCW179" s="78" t="s">
        <v>204</v>
      </c>
      <c r="GCX179" s="78" t="s">
        <v>204</v>
      </c>
      <c r="GCY179" s="78" t="s">
        <v>204</v>
      </c>
      <c r="GCZ179" s="78" t="s">
        <v>204</v>
      </c>
      <c r="GDA179" s="78" t="s">
        <v>204</v>
      </c>
      <c r="GDB179" s="78" t="s">
        <v>204</v>
      </c>
      <c r="GDC179" s="78" t="s">
        <v>204</v>
      </c>
      <c r="GDD179" s="78" t="s">
        <v>204</v>
      </c>
      <c r="GDE179" s="78" t="s">
        <v>204</v>
      </c>
      <c r="GDF179" s="78" t="s">
        <v>204</v>
      </c>
      <c r="GDG179" s="78" t="s">
        <v>204</v>
      </c>
      <c r="GDH179" s="78" t="s">
        <v>204</v>
      </c>
      <c r="GDI179" s="78" t="s">
        <v>204</v>
      </c>
      <c r="GDJ179" s="78" t="s">
        <v>204</v>
      </c>
      <c r="GDK179" s="78" t="s">
        <v>204</v>
      </c>
      <c r="GDL179" s="78" t="s">
        <v>204</v>
      </c>
      <c r="GDM179" s="78" t="s">
        <v>204</v>
      </c>
      <c r="GDN179" s="78" t="s">
        <v>204</v>
      </c>
      <c r="GDO179" s="78" t="s">
        <v>204</v>
      </c>
      <c r="GDP179" s="78" t="s">
        <v>204</v>
      </c>
      <c r="GDQ179" s="78" t="s">
        <v>204</v>
      </c>
      <c r="GDR179" s="78" t="s">
        <v>204</v>
      </c>
      <c r="GDS179" s="78" t="s">
        <v>204</v>
      </c>
      <c r="GDT179" s="78" t="s">
        <v>204</v>
      </c>
      <c r="GDU179" s="78" t="s">
        <v>204</v>
      </c>
      <c r="GDV179" s="78" t="s">
        <v>204</v>
      </c>
      <c r="GDW179" s="78" t="s">
        <v>204</v>
      </c>
      <c r="GDX179" s="78" t="s">
        <v>204</v>
      </c>
      <c r="GDY179" s="78" t="s">
        <v>204</v>
      </c>
      <c r="GDZ179" s="78" t="s">
        <v>204</v>
      </c>
      <c r="GEA179" s="78" t="s">
        <v>204</v>
      </c>
      <c r="GEB179" s="78" t="s">
        <v>204</v>
      </c>
      <c r="GEC179" s="78" t="s">
        <v>204</v>
      </c>
      <c r="GED179" s="78" t="s">
        <v>204</v>
      </c>
      <c r="GEE179" s="78" t="s">
        <v>204</v>
      </c>
      <c r="GEF179" s="78" t="s">
        <v>204</v>
      </c>
      <c r="GEG179" s="78" t="s">
        <v>204</v>
      </c>
      <c r="GEH179" s="78" t="s">
        <v>204</v>
      </c>
      <c r="GEI179" s="78" t="s">
        <v>204</v>
      </c>
      <c r="GEJ179" s="78" t="s">
        <v>204</v>
      </c>
      <c r="GEK179" s="78" t="s">
        <v>204</v>
      </c>
      <c r="GEL179" s="78" t="s">
        <v>204</v>
      </c>
      <c r="GEM179" s="78" t="s">
        <v>204</v>
      </c>
      <c r="GEN179" s="78" t="s">
        <v>204</v>
      </c>
      <c r="GEO179" s="78" t="s">
        <v>204</v>
      </c>
      <c r="GEP179" s="78" t="s">
        <v>204</v>
      </c>
      <c r="GEQ179" s="78" t="s">
        <v>204</v>
      </c>
      <c r="GER179" s="78" t="s">
        <v>204</v>
      </c>
      <c r="GES179" s="78" t="s">
        <v>204</v>
      </c>
      <c r="GET179" s="78" t="s">
        <v>204</v>
      </c>
      <c r="GEU179" s="78" t="s">
        <v>204</v>
      </c>
      <c r="GEV179" s="78" t="s">
        <v>204</v>
      </c>
      <c r="GEW179" s="78" t="s">
        <v>204</v>
      </c>
      <c r="GEX179" s="78" t="s">
        <v>204</v>
      </c>
      <c r="GEY179" s="78" t="s">
        <v>204</v>
      </c>
      <c r="GEZ179" s="78" t="s">
        <v>204</v>
      </c>
      <c r="GFA179" s="78" t="s">
        <v>204</v>
      </c>
      <c r="GFB179" s="78" t="s">
        <v>204</v>
      </c>
      <c r="GFC179" s="78" t="s">
        <v>204</v>
      </c>
      <c r="GFD179" s="78" t="s">
        <v>204</v>
      </c>
      <c r="GFE179" s="78" t="s">
        <v>204</v>
      </c>
      <c r="GFF179" s="78" t="s">
        <v>204</v>
      </c>
      <c r="GFG179" s="78" t="s">
        <v>204</v>
      </c>
      <c r="GFH179" s="78" t="s">
        <v>204</v>
      </c>
      <c r="GFI179" s="78" t="s">
        <v>204</v>
      </c>
      <c r="GFJ179" s="78" t="s">
        <v>204</v>
      </c>
      <c r="GFK179" s="78" t="s">
        <v>204</v>
      </c>
      <c r="GFL179" s="78" t="s">
        <v>204</v>
      </c>
      <c r="GFM179" s="78" t="s">
        <v>204</v>
      </c>
      <c r="GFN179" s="78" t="s">
        <v>204</v>
      </c>
      <c r="GFO179" s="78" t="s">
        <v>204</v>
      </c>
      <c r="GFP179" s="78" t="s">
        <v>204</v>
      </c>
      <c r="GFQ179" s="78" t="s">
        <v>204</v>
      </c>
      <c r="GFR179" s="78" t="s">
        <v>204</v>
      </c>
      <c r="GFS179" s="78" t="s">
        <v>204</v>
      </c>
      <c r="GFT179" s="78" t="s">
        <v>204</v>
      </c>
      <c r="GFU179" s="78" t="s">
        <v>204</v>
      </c>
      <c r="GFV179" s="78" t="s">
        <v>204</v>
      </c>
      <c r="GFW179" s="78" t="s">
        <v>204</v>
      </c>
      <c r="GFX179" s="78" t="s">
        <v>204</v>
      </c>
      <c r="GFY179" s="78" t="s">
        <v>204</v>
      </c>
      <c r="GFZ179" s="78" t="s">
        <v>204</v>
      </c>
      <c r="GGA179" s="78" t="s">
        <v>204</v>
      </c>
      <c r="GGB179" s="78" t="s">
        <v>204</v>
      </c>
      <c r="GGC179" s="78" t="s">
        <v>204</v>
      </c>
      <c r="GGD179" s="78" t="s">
        <v>204</v>
      </c>
      <c r="GGE179" s="78" t="s">
        <v>204</v>
      </c>
      <c r="GGF179" s="78" t="s">
        <v>204</v>
      </c>
      <c r="GGG179" s="78" t="s">
        <v>204</v>
      </c>
      <c r="GGH179" s="78" t="s">
        <v>204</v>
      </c>
      <c r="GGI179" s="78" t="s">
        <v>204</v>
      </c>
      <c r="GGJ179" s="78" t="s">
        <v>204</v>
      </c>
      <c r="GGK179" s="78" t="s">
        <v>204</v>
      </c>
      <c r="GGL179" s="78" t="s">
        <v>204</v>
      </c>
      <c r="GGM179" s="78" t="s">
        <v>204</v>
      </c>
      <c r="GGN179" s="78" t="s">
        <v>204</v>
      </c>
      <c r="GGO179" s="78" t="s">
        <v>204</v>
      </c>
      <c r="GGP179" s="78" t="s">
        <v>204</v>
      </c>
      <c r="GGQ179" s="78" t="s">
        <v>204</v>
      </c>
      <c r="GGR179" s="78" t="s">
        <v>204</v>
      </c>
      <c r="GGS179" s="78" t="s">
        <v>204</v>
      </c>
      <c r="GGT179" s="78" t="s">
        <v>204</v>
      </c>
      <c r="GGU179" s="78" t="s">
        <v>204</v>
      </c>
      <c r="GGV179" s="78" t="s">
        <v>204</v>
      </c>
      <c r="GGW179" s="78" t="s">
        <v>204</v>
      </c>
      <c r="GGX179" s="78" t="s">
        <v>204</v>
      </c>
      <c r="GGY179" s="78" t="s">
        <v>204</v>
      </c>
      <c r="GGZ179" s="78" t="s">
        <v>204</v>
      </c>
      <c r="GHA179" s="78" t="s">
        <v>204</v>
      </c>
      <c r="GHB179" s="78" t="s">
        <v>204</v>
      </c>
      <c r="GHC179" s="78" t="s">
        <v>204</v>
      </c>
      <c r="GHD179" s="78" t="s">
        <v>204</v>
      </c>
      <c r="GHE179" s="78" t="s">
        <v>204</v>
      </c>
      <c r="GHF179" s="78" t="s">
        <v>204</v>
      </c>
      <c r="GHG179" s="78" t="s">
        <v>204</v>
      </c>
      <c r="GHH179" s="78" t="s">
        <v>204</v>
      </c>
      <c r="GHI179" s="78" t="s">
        <v>204</v>
      </c>
      <c r="GHJ179" s="78" t="s">
        <v>204</v>
      </c>
      <c r="GHK179" s="78" t="s">
        <v>204</v>
      </c>
      <c r="GHL179" s="78" t="s">
        <v>204</v>
      </c>
      <c r="GHM179" s="78" t="s">
        <v>204</v>
      </c>
      <c r="GHN179" s="78" t="s">
        <v>204</v>
      </c>
      <c r="GHO179" s="78" t="s">
        <v>204</v>
      </c>
      <c r="GHP179" s="78" t="s">
        <v>204</v>
      </c>
      <c r="GHQ179" s="78" t="s">
        <v>204</v>
      </c>
      <c r="GHR179" s="78" t="s">
        <v>204</v>
      </c>
      <c r="GHS179" s="78" t="s">
        <v>204</v>
      </c>
      <c r="GHT179" s="78" t="s">
        <v>204</v>
      </c>
      <c r="GHU179" s="78" t="s">
        <v>204</v>
      </c>
      <c r="GHV179" s="78" t="s">
        <v>204</v>
      </c>
      <c r="GHW179" s="78" t="s">
        <v>204</v>
      </c>
      <c r="GHX179" s="78" t="s">
        <v>204</v>
      </c>
      <c r="GHY179" s="78" t="s">
        <v>204</v>
      </c>
      <c r="GHZ179" s="78" t="s">
        <v>204</v>
      </c>
      <c r="GIA179" s="78" t="s">
        <v>204</v>
      </c>
      <c r="GIB179" s="78" t="s">
        <v>204</v>
      </c>
      <c r="GIC179" s="78" t="s">
        <v>204</v>
      </c>
      <c r="GID179" s="78" t="s">
        <v>204</v>
      </c>
      <c r="GIE179" s="78" t="s">
        <v>204</v>
      </c>
      <c r="GIF179" s="78" t="s">
        <v>204</v>
      </c>
      <c r="GIG179" s="78" t="s">
        <v>204</v>
      </c>
      <c r="GIH179" s="78" t="s">
        <v>204</v>
      </c>
      <c r="GII179" s="78" t="s">
        <v>204</v>
      </c>
      <c r="GIJ179" s="78" t="s">
        <v>204</v>
      </c>
      <c r="GIK179" s="78" t="s">
        <v>204</v>
      </c>
      <c r="GIL179" s="78" t="s">
        <v>204</v>
      </c>
      <c r="GIM179" s="78" t="s">
        <v>204</v>
      </c>
      <c r="GIN179" s="78" t="s">
        <v>204</v>
      </c>
      <c r="GIO179" s="78" t="s">
        <v>204</v>
      </c>
      <c r="GIP179" s="78" t="s">
        <v>204</v>
      </c>
      <c r="GIQ179" s="78" t="s">
        <v>204</v>
      </c>
      <c r="GIR179" s="78" t="s">
        <v>204</v>
      </c>
      <c r="GIS179" s="78" t="s">
        <v>204</v>
      </c>
      <c r="GIT179" s="78" t="s">
        <v>204</v>
      </c>
      <c r="GIU179" s="78" t="s">
        <v>204</v>
      </c>
      <c r="GIV179" s="78" t="s">
        <v>204</v>
      </c>
      <c r="GIW179" s="78" t="s">
        <v>204</v>
      </c>
      <c r="GIX179" s="78" t="s">
        <v>204</v>
      </c>
      <c r="GIY179" s="78" t="s">
        <v>204</v>
      </c>
      <c r="GIZ179" s="78" t="s">
        <v>204</v>
      </c>
      <c r="GJA179" s="78" t="s">
        <v>204</v>
      </c>
      <c r="GJB179" s="78" t="s">
        <v>204</v>
      </c>
      <c r="GJC179" s="78" t="s">
        <v>204</v>
      </c>
      <c r="GJD179" s="78" t="s">
        <v>204</v>
      </c>
      <c r="GJE179" s="78" t="s">
        <v>204</v>
      </c>
      <c r="GJF179" s="78" t="s">
        <v>204</v>
      </c>
      <c r="GJG179" s="78" t="s">
        <v>204</v>
      </c>
      <c r="GJH179" s="78" t="s">
        <v>204</v>
      </c>
      <c r="GJI179" s="78" t="s">
        <v>204</v>
      </c>
      <c r="GJJ179" s="78" t="s">
        <v>204</v>
      </c>
      <c r="GJK179" s="78" t="s">
        <v>204</v>
      </c>
      <c r="GJL179" s="78" t="s">
        <v>204</v>
      </c>
      <c r="GJM179" s="78" t="s">
        <v>204</v>
      </c>
      <c r="GJN179" s="78" t="s">
        <v>204</v>
      </c>
      <c r="GJO179" s="78" t="s">
        <v>204</v>
      </c>
      <c r="GJP179" s="78" t="s">
        <v>204</v>
      </c>
      <c r="GJQ179" s="78" t="s">
        <v>204</v>
      </c>
      <c r="GJR179" s="78" t="s">
        <v>204</v>
      </c>
      <c r="GJS179" s="78" t="s">
        <v>204</v>
      </c>
      <c r="GJT179" s="78" t="s">
        <v>204</v>
      </c>
      <c r="GJU179" s="78" t="s">
        <v>204</v>
      </c>
      <c r="GJV179" s="78" t="s">
        <v>204</v>
      </c>
      <c r="GJW179" s="78" t="s">
        <v>204</v>
      </c>
      <c r="GJX179" s="78" t="s">
        <v>204</v>
      </c>
      <c r="GJY179" s="78" t="s">
        <v>204</v>
      </c>
      <c r="GJZ179" s="78" t="s">
        <v>204</v>
      </c>
      <c r="GKA179" s="78" t="s">
        <v>204</v>
      </c>
      <c r="GKB179" s="78" t="s">
        <v>204</v>
      </c>
      <c r="GKC179" s="78" t="s">
        <v>204</v>
      </c>
      <c r="GKD179" s="78" t="s">
        <v>204</v>
      </c>
      <c r="GKE179" s="78" t="s">
        <v>204</v>
      </c>
      <c r="GKF179" s="78" t="s">
        <v>204</v>
      </c>
      <c r="GKG179" s="78" t="s">
        <v>204</v>
      </c>
      <c r="GKH179" s="78" t="s">
        <v>204</v>
      </c>
      <c r="GKI179" s="78" t="s">
        <v>204</v>
      </c>
      <c r="GKJ179" s="78" t="s">
        <v>204</v>
      </c>
      <c r="GKK179" s="78" t="s">
        <v>204</v>
      </c>
      <c r="GKL179" s="78" t="s">
        <v>204</v>
      </c>
      <c r="GKM179" s="78" t="s">
        <v>204</v>
      </c>
      <c r="GKN179" s="78" t="s">
        <v>204</v>
      </c>
      <c r="GKO179" s="78" t="s">
        <v>204</v>
      </c>
      <c r="GKP179" s="78" t="s">
        <v>204</v>
      </c>
      <c r="GKQ179" s="78" t="s">
        <v>204</v>
      </c>
      <c r="GKR179" s="78" t="s">
        <v>204</v>
      </c>
      <c r="GKS179" s="78" t="s">
        <v>204</v>
      </c>
      <c r="GKT179" s="78" t="s">
        <v>204</v>
      </c>
      <c r="GKU179" s="78" t="s">
        <v>204</v>
      </c>
      <c r="GKV179" s="78" t="s">
        <v>204</v>
      </c>
      <c r="GKW179" s="78" t="s">
        <v>204</v>
      </c>
      <c r="GKX179" s="78" t="s">
        <v>204</v>
      </c>
      <c r="GKY179" s="78" t="s">
        <v>204</v>
      </c>
      <c r="GKZ179" s="78" t="s">
        <v>204</v>
      </c>
      <c r="GLA179" s="78" t="s">
        <v>204</v>
      </c>
      <c r="GLB179" s="78" t="s">
        <v>204</v>
      </c>
      <c r="GLC179" s="78" t="s">
        <v>204</v>
      </c>
      <c r="GLD179" s="78" t="s">
        <v>204</v>
      </c>
      <c r="GLE179" s="78" t="s">
        <v>204</v>
      </c>
      <c r="GLF179" s="78" t="s">
        <v>204</v>
      </c>
      <c r="GLG179" s="78" t="s">
        <v>204</v>
      </c>
      <c r="GLH179" s="78" t="s">
        <v>204</v>
      </c>
      <c r="GLI179" s="78" t="s">
        <v>204</v>
      </c>
      <c r="GLJ179" s="78" t="s">
        <v>204</v>
      </c>
      <c r="GLK179" s="78" t="s">
        <v>204</v>
      </c>
      <c r="GLL179" s="78" t="s">
        <v>204</v>
      </c>
      <c r="GLM179" s="78" t="s">
        <v>204</v>
      </c>
      <c r="GLN179" s="78" t="s">
        <v>204</v>
      </c>
      <c r="GLO179" s="78" t="s">
        <v>204</v>
      </c>
      <c r="GLP179" s="78" t="s">
        <v>204</v>
      </c>
      <c r="GLQ179" s="78" t="s">
        <v>204</v>
      </c>
      <c r="GLR179" s="78" t="s">
        <v>204</v>
      </c>
      <c r="GLS179" s="78" t="s">
        <v>204</v>
      </c>
      <c r="GLT179" s="78" t="s">
        <v>204</v>
      </c>
      <c r="GLU179" s="78" t="s">
        <v>204</v>
      </c>
      <c r="GLV179" s="78" t="s">
        <v>204</v>
      </c>
      <c r="GLW179" s="78" t="s">
        <v>204</v>
      </c>
      <c r="GLX179" s="78" t="s">
        <v>204</v>
      </c>
      <c r="GLY179" s="78" t="s">
        <v>204</v>
      </c>
      <c r="GLZ179" s="78" t="s">
        <v>204</v>
      </c>
      <c r="GMA179" s="78" t="s">
        <v>204</v>
      </c>
      <c r="GMB179" s="78" t="s">
        <v>204</v>
      </c>
      <c r="GMC179" s="78" t="s">
        <v>204</v>
      </c>
      <c r="GMD179" s="78" t="s">
        <v>204</v>
      </c>
      <c r="GME179" s="78" t="s">
        <v>204</v>
      </c>
      <c r="GMF179" s="78" t="s">
        <v>204</v>
      </c>
      <c r="GMG179" s="78" t="s">
        <v>204</v>
      </c>
      <c r="GMH179" s="78" t="s">
        <v>204</v>
      </c>
      <c r="GMI179" s="78" t="s">
        <v>204</v>
      </c>
      <c r="GMJ179" s="78" t="s">
        <v>204</v>
      </c>
      <c r="GMK179" s="78" t="s">
        <v>204</v>
      </c>
      <c r="GML179" s="78" t="s">
        <v>204</v>
      </c>
      <c r="GMM179" s="78" t="s">
        <v>204</v>
      </c>
      <c r="GMN179" s="78" t="s">
        <v>204</v>
      </c>
      <c r="GMO179" s="78" t="s">
        <v>204</v>
      </c>
      <c r="GMP179" s="78" t="s">
        <v>204</v>
      </c>
      <c r="GMQ179" s="78" t="s">
        <v>204</v>
      </c>
      <c r="GMR179" s="78" t="s">
        <v>204</v>
      </c>
      <c r="GMS179" s="78" t="s">
        <v>204</v>
      </c>
      <c r="GMT179" s="78" t="s">
        <v>204</v>
      </c>
      <c r="GMU179" s="78" t="s">
        <v>204</v>
      </c>
      <c r="GMV179" s="78" t="s">
        <v>204</v>
      </c>
      <c r="GMW179" s="78" t="s">
        <v>204</v>
      </c>
      <c r="GMX179" s="78" t="s">
        <v>204</v>
      </c>
      <c r="GMY179" s="78" t="s">
        <v>204</v>
      </c>
      <c r="GMZ179" s="78" t="s">
        <v>204</v>
      </c>
      <c r="GNA179" s="78" t="s">
        <v>204</v>
      </c>
      <c r="GNB179" s="78" t="s">
        <v>204</v>
      </c>
      <c r="GNC179" s="78" t="s">
        <v>204</v>
      </c>
      <c r="GND179" s="78" t="s">
        <v>204</v>
      </c>
      <c r="GNE179" s="78" t="s">
        <v>204</v>
      </c>
      <c r="GNF179" s="78" t="s">
        <v>204</v>
      </c>
      <c r="GNG179" s="78" t="s">
        <v>204</v>
      </c>
      <c r="GNH179" s="78" t="s">
        <v>204</v>
      </c>
      <c r="GNI179" s="78" t="s">
        <v>204</v>
      </c>
      <c r="GNJ179" s="78" t="s">
        <v>204</v>
      </c>
      <c r="GNK179" s="78" t="s">
        <v>204</v>
      </c>
      <c r="GNL179" s="78" t="s">
        <v>204</v>
      </c>
      <c r="GNM179" s="78" t="s">
        <v>204</v>
      </c>
      <c r="GNN179" s="78" t="s">
        <v>204</v>
      </c>
      <c r="GNO179" s="78" t="s">
        <v>204</v>
      </c>
      <c r="GNP179" s="78" t="s">
        <v>204</v>
      </c>
      <c r="GNQ179" s="78" t="s">
        <v>204</v>
      </c>
      <c r="GNR179" s="78" t="s">
        <v>204</v>
      </c>
      <c r="GNS179" s="78" t="s">
        <v>204</v>
      </c>
      <c r="GNT179" s="78" t="s">
        <v>204</v>
      </c>
      <c r="GNU179" s="78" t="s">
        <v>204</v>
      </c>
      <c r="GNV179" s="78" t="s">
        <v>204</v>
      </c>
      <c r="GNW179" s="78" t="s">
        <v>204</v>
      </c>
      <c r="GNX179" s="78" t="s">
        <v>204</v>
      </c>
      <c r="GNY179" s="78" t="s">
        <v>204</v>
      </c>
      <c r="GNZ179" s="78" t="s">
        <v>204</v>
      </c>
      <c r="GOA179" s="78" t="s">
        <v>204</v>
      </c>
      <c r="GOB179" s="78" t="s">
        <v>204</v>
      </c>
      <c r="GOC179" s="78" t="s">
        <v>204</v>
      </c>
      <c r="GOD179" s="78" t="s">
        <v>204</v>
      </c>
      <c r="GOE179" s="78" t="s">
        <v>204</v>
      </c>
      <c r="GOF179" s="78" t="s">
        <v>204</v>
      </c>
      <c r="GOG179" s="78" t="s">
        <v>204</v>
      </c>
      <c r="GOH179" s="78" t="s">
        <v>204</v>
      </c>
      <c r="GOI179" s="78" t="s">
        <v>204</v>
      </c>
      <c r="GOJ179" s="78" t="s">
        <v>204</v>
      </c>
      <c r="GOK179" s="78" t="s">
        <v>204</v>
      </c>
      <c r="GOL179" s="78" t="s">
        <v>204</v>
      </c>
      <c r="GOM179" s="78" t="s">
        <v>204</v>
      </c>
      <c r="GON179" s="78" t="s">
        <v>204</v>
      </c>
      <c r="GOO179" s="78" t="s">
        <v>204</v>
      </c>
      <c r="GOP179" s="78" t="s">
        <v>204</v>
      </c>
      <c r="GOQ179" s="78" t="s">
        <v>204</v>
      </c>
      <c r="GOR179" s="78" t="s">
        <v>204</v>
      </c>
      <c r="GOS179" s="78" t="s">
        <v>204</v>
      </c>
      <c r="GOT179" s="78" t="s">
        <v>204</v>
      </c>
      <c r="GOU179" s="78" t="s">
        <v>204</v>
      </c>
      <c r="GOV179" s="78" t="s">
        <v>204</v>
      </c>
      <c r="GOW179" s="78" t="s">
        <v>204</v>
      </c>
      <c r="GOX179" s="78" t="s">
        <v>204</v>
      </c>
      <c r="GOY179" s="78" t="s">
        <v>204</v>
      </c>
      <c r="GOZ179" s="78" t="s">
        <v>204</v>
      </c>
      <c r="GPA179" s="78" t="s">
        <v>204</v>
      </c>
      <c r="GPB179" s="78" t="s">
        <v>204</v>
      </c>
      <c r="GPC179" s="78" t="s">
        <v>204</v>
      </c>
      <c r="GPD179" s="78" t="s">
        <v>204</v>
      </c>
      <c r="GPE179" s="78" t="s">
        <v>204</v>
      </c>
      <c r="GPF179" s="78" t="s">
        <v>204</v>
      </c>
      <c r="GPG179" s="78" t="s">
        <v>204</v>
      </c>
      <c r="GPH179" s="78" t="s">
        <v>204</v>
      </c>
      <c r="GPI179" s="78" t="s">
        <v>204</v>
      </c>
      <c r="GPJ179" s="78" t="s">
        <v>204</v>
      </c>
      <c r="GPK179" s="78" t="s">
        <v>204</v>
      </c>
      <c r="GPL179" s="78" t="s">
        <v>204</v>
      </c>
      <c r="GPM179" s="78" t="s">
        <v>204</v>
      </c>
      <c r="GPN179" s="78" t="s">
        <v>204</v>
      </c>
      <c r="GPO179" s="78" t="s">
        <v>204</v>
      </c>
      <c r="GPP179" s="78" t="s">
        <v>204</v>
      </c>
      <c r="GPQ179" s="78" t="s">
        <v>204</v>
      </c>
      <c r="GPR179" s="78" t="s">
        <v>204</v>
      </c>
      <c r="GPS179" s="78" t="s">
        <v>204</v>
      </c>
      <c r="GPT179" s="78" t="s">
        <v>204</v>
      </c>
      <c r="GPU179" s="78" t="s">
        <v>204</v>
      </c>
      <c r="GPV179" s="78" t="s">
        <v>204</v>
      </c>
      <c r="GPW179" s="78" t="s">
        <v>204</v>
      </c>
      <c r="GPX179" s="78" t="s">
        <v>204</v>
      </c>
      <c r="GPY179" s="78" t="s">
        <v>204</v>
      </c>
      <c r="GPZ179" s="78" t="s">
        <v>204</v>
      </c>
      <c r="GQA179" s="78" t="s">
        <v>204</v>
      </c>
      <c r="GQB179" s="78" t="s">
        <v>204</v>
      </c>
      <c r="GQC179" s="78" t="s">
        <v>204</v>
      </c>
      <c r="GQD179" s="78" t="s">
        <v>204</v>
      </c>
      <c r="GQE179" s="78" t="s">
        <v>204</v>
      </c>
      <c r="GQF179" s="78" t="s">
        <v>204</v>
      </c>
      <c r="GQG179" s="78" t="s">
        <v>204</v>
      </c>
      <c r="GQH179" s="78" t="s">
        <v>204</v>
      </c>
      <c r="GQI179" s="78" t="s">
        <v>204</v>
      </c>
      <c r="GQJ179" s="78" t="s">
        <v>204</v>
      </c>
      <c r="GQK179" s="78" t="s">
        <v>204</v>
      </c>
      <c r="GQL179" s="78" t="s">
        <v>204</v>
      </c>
      <c r="GQM179" s="78" t="s">
        <v>204</v>
      </c>
      <c r="GQN179" s="78" t="s">
        <v>204</v>
      </c>
      <c r="GQO179" s="78" t="s">
        <v>204</v>
      </c>
      <c r="GQP179" s="78" t="s">
        <v>204</v>
      </c>
      <c r="GQQ179" s="78" t="s">
        <v>204</v>
      </c>
      <c r="GQR179" s="78" t="s">
        <v>204</v>
      </c>
      <c r="GQS179" s="78" t="s">
        <v>204</v>
      </c>
      <c r="GQT179" s="78" t="s">
        <v>204</v>
      </c>
      <c r="GQU179" s="78" t="s">
        <v>204</v>
      </c>
      <c r="GQV179" s="78" t="s">
        <v>204</v>
      </c>
      <c r="GQW179" s="78" t="s">
        <v>204</v>
      </c>
      <c r="GQX179" s="78" t="s">
        <v>204</v>
      </c>
      <c r="GQY179" s="78" t="s">
        <v>204</v>
      </c>
      <c r="GQZ179" s="78" t="s">
        <v>204</v>
      </c>
      <c r="GRA179" s="78" t="s">
        <v>204</v>
      </c>
      <c r="GRB179" s="78" t="s">
        <v>204</v>
      </c>
      <c r="GRC179" s="78" t="s">
        <v>204</v>
      </c>
      <c r="GRD179" s="78" t="s">
        <v>204</v>
      </c>
      <c r="GRE179" s="78" t="s">
        <v>204</v>
      </c>
      <c r="GRF179" s="78" t="s">
        <v>204</v>
      </c>
      <c r="GRG179" s="78" t="s">
        <v>204</v>
      </c>
      <c r="GRH179" s="78" t="s">
        <v>204</v>
      </c>
      <c r="GRI179" s="78" t="s">
        <v>204</v>
      </c>
      <c r="GRJ179" s="78" t="s">
        <v>204</v>
      </c>
      <c r="GRK179" s="78" t="s">
        <v>204</v>
      </c>
      <c r="GRL179" s="78" t="s">
        <v>204</v>
      </c>
      <c r="GRM179" s="78" t="s">
        <v>204</v>
      </c>
      <c r="GRN179" s="78" t="s">
        <v>204</v>
      </c>
      <c r="GRO179" s="78" t="s">
        <v>204</v>
      </c>
      <c r="GRP179" s="78" t="s">
        <v>204</v>
      </c>
      <c r="GRQ179" s="78" t="s">
        <v>204</v>
      </c>
      <c r="GRR179" s="78" t="s">
        <v>204</v>
      </c>
      <c r="GRS179" s="78" t="s">
        <v>204</v>
      </c>
      <c r="GRT179" s="78" t="s">
        <v>204</v>
      </c>
      <c r="GRU179" s="78" t="s">
        <v>204</v>
      </c>
      <c r="GRV179" s="78" t="s">
        <v>204</v>
      </c>
      <c r="GRW179" s="78" t="s">
        <v>204</v>
      </c>
      <c r="GRX179" s="78" t="s">
        <v>204</v>
      </c>
      <c r="GRY179" s="78" t="s">
        <v>204</v>
      </c>
      <c r="GRZ179" s="78" t="s">
        <v>204</v>
      </c>
      <c r="GSA179" s="78" t="s">
        <v>204</v>
      </c>
      <c r="GSB179" s="78" t="s">
        <v>204</v>
      </c>
      <c r="GSC179" s="78" t="s">
        <v>204</v>
      </c>
      <c r="GSD179" s="78" t="s">
        <v>204</v>
      </c>
      <c r="GSE179" s="78" t="s">
        <v>204</v>
      </c>
      <c r="GSF179" s="78" t="s">
        <v>204</v>
      </c>
      <c r="GSG179" s="78" t="s">
        <v>204</v>
      </c>
      <c r="GSH179" s="78" t="s">
        <v>204</v>
      </c>
      <c r="GSI179" s="78" t="s">
        <v>204</v>
      </c>
      <c r="GSJ179" s="78" t="s">
        <v>204</v>
      </c>
      <c r="GSK179" s="78" t="s">
        <v>204</v>
      </c>
      <c r="GSL179" s="78" t="s">
        <v>204</v>
      </c>
      <c r="GSM179" s="78" t="s">
        <v>204</v>
      </c>
      <c r="GSN179" s="78" t="s">
        <v>204</v>
      </c>
      <c r="GSO179" s="78" t="s">
        <v>204</v>
      </c>
      <c r="GSP179" s="78" t="s">
        <v>204</v>
      </c>
      <c r="GSQ179" s="78" t="s">
        <v>204</v>
      </c>
      <c r="GSR179" s="78" t="s">
        <v>204</v>
      </c>
      <c r="GSS179" s="78" t="s">
        <v>204</v>
      </c>
      <c r="GST179" s="78" t="s">
        <v>204</v>
      </c>
      <c r="GSU179" s="78" t="s">
        <v>204</v>
      </c>
      <c r="GSV179" s="78" t="s">
        <v>204</v>
      </c>
      <c r="GSW179" s="78" t="s">
        <v>204</v>
      </c>
      <c r="GSX179" s="78" t="s">
        <v>204</v>
      </c>
      <c r="GSY179" s="78" t="s">
        <v>204</v>
      </c>
      <c r="GSZ179" s="78" t="s">
        <v>204</v>
      </c>
      <c r="GTA179" s="78" t="s">
        <v>204</v>
      </c>
      <c r="GTB179" s="78" t="s">
        <v>204</v>
      </c>
      <c r="GTC179" s="78" t="s">
        <v>204</v>
      </c>
      <c r="GTD179" s="78" t="s">
        <v>204</v>
      </c>
      <c r="GTE179" s="78" t="s">
        <v>204</v>
      </c>
      <c r="GTF179" s="78" t="s">
        <v>204</v>
      </c>
      <c r="GTG179" s="78" t="s">
        <v>204</v>
      </c>
      <c r="GTH179" s="78" t="s">
        <v>204</v>
      </c>
      <c r="GTI179" s="78" t="s">
        <v>204</v>
      </c>
      <c r="GTJ179" s="78" t="s">
        <v>204</v>
      </c>
      <c r="GTK179" s="78" t="s">
        <v>204</v>
      </c>
      <c r="GTL179" s="78" t="s">
        <v>204</v>
      </c>
      <c r="GTM179" s="78" t="s">
        <v>204</v>
      </c>
      <c r="GTN179" s="78" t="s">
        <v>204</v>
      </c>
      <c r="GTO179" s="78" t="s">
        <v>204</v>
      </c>
      <c r="GTP179" s="78" t="s">
        <v>204</v>
      </c>
      <c r="GTQ179" s="78" t="s">
        <v>204</v>
      </c>
      <c r="GTR179" s="78" t="s">
        <v>204</v>
      </c>
      <c r="GTS179" s="78" t="s">
        <v>204</v>
      </c>
      <c r="GTT179" s="78" t="s">
        <v>204</v>
      </c>
      <c r="GTU179" s="78" t="s">
        <v>204</v>
      </c>
      <c r="GTV179" s="78" t="s">
        <v>204</v>
      </c>
      <c r="GTW179" s="78" t="s">
        <v>204</v>
      </c>
      <c r="GTX179" s="78" t="s">
        <v>204</v>
      </c>
      <c r="GTY179" s="78" t="s">
        <v>204</v>
      </c>
      <c r="GTZ179" s="78" t="s">
        <v>204</v>
      </c>
      <c r="GUA179" s="78" t="s">
        <v>204</v>
      </c>
      <c r="GUB179" s="78" t="s">
        <v>204</v>
      </c>
      <c r="GUC179" s="78" t="s">
        <v>204</v>
      </c>
      <c r="GUD179" s="78" t="s">
        <v>204</v>
      </c>
      <c r="GUE179" s="78" t="s">
        <v>204</v>
      </c>
      <c r="GUF179" s="78" t="s">
        <v>204</v>
      </c>
      <c r="GUG179" s="78" t="s">
        <v>204</v>
      </c>
      <c r="GUH179" s="78" t="s">
        <v>204</v>
      </c>
      <c r="GUI179" s="78" t="s">
        <v>204</v>
      </c>
      <c r="GUJ179" s="78" t="s">
        <v>204</v>
      </c>
      <c r="GUK179" s="78" t="s">
        <v>204</v>
      </c>
      <c r="GUL179" s="78" t="s">
        <v>204</v>
      </c>
      <c r="GUM179" s="78" t="s">
        <v>204</v>
      </c>
      <c r="GUN179" s="78" t="s">
        <v>204</v>
      </c>
      <c r="GUO179" s="78" t="s">
        <v>204</v>
      </c>
      <c r="GUP179" s="78" t="s">
        <v>204</v>
      </c>
      <c r="GUQ179" s="78" t="s">
        <v>204</v>
      </c>
      <c r="GUR179" s="78" t="s">
        <v>204</v>
      </c>
      <c r="GUS179" s="78" t="s">
        <v>204</v>
      </c>
      <c r="GUT179" s="78" t="s">
        <v>204</v>
      </c>
      <c r="GUU179" s="78" t="s">
        <v>204</v>
      </c>
      <c r="GUV179" s="78" t="s">
        <v>204</v>
      </c>
      <c r="GUW179" s="78" t="s">
        <v>204</v>
      </c>
      <c r="GUX179" s="78" t="s">
        <v>204</v>
      </c>
      <c r="GUY179" s="78" t="s">
        <v>204</v>
      </c>
      <c r="GUZ179" s="78" t="s">
        <v>204</v>
      </c>
      <c r="GVA179" s="78" t="s">
        <v>204</v>
      </c>
      <c r="GVB179" s="78" t="s">
        <v>204</v>
      </c>
      <c r="GVC179" s="78" t="s">
        <v>204</v>
      </c>
      <c r="GVD179" s="78" t="s">
        <v>204</v>
      </c>
      <c r="GVE179" s="78" t="s">
        <v>204</v>
      </c>
      <c r="GVF179" s="78" t="s">
        <v>204</v>
      </c>
      <c r="GVG179" s="78" t="s">
        <v>204</v>
      </c>
      <c r="GVH179" s="78" t="s">
        <v>204</v>
      </c>
      <c r="GVI179" s="78" t="s">
        <v>204</v>
      </c>
      <c r="GVJ179" s="78" t="s">
        <v>204</v>
      </c>
      <c r="GVK179" s="78" t="s">
        <v>204</v>
      </c>
      <c r="GVL179" s="78" t="s">
        <v>204</v>
      </c>
      <c r="GVM179" s="78" t="s">
        <v>204</v>
      </c>
      <c r="GVN179" s="78" t="s">
        <v>204</v>
      </c>
      <c r="GVO179" s="78" t="s">
        <v>204</v>
      </c>
      <c r="GVP179" s="78" t="s">
        <v>204</v>
      </c>
      <c r="GVQ179" s="78" t="s">
        <v>204</v>
      </c>
      <c r="GVR179" s="78" t="s">
        <v>204</v>
      </c>
      <c r="GVS179" s="78" t="s">
        <v>204</v>
      </c>
      <c r="GVT179" s="78" t="s">
        <v>204</v>
      </c>
      <c r="GVU179" s="78" t="s">
        <v>204</v>
      </c>
      <c r="GVV179" s="78" t="s">
        <v>204</v>
      </c>
      <c r="GVW179" s="78" t="s">
        <v>204</v>
      </c>
      <c r="GVX179" s="78" t="s">
        <v>204</v>
      </c>
      <c r="GVY179" s="78" t="s">
        <v>204</v>
      </c>
      <c r="GVZ179" s="78" t="s">
        <v>204</v>
      </c>
      <c r="GWA179" s="78" t="s">
        <v>204</v>
      </c>
      <c r="GWB179" s="78" t="s">
        <v>204</v>
      </c>
      <c r="GWC179" s="78" t="s">
        <v>204</v>
      </c>
      <c r="GWD179" s="78" t="s">
        <v>204</v>
      </c>
      <c r="GWE179" s="78" t="s">
        <v>204</v>
      </c>
      <c r="GWF179" s="78" t="s">
        <v>204</v>
      </c>
      <c r="GWG179" s="78" t="s">
        <v>204</v>
      </c>
      <c r="GWH179" s="78" t="s">
        <v>204</v>
      </c>
      <c r="GWI179" s="78" t="s">
        <v>204</v>
      </c>
      <c r="GWJ179" s="78" t="s">
        <v>204</v>
      </c>
      <c r="GWK179" s="78" t="s">
        <v>204</v>
      </c>
      <c r="GWL179" s="78" t="s">
        <v>204</v>
      </c>
      <c r="GWM179" s="78" t="s">
        <v>204</v>
      </c>
      <c r="GWN179" s="78" t="s">
        <v>204</v>
      </c>
      <c r="GWO179" s="78" t="s">
        <v>204</v>
      </c>
      <c r="GWP179" s="78" t="s">
        <v>204</v>
      </c>
      <c r="GWQ179" s="78" t="s">
        <v>204</v>
      </c>
      <c r="GWR179" s="78" t="s">
        <v>204</v>
      </c>
      <c r="GWS179" s="78" t="s">
        <v>204</v>
      </c>
      <c r="GWT179" s="78" t="s">
        <v>204</v>
      </c>
      <c r="GWU179" s="78" t="s">
        <v>204</v>
      </c>
      <c r="GWV179" s="78" t="s">
        <v>204</v>
      </c>
      <c r="GWW179" s="78" t="s">
        <v>204</v>
      </c>
      <c r="GWX179" s="78" t="s">
        <v>204</v>
      </c>
      <c r="GWY179" s="78" t="s">
        <v>204</v>
      </c>
      <c r="GWZ179" s="78" t="s">
        <v>204</v>
      </c>
      <c r="GXA179" s="78" t="s">
        <v>204</v>
      </c>
      <c r="GXB179" s="78" t="s">
        <v>204</v>
      </c>
      <c r="GXC179" s="78" t="s">
        <v>204</v>
      </c>
      <c r="GXD179" s="78" t="s">
        <v>204</v>
      </c>
      <c r="GXE179" s="78" t="s">
        <v>204</v>
      </c>
      <c r="GXF179" s="78" t="s">
        <v>204</v>
      </c>
      <c r="GXG179" s="78" t="s">
        <v>204</v>
      </c>
      <c r="GXH179" s="78" t="s">
        <v>204</v>
      </c>
      <c r="GXI179" s="78" t="s">
        <v>204</v>
      </c>
      <c r="GXJ179" s="78" t="s">
        <v>204</v>
      </c>
      <c r="GXK179" s="78" t="s">
        <v>204</v>
      </c>
      <c r="GXL179" s="78" t="s">
        <v>204</v>
      </c>
      <c r="GXM179" s="78" t="s">
        <v>204</v>
      </c>
      <c r="GXN179" s="78" t="s">
        <v>204</v>
      </c>
      <c r="GXO179" s="78" t="s">
        <v>204</v>
      </c>
      <c r="GXP179" s="78" t="s">
        <v>204</v>
      </c>
      <c r="GXQ179" s="78" t="s">
        <v>204</v>
      </c>
      <c r="GXR179" s="78" t="s">
        <v>204</v>
      </c>
      <c r="GXS179" s="78" t="s">
        <v>204</v>
      </c>
      <c r="GXT179" s="78" t="s">
        <v>204</v>
      </c>
      <c r="GXU179" s="78" t="s">
        <v>204</v>
      </c>
      <c r="GXV179" s="78" t="s">
        <v>204</v>
      </c>
      <c r="GXW179" s="78" t="s">
        <v>204</v>
      </c>
      <c r="GXX179" s="78" t="s">
        <v>204</v>
      </c>
      <c r="GXY179" s="78" t="s">
        <v>204</v>
      </c>
      <c r="GXZ179" s="78" t="s">
        <v>204</v>
      </c>
      <c r="GYA179" s="78" t="s">
        <v>204</v>
      </c>
      <c r="GYB179" s="78" t="s">
        <v>204</v>
      </c>
      <c r="GYC179" s="78" t="s">
        <v>204</v>
      </c>
      <c r="GYD179" s="78" t="s">
        <v>204</v>
      </c>
      <c r="GYE179" s="78" t="s">
        <v>204</v>
      </c>
      <c r="GYF179" s="78" t="s">
        <v>204</v>
      </c>
      <c r="GYG179" s="78" t="s">
        <v>204</v>
      </c>
      <c r="GYH179" s="78" t="s">
        <v>204</v>
      </c>
      <c r="GYI179" s="78" t="s">
        <v>204</v>
      </c>
      <c r="GYJ179" s="78" t="s">
        <v>204</v>
      </c>
      <c r="GYK179" s="78" t="s">
        <v>204</v>
      </c>
      <c r="GYL179" s="78" t="s">
        <v>204</v>
      </c>
      <c r="GYM179" s="78" t="s">
        <v>204</v>
      </c>
      <c r="GYN179" s="78" t="s">
        <v>204</v>
      </c>
      <c r="GYO179" s="78" t="s">
        <v>204</v>
      </c>
      <c r="GYP179" s="78" t="s">
        <v>204</v>
      </c>
      <c r="GYQ179" s="78" t="s">
        <v>204</v>
      </c>
      <c r="GYR179" s="78" t="s">
        <v>204</v>
      </c>
      <c r="GYS179" s="78" t="s">
        <v>204</v>
      </c>
      <c r="GYT179" s="78" t="s">
        <v>204</v>
      </c>
      <c r="GYU179" s="78" t="s">
        <v>204</v>
      </c>
      <c r="GYV179" s="78" t="s">
        <v>204</v>
      </c>
      <c r="GYW179" s="78" t="s">
        <v>204</v>
      </c>
      <c r="GYX179" s="78" t="s">
        <v>204</v>
      </c>
      <c r="GYY179" s="78" t="s">
        <v>204</v>
      </c>
      <c r="GYZ179" s="78" t="s">
        <v>204</v>
      </c>
      <c r="GZA179" s="78" t="s">
        <v>204</v>
      </c>
      <c r="GZB179" s="78" t="s">
        <v>204</v>
      </c>
      <c r="GZC179" s="78" t="s">
        <v>204</v>
      </c>
      <c r="GZD179" s="78" t="s">
        <v>204</v>
      </c>
      <c r="GZE179" s="78" t="s">
        <v>204</v>
      </c>
      <c r="GZF179" s="78" t="s">
        <v>204</v>
      </c>
      <c r="GZG179" s="78" t="s">
        <v>204</v>
      </c>
      <c r="GZH179" s="78" t="s">
        <v>204</v>
      </c>
      <c r="GZI179" s="78" t="s">
        <v>204</v>
      </c>
      <c r="GZJ179" s="78" t="s">
        <v>204</v>
      </c>
      <c r="GZK179" s="78" t="s">
        <v>204</v>
      </c>
      <c r="GZL179" s="78" t="s">
        <v>204</v>
      </c>
      <c r="GZM179" s="78" t="s">
        <v>204</v>
      </c>
      <c r="GZN179" s="78" t="s">
        <v>204</v>
      </c>
      <c r="GZO179" s="78" t="s">
        <v>204</v>
      </c>
      <c r="GZP179" s="78" t="s">
        <v>204</v>
      </c>
      <c r="GZQ179" s="78" t="s">
        <v>204</v>
      </c>
      <c r="GZR179" s="78" t="s">
        <v>204</v>
      </c>
      <c r="GZS179" s="78" t="s">
        <v>204</v>
      </c>
      <c r="GZT179" s="78" t="s">
        <v>204</v>
      </c>
      <c r="GZU179" s="78" t="s">
        <v>204</v>
      </c>
      <c r="GZV179" s="78" t="s">
        <v>204</v>
      </c>
      <c r="GZW179" s="78" t="s">
        <v>204</v>
      </c>
      <c r="GZX179" s="78" t="s">
        <v>204</v>
      </c>
      <c r="GZY179" s="78" t="s">
        <v>204</v>
      </c>
      <c r="GZZ179" s="78" t="s">
        <v>204</v>
      </c>
      <c r="HAA179" s="78" t="s">
        <v>204</v>
      </c>
      <c r="HAB179" s="78" t="s">
        <v>204</v>
      </c>
      <c r="HAC179" s="78" t="s">
        <v>204</v>
      </c>
      <c r="HAD179" s="78" t="s">
        <v>204</v>
      </c>
      <c r="HAE179" s="78" t="s">
        <v>204</v>
      </c>
      <c r="HAF179" s="78" t="s">
        <v>204</v>
      </c>
      <c r="HAG179" s="78" t="s">
        <v>204</v>
      </c>
      <c r="HAH179" s="78" t="s">
        <v>204</v>
      </c>
      <c r="HAI179" s="78" t="s">
        <v>204</v>
      </c>
      <c r="HAJ179" s="78" t="s">
        <v>204</v>
      </c>
      <c r="HAK179" s="78" t="s">
        <v>204</v>
      </c>
      <c r="HAL179" s="78" t="s">
        <v>204</v>
      </c>
      <c r="HAM179" s="78" t="s">
        <v>204</v>
      </c>
      <c r="HAN179" s="78" t="s">
        <v>204</v>
      </c>
      <c r="HAO179" s="78" t="s">
        <v>204</v>
      </c>
      <c r="HAP179" s="78" t="s">
        <v>204</v>
      </c>
      <c r="HAQ179" s="78" t="s">
        <v>204</v>
      </c>
      <c r="HAR179" s="78" t="s">
        <v>204</v>
      </c>
      <c r="HAS179" s="78" t="s">
        <v>204</v>
      </c>
      <c r="HAT179" s="78" t="s">
        <v>204</v>
      </c>
      <c r="HAU179" s="78" t="s">
        <v>204</v>
      </c>
      <c r="HAV179" s="78" t="s">
        <v>204</v>
      </c>
      <c r="HAW179" s="78" t="s">
        <v>204</v>
      </c>
      <c r="HAX179" s="78" t="s">
        <v>204</v>
      </c>
      <c r="HAY179" s="78" t="s">
        <v>204</v>
      </c>
      <c r="HAZ179" s="78" t="s">
        <v>204</v>
      </c>
      <c r="HBA179" s="78" t="s">
        <v>204</v>
      </c>
      <c r="HBB179" s="78" t="s">
        <v>204</v>
      </c>
      <c r="HBC179" s="78" t="s">
        <v>204</v>
      </c>
      <c r="HBD179" s="78" t="s">
        <v>204</v>
      </c>
      <c r="HBE179" s="78" t="s">
        <v>204</v>
      </c>
      <c r="HBF179" s="78" t="s">
        <v>204</v>
      </c>
      <c r="HBG179" s="78" t="s">
        <v>204</v>
      </c>
      <c r="HBH179" s="78" t="s">
        <v>204</v>
      </c>
      <c r="HBI179" s="78" t="s">
        <v>204</v>
      </c>
      <c r="HBJ179" s="78" t="s">
        <v>204</v>
      </c>
      <c r="HBK179" s="78" t="s">
        <v>204</v>
      </c>
      <c r="HBL179" s="78" t="s">
        <v>204</v>
      </c>
      <c r="HBM179" s="78" t="s">
        <v>204</v>
      </c>
      <c r="HBN179" s="78" t="s">
        <v>204</v>
      </c>
      <c r="HBO179" s="78" t="s">
        <v>204</v>
      </c>
      <c r="HBP179" s="78" t="s">
        <v>204</v>
      </c>
      <c r="HBQ179" s="78" t="s">
        <v>204</v>
      </c>
      <c r="HBR179" s="78" t="s">
        <v>204</v>
      </c>
      <c r="HBS179" s="78" t="s">
        <v>204</v>
      </c>
      <c r="HBT179" s="78" t="s">
        <v>204</v>
      </c>
      <c r="HBU179" s="78" t="s">
        <v>204</v>
      </c>
      <c r="HBV179" s="78" t="s">
        <v>204</v>
      </c>
      <c r="HBW179" s="78" t="s">
        <v>204</v>
      </c>
      <c r="HBX179" s="78" t="s">
        <v>204</v>
      </c>
      <c r="HBY179" s="78" t="s">
        <v>204</v>
      </c>
      <c r="HBZ179" s="78" t="s">
        <v>204</v>
      </c>
      <c r="HCA179" s="78" t="s">
        <v>204</v>
      </c>
      <c r="HCB179" s="78" t="s">
        <v>204</v>
      </c>
      <c r="HCC179" s="78" t="s">
        <v>204</v>
      </c>
      <c r="HCD179" s="78" t="s">
        <v>204</v>
      </c>
      <c r="HCE179" s="78" t="s">
        <v>204</v>
      </c>
      <c r="HCF179" s="78" t="s">
        <v>204</v>
      </c>
      <c r="HCG179" s="78" t="s">
        <v>204</v>
      </c>
      <c r="HCH179" s="78" t="s">
        <v>204</v>
      </c>
      <c r="HCI179" s="78" t="s">
        <v>204</v>
      </c>
      <c r="HCJ179" s="78" t="s">
        <v>204</v>
      </c>
      <c r="HCK179" s="78" t="s">
        <v>204</v>
      </c>
      <c r="HCL179" s="78" t="s">
        <v>204</v>
      </c>
      <c r="HCM179" s="78" t="s">
        <v>204</v>
      </c>
      <c r="HCN179" s="78" t="s">
        <v>204</v>
      </c>
      <c r="HCO179" s="78" t="s">
        <v>204</v>
      </c>
      <c r="HCP179" s="78" t="s">
        <v>204</v>
      </c>
      <c r="HCQ179" s="78" t="s">
        <v>204</v>
      </c>
      <c r="HCR179" s="78" t="s">
        <v>204</v>
      </c>
      <c r="HCS179" s="78" t="s">
        <v>204</v>
      </c>
      <c r="HCT179" s="78" t="s">
        <v>204</v>
      </c>
      <c r="HCU179" s="78" t="s">
        <v>204</v>
      </c>
      <c r="HCV179" s="78" t="s">
        <v>204</v>
      </c>
      <c r="HCW179" s="78" t="s">
        <v>204</v>
      </c>
      <c r="HCX179" s="78" t="s">
        <v>204</v>
      </c>
      <c r="HCY179" s="78" t="s">
        <v>204</v>
      </c>
      <c r="HCZ179" s="78" t="s">
        <v>204</v>
      </c>
      <c r="HDA179" s="78" t="s">
        <v>204</v>
      </c>
      <c r="HDB179" s="78" t="s">
        <v>204</v>
      </c>
      <c r="HDC179" s="78" t="s">
        <v>204</v>
      </c>
      <c r="HDD179" s="78" t="s">
        <v>204</v>
      </c>
      <c r="HDE179" s="78" t="s">
        <v>204</v>
      </c>
      <c r="HDF179" s="78" t="s">
        <v>204</v>
      </c>
      <c r="HDG179" s="78" t="s">
        <v>204</v>
      </c>
      <c r="HDH179" s="78" t="s">
        <v>204</v>
      </c>
      <c r="HDI179" s="78" t="s">
        <v>204</v>
      </c>
      <c r="HDJ179" s="78" t="s">
        <v>204</v>
      </c>
      <c r="HDK179" s="78" t="s">
        <v>204</v>
      </c>
      <c r="HDL179" s="78" t="s">
        <v>204</v>
      </c>
      <c r="HDM179" s="78" t="s">
        <v>204</v>
      </c>
      <c r="HDN179" s="78" t="s">
        <v>204</v>
      </c>
      <c r="HDO179" s="78" t="s">
        <v>204</v>
      </c>
      <c r="HDP179" s="78" t="s">
        <v>204</v>
      </c>
      <c r="HDQ179" s="78" t="s">
        <v>204</v>
      </c>
      <c r="HDR179" s="78" t="s">
        <v>204</v>
      </c>
      <c r="HDS179" s="78" t="s">
        <v>204</v>
      </c>
      <c r="HDT179" s="78" t="s">
        <v>204</v>
      </c>
      <c r="HDU179" s="78" t="s">
        <v>204</v>
      </c>
      <c r="HDV179" s="78" t="s">
        <v>204</v>
      </c>
      <c r="HDW179" s="78" t="s">
        <v>204</v>
      </c>
      <c r="HDX179" s="78" t="s">
        <v>204</v>
      </c>
      <c r="HDY179" s="78" t="s">
        <v>204</v>
      </c>
      <c r="HDZ179" s="78" t="s">
        <v>204</v>
      </c>
      <c r="HEA179" s="78" t="s">
        <v>204</v>
      </c>
      <c r="HEB179" s="78" t="s">
        <v>204</v>
      </c>
      <c r="HEC179" s="78" t="s">
        <v>204</v>
      </c>
      <c r="HED179" s="78" t="s">
        <v>204</v>
      </c>
      <c r="HEE179" s="78" t="s">
        <v>204</v>
      </c>
      <c r="HEF179" s="78" t="s">
        <v>204</v>
      </c>
      <c r="HEG179" s="78" t="s">
        <v>204</v>
      </c>
      <c r="HEH179" s="78" t="s">
        <v>204</v>
      </c>
      <c r="HEI179" s="78" t="s">
        <v>204</v>
      </c>
      <c r="HEJ179" s="78" t="s">
        <v>204</v>
      </c>
      <c r="HEK179" s="78" t="s">
        <v>204</v>
      </c>
      <c r="HEL179" s="78" t="s">
        <v>204</v>
      </c>
      <c r="HEM179" s="78" t="s">
        <v>204</v>
      </c>
      <c r="HEN179" s="78" t="s">
        <v>204</v>
      </c>
      <c r="HEO179" s="78" t="s">
        <v>204</v>
      </c>
      <c r="HEP179" s="78" t="s">
        <v>204</v>
      </c>
      <c r="HEQ179" s="78" t="s">
        <v>204</v>
      </c>
      <c r="HER179" s="78" t="s">
        <v>204</v>
      </c>
      <c r="HES179" s="78" t="s">
        <v>204</v>
      </c>
      <c r="HET179" s="78" t="s">
        <v>204</v>
      </c>
      <c r="HEU179" s="78" t="s">
        <v>204</v>
      </c>
      <c r="HEV179" s="78" t="s">
        <v>204</v>
      </c>
      <c r="HEW179" s="78" t="s">
        <v>204</v>
      </c>
      <c r="HEX179" s="78" t="s">
        <v>204</v>
      </c>
      <c r="HEY179" s="78" t="s">
        <v>204</v>
      </c>
      <c r="HEZ179" s="78" t="s">
        <v>204</v>
      </c>
      <c r="HFA179" s="78" t="s">
        <v>204</v>
      </c>
      <c r="HFB179" s="78" t="s">
        <v>204</v>
      </c>
      <c r="HFC179" s="78" t="s">
        <v>204</v>
      </c>
      <c r="HFD179" s="78" t="s">
        <v>204</v>
      </c>
      <c r="HFE179" s="78" t="s">
        <v>204</v>
      </c>
      <c r="HFF179" s="78" t="s">
        <v>204</v>
      </c>
      <c r="HFG179" s="78" t="s">
        <v>204</v>
      </c>
      <c r="HFH179" s="78" t="s">
        <v>204</v>
      </c>
      <c r="HFI179" s="78" t="s">
        <v>204</v>
      </c>
      <c r="HFJ179" s="78" t="s">
        <v>204</v>
      </c>
      <c r="HFK179" s="78" t="s">
        <v>204</v>
      </c>
      <c r="HFL179" s="78" t="s">
        <v>204</v>
      </c>
      <c r="HFM179" s="78" t="s">
        <v>204</v>
      </c>
      <c r="HFN179" s="78" t="s">
        <v>204</v>
      </c>
      <c r="HFO179" s="78" t="s">
        <v>204</v>
      </c>
      <c r="HFP179" s="78" t="s">
        <v>204</v>
      </c>
      <c r="HFQ179" s="78" t="s">
        <v>204</v>
      </c>
      <c r="HFR179" s="78" t="s">
        <v>204</v>
      </c>
      <c r="HFS179" s="78" t="s">
        <v>204</v>
      </c>
      <c r="HFT179" s="78" t="s">
        <v>204</v>
      </c>
      <c r="HFU179" s="78" t="s">
        <v>204</v>
      </c>
      <c r="HFV179" s="78" t="s">
        <v>204</v>
      </c>
      <c r="HFW179" s="78" t="s">
        <v>204</v>
      </c>
      <c r="HFX179" s="78" t="s">
        <v>204</v>
      </c>
      <c r="HFY179" s="78" t="s">
        <v>204</v>
      </c>
      <c r="HFZ179" s="78" t="s">
        <v>204</v>
      </c>
      <c r="HGA179" s="78" t="s">
        <v>204</v>
      </c>
      <c r="HGB179" s="78" t="s">
        <v>204</v>
      </c>
      <c r="HGC179" s="78" t="s">
        <v>204</v>
      </c>
      <c r="HGD179" s="78" t="s">
        <v>204</v>
      </c>
      <c r="HGE179" s="78" t="s">
        <v>204</v>
      </c>
      <c r="HGF179" s="78" t="s">
        <v>204</v>
      </c>
      <c r="HGG179" s="78" t="s">
        <v>204</v>
      </c>
      <c r="HGH179" s="78" t="s">
        <v>204</v>
      </c>
      <c r="HGI179" s="78" t="s">
        <v>204</v>
      </c>
      <c r="HGJ179" s="78" t="s">
        <v>204</v>
      </c>
      <c r="HGK179" s="78" t="s">
        <v>204</v>
      </c>
      <c r="HGL179" s="78" t="s">
        <v>204</v>
      </c>
      <c r="HGM179" s="78" t="s">
        <v>204</v>
      </c>
      <c r="HGN179" s="78" t="s">
        <v>204</v>
      </c>
      <c r="HGO179" s="78" t="s">
        <v>204</v>
      </c>
      <c r="HGP179" s="78" t="s">
        <v>204</v>
      </c>
      <c r="HGQ179" s="78" t="s">
        <v>204</v>
      </c>
      <c r="HGR179" s="78" t="s">
        <v>204</v>
      </c>
      <c r="HGS179" s="78" t="s">
        <v>204</v>
      </c>
      <c r="HGT179" s="78" t="s">
        <v>204</v>
      </c>
      <c r="HGU179" s="78" t="s">
        <v>204</v>
      </c>
      <c r="HGV179" s="78" t="s">
        <v>204</v>
      </c>
      <c r="HGW179" s="78" t="s">
        <v>204</v>
      </c>
      <c r="HGX179" s="78" t="s">
        <v>204</v>
      </c>
      <c r="HGY179" s="78" t="s">
        <v>204</v>
      </c>
      <c r="HGZ179" s="78" t="s">
        <v>204</v>
      </c>
      <c r="HHA179" s="78" t="s">
        <v>204</v>
      </c>
      <c r="HHB179" s="78" t="s">
        <v>204</v>
      </c>
      <c r="HHC179" s="78" t="s">
        <v>204</v>
      </c>
      <c r="HHD179" s="78" t="s">
        <v>204</v>
      </c>
      <c r="HHE179" s="78" t="s">
        <v>204</v>
      </c>
      <c r="HHF179" s="78" t="s">
        <v>204</v>
      </c>
      <c r="HHG179" s="78" t="s">
        <v>204</v>
      </c>
      <c r="HHH179" s="78" t="s">
        <v>204</v>
      </c>
      <c r="HHI179" s="78" t="s">
        <v>204</v>
      </c>
      <c r="HHJ179" s="78" t="s">
        <v>204</v>
      </c>
      <c r="HHK179" s="78" t="s">
        <v>204</v>
      </c>
      <c r="HHL179" s="78" t="s">
        <v>204</v>
      </c>
      <c r="HHM179" s="78" t="s">
        <v>204</v>
      </c>
      <c r="HHN179" s="78" t="s">
        <v>204</v>
      </c>
      <c r="HHO179" s="78" t="s">
        <v>204</v>
      </c>
      <c r="HHP179" s="78" t="s">
        <v>204</v>
      </c>
      <c r="HHQ179" s="78" t="s">
        <v>204</v>
      </c>
      <c r="HHR179" s="78" t="s">
        <v>204</v>
      </c>
      <c r="HHS179" s="78" t="s">
        <v>204</v>
      </c>
      <c r="HHT179" s="78" t="s">
        <v>204</v>
      </c>
      <c r="HHU179" s="78" t="s">
        <v>204</v>
      </c>
      <c r="HHV179" s="78" t="s">
        <v>204</v>
      </c>
      <c r="HHW179" s="78" t="s">
        <v>204</v>
      </c>
      <c r="HHX179" s="78" t="s">
        <v>204</v>
      </c>
      <c r="HHY179" s="78" t="s">
        <v>204</v>
      </c>
      <c r="HHZ179" s="78" t="s">
        <v>204</v>
      </c>
      <c r="HIA179" s="78" t="s">
        <v>204</v>
      </c>
      <c r="HIB179" s="78" t="s">
        <v>204</v>
      </c>
      <c r="HIC179" s="78" t="s">
        <v>204</v>
      </c>
      <c r="HID179" s="78" t="s">
        <v>204</v>
      </c>
      <c r="HIE179" s="78" t="s">
        <v>204</v>
      </c>
      <c r="HIF179" s="78" t="s">
        <v>204</v>
      </c>
      <c r="HIG179" s="78" t="s">
        <v>204</v>
      </c>
      <c r="HIH179" s="78" t="s">
        <v>204</v>
      </c>
      <c r="HII179" s="78" t="s">
        <v>204</v>
      </c>
      <c r="HIJ179" s="78" t="s">
        <v>204</v>
      </c>
      <c r="HIK179" s="78" t="s">
        <v>204</v>
      </c>
      <c r="HIL179" s="78" t="s">
        <v>204</v>
      </c>
      <c r="HIM179" s="78" t="s">
        <v>204</v>
      </c>
      <c r="HIN179" s="78" t="s">
        <v>204</v>
      </c>
      <c r="HIO179" s="78" t="s">
        <v>204</v>
      </c>
      <c r="HIP179" s="78" t="s">
        <v>204</v>
      </c>
      <c r="HIQ179" s="78" t="s">
        <v>204</v>
      </c>
      <c r="HIR179" s="78" t="s">
        <v>204</v>
      </c>
      <c r="HIS179" s="78" t="s">
        <v>204</v>
      </c>
      <c r="HIT179" s="78" t="s">
        <v>204</v>
      </c>
      <c r="HIU179" s="78" t="s">
        <v>204</v>
      </c>
      <c r="HIV179" s="78" t="s">
        <v>204</v>
      </c>
      <c r="HIW179" s="78" t="s">
        <v>204</v>
      </c>
      <c r="HIX179" s="78" t="s">
        <v>204</v>
      </c>
      <c r="HIY179" s="78" t="s">
        <v>204</v>
      </c>
      <c r="HIZ179" s="78" t="s">
        <v>204</v>
      </c>
      <c r="HJA179" s="78" t="s">
        <v>204</v>
      </c>
      <c r="HJB179" s="78" t="s">
        <v>204</v>
      </c>
      <c r="HJC179" s="78" t="s">
        <v>204</v>
      </c>
      <c r="HJD179" s="78" t="s">
        <v>204</v>
      </c>
      <c r="HJE179" s="78" t="s">
        <v>204</v>
      </c>
      <c r="HJF179" s="78" t="s">
        <v>204</v>
      </c>
      <c r="HJG179" s="78" t="s">
        <v>204</v>
      </c>
      <c r="HJH179" s="78" t="s">
        <v>204</v>
      </c>
      <c r="HJI179" s="78" t="s">
        <v>204</v>
      </c>
      <c r="HJJ179" s="78" t="s">
        <v>204</v>
      </c>
      <c r="HJK179" s="78" t="s">
        <v>204</v>
      </c>
      <c r="HJL179" s="78" t="s">
        <v>204</v>
      </c>
      <c r="HJM179" s="78" t="s">
        <v>204</v>
      </c>
      <c r="HJN179" s="78" t="s">
        <v>204</v>
      </c>
      <c r="HJO179" s="78" t="s">
        <v>204</v>
      </c>
      <c r="HJP179" s="78" t="s">
        <v>204</v>
      </c>
      <c r="HJQ179" s="78" t="s">
        <v>204</v>
      </c>
      <c r="HJR179" s="78" t="s">
        <v>204</v>
      </c>
      <c r="HJS179" s="78" t="s">
        <v>204</v>
      </c>
      <c r="HJT179" s="78" t="s">
        <v>204</v>
      </c>
      <c r="HJU179" s="78" t="s">
        <v>204</v>
      </c>
      <c r="HJV179" s="78" t="s">
        <v>204</v>
      </c>
      <c r="HJW179" s="78" t="s">
        <v>204</v>
      </c>
      <c r="HJX179" s="78" t="s">
        <v>204</v>
      </c>
      <c r="HJY179" s="78" t="s">
        <v>204</v>
      </c>
      <c r="HJZ179" s="78" t="s">
        <v>204</v>
      </c>
      <c r="HKA179" s="78" t="s">
        <v>204</v>
      </c>
      <c r="HKB179" s="78" t="s">
        <v>204</v>
      </c>
      <c r="HKC179" s="78" t="s">
        <v>204</v>
      </c>
      <c r="HKD179" s="78" t="s">
        <v>204</v>
      </c>
      <c r="HKE179" s="78" t="s">
        <v>204</v>
      </c>
      <c r="HKF179" s="78" t="s">
        <v>204</v>
      </c>
      <c r="HKG179" s="78" t="s">
        <v>204</v>
      </c>
      <c r="HKH179" s="78" t="s">
        <v>204</v>
      </c>
      <c r="HKI179" s="78" t="s">
        <v>204</v>
      </c>
      <c r="HKJ179" s="78" t="s">
        <v>204</v>
      </c>
      <c r="HKK179" s="78" t="s">
        <v>204</v>
      </c>
      <c r="HKL179" s="78" t="s">
        <v>204</v>
      </c>
      <c r="HKM179" s="78" t="s">
        <v>204</v>
      </c>
      <c r="HKN179" s="78" t="s">
        <v>204</v>
      </c>
      <c r="HKO179" s="78" t="s">
        <v>204</v>
      </c>
      <c r="HKP179" s="78" t="s">
        <v>204</v>
      </c>
      <c r="HKQ179" s="78" t="s">
        <v>204</v>
      </c>
      <c r="HKR179" s="78" t="s">
        <v>204</v>
      </c>
      <c r="HKS179" s="78" t="s">
        <v>204</v>
      </c>
      <c r="HKT179" s="78" t="s">
        <v>204</v>
      </c>
      <c r="HKU179" s="78" t="s">
        <v>204</v>
      </c>
      <c r="HKV179" s="78" t="s">
        <v>204</v>
      </c>
      <c r="HKW179" s="78" t="s">
        <v>204</v>
      </c>
      <c r="HKX179" s="78" t="s">
        <v>204</v>
      </c>
      <c r="HKY179" s="78" t="s">
        <v>204</v>
      </c>
      <c r="HKZ179" s="78" t="s">
        <v>204</v>
      </c>
      <c r="HLA179" s="78" t="s">
        <v>204</v>
      </c>
      <c r="HLB179" s="78" t="s">
        <v>204</v>
      </c>
      <c r="HLC179" s="78" t="s">
        <v>204</v>
      </c>
      <c r="HLD179" s="78" t="s">
        <v>204</v>
      </c>
      <c r="HLE179" s="78" t="s">
        <v>204</v>
      </c>
      <c r="HLF179" s="78" t="s">
        <v>204</v>
      </c>
      <c r="HLG179" s="78" t="s">
        <v>204</v>
      </c>
      <c r="HLH179" s="78" t="s">
        <v>204</v>
      </c>
      <c r="HLI179" s="78" t="s">
        <v>204</v>
      </c>
      <c r="HLJ179" s="78" t="s">
        <v>204</v>
      </c>
      <c r="HLK179" s="78" t="s">
        <v>204</v>
      </c>
      <c r="HLL179" s="78" t="s">
        <v>204</v>
      </c>
      <c r="HLM179" s="78" t="s">
        <v>204</v>
      </c>
      <c r="HLN179" s="78" t="s">
        <v>204</v>
      </c>
      <c r="HLO179" s="78" t="s">
        <v>204</v>
      </c>
      <c r="HLP179" s="78" t="s">
        <v>204</v>
      </c>
      <c r="HLQ179" s="78" t="s">
        <v>204</v>
      </c>
      <c r="HLR179" s="78" t="s">
        <v>204</v>
      </c>
      <c r="HLS179" s="78" t="s">
        <v>204</v>
      </c>
      <c r="HLT179" s="78" t="s">
        <v>204</v>
      </c>
      <c r="HLU179" s="78" t="s">
        <v>204</v>
      </c>
      <c r="HLV179" s="78" t="s">
        <v>204</v>
      </c>
      <c r="HLW179" s="78" t="s">
        <v>204</v>
      </c>
      <c r="HLX179" s="78" t="s">
        <v>204</v>
      </c>
      <c r="HLY179" s="78" t="s">
        <v>204</v>
      </c>
      <c r="HLZ179" s="78" t="s">
        <v>204</v>
      </c>
      <c r="HMA179" s="78" t="s">
        <v>204</v>
      </c>
      <c r="HMB179" s="78" t="s">
        <v>204</v>
      </c>
      <c r="HMC179" s="78" t="s">
        <v>204</v>
      </c>
      <c r="HMD179" s="78" t="s">
        <v>204</v>
      </c>
      <c r="HME179" s="78" t="s">
        <v>204</v>
      </c>
      <c r="HMF179" s="78" t="s">
        <v>204</v>
      </c>
      <c r="HMG179" s="78" t="s">
        <v>204</v>
      </c>
      <c r="HMH179" s="78" t="s">
        <v>204</v>
      </c>
      <c r="HMI179" s="78" t="s">
        <v>204</v>
      </c>
      <c r="HMJ179" s="78" t="s">
        <v>204</v>
      </c>
      <c r="HMK179" s="78" t="s">
        <v>204</v>
      </c>
      <c r="HML179" s="78" t="s">
        <v>204</v>
      </c>
      <c r="HMM179" s="78" t="s">
        <v>204</v>
      </c>
      <c r="HMN179" s="78" t="s">
        <v>204</v>
      </c>
      <c r="HMO179" s="78" t="s">
        <v>204</v>
      </c>
      <c r="HMP179" s="78" t="s">
        <v>204</v>
      </c>
      <c r="HMQ179" s="78" t="s">
        <v>204</v>
      </c>
      <c r="HMR179" s="78" t="s">
        <v>204</v>
      </c>
      <c r="HMS179" s="78" t="s">
        <v>204</v>
      </c>
      <c r="HMT179" s="78" t="s">
        <v>204</v>
      </c>
      <c r="HMU179" s="78" t="s">
        <v>204</v>
      </c>
      <c r="HMV179" s="78" t="s">
        <v>204</v>
      </c>
      <c r="HMW179" s="78" t="s">
        <v>204</v>
      </c>
      <c r="HMX179" s="78" t="s">
        <v>204</v>
      </c>
      <c r="HMY179" s="78" t="s">
        <v>204</v>
      </c>
      <c r="HMZ179" s="78" t="s">
        <v>204</v>
      </c>
      <c r="HNA179" s="78" t="s">
        <v>204</v>
      </c>
      <c r="HNB179" s="78" t="s">
        <v>204</v>
      </c>
      <c r="HNC179" s="78" t="s">
        <v>204</v>
      </c>
      <c r="HND179" s="78" t="s">
        <v>204</v>
      </c>
      <c r="HNE179" s="78" t="s">
        <v>204</v>
      </c>
      <c r="HNF179" s="78" t="s">
        <v>204</v>
      </c>
      <c r="HNG179" s="78" t="s">
        <v>204</v>
      </c>
      <c r="HNH179" s="78" t="s">
        <v>204</v>
      </c>
      <c r="HNI179" s="78" t="s">
        <v>204</v>
      </c>
      <c r="HNJ179" s="78" t="s">
        <v>204</v>
      </c>
      <c r="HNK179" s="78" t="s">
        <v>204</v>
      </c>
      <c r="HNL179" s="78" t="s">
        <v>204</v>
      </c>
      <c r="HNM179" s="78" t="s">
        <v>204</v>
      </c>
      <c r="HNN179" s="78" t="s">
        <v>204</v>
      </c>
      <c r="HNO179" s="78" t="s">
        <v>204</v>
      </c>
      <c r="HNP179" s="78" t="s">
        <v>204</v>
      </c>
      <c r="HNQ179" s="78" t="s">
        <v>204</v>
      </c>
      <c r="HNR179" s="78" t="s">
        <v>204</v>
      </c>
      <c r="HNS179" s="78" t="s">
        <v>204</v>
      </c>
      <c r="HNT179" s="78" t="s">
        <v>204</v>
      </c>
      <c r="HNU179" s="78" t="s">
        <v>204</v>
      </c>
      <c r="HNV179" s="78" t="s">
        <v>204</v>
      </c>
      <c r="HNW179" s="78" t="s">
        <v>204</v>
      </c>
      <c r="HNX179" s="78" t="s">
        <v>204</v>
      </c>
      <c r="HNY179" s="78" t="s">
        <v>204</v>
      </c>
      <c r="HNZ179" s="78" t="s">
        <v>204</v>
      </c>
      <c r="HOA179" s="78" t="s">
        <v>204</v>
      </c>
      <c r="HOB179" s="78" t="s">
        <v>204</v>
      </c>
      <c r="HOC179" s="78" t="s">
        <v>204</v>
      </c>
      <c r="HOD179" s="78" t="s">
        <v>204</v>
      </c>
      <c r="HOE179" s="78" t="s">
        <v>204</v>
      </c>
      <c r="HOF179" s="78" t="s">
        <v>204</v>
      </c>
      <c r="HOG179" s="78" t="s">
        <v>204</v>
      </c>
      <c r="HOH179" s="78" t="s">
        <v>204</v>
      </c>
      <c r="HOI179" s="78" t="s">
        <v>204</v>
      </c>
      <c r="HOJ179" s="78" t="s">
        <v>204</v>
      </c>
      <c r="HOK179" s="78" t="s">
        <v>204</v>
      </c>
      <c r="HOL179" s="78" t="s">
        <v>204</v>
      </c>
      <c r="HOM179" s="78" t="s">
        <v>204</v>
      </c>
      <c r="HON179" s="78" t="s">
        <v>204</v>
      </c>
      <c r="HOO179" s="78" t="s">
        <v>204</v>
      </c>
      <c r="HOP179" s="78" t="s">
        <v>204</v>
      </c>
      <c r="HOQ179" s="78" t="s">
        <v>204</v>
      </c>
      <c r="HOR179" s="78" t="s">
        <v>204</v>
      </c>
      <c r="HOS179" s="78" t="s">
        <v>204</v>
      </c>
      <c r="HOT179" s="78" t="s">
        <v>204</v>
      </c>
      <c r="HOU179" s="78" t="s">
        <v>204</v>
      </c>
      <c r="HOV179" s="78" t="s">
        <v>204</v>
      </c>
      <c r="HOW179" s="78" t="s">
        <v>204</v>
      </c>
      <c r="HOX179" s="78" t="s">
        <v>204</v>
      </c>
      <c r="HOY179" s="78" t="s">
        <v>204</v>
      </c>
      <c r="HOZ179" s="78" t="s">
        <v>204</v>
      </c>
      <c r="HPA179" s="78" t="s">
        <v>204</v>
      </c>
      <c r="HPB179" s="78" t="s">
        <v>204</v>
      </c>
      <c r="HPC179" s="78" t="s">
        <v>204</v>
      </c>
      <c r="HPD179" s="78" t="s">
        <v>204</v>
      </c>
      <c r="HPE179" s="78" t="s">
        <v>204</v>
      </c>
      <c r="HPF179" s="78" t="s">
        <v>204</v>
      </c>
      <c r="HPG179" s="78" t="s">
        <v>204</v>
      </c>
      <c r="HPH179" s="78" t="s">
        <v>204</v>
      </c>
      <c r="HPI179" s="78" t="s">
        <v>204</v>
      </c>
      <c r="HPJ179" s="78" t="s">
        <v>204</v>
      </c>
      <c r="HPK179" s="78" t="s">
        <v>204</v>
      </c>
      <c r="HPL179" s="78" t="s">
        <v>204</v>
      </c>
      <c r="HPM179" s="78" t="s">
        <v>204</v>
      </c>
      <c r="HPN179" s="78" t="s">
        <v>204</v>
      </c>
      <c r="HPO179" s="78" t="s">
        <v>204</v>
      </c>
      <c r="HPP179" s="78" t="s">
        <v>204</v>
      </c>
      <c r="HPQ179" s="78" t="s">
        <v>204</v>
      </c>
      <c r="HPR179" s="78" t="s">
        <v>204</v>
      </c>
      <c r="HPS179" s="78" t="s">
        <v>204</v>
      </c>
      <c r="HPT179" s="78" t="s">
        <v>204</v>
      </c>
      <c r="HPU179" s="78" t="s">
        <v>204</v>
      </c>
      <c r="HPV179" s="78" t="s">
        <v>204</v>
      </c>
      <c r="HPW179" s="78" t="s">
        <v>204</v>
      </c>
      <c r="HPX179" s="78" t="s">
        <v>204</v>
      </c>
      <c r="HPY179" s="78" t="s">
        <v>204</v>
      </c>
      <c r="HPZ179" s="78" t="s">
        <v>204</v>
      </c>
      <c r="HQA179" s="78" t="s">
        <v>204</v>
      </c>
      <c r="HQB179" s="78" t="s">
        <v>204</v>
      </c>
      <c r="HQC179" s="78" t="s">
        <v>204</v>
      </c>
      <c r="HQD179" s="78" t="s">
        <v>204</v>
      </c>
      <c r="HQE179" s="78" t="s">
        <v>204</v>
      </c>
      <c r="HQF179" s="78" t="s">
        <v>204</v>
      </c>
      <c r="HQG179" s="78" t="s">
        <v>204</v>
      </c>
      <c r="HQH179" s="78" t="s">
        <v>204</v>
      </c>
      <c r="HQI179" s="78" t="s">
        <v>204</v>
      </c>
      <c r="HQJ179" s="78" t="s">
        <v>204</v>
      </c>
      <c r="HQK179" s="78" t="s">
        <v>204</v>
      </c>
      <c r="HQL179" s="78" t="s">
        <v>204</v>
      </c>
      <c r="HQM179" s="78" t="s">
        <v>204</v>
      </c>
      <c r="HQN179" s="78" t="s">
        <v>204</v>
      </c>
      <c r="HQO179" s="78" t="s">
        <v>204</v>
      </c>
      <c r="HQP179" s="78" t="s">
        <v>204</v>
      </c>
      <c r="HQQ179" s="78" t="s">
        <v>204</v>
      </c>
      <c r="HQR179" s="78" t="s">
        <v>204</v>
      </c>
      <c r="HQS179" s="78" t="s">
        <v>204</v>
      </c>
      <c r="HQT179" s="78" t="s">
        <v>204</v>
      </c>
      <c r="HQU179" s="78" t="s">
        <v>204</v>
      </c>
      <c r="HQV179" s="78" t="s">
        <v>204</v>
      </c>
      <c r="HQW179" s="78" t="s">
        <v>204</v>
      </c>
      <c r="HQX179" s="78" t="s">
        <v>204</v>
      </c>
      <c r="HQY179" s="78" t="s">
        <v>204</v>
      </c>
      <c r="HQZ179" s="78" t="s">
        <v>204</v>
      </c>
      <c r="HRA179" s="78" t="s">
        <v>204</v>
      </c>
      <c r="HRB179" s="78" t="s">
        <v>204</v>
      </c>
      <c r="HRC179" s="78" t="s">
        <v>204</v>
      </c>
      <c r="HRD179" s="78" t="s">
        <v>204</v>
      </c>
      <c r="HRE179" s="78" t="s">
        <v>204</v>
      </c>
      <c r="HRF179" s="78" t="s">
        <v>204</v>
      </c>
      <c r="HRG179" s="78" t="s">
        <v>204</v>
      </c>
      <c r="HRH179" s="78" t="s">
        <v>204</v>
      </c>
      <c r="HRI179" s="78" t="s">
        <v>204</v>
      </c>
      <c r="HRJ179" s="78" t="s">
        <v>204</v>
      </c>
      <c r="HRK179" s="78" t="s">
        <v>204</v>
      </c>
      <c r="HRL179" s="78" t="s">
        <v>204</v>
      </c>
      <c r="HRM179" s="78" t="s">
        <v>204</v>
      </c>
      <c r="HRN179" s="78" t="s">
        <v>204</v>
      </c>
      <c r="HRO179" s="78" t="s">
        <v>204</v>
      </c>
      <c r="HRP179" s="78" t="s">
        <v>204</v>
      </c>
      <c r="HRQ179" s="78" t="s">
        <v>204</v>
      </c>
      <c r="HRR179" s="78" t="s">
        <v>204</v>
      </c>
      <c r="HRS179" s="78" t="s">
        <v>204</v>
      </c>
      <c r="HRT179" s="78" t="s">
        <v>204</v>
      </c>
      <c r="HRU179" s="78" t="s">
        <v>204</v>
      </c>
      <c r="HRV179" s="78" t="s">
        <v>204</v>
      </c>
      <c r="HRW179" s="78" t="s">
        <v>204</v>
      </c>
      <c r="HRX179" s="78" t="s">
        <v>204</v>
      </c>
      <c r="HRY179" s="78" t="s">
        <v>204</v>
      </c>
      <c r="HRZ179" s="78" t="s">
        <v>204</v>
      </c>
      <c r="HSA179" s="78" t="s">
        <v>204</v>
      </c>
      <c r="HSB179" s="78" t="s">
        <v>204</v>
      </c>
      <c r="HSC179" s="78" t="s">
        <v>204</v>
      </c>
      <c r="HSD179" s="78" t="s">
        <v>204</v>
      </c>
      <c r="HSE179" s="78" t="s">
        <v>204</v>
      </c>
      <c r="HSF179" s="78" t="s">
        <v>204</v>
      </c>
      <c r="HSG179" s="78" t="s">
        <v>204</v>
      </c>
      <c r="HSH179" s="78" t="s">
        <v>204</v>
      </c>
      <c r="HSI179" s="78" t="s">
        <v>204</v>
      </c>
      <c r="HSJ179" s="78" t="s">
        <v>204</v>
      </c>
      <c r="HSK179" s="78" t="s">
        <v>204</v>
      </c>
      <c r="HSL179" s="78" t="s">
        <v>204</v>
      </c>
      <c r="HSM179" s="78" t="s">
        <v>204</v>
      </c>
      <c r="HSN179" s="78" t="s">
        <v>204</v>
      </c>
      <c r="HSO179" s="78" t="s">
        <v>204</v>
      </c>
      <c r="HSP179" s="78" t="s">
        <v>204</v>
      </c>
      <c r="HSQ179" s="78" t="s">
        <v>204</v>
      </c>
      <c r="HSR179" s="78" t="s">
        <v>204</v>
      </c>
      <c r="HSS179" s="78" t="s">
        <v>204</v>
      </c>
      <c r="HST179" s="78" t="s">
        <v>204</v>
      </c>
      <c r="HSU179" s="78" t="s">
        <v>204</v>
      </c>
      <c r="HSV179" s="78" t="s">
        <v>204</v>
      </c>
      <c r="HSW179" s="78" t="s">
        <v>204</v>
      </c>
      <c r="HSX179" s="78" t="s">
        <v>204</v>
      </c>
      <c r="HSY179" s="78" t="s">
        <v>204</v>
      </c>
      <c r="HSZ179" s="78" t="s">
        <v>204</v>
      </c>
      <c r="HTA179" s="78" t="s">
        <v>204</v>
      </c>
      <c r="HTB179" s="78" t="s">
        <v>204</v>
      </c>
      <c r="HTC179" s="78" t="s">
        <v>204</v>
      </c>
      <c r="HTD179" s="78" t="s">
        <v>204</v>
      </c>
      <c r="HTE179" s="78" t="s">
        <v>204</v>
      </c>
      <c r="HTF179" s="78" t="s">
        <v>204</v>
      </c>
      <c r="HTG179" s="78" t="s">
        <v>204</v>
      </c>
      <c r="HTH179" s="78" t="s">
        <v>204</v>
      </c>
      <c r="HTI179" s="78" t="s">
        <v>204</v>
      </c>
      <c r="HTJ179" s="78" t="s">
        <v>204</v>
      </c>
      <c r="HTK179" s="78" t="s">
        <v>204</v>
      </c>
      <c r="HTL179" s="78" t="s">
        <v>204</v>
      </c>
      <c r="HTM179" s="78" t="s">
        <v>204</v>
      </c>
      <c r="HTN179" s="78" t="s">
        <v>204</v>
      </c>
      <c r="HTO179" s="78" t="s">
        <v>204</v>
      </c>
      <c r="HTP179" s="78" t="s">
        <v>204</v>
      </c>
      <c r="HTQ179" s="78" t="s">
        <v>204</v>
      </c>
      <c r="HTR179" s="78" t="s">
        <v>204</v>
      </c>
      <c r="HTS179" s="78" t="s">
        <v>204</v>
      </c>
      <c r="HTT179" s="78" t="s">
        <v>204</v>
      </c>
      <c r="HTU179" s="78" t="s">
        <v>204</v>
      </c>
      <c r="HTV179" s="78" t="s">
        <v>204</v>
      </c>
      <c r="HTW179" s="78" t="s">
        <v>204</v>
      </c>
      <c r="HTX179" s="78" t="s">
        <v>204</v>
      </c>
      <c r="HTY179" s="78" t="s">
        <v>204</v>
      </c>
      <c r="HTZ179" s="78" t="s">
        <v>204</v>
      </c>
      <c r="HUA179" s="78" t="s">
        <v>204</v>
      </c>
      <c r="HUB179" s="78" t="s">
        <v>204</v>
      </c>
      <c r="HUC179" s="78" t="s">
        <v>204</v>
      </c>
      <c r="HUD179" s="78" t="s">
        <v>204</v>
      </c>
      <c r="HUE179" s="78" t="s">
        <v>204</v>
      </c>
      <c r="HUF179" s="78" t="s">
        <v>204</v>
      </c>
      <c r="HUG179" s="78" t="s">
        <v>204</v>
      </c>
      <c r="HUH179" s="78" t="s">
        <v>204</v>
      </c>
      <c r="HUI179" s="78" t="s">
        <v>204</v>
      </c>
      <c r="HUJ179" s="78" t="s">
        <v>204</v>
      </c>
      <c r="HUK179" s="78" t="s">
        <v>204</v>
      </c>
      <c r="HUL179" s="78" t="s">
        <v>204</v>
      </c>
      <c r="HUM179" s="78" t="s">
        <v>204</v>
      </c>
      <c r="HUN179" s="78" t="s">
        <v>204</v>
      </c>
      <c r="HUO179" s="78" t="s">
        <v>204</v>
      </c>
      <c r="HUP179" s="78" t="s">
        <v>204</v>
      </c>
      <c r="HUQ179" s="78" t="s">
        <v>204</v>
      </c>
      <c r="HUR179" s="78" t="s">
        <v>204</v>
      </c>
      <c r="HUS179" s="78" t="s">
        <v>204</v>
      </c>
      <c r="HUT179" s="78" t="s">
        <v>204</v>
      </c>
      <c r="HUU179" s="78" t="s">
        <v>204</v>
      </c>
      <c r="HUV179" s="78" t="s">
        <v>204</v>
      </c>
      <c r="HUW179" s="78" t="s">
        <v>204</v>
      </c>
      <c r="HUX179" s="78" t="s">
        <v>204</v>
      </c>
      <c r="HUY179" s="78" t="s">
        <v>204</v>
      </c>
      <c r="HUZ179" s="78" t="s">
        <v>204</v>
      </c>
      <c r="HVA179" s="78" t="s">
        <v>204</v>
      </c>
      <c r="HVB179" s="78" t="s">
        <v>204</v>
      </c>
      <c r="HVC179" s="78" t="s">
        <v>204</v>
      </c>
      <c r="HVD179" s="78" t="s">
        <v>204</v>
      </c>
      <c r="HVE179" s="78" t="s">
        <v>204</v>
      </c>
      <c r="HVF179" s="78" t="s">
        <v>204</v>
      </c>
      <c r="HVG179" s="78" t="s">
        <v>204</v>
      </c>
      <c r="HVH179" s="78" t="s">
        <v>204</v>
      </c>
      <c r="HVI179" s="78" t="s">
        <v>204</v>
      </c>
      <c r="HVJ179" s="78" t="s">
        <v>204</v>
      </c>
      <c r="HVK179" s="78" t="s">
        <v>204</v>
      </c>
      <c r="HVL179" s="78" t="s">
        <v>204</v>
      </c>
      <c r="HVM179" s="78" t="s">
        <v>204</v>
      </c>
      <c r="HVN179" s="78" t="s">
        <v>204</v>
      </c>
      <c r="HVO179" s="78" t="s">
        <v>204</v>
      </c>
      <c r="HVP179" s="78" t="s">
        <v>204</v>
      </c>
      <c r="HVQ179" s="78" t="s">
        <v>204</v>
      </c>
      <c r="HVR179" s="78" t="s">
        <v>204</v>
      </c>
      <c r="HVS179" s="78" t="s">
        <v>204</v>
      </c>
      <c r="HVT179" s="78" t="s">
        <v>204</v>
      </c>
      <c r="HVU179" s="78" t="s">
        <v>204</v>
      </c>
      <c r="HVV179" s="78" t="s">
        <v>204</v>
      </c>
      <c r="HVW179" s="78" t="s">
        <v>204</v>
      </c>
      <c r="HVX179" s="78" t="s">
        <v>204</v>
      </c>
      <c r="HVY179" s="78" t="s">
        <v>204</v>
      </c>
      <c r="HVZ179" s="78" t="s">
        <v>204</v>
      </c>
      <c r="HWA179" s="78" t="s">
        <v>204</v>
      </c>
      <c r="HWB179" s="78" t="s">
        <v>204</v>
      </c>
      <c r="HWC179" s="78" t="s">
        <v>204</v>
      </c>
      <c r="HWD179" s="78" t="s">
        <v>204</v>
      </c>
      <c r="HWE179" s="78" t="s">
        <v>204</v>
      </c>
      <c r="HWF179" s="78" t="s">
        <v>204</v>
      </c>
      <c r="HWG179" s="78" t="s">
        <v>204</v>
      </c>
      <c r="HWH179" s="78" t="s">
        <v>204</v>
      </c>
      <c r="HWI179" s="78" t="s">
        <v>204</v>
      </c>
      <c r="HWJ179" s="78" t="s">
        <v>204</v>
      </c>
      <c r="HWK179" s="78" t="s">
        <v>204</v>
      </c>
      <c r="HWL179" s="78" t="s">
        <v>204</v>
      </c>
      <c r="HWM179" s="78" t="s">
        <v>204</v>
      </c>
      <c r="HWN179" s="78" t="s">
        <v>204</v>
      </c>
      <c r="HWO179" s="78" t="s">
        <v>204</v>
      </c>
      <c r="HWP179" s="78" t="s">
        <v>204</v>
      </c>
      <c r="HWQ179" s="78" t="s">
        <v>204</v>
      </c>
      <c r="HWR179" s="78" t="s">
        <v>204</v>
      </c>
      <c r="HWS179" s="78" t="s">
        <v>204</v>
      </c>
      <c r="HWT179" s="78" t="s">
        <v>204</v>
      </c>
      <c r="HWU179" s="78" t="s">
        <v>204</v>
      </c>
      <c r="HWV179" s="78" t="s">
        <v>204</v>
      </c>
      <c r="HWW179" s="78" t="s">
        <v>204</v>
      </c>
      <c r="HWX179" s="78" t="s">
        <v>204</v>
      </c>
      <c r="HWY179" s="78" t="s">
        <v>204</v>
      </c>
      <c r="HWZ179" s="78" t="s">
        <v>204</v>
      </c>
      <c r="HXA179" s="78" t="s">
        <v>204</v>
      </c>
      <c r="HXB179" s="78" t="s">
        <v>204</v>
      </c>
      <c r="HXC179" s="78" t="s">
        <v>204</v>
      </c>
      <c r="HXD179" s="78" t="s">
        <v>204</v>
      </c>
      <c r="HXE179" s="78" t="s">
        <v>204</v>
      </c>
      <c r="HXF179" s="78" t="s">
        <v>204</v>
      </c>
      <c r="HXG179" s="78" t="s">
        <v>204</v>
      </c>
      <c r="HXH179" s="78" t="s">
        <v>204</v>
      </c>
      <c r="HXI179" s="78" t="s">
        <v>204</v>
      </c>
      <c r="HXJ179" s="78" t="s">
        <v>204</v>
      </c>
      <c r="HXK179" s="78" t="s">
        <v>204</v>
      </c>
      <c r="HXL179" s="78" t="s">
        <v>204</v>
      </c>
      <c r="HXM179" s="78" t="s">
        <v>204</v>
      </c>
      <c r="HXN179" s="78" t="s">
        <v>204</v>
      </c>
      <c r="HXO179" s="78" t="s">
        <v>204</v>
      </c>
      <c r="HXP179" s="78" t="s">
        <v>204</v>
      </c>
      <c r="HXQ179" s="78" t="s">
        <v>204</v>
      </c>
      <c r="HXR179" s="78" t="s">
        <v>204</v>
      </c>
      <c r="HXS179" s="78" t="s">
        <v>204</v>
      </c>
      <c r="HXT179" s="78" t="s">
        <v>204</v>
      </c>
      <c r="HXU179" s="78" t="s">
        <v>204</v>
      </c>
      <c r="HXV179" s="78" t="s">
        <v>204</v>
      </c>
      <c r="HXW179" s="78" t="s">
        <v>204</v>
      </c>
      <c r="HXX179" s="78" t="s">
        <v>204</v>
      </c>
      <c r="HXY179" s="78" t="s">
        <v>204</v>
      </c>
      <c r="HXZ179" s="78" t="s">
        <v>204</v>
      </c>
      <c r="HYA179" s="78" t="s">
        <v>204</v>
      </c>
      <c r="HYB179" s="78" t="s">
        <v>204</v>
      </c>
      <c r="HYC179" s="78" t="s">
        <v>204</v>
      </c>
      <c r="HYD179" s="78" t="s">
        <v>204</v>
      </c>
      <c r="HYE179" s="78" t="s">
        <v>204</v>
      </c>
      <c r="HYF179" s="78" t="s">
        <v>204</v>
      </c>
      <c r="HYG179" s="78" t="s">
        <v>204</v>
      </c>
      <c r="HYH179" s="78" t="s">
        <v>204</v>
      </c>
      <c r="HYI179" s="78" t="s">
        <v>204</v>
      </c>
      <c r="HYJ179" s="78" t="s">
        <v>204</v>
      </c>
      <c r="HYK179" s="78" t="s">
        <v>204</v>
      </c>
      <c r="HYL179" s="78" t="s">
        <v>204</v>
      </c>
      <c r="HYM179" s="78" t="s">
        <v>204</v>
      </c>
      <c r="HYN179" s="78" t="s">
        <v>204</v>
      </c>
      <c r="HYO179" s="78" t="s">
        <v>204</v>
      </c>
      <c r="HYP179" s="78" t="s">
        <v>204</v>
      </c>
      <c r="HYQ179" s="78" t="s">
        <v>204</v>
      </c>
      <c r="HYR179" s="78" t="s">
        <v>204</v>
      </c>
      <c r="HYS179" s="78" t="s">
        <v>204</v>
      </c>
      <c r="HYT179" s="78" t="s">
        <v>204</v>
      </c>
      <c r="HYU179" s="78" t="s">
        <v>204</v>
      </c>
      <c r="HYV179" s="78" t="s">
        <v>204</v>
      </c>
      <c r="HYW179" s="78" t="s">
        <v>204</v>
      </c>
      <c r="HYX179" s="78" t="s">
        <v>204</v>
      </c>
      <c r="HYY179" s="78" t="s">
        <v>204</v>
      </c>
      <c r="HYZ179" s="78" t="s">
        <v>204</v>
      </c>
      <c r="HZA179" s="78" t="s">
        <v>204</v>
      </c>
      <c r="HZB179" s="78" t="s">
        <v>204</v>
      </c>
      <c r="HZC179" s="78" t="s">
        <v>204</v>
      </c>
      <c r="HZD179" s="78" t="s">
        <v>204</v>
      </c>
      <c r="HZE179" s="78" t="s">
        <v>204</v>
      </c>
      <c r="HZF179" s="78" t="s">
        <v>204</v>
      </c>
      <c r="HZG179" s="78" t="s">
        <v>204</v>
      </c>
      <c r="HZH179" s="78" t="s">
        <v>204</v>
      </c>
      <c r="HZI179" s="78" t="s">
        <v>204</v>
      </c>
      <c r="HZJ179" s="78" t="s">
        <v>204</v>
      </c>
      <c r="HZK179" s="78" t="s">
        <v>204</v>
      </c>
      <c r="HZL179" s="78" t="s">
        <v>204</v>
      </c>
      <c r="HZM179" s="78" t="s">
        <v>204</v>
      </c>
      <c r="HZN179" s="78" t="s">
        <v>204</v>
      </c>
      <c r="HZO179" s="78" t="s">
        <v>204</v>
      </c>
      <c r="HZP179" s="78" t="s">
        <v>204</v>
      </c>
      <c r="HZQ179" s="78" t="s">
        <v>204</v>
      </c>
      <c r="HZR179" s="78" t="s">
        <v>204</v>
      </c>
      <c r="HZS179" s="78" t="s">
        <v>204</v>
      </c>
      <c r="HZT179" s="78" t="s">
        <v>204</v>
      </c>
      <c r="HZU179" s="78" t="s">
        <v>204</v>
      </c>
      <c r="HZV179" s="78" t="s">
        <v>204</v>
      </c>
      <c r="HZW179" s="78" t="s">
        <v>204</v>
      </c>
      <c r="HZX179" s="78" t="s">
        <v>204</v>
      </c>
      <c r="HZY179" s="78" t="s">
        <v>204</v>
      </c>
      <c r="HZZ179" s="78" t="s">
        <v>204</v>
      </c>
      <c r="IAA179" s="78" t="s">
        <v>204</v>
      </c>
      <c r="IAB179" s="78" t="s">
        <v>204</v>
      </c>
      <c r="IAC179" s="78" t="s">
        <v>204</v>
      </c>
      <c r="IAD179" s="78" t="s">
        <v>204</v>
      </c>
      <c r="IAE179" s="78" t="s">
        <v>204</v>
      </c>
      <c r="IAF179" s="78" t="s">
        <v>204</v>
      </c>
      <c r="IAG179" s="78" t="s">
        <v>204</v>
      </c>
      <c r="IAH179" s="78" t="s">
        <v>204</v>
      </c>
      <c r="IAI179" s="78" t="s">
        <v>204</v>
      </c>
      <c r="IAJ179" s="78" t="s">
        <v>204</v>
      </c>
      <c r="IAK179" s="78" t="s">
        <v>204</v>
      </c>
      <c r="IAL179" s="78" t="s">
        <v>204</v>
      </c>
      <c r="IAM179" s="78" t="s">
        <v>204</v>
      </c>
      <c r="IAN179" s="78" t="s">
        <v>204</v>
      </c>
      <c r="IAO179" s="78" t="s">
        <v>204</v>
      </c>
      <c r="IAP179" s="78" t="s">
        <v>204</v>
      </c>
      <c r="IAQ179" s="78" t="s">
        <v>204</v>
      </c>
      <c r="IAR179" s="78" t="s">
        <v>204</v>
      </c>
      <c r="IAS179" s="78" t="s">
        <v>204</v>
      </c>
      <c r="IAT179" s="78" t="s">
        <v>204</v>
      </c>
      <c r="IAU179" s="78" t="s">
        <v>204</v>
      </c>
      <c r="IAV179" s="78" t="s">
        <v>204</v>
      </c>
      <c r="IAW179" s="78" t="s">
        <v>204</v>
      </c>
      <c r="IAX179" s="78" t="s">
        <v>204</v>
      </c>
      <c r="IAY179" s="78" t="s">
        <v>204</v>
      </c>
      <c r="IAZ179" s="78" t="s">
        <v>204</v>
      </c>
      <c r="IBA179" s="78" t="s">
        <v>204</v>
      </c>
      <c r="IBB179" s="78" t="s">
        <v>204</v>
      </c>
      <c r="IBC179" s="78" t="s">
        <v>204</v>
      </c>
      <c r="IBD179" s="78" t="s">
        <v>204</v>
      </c>
      <c r="IBE179" s="78" t="s">
        <v>204</v>
      </c>
      <c r="IBF179" s="78" t="s">
        <v>204</v>
      </c>
      <c r="IBG179" s="78" t="s">
        <v>204</v>
      </c>
      <c r="IBH179" s="78" t="s">
        <v>204</v>
      </c>
      <c r="IBI179" s="78" t="s">
        <v>204</v>
      </c>
      <c r="IBJ179" s="78" t="s">
        <v>204</v>
      </c>
      <c r="IBK179" s="78" t="s">
        <v>204</v>
      </c>
      <c r="IBL179" s="78" t="s">
        <v>204</v>
      </c>
      <c r="IBM179" s="78" t="s">
        <v>204</v>
      </c>
      <c r="IBN179" s="78" t="s">
        <v>204</v>
      </c>
      <c r="IBO179" s="78" t="s">
        <v>204</v>
      </c>
      <c r="IBP179" s="78" t="s">
        <v>204</v>
      </c>
      <c r="IBQ179" s="78" t="s">
        <v>204</v>
      </c>
      <c r="IBR179" s="78" t="s">
        <v>204</v>
      </c>
      <c r="IBS179" s="78" t="s">
        <v>204</v>
      </c>
      <c r="IBT179" s="78" t="s">
        <v>204</v>
      </c>
      <c r="IBU179" s="78" t="s">
        <v>204</v>
      </c>
      <c r="IBV179" s="78" t="s">
        <v>204</v>
      </c>
      <c r="IBW179" s="78" t="s">
        <v>204</v>
      </c>
      <c r="IBX179" s="78" t="s">
        <v>204</v>
      </c>
      <c r="IBY179" s="78" t="s">
        <v>204</v>
      </c>
      <c r="IBZ179" s="78" t="s">
        <v>204</v>
      </c>
      <c r="ICA179" s="78" t="s">
        <v>204</v>
      </c>
      <c r="ICB179" s="78" t="s">
        <v>204</v>
      </c>
      <c r="ICC179" s="78" t="s">
        <v>204</v>
      </c>
      <c r="ICD179" s="78" t="s">
        <v>204</v>
      </c>
      <c r="ICE179" s="78" t="s">
        <v>204</v>
      </c>
      <c r="ICF179" s="78" t="s">
        <v>204</v>
      </c>
      <c r="ICG179" s="78" t="s">
        <v>204</v>
      </c>
      <c r="ICH179" s="78" t="s">
        <v>204</v>
      </c>
      <c r="ICI179" s="78" t="s">
        <v>204</v>
      </c>
      <c r="ICJ179" s="78" t="s">
        <v>204</v>
      </c>
      <c r="ICK179" s="78" t="s">
        <v>204</v>
      </c>
      <c r="ICL179" s="78" t="s">
        <v>204</v>
      </c>
      <c r="ICM179" s="78" t="s">
        <v>204</v>
      </c>
      <c r="ICN179" s="78" t="s">
        <v>204</v>
      </c>
      <c r="ICO179" s="78" t="s">
        <v>204</v>
      </c>
      <c r="ICP179" s="78" t="s">
        <v>204</v>
      </c>
      <c r="ICQ179" s="78" t="s">
        <v>204</v>
      </c>
      <c r="ICR179" s="78" t="s">
        <v>204</v>
      </c>
      <c r="ICS179" s="78" t="s">
        <v>204</v>
      </c>
      <c r="ICT179" s="78" t="s">
        <v>204</v>
      </c>
      <c r="ICU179" s="78" t="s">
        <v>204</v>
      </c>
      <c r="ICV179" s="78" t="s">
        <v>204</v>
      </c>
      <c r="ICW179" s="78" t="s">
        <v>204</v>
      </c>
      <c r="ICX179" s="78" t="s">
        <v>204</v>
      </c>
      <c r="ICY179" s="78" t="s">
        <v>204</v>
      </c>
      <c r="ICZ179" s="78" t="s">
        <v>204</v>
      </c>
      <c r="IDA179" s="78" t="s">
        <v>204</v>
      </c>
      <c r="IDB179" s="78" t="s">
        <v>204</v>
      </c>
      <c r="IDC179" s="78" t="s">
        <v>204</v>
      </c>
      <c r="IDD179" s="78" t="s">
        <v>204</v>
      </c>
      <c r="IDE179" s="78" t="s">
        <v>204</v>
      </c>
      <c r="IDF179" s="78" t="s">
        <v>204</v>
      </c>
      <c r="IDG179" s="78" t="s">
        <v>204</v>
      </c>
      <c r="IDH179" s="78" t="s">
        <v>204</v>
      </c>
      <c r="IDI179" s="78" t="s">
        <v>204</v>
      </c>
      <c r="IDJ179" s="78" t="s">
        <v>204</v>
      </c>
      <c r="IDK179" s="78" t="s">
        <v>204</v>
      </c>
      <c r="IDL179" s="78" t="s">
        <v>204</v>
      </c>
      <c r="IDM179" s="78" t="s">
        <v>204</v>
      </c>
      <c r="IDN179" s="78" t="s">
        <v>204</v>
      </c>
      <c r="IDO179" s="78" t="s">
        <v>204</v>
      </c>
      <c r="IDP179" s="78" t="s">
        <v>204</v>
      </c>
      <c r="IDQ179" s="78" t="s">
        <v>204</v>
      </c>
      <c r="IDR179" s="78" t="s">
        <v>204</v>
      </c>
      <c r="IDS179" s="78" t="s">
        <v>204</v>
      </c>
      <c r="IDT179" s="78" t="s">
        <v>204</v>
      </c>
      <c r="IDU179" s="78" t="s">
        <v>204</v>
      </c>
      <c r="IDV179" s="78" t="s">
        <v>204</v>
      </c>
      <c r="IDW179" s="78" t="s">
        <v>204</v>
      </c>
      <c r="IDX179" s="78" t="s">
        <v>204</v>
      </c>
      <c r="IDY179" s="78" t="s">
        <v>204</v>
      </c>
      <c r="IDZ179" s="78" t="s">
        <v>204</v>
      </c>
      <c r="IEA179" s="78" t="s">
        <v>204</v>
      </c>
      <c r="IEB179" s="78" t="s">
        <v>204</v>
      </c>
      <c r="IEC179" s="78" t="s">
        <v>204</v>
      </c>
      <c r="IED179" s="78" t="s">
        <v>204</v>
      </c>
      <c r="IEE179" s="78" t="s">
        <v>204</v>
      </c>
      <c r="IEF179" s="78" t="s">
        <v>204</v>
      </c>
      <c r="IEG179" s="78" t="s">
        <v>204</v>
      </c>
      <c r="IEH179" s="78" t="s">
        <v>204</v>
      </c>
      <c r="IEI179" s="78" t="s">
        <v>204</v>
      </c>
      <c r="IEJ179" s="78" t="s">
        <v>204</v>
      </c>
      <c r="IEK179" s="78" t="s">
        <v>204</v>
      </c>
      <c r="IEL179" s="78" t="s">
        <v>204</v>
      </c>
      <c r="IEM179" s="78" t="s">
        <v>204</v>
      </c>
      <c r="IEN179" s="78" t="s">
        <v>204</v>
      </c>
      <c r="IEO179" s="78" t="s">
        <v>204</v>
      </c>
      <c r="IEP179" s="78" t="s">
        <v>204</v>
      </c>
      <c r="IEQ179" s="78" t="s">
        <v>204</v>
      </c>
      <c r="IER179" s="78" t="s">
        <v>204</v>
      </c>
      <c r="IES179" s="78" t="s">
        <v>204</v>
      </c>
      <c r="IET179" s="78" t="s">
        <v>204</v>
      </c>
      <c r="IEU179" s="78" t="s">
        <v>204</v>
      </c>
      <c r="IEV179" s="78" t="s">
        <v>204</v>
      </c>
      <c r="IEW179" s="78" t="s">
        <v>204</v>
      </c>
      <c r="IEX179" s="78" t="s">
        <v>204</v>
      </c>
      <c r="IEY179" s="78" t="s">
        <v>204</v>
      </c>
      <c r="IEZ179" s="78" t="s">
        <v>204</v>
      </c>
      <c r="IFA179" s="78" t="s">
        <v>204</v>
      </c>
      <c r="IFB179" s="78" t="s">
        <v>204</v>
      </c>
      <c r="IFC179" s="78" t="s">
        <v>204</v>
      </c>
      <c r="IFD179" s="78" t="s">
        <v>204</v>
      </c>
      <c r="IFE179" s="78" t="s">
        <v>204</v>
      </c>
      <c r="IFF179" s="78" t="s">
        <v>204</v>
      </c>
      <c r="IFG179" s="78" t="s">
        <v>204</v>
      </c>
      <c r="IFH179" s="78" t="s">
        <v>204</v>
      </c>
      <c r="IFI179" s="78" t="s">
        <v>204</v>
      </c>
      <c r="IFJ179" s="78" t="s">
        <v>204</v>
      </c>
      <c r="IFK179" s="78" t="s">
        <v>204</v>
      </c>
      <c r="IFL179" s="78" t="s">
        <v>204</v>
      </c>
      <c r="IFM179" s="78" t="s">
        <v>204</v>
      </c>
      <c r="IFN179" s="78" t="s">
        <v>204</v>
      </c>
      <c r="IFO179" s="78" t="s">
        <v>204</v>
      </c>
      <c r="IFP179" s="78" t="s">
        <v>204</v>
      </c>
      <c r="IFQ179" s="78" t="s">
        <v>204</v>
      </c>
      <c r="IFR179" s="78" t="s">
        <v>204</v>
      </c>
      <c r="IFS179" s="78" t="s">
        <v>204</v>
      </c>
      <c r="IFT179" s="78" t="s">
        <v>204</v>
      </c>
      <c r="IFU179" s="78" t="s">
        <v>204</v>
      </c>
      <c r="IFV179" s="78" t="s">
        <v>204</v>
      </c>
      <c r="IFW179" s="78" t="s">
        <v>204</v>
      </c>
      <c r="IFX179" s="78" t="s">
        <v>204</v>
      </c>
      <c r="IFY179" s="78" t="s">
        <v>204</v>
      </c>
      <c r="IFZ179" s="78" t="s">
        <v>204</v>
      </c>
      <c r="IGA179" s="78" t="s">
        <v>204</v>
      </c>
      <c r="IGB179" s="78" t="s">
        <v>204</v>
      </c>
      <c r="IGC179" s="78" t="s">
        <v>204</v>
      </c>
      <c r="IGD179" s="78" t="s">
        <v>204</v>
      </c>
      <c r="IGE179" s="78" t="s">
        <v>204</v>
      </c>
      <c r="IGF179" s="78" t="s">
        <v>204</v>
      </c>
      <c r="IGG179" s="78" t="s">
        <v>204</v>
      </c>
      <c r="IGH179" s="78" t="s">
        <v>204</v>
      </c>
      <c r="IGI179" s="78" t="s">
        <v>204</v>
      </c>
      <c r="IGJ179" s="78" t="s">
        <v>204</v>
      </c>
      <c r="IGK179" s="78" t="s">
        <v>204</v>
      </c>
      <c r="IGL179" s="78" t="s">
        <v>204</v>
      </c>
      <c r="IGM179" s="78" t="s">
        <v>204</v>
      </c>
      <c r="IGN179" s="78" t="s">
        <v>204</v>
      </c>
      <c r="IGO179" s="78" t="s">
        <v>204</v>
      </c>
      <c r="IGP179" s="78" t="s">
        <v>204</v>
      </c>
      <c r="IGQ179" s="78" t="s">
        <v>204</v>
      </c>
      <c r="IGR179" s="78" t="s">
        <v>204</v>
      </c>
      <c r="IGS179" s="78" t="s">
        <v>204</v>
      </c>
      <c r="IGT179" s="78" t="s">
        <v>204</v>
      </c>
      <c r="IGU179" s="78" t="s">
        <v>204</v>
      </c>
      <c r="IGV179" s="78" t="s">
        <v>204</v>
      </c>
      <c r="IGW179" s="78" t="s">
        <v>204</v>
      </c>
      <c r="IGX179" s="78" t="s">
        <v>204</v>
      </c>
      <c r="IGY179" s="78" t="s">
        <v>204</v>
      </c>
      <c r="IGZ179" s="78" t="s">
        <v>204</v>
      </c>
      <c r="IHA179" s="78" t="s">
        <v>204</v>
      </c>
      <c r="IHB179" s="78" t="s">
        <v>204</v>
      </c>
      <c r="IHC179" s="78" t="s">
        <v>204</v>
      </c>
      <c r="IHD179" s="78" t="s">
        <v>204</v>
      </c>
      <c r="IHE179" s="78" t="s">
        <v>204</v>
      </c>
      <c r="IHF179" s="78" t="s">
        <v>204</v>
      </c>
      <c r="IHG179" s="78" t="s">
        <v>204</v>
      </c>
      <c r="IHH179" s="78" t="s">
        <v>204</v>
      </c>
      <c r="IHI179" s="78" t="s">
        <v>204</v>
      </c>
      <c r="IHJ179" s="78" t="s">
        <v>204</v>
      </c>
      <c r="IHK179" s="78" t="s">
        <v>204</v>
      </c>
      <c r="IHL179" s="78" t="s">
        <v>204</v>
      </c>
      <c r="IHM179" s="78" t="s">
        <v>204</v>
      </c>
      <c r="IHN179" s="78" t="s">
        <v>204</v>
      </c>
      <c r="IHO179" s="78" t="s">
        <v>204</v>
      </c>
      <c r="IHP179" s="78" t="s">
        <v>204</v>
      </c>
      <c r="IHQ179" s="78" t="s">
        <v>204</v>
      </c>
      <c r="IHR179" s="78" t="s">
        <v>204</v>
      </c>
      <c r="IHS179" s="78" t="s">
        <v>204</v>
      </c>
      <c r="IHT179" s="78" t="s">
        <v>204</v>
      </c>
      <c r="IHU179" s="78" t="s">
        <v>204</v>
      </c>
      <c r="IHV179" s="78" t="s">
        <v>204</v>
      </c>
      <c r="IHW179" s="78" t="s">
        <v>204</v>
      </c>
      <c r="IHX179" s="78" t="s">
        <v>204</v>
      </c>
      <c r="IHY179" s="78" t="s">
        <v>204</v>
      </c>
      <c r="IHZ179" s="78" t="s">
        <v>204</v>
      </c>
      <c r="IIA179" s="78" t="s">
        <v>204</v>
      </c>
      <c r="IIB179" s="78" t="s">
        <v>204</v>
      </c>
      <c r="IIC179" s="78" t="s">
        <v>204</v>
      </c>
      <c r="IID179" s="78" t="s">
        <v>204</v>
      </c>
      <c r="IIE179" s="78" t="s">
        <v>204</v>
      </c>
      <c r="IIF179" s="78" t="s">
        <v>204</v>
      </c>
      <c r="IIG179" s="78" t="s">
        <v>204</v>
      </c>
      <c r="IIH179" s="78" t="s">
        <v>204</v>
      </c>
      <c r="III179" s="78" t="s">
        <v>204</v>
      </c>
      <c r="IIJ179" s="78" t="s">
        <v>204</v>
      </c>
      <c r="IIK179" s="78" t="s">
        <v>204</v>
      </c>
      <c r="IIL179" s="78" t="s">
        <v>204</v>
      </c>
      <c r="IIM179" s="78" t="s">
        <v>204</v>
      </c>
      <c r="IIN179" s="78" t="s">
        <v>204</v>
      </c>
      <c r="IIO179" s="78" t="s">
        <v>204</v>
      </c>
      <c r="IIP179" s="78" t="s">
        <v>204</v>
      </c>
      <c r="IIQ179" s="78" t="s">
        <v>204</v>
      </c>
      <c r="IIR179" s="78" t="s">
        <v>204</v>
      </c>
      <c r="IIS179" s="78" t="s">
        <v>204</v>
      </c>
      <c r="IIT179" s="78" t="s">
        <v>204</v>
      </c>
      <c r="IIU179" s="78" t="s">
        <v>204</v>
      </c>
      <c r="IIV179" s="78" t="s">
        <v>204</v>
      </c>
      <c r="IIW179" s="78" t="s">
        <v>204</v>
      </c>
      <c r="IIX179" s="78" t="s">
        <v>204</v>
      </c>
      <c r="IIY179" s="78" t="s">
        <v>204</v>
      </c>
      <c r="IIZ179" s="78" t="s">
        <v>204</v>
      </c>
      <c r="IJA179" s="78" t="s">
        <v>204</v>
      </c>
      <c r="IJB179" s="78" t="s">
        <v>204</v>
      </c>
      <c r="IJC179" s="78" t="s">
        <v>204</v>
      </c>
      <c r="IJD179" s="78" t="s">
        <v>204</v>
      </c>
      <c r="IJE179" s="78" t="s">
        <v>204</v>
      </c>
      <c r="IJF179" s="78" t="s">
        <v>204</v>
      </c>
      <c r="IJG179" s="78" t="s">
        <v>204</v>
      </c>
      <c r="IJH179" s="78" t="s">
        <v>204</v>
      </c>
      <c r="IJI179" s="78" t="s">
        <v>204</v>
      </c>
      <c r="IJJ179" s="78" t="s">
        <v>204</v>
      </c>
      <c r="IJK179" s="78" t="s">
        <v>204</v>
      </c>
      <c r="IJL179" s="78" t="s">
        <v>204</v>
      </c>
      <c r="IJM179" s="78" t="s">
        <v>204</v>
      </c>
      <c r="IJN179" s="78" t="s">
        <v>204</v>
      </c>
      <c r="IJO179" s="78" t="s">
        <v>204</v>
      </c>
      <c r="IJP179" s="78" t="s">
        <v>204</v>
      </c>
      <c r="IJQ179" s="78" t="s">
        <v>204</v>
      </c>
      <c r="IJR179" s="78" t="s">
        <v>204</v>
      </c>
      <c r="IJS179" s="78" t="s">
        <v>204</v>
      </c>
      <c r="IJT179" s="78" t="s">
        <v>204</v>
      </c>
      <c r="IJU179" s="78" t="s">
        <v>204</v>
      </c>
      <c r="IJV179" s="78" t="s">
        <v>204</v>
      </c>
      <c r="IJW179" s="78" t="s">
        <v>204</v>
      </c>
      <c r="IJX179" s="78" t="s">
        <v>204</v>
      </c>
      <c r="IJY179" s="78" t="s">
        <v>204</v>
      </c>
      <c r="IJZ179" s="78" t="s">
        <v>204</v>
      </c>
      <c r="IKA179" s="78" t="s">
        <v>204</v>
      </c>
      <c r="IKB179" s="78" t="s">
        <v>204</v>
      </c>
      <c r="IKC179" s="78" t="s">
        <v>204</v>
      </c>
      <c r="IKD179" s="78" t="s">
        <v>204</v>
      </c>
      <c r="IKE179" s="78" t="s">
        <v>204</v>
      </c>
      <c r="IKF179" s="78" t="s">
        <v>204</v>
      </c>
      <c r="IKG179" s="78" t="s">
        <v>204</v>
      </c>
      <c r="IKH179" s="78" t="s">
        <v>204</v>
      </c>
      <c r="IKI179" s="78" t="s">
        <v>204</v>
      </c>
      <c r="IKJ179" s="78" t="s">
        <v>204</v>
      </c>
      <c r="IKK179" s="78" t="s">
        <v>204</v>
      </c>
      <c r="IKL179" s="78" t="s">
        <v>204</v>
      </c>
      <c r="IKM179" s="78" t="s">
        <v>204</v>
      </c>
      <c r="IKN179" s="78" t="s">
        <v>204</v>
      </c>
      <c r="IKO179" s="78" t="s">
        <v>204</v>
      </c>
      <c r="IKP179" s="78" t="s">
        <v>204</v>
      </c>
      <c r="IKQ179" s="78" t="s">
        <v>204</v>
      </c>
      <c r="IKR179" s="78" t="s">
        <v>204</v>
      </c>
      <c r="IKS179" s="78" t="s">
        <v>204</v>
      </c>
      <c r="IKT179" s="78" t="s">
        <v>204</v>
      </c>
      <c r="IKU179" s="78" t="s">
        <v>204</v>
      </c>
      <c r="IKV179" s="78" t="s">
        <v>204</v>
      </c>
      <c r="IKW179" s="78" t="s">
        <v>204</v>
      </c>
      <c r="IKX179" s="78" t="s">
        <v>204</v>
      </c>
      <c r="IKY179" s="78" t="s">
        <v>204</v>
      </c>
      <c r="IKZ179" s="78" t="s">
        <v>204</v>
      </c>
      <c r="ILA179" s="78" t="s">
        <v>204</v>
      </c>
      <c r="ILB179" s="78" t="s">
        <v>204</v>
      </c>
      <c r="ILC179" s="78" t="s">
        <v>204</v>
      </c>
      <c r="ILD179" s="78" t="s">
        <v>204</v>
      </c>
      <c r="ILE179" s="78" t="s">
        <v>204</v>
      </c>
      <c r="ILF179" s="78" t="s">
        <v>204</v>
      </c>
      <c r="ILG179" s="78" t="s">
        <v>204</v>
      </c>
      <c r="ILH179" s="78" t="s">
        <v>204</v>
      </c>
      <c r="ILI179" s="78" t="s">
        <v>204</v>
      </c>
      <c r="ILJ179" s="78" t="s">
        <v>204</v>
      </c>
      <c r="ILK179" s="78" t="s">
        <v>204</v>
      </c>
      <c r="ILL179" s="78" t="s">
        <v>204</v>
      </c>
      <c r="ILM179" s="78" t="s">
        <v>204</v>
      </c>
      <c r="ILN179" s="78" t="s">
        <v>204</v>
      </c>
      <c r="ILO179" s="78" t="s">
        <v>204</v>
      </c>
      <c r="ILP179" s="78" t="s">
        <v>204</v>
      </c>
      <c r="ILQ179" s="78" t="s">
        <v>204</v>
      </c>
      <c r="ILR179" s="78" t="s">
        <v>204</v>
      </c>
      <c r="ILS179" s="78" t="s">
        <v>204</v>
      </c>
      <c r="ILT179" s="78" t="s">
        <v>204</v>
      </c>
      <c r="ILU179" s="78" t="s">
        <v>204</v>
      </c>
      <c r="ILV179" s="78" t="s">
        <v>204</v>
      </c>
      <c r="ILW179" s="78" t="s">
        <v>204</v>
      </c>
      <c r="ILX179" s="78" t="s">
        <v>204</v>
      </c>
      <c r="ILY179" s="78" t="s">
        <v>204</v>
      </c>
      <c r="ILZ179" s="78" t="s">
        <v>204</v>
      </c>
      <c r="IMA179" s="78" t="s">
        <v>204</v>
      </c>
      <c r="IMB179" s="78" t="s">
        <v>204</v>
      </c>
      <c r="IMC179" s="78" t="s">
        <v>204</v>
      </c>
      <c r="IMD179" s="78" t="s">
        <v>204</v>
      </c>
      <c r="IME179" s="78" t="s">
        <v>204</v>
      </c>
      <c r="IMF179" s="78" t="s">
        <v>204</v>
      </c>
      <c r="IMG179" s="78" t="s">
        <v>204</v>
      </c>
      <c r="IMH179" s="78" t="s">
        <v>204</v>
      </c>
      <c r="IMI179" s="78" t="s">
        <v>204</v>
      </c>
      <c r="IMJ179" s="78" t="s">
        <v>204</v>
      </c>
      <c r="IMK179" s="78" t="s">
        <v>204</v>
      </c>
      <c r="IML179" s="78" t="s">
        <v>204</v>
      </c>
      <c r="IMM179" s="78" t="s">
        <v>204</v>
      </c>
      <c r="IMN179" s="78" t="s">
        <v>204</v>
      </c>
      <c r="IMO179" s="78" t="s">
        <v>204</v>
      </c>
      <c r="IMP179" s="78" t="s">
        <v>204</v>
      </c>
      <c r="IMQ179" s="78" t="s">
        <v>204</v>
      </c>
      <c r="IMR179" s="78" t="s">
        <v>204</v>
      </c>
      <c r="IMS179" s="78" t="s">
        <v>204</v>
      </c>
      <c r="IMT179" s="78" t="s">
        <v>204</v>
      </c>
      <c r="IMU179" s="78" t="s">
        <v>204</v>
      </c>
      <c r="IMV179" s="78" t="s">
        <v>204</v>
      </c>
      <c r="IMW179" s="78" t="s">
        <v>204</v>
      </c>
      <c r="IMX179" s="78" t="s">
        <v>204</v>
      </c>
      <c r="IMY179" s="78" t="s">
        <v>204</v>
      </c>
      <c r="IMZ179" s="78" t="s">
        <v>204</v>
      </c>
      <c r="INA179" s="78" t="s">
        <v>204</v>
      </c>
      <c r="INB179" s="78" t="s">
        <v>204</v>
      </c>
      <c r="INC179" s="78" t="s">
        <v>204</v>
      </c>
      <c r="IND179" s="78" t="s">
        <v>204</v>
      </c>
      <c r="INE179" s="78" t="s">
        <v>204</v>
      </c>
      <c r="INF179" s="78" t="s">
        <v>204</v>
      </c>
      <c r="ING179" s="78" t="s">
        <v>204</v>
      </c>
      <c r="INH179" s="78" t="s">
        <v>204</v>
      </c>
      <c r="INI179" s="78" t="s">
        <v>204</v>
      </c>
      <c r="INJ179" s="78" t="s">
        <v>204</v>
      </c>
      <c r="INK179" s="78" t="s">
        <v>204</v>
      </c>
      <c r="INL179" s="78" t="s">
        <v>204</v>
      </c>
      <c r="INM179" s="78" t="s">
        <v>204</v>
      </c>
      <c r="INN179" s="78" t="s">
        <v>204</v>
      </c>
      <c r="INO179" s="78" t="s">
        <v>204</v>
      </c>
      <c r="INP179" s="78" t="s">
        <v>204</v>
      </c>
      <c r="INQ179" s="78" t="s">
        <v>204</v>
      </c>
      <c r="INR179" s="78" t="s">
        <v>204</v>
      </c>
      <c r="INS179" s="78" t="s">
        <v>204</v>
      </c>
      <c r="INT179" s="78" t="s">
        <v>204</v>
      </c>
      <c r="INU179" s="78" t="s">
        <v>204</v>
      </c>
      <c r="INV179" s="78" t="s">
        <v>204</v>
      </c>
      <c r="INW179" s="78" t="s">
        <v>204</v>
      </c>
      <c r="INX179" s="78" t="s">
        <v>204</v>
      </c>
      <c r="INY179" s="78" t="s">
        <v>204</v>
      </c>
      <c r="INZ179" s="78" t="s">
        <v>204</v>
      </c>
      <c r="IOA179" s="78" t="s">
        <v>204</v>
      </c>
      <c r="IOB179" s="78" t="s">
        <v>204</v>
      </c>
      <c r="IOC179" s="78" t="s">
        <v>204</v>
      </c>
      <c r="IOD179" s="78" t="s">
        <v>204</v>
      </c>
      <c r="IOE179" s="78" t="s">
        <v>204</v>
      </c>
      <c r="IOF179" s="78" t="s">
        <v>204</v>
      </c>
      <c r="IOG179" s="78" t="s">
        <v>204</v>
      </c>
      <c r="IOH179" s="78" t="s">
        <v>204</v>
      </c>
      <c r="IOI179" s="78" t="s">
        <v>204</v>
      </c>
      <c r="IOJ179" s="78" t="s">
        <v>204</v>
      </c>
      <c r="IOK179" s="78" t="s">
        <v>204</v>
      </c>
      <c r="IOL179" s="78" t="s">
        <v>204</v>
      </c>
      <c r="IOM179" s="78" t="s">
        <v>204</v>
      </c>
      <c r="ION179" s="78" t="s">
        <v>204</v>
      </c>
      <c r="IOO179" s="78" t="s">
        <v>204</v>
      </c>
      <c r="IOP179" s="78" t="s">
        <v>204</v>
      </c>
      <c r="IOQ179" s="78" t="s">
        <v>204</v>
      </c>
      <c r="IOR179" s="78" t="s">
        <v>204</v>
      </c>
      <c r="IOS179" s="78" t="s">
        <v>204</v>
      </c>
      <c r="IOT179" s="78" t="s">
        <v>204</v>
      </c>
      <c r="IOU179" s="78" t="s">
        <v>204</v>
      </c>
      <c r="IOV179" s="78" t="s">
        <v>204</v>
      </c>
      <c r="IOW179" s="78" t="s">
        <v>204</v>
      </c>
      <c r="IOX179" s="78" t="s">
        <v>204</v>
      </c>
      <c r="IOY179" s="78" t="s">
        <v>204</v>
      </c>
      <c r="IOZ179" s="78" t="s">
        <v>204</v>
      </c>
      <c r="IPA179" s="78" t="s">
        <v>204</v>
      </c>
      <c r="IPB179" s="78" t="s">
        <v>204</v>
      </c>
      <c r="IPC179" s="78" t="s">
        <v>204</v>
      </c>
      <c r="IPD179" s="78" t="s">
        <v>204</v>
      </c>
      <c r="IPE179" s="78" t="s">
        <v>204</v>
      </c>
      <c r="IPF179" s="78" t="s">
        <v>204</v>
      </c>
      <c r="IPG179" s="78" t="s">
        <v>204</v>
      </c>
      <c r="IPH179" s="78" t="s">
        <v>204</v>
      </c>
      <c r="IPI179" s="78" t="s">
        <v>204</v>
      </c>
      <c r="IPJ179" s="78" t="s">
        <v>204</v>
      </c>
      <c r="IPK179" s="78" t="s">
        <v>204</v>
      </c>
      <c r="IPL179" s="78" t="s">
        <v>204</v>
      </c>
      <c r="IPM179" s="78" t="s">
        <v>204</v>
      </c>
      <c r="IPN179" s="78" t="s">
        <v>204</v>
      </c>
      <c r="IPO179" s="78" t="s">
        <v>204</v>
      </c>
      <c r="IPP179" s="78" t="s">
        <v>204</v>
      </c>
      <c r="IPQ179" s="78" t="s">
        <v>204</v>
      </c>
      <c r="IPR179" s="78" t="s">
        <v>204</v>
      </c>
      <c r="IPS179" s="78" t="s">
        <v>204</v>
      </c>
      <c r="IPT179" s="78" t="s">
        <v>204</v>
      </c>
      <c r="IPU179" s="78" t="s">
        <v>204</v>
      </c>
      <c r="IPV179" s="78" t="s">
        <v>204</v>
      </c>
      <c r="IPW179" s="78" t="s">
        <v>204</v>
      </c>
      <c r="IPX179" s="78" t="s">
        <v>204</v>
      </c>
      <c r="IPY179" s="78" t="s">
        <v>204</v>
      </c>
      <c r="IPZ179" s="78" t="s">
        <v>204</v>
      </c>
      <c r="IQA179" s="78" t="s">
        <v>204</v>
      </c>
      <c r="IQB179" s="78" t="s">
        <v>204</v>
      </c>
      <c r="IQC179" s="78" t="s">
        <v>204</v>
      </c>
      <c r="IQD179" s="78" t="s">
        <v>204</v>
      </c>
      <c r="IQE179" s="78" t="s">
        <v>204</v>
      </c>
      <c r="IQF179" s="78" t="s">
        <v>204</v>
      </c>
      <c r="IQG179" s="78" t="s">
        <v>204</v>
      </c>
      <c r="IQH179" s="78" t="s">
        <v>204</v>
      </c>
      <c r="IQI179" s="78" t="s">
        <v>204</v>
      </c>
      <c r="IQJ179" s="78" t="s">
        <v>204</v>
      </c>
      <c r="IQK179" s="78" t="s">
        <v>204</v>
      </c>
      <c r="IQL179" s="78" t="s">
        <v>204</v>
      </c>
      <c r="IQM179" s="78" t="s">
        <v>204</v>
      </c>
      <c r="IQN179" s="78" t="s">
        <v>204</v>
      </c>
      <c r="IQO179" s="78" t="s">
        <v>204</v>
      </c>
      <c r="IQP179" s="78" t="s">
        <v>204</v>
      </c>
      <c r="IQQ179" s="78" t="s">
        <v>204</v>
      </c>
      <c r="IQR179" s="78" t="s">
        <v>204</v>
      </c>
      <c r="IQS179" s="78" t="s">
        <v>204</v>
      </c>
      <c r="IQT179" s="78" t="s">
        <v>204</v>
      </c>
      <c r="IQU179" s="78" t="s">
        <v>204</v>
      </c>
      <c r="IQV179" s="78" t="s">
        <v>204</v>
      </c>
      <c r="IQW179" s="78" t="s">
        <v>204</v>
      </c>
      <c r="IQX179" s="78" t="s">
        <v>204</v>
      </c>
      <c r="IQY179" s="78" t="s">
        <v>204</v>
      </c>
      <c r="IQZ179" s="78" t="s">
        <v>204</v>
      </c>
      <c r="IRA179" s="78" t="s">
        <v>204</v>
      </c>
      <c r="IRB179" s="78" t="s">
        <v>204</v>
      </c>
      <c r="IRC179" s="78" t="s">
        <v>204</v>
      </c>
      <c r="IRD179" s="78" t="s">
        <v>204</v>
      </c>
      <c r="IRE179" s="78" t="s">
        <v>204</v>
      </c>
      <c r="IRF179" s="78" t="s">
        <v>204</v>
      </c>
      <c r="IRG179" s="78" t="s">
        <v>204</v>
      </c>
      <c r="IRH179" s="78" t="s">
        <v>204</v>
      </c>
      <c r="IRI179" s="78" t="s">
        <v>204</v>
      </c>
      <c r="IRJ179" s="78" t="s">
        <v>204</v>
      </c>
      <c r="IRK179" s="78" t="s">
        <v>204</v>
      </c>
      <c r="IRL179" s="78" t="s">
        <v>204</v>
      </c>
      <c r="IRM179" s="78" t="s">
        <v>204</v>
      </c>
      <c r="IRN179" s="78" t="s">
        <v>204</v>
      </c>
      <c r="IRO179" s="78" t="s">
        <v>204</v>
      </c>
      <c r="IRP179" s="78" t="s">
        <v>204</v>
      </c>
      <c r="IRQ179" s="78" t="s">
        <v>204</v>
      </c>
      <c r="IRR179" s="78" t="s">
        <v>204</v>
      </c>
      <c r="IRS179" s="78" t="s">
        <v>204</v>
      </c>
      <c r="IRT179" s="78" t="s">
        <v>204</v>
      </c>
      <c r="IRU179" s="78" t="s">
        <v>204</v>
      </c>
      <c r="IRV179" s="78" t="s">
        <v>204</v>
      </c>
      <c r="IRW179" s="78" t="s">
        <v>204</v>
      </c>
      <c r="IRX179" s="78" t="s">
        <v>204</v>
      </c>
      <c r="IRY179" s="78" t="s">
        <v>204</v>
      </c>
      <c r="IRZ179" s="78" t="s">
        <v>204</v>
      </c>
      <c r="ISA179" s="78" t="s">
        <v>204</v>
      </c>
      <c r="ISB179" s="78" t="s">
        <v>204</v>
      </c>
      <c r="ISC179" s="78" t="s">
        <v>204</v>
      </c>
      <c r="ISD179" s="78" t="s">
        <v>204</v>
      </c>
      <c r="ISE179" s="78" t="s">
        <v>204</v>
      </c>
      <c r="ISF179" s="78" t="s">
        <v>204</v>
      </c>
      <c r="ISG179" s="78" t="s">
        <v>204</v>
      </c>
      <c r="ISH179" s="78" t="s">
        <v>204</v>
      </c>
      <c r="ISI179" s="78" t="s">
        <v>204</v>
      </c>
      <c r="ISJ179" s="78" t="s">
        <v>204</v>
      </c>
      <c r="ISK179" s="78" t="s">
        <v>204</v>
      </c>
      <c r="ISL179" s="78" t="s">
        <v>204</v>
      </c>
      <c r="ISM179" s="78" t="s">
        <v>204</v>
      </c>
      <c r="ISN179" s="78" t="s">
        <v>204</v>
      </c>
      <c r="ISO179" s="78" t="s">
        <v>204</v>
      </c>
      <c r="ISP179" s="78" t="s">
        <v>204</v>
      </c>
      <c r="ISQ179" s="78" t="s">
        <v>204</v>
      </c>
      <c r="ISR179" s="78" t="s">
        <v>204</v>
      </c>
      <c r="ISS179" s="78" t="s">
        <v>204</v>
      </c>
      <c r="IST179" s="78" t="s">
        <v>204</v>
      </c>
      <c r="ISU179" s="78" t="s">
        <v>204</v>
      </c>
      <c r="ISV179" s="78" t="s">
        <v>204</v>
      </c>
      <c r="ISW179" s="78" t="s">
        <v>204</v>
      </c>
      <c r="ISX179" s="78" t="s">
        <v>204</v>
      </c>
      <c r="ISY179" s="78" t="s">
        <v>204</v>
      </c>
      <c r="ISZ179" s="78" t="s">
        <v>204</v>
      </c>
      <c r="ITA179" s="78" t="s">
        <v>204</v>
      </c>
      <c r="ITB179" s="78" t="s">
        <v>204</v>
      </c>
      <c r="ITC179" s="78" t="s">
        <v>204</v>
      </c>
      <c r="ITD179" s="78" t="s">
        <v>204</v>
      </c>
      <c r="ITE179" s="78" t="s">
        <v>204</v>
      </c>
      <c r="ITF179" s="78" t="s">
        <v>204</v>
      </c>
      <c r="ITG179" s="78" t="s">
        <v>204</v>
      </c>
      <c r="ITH179" s="78" t="s">
        <v>204</v>
      </c>
      <c r="ITI179" s="78" t="s">
        <v>204</v>
      </c>
      <c r="ITJ179" s="78" t="s">
        <v>204</v>
      </c>
      <c r="ITK179" s="78" t="s">
        <v>204</v>
      </c>
      <c r="ITL179" s="78" t="s">
        <v>204</v>
      </c>
      <c r="ITM179" s="78" t="s">
        <v>204</v>
      </c>
      <c r="ITN179" s="78" t="s">
        <v>204</v>
      </c>
      <c r="ITO179" s="78" t="s">
        <v>204</v>
      </c>
      <c r="ITP179" s="78" t="s">
        <v>204</v>
      </c>
      <c r="ITQ179" s="78" t="s">
        <v>204</v>
      </c>
      <c r="ITR179" s="78" t="s">
        <v>204</v>
      </c>
      <c r="ITS179" s="78" t="s">
        <v>204</v>
      </c>
      <c r="ITT179" s="78" t="s">
        <v>204</v>
      </c>
      <c r="ITU179" s="78" t="s">
        <v>204</v>
      </c>
      <c r="ITV179" s="78" t="s">
        <v>204</v>
      </c>
      <c r="ITW179" s="78" t="s">
        <v>204</v>
      </c>
      <c r="ITX179" s="78" t="s">
        <v>204</v>
      </c>
      <c r="ITY179" s="78" t="s">
        <v>204</v>
      </c>
      <c r="ITZ179" s="78" t="s">
        <v>204</v>
      </c>
      <c r="IUA179" s="78" t="s">
        <v>204</v>
      </c>
      <c r="IUB179" s="78" t="s">
        <v>204</v>
      </c>
      <c r="IUC179" s="78" t="s">
        <v>204</v>
      </c>
      <c r="IUD179" s="78" t="s">
        <v>204</v>
      </c>
      <c r="IUE179" s="78" t="s">
        <v>204</v>
      </c>
      <c r="IUF179" s="78" t="s">
        <v>204</v>
      </c>
      <c r="IUG179" s="78" t="s">
        <v>204</v>
      </c>
      <c r="IUH179" s="78" t="s">
        <v>204</v>
      </c>
      <c r="IUI179" s="78" t="s">
        <v>204</v>
      </c>
      <c r="IUJ179" s="78" t="s">
        <v>204</v>
      </c>
      <c r="IUK179" s="78" t="s">
        <v>204</v>
      </c>
      <c r="IUL179" s="78" t="s">
        <v>204</v>
      </c>
      <c r="IUM179" s="78" t="s">
        <v>204</v>
      </c>
      <c r="IUN179" s="78" t="s">
        <v>204</v>
      </c>
      <c r="IUO179" s="78" t="s">
        <v>204</v>
      </c>
      <c r="IUP179" s="78" t="s">
        <v>204</v>
      </c>
      <c r="IUQ179" s="78" t="s">
        <v>204</v>
      </c>
      <c r="IUR179" s="78" t="s">
        <v>204</v>
      </c>
      <c r="IUS179" s="78" t="s">
        <v>204</v>
      </c>
      <c r="IUT179" s="78" t="s">
        <v>204</v>
      </c>
      <c r="IUU179" s="78" t="s">
        <v>204</v>
      </c>
      <c r="IUV179" s="78" t="s">
        <v>204</v>
      </c>
      <c r="IUW179" s="78" t="s">
        <v>204</v>
      </c>
      <c r="IUX179" s="78" t="s">
        <v>204</v>
      </c>
      <c r="IUY179" s="78" t="s">
        <v>204</v>
      </c>
      <c r="IUZ179" s="78" t="s">
        <v>204</v>
      </c>
      <c r="IVA179" s="78" t="s">
        <v>204</v>
      </c>
      <c r="IVB179" s="78" t="s">
        <v>204</v>
      </c>
      <c r="IVC179" s="78" t="s">
        <v>204</v>
      </c>
      <c r="IVD179" s="78" t="s">
        <v>204</v>
      </c>
      <c r="IVE179" s="78" t="s">
        <v>204</v>
      </c>
      <c r="IVF179" s="78" t="s">
        <v>204</v>
      </c>
      <c r="IVG179" s="78" t="s">
        <v>204</v>
      </c>
      <c r="IVH179" s="78" t="s">
        <v>204</v>
      </c>
      <c r="IVI179" s="78" t="s">
        <v>204</v>
      </c>
      <c r="IVJ179" s="78" t="s">
        <v>204</v>
      </c>
      <c r="IVK179" s="78" t="s">
        <v>204</v>
      </c>
      <c r="IVL179" s="78" t="s">
        <v>204</v>
      </c>
      <c r="IVM179" s="78" t="s">
        <v>204</v>
      </c>
      <c r="IVN179" s="78" t="s">
        <v>204</v>
      </c>
      <c r="IVO179" s="78" t="s">
        <v>204</v>
      </c>
      <c r="IVP179" s="78" t="s">
        <v>204</v>
      </c>
      <c r="IVQ179" s="78" t="s">
        <v>204</v>
      </c>
      <c r="IVR179" s="78" t="s">
        <v>204</v>
      </c>
      <c r="IVS179" s="78" t="s">
        <v>204</v>
      </c>
      <c r="IVT179" s="78" t="s">
        <v>204</v>
      </c>
      <c r="IVU179" s="78" t="s">
        <v>204</v>
      </c>
      <c r="IVV179" s="78" t="s">
        <v>204</v>
      </c>
      <c r="IVW179" s="78" t="s">
        <v>204</v>
      </c>
      <c r="IVX179" s="78" t="s">
        <v>204</v>
      </c>
      <c r="IVY179" s="78" t="s">
        <v>204</v>
      </c>
      <c r="IVZ179" s="78" t="s">
        <v>204</v>
      </c>
      <c r="IWA179" s="78" t="s">
        <v>204</v>
      </c>
      <c r="IWB179" s="78" t="s">
        <v>204</v>
      </c>
      <c r="IWC179" s="78" t="s">
        <v>204</v>
      </c>
      <c r="IWD179" s="78" t="s">
        <v>204</v>
      </c>
      <c r="IWE179" s="78" t="s">
        <v>204</v>
      </c>
      <c r="IWF179" s="78" t="s">
        <v>204</v>
      </c>
      <c r="IWG179" s="78" t="s">
        <v>204</v>
      </c>
      <c r="IWH179" s="78" t="s">
        <v>204</v>
      </c>
      <c r="IWI179" s="78" t="s">
        <v>204</v>
      </c>
      <c r="IWJ179" s="78" t="s">
        <v>204</v>
      </c>
      <c r="IWK179" s="78" t="s">
        <v>204</v>
      </c>
      <c r="IWL179" s="78" t="s">
        <v>204</v>
      </c>
      <c r="IWM179" s="78" t="s">
        <v>204</v>
      </c>
      <c r="IWN179" s="78" t="s">
        <v>204</v>
      </c>
      <c r="IWO179" s="78" t="s">
        <v>204</v>
      </c>
      <c r="IWP179" s="78" t="s">
        <v>204</v>
      </c>
      <c r="IWQ179" s="78" t="s">
        <v>204</v>
      </c>
      <c r="IWR179" s="78" t="s">
        <v>204</v>
      </c>
      <c r="IWS179" s="78" t="s">
        <v>204</v>
      </c>
      <c r="IWT179" s="78" t="s">
        <v>204</v>
      </c>
      <c r="IWU179" s="78" t="s">
        <v>204</v>
      </c>
      <c r="IWV179" s="78" t="s">
        <v>204</v>
      </c>
      <c r="IWW179" s="78" t="s">
        <v>204</v>
      </c>
      <c r="IWX179" s="78" t="s">
        <v>204</v>
      </c>
      <c r="IWY179" s="78" t="s">
        <v>204</v>
      </c>
      <c r="IWZ179" s="78" t="s">
        <v>204</v>
      </c>
      <c r="IXA179" s="78" t="s">
        <v>204</v>
      </c>
      <c r="IXB179" s="78" t="s">
        <v>204</v>
      </c>
      <c r="IXC179" s="78" t="s">
        <v>204</v>
      </c>
      <c r="IXD179" s="78" t="s">
        <v>204</v>
      </c>
      <c r="IXE179" s="78" t="s">
        <v>204</v>
      </c>
      <c r="IXF179" s="78" t="s">
        <v>204</v>
      </c>
      <c r="IXG179" s="78" t="s">
        <v>204</v>
      </c>
      <c r="IXH179" s="78" t="s">
        <v>204</v>
      </c>
      <c r="IXI179" s="78" t="s">
        <v>204</v>
      </c>
      <c r="IXJ179" s="78" t="s">
        <v>204</v>
      </c>
      <c r="IXK179" s="78" t="s">
        <v>204</v>
      </c>
      <c r="IXL179" s="78" t="s">
        <v>204</v>
      </c>
      <c r="IXM179" s="78" t="s">
        <v>204</v>
      </c>
      <c r="IXN179" s="78" t="s">
        <v>204</v>
      </c>
      <c r="IXO179" s="78" t="s">
        <v>204</v>
      </c>
      <c r="IXP179" s="78" t="s">
        <v>204</v>
      </c>
      <c r="IXQ179" s="78" t="s">
        <v>204</v>
      </c>
      <c r="IXR179" s="78" t="s">
        <v>204</v>
      </c>
      <c r="IXS179" s="78" t="s">
        <v>204</v>
      </c>
      <c r="IXT179" s="78" t="s">
        <v>204</v>
      </c>
      <c r="IXU179" s="78" t="s">
        <v>204</v>
      </c>
      <c r="IXV179" s="78" t="s">
        <v>204</v>
      </c>
      <c r="IXW179" s="78" t="s">
        <v>204</v>
      </c>
      <c r="IXX179" s="78" t="s">
        <v>204</v>
      </c>
      <c r="IXY179" s="78" t="s">
        <v>204</v>
      </c>
      <c r="IXZ179" s="78" t="s">
        <v>204</v>
      </c>
      <c r="IYA179" s="78" t="s">
        <v>204</v>
      </c>
      <c r="IYB179" s="78" t="s">
        <v>204</v>
      </c>
      <c r="IYC179" s="78" t="s">
        <v>204</v>
      </c>
      <c r="IYD179" s="78" t="s">
        <v>204</v>
      </c>
      <c r="IYE179" s="78" t="s">
        <v>204</v>
      </c>
      <c r="IYF179" s="78" t="s">
        <v>204</v>
      </c>
      <c r="IYG179" s="78" t="s">
        <v>204</v>
      </c>
      <c r="IYH179" s="78" t="s">
        <v>204</v>
      </c>
      <c r="IYI179" s="78" t="s">
        <v>204</v>
      </c>
      <c r="IYJ179" s="78" t="s">
        <v>204</v>
      </c>
      <c r="IYK179" s="78" t="s">
        <v>204</v>
      </c>
      <c r="IYL179" s="78" t="s">
        <v>204</v>
      </c>
      <c r="IYM179" s="78" t="s">
        <v>204</v>
      </c>
      <c r="IYN179" s="78" t="s">
        <v>204</v>
      </c>
      <c r="IYO179" s="78" t="s">
        <v>204</v>
      </c>
      <c r="IYP179" s="78" t="s">
        <v>204</v>
      </c>
      <c r="IYQ179" s="78" t="s">
        <v>204</v>
      </c>
      <c r="IYR179" s="78" t="s">
        <v>204</v>
      </c>
      <c r="IYS179" s="78" t="s">
        <v>204</v>
      </c>
      <c r="IYT179" s="78" t="s">
        <v>204</v>
      </c>
      <c r="IYU179" s="78" t="s">
        <v>204</v>
      </c>
      <c r="IYV179" s="78" t="s">
        <v>204</v>
      </c>
      <c r="IYW179" s="78" t="s">
        <v>204</v>
      </c>
      <c r="IYX179" s="78" t="s">
        <v>204</v>
      </c>
      <c r="IYY179" s="78" t="s">
        <v>204</v>
      </c>
      <c r="IYZ179" s="78" t="s">
        <v>204</v>
      </c>
      <c r="IZA179" s="78" t="s">
        <v>204</v>
      </c>
      <c r="IZB179" s="78" t="s">
        <v>204</v>
      </c>
      <c r="IZC179" s="78" t="s">
        <v>204</v>
      </c>
      <c r="IZD179" s="78" t="s">
        <v>204</v>
      </c>
      <c r="IZE179" s="78" t="s">
        <v>204</v>
      </c>
      <c r="IZF179" s="78" t="s">
        <v>204</v>
      </c>
      <c r="IZG179" s="78" t="s">
        <v>204</v>
      </c>
      <c r="IZH179" s="78" t="s">
        <v>204</v>
      </c>
      <c r="IZI179" s="78" t="s">
        <v>204</v>
      </c>
      <c r="IZJ179" s="78" t="s">
        <v>204</v>
      </c>
      <c r="IZK179" s="78" t="s">
        <v>204</v>
      </c>
      <c r="IZL179" s="78" t="s">
        <v>204</v>
      </c>
      <c r="IZM179" s="78" t="s">
        <v>204</v>
      </c>
      <c r="IZN179" s="78" t="s">
        <v>204</v>
      </c>
      <c r="IZO179" s="78" t="s">
        <v>204</v>
      </c>
      <c r="IZP179" s="78" t="s">
        <v>204</v>
      </c>
      <c r="IZQ179" s="78" t="s">
        <v>204</v>
      </c>
      <c r="IZR179" s="78" t="s">
        <v>204</v>
      </c>
      <c r="IZS179" s="78" t="s">
        <v>204</v>
      </c>
      <c r="IZT179" s="78" t="s">
        <v>204</v>
      </c>
      <c r="IZU179" s="78" t="s">
        <v>204</v>
      </c>
      <c r="IZV179" s="78" t="s">
        <v>204</v>
      </c>
      <c r="IZW179" s="78" t="s">
        <v>204</v>
      </c>
      <c r="IZX179" s="78" t="s">
        <v>204</v>
      </c>
      <c r="IZY179" s="78" t="s">
        <v>204</v>
      </c>
      <c r="IZZ179" s="78" t="s">
        <v>204</v>
      </c>
      <c r="JAA179" s="78" t="s">
        <v>204</v>
      </c>
      <c r="JAB179" s="78" t="s">
        <v>204</v>
      </c>
      <c r="JAC179" s="78" t="s">
        <v>204</v>
      </c>
      <c r="JAD179" s="78" t="s">
        <v>204</v>
      </c>
      <c r="JAE179" s="78" t="s">
        <v>204</v>
      </c>
      <c r="JAF179" s="78" t="s">
        <v>204</v>
      </c>
      <c r="JAG179" s="78" t="s">
        <v>204</v>
      </c>
      <c r="JAH179" s="78" t="s">
        <v>204</v>
      </c>
      <c r="JAI179" s="78" t="s">
        <v>204</v>
      </c>
      <c r="JAJ179" s="78" t="s">
        <v>204</v>
      </c>
      <c r="JAK179" s="78" t="s">
        <v>204</v>
      </c>
      <c r="JAL179" s="78" t="s">
        <v>204</v>
      </c>
      <c r="JAM179" s="78" t="s">
        <v>204</v>
      </c>
      <c r="JAN179" s="78" t="s">
        <v>204</v>
      </c>
      <c r="JAO179" s="78" t="s">
        <v>204</v>
      </c>
      <c r="JAP179" s="78" t="s">
        <v>204</v>
      </c>
      <c r="JAQ179" s="78" t="s">
        <v>204</v>
      </c>
      <c r="JAR179" s="78" t="s">
        <v>204</v>
      </c>
      <c r="JAS179" s="78" t="s">
        <v>204</v>
      </c>
      <c r="JAT179" s="78" t="s">
        <v>204</v>
      </c>
      <c r="JAU179" s="78" t="s">
        <v>204</v>
      </c>
      <c r="JAV179" s="78" t="s">
        <v>204</v>
      </c>
      <c r="JAW179" s="78" t="s">
        <v>204</v>
      </c>
      <c r="JAX179" s="78" t="s">
        <v>204</v>
      </c>
      <c r="JAY179" s="78" t="s">
        <v>204</v>
      </c>
      <c r="JAZ179" s="78" t="s">
        <v>204</v>
      </c>
      <c r="JBA179" s="78" t="s">
        <v>204</v>
      </c>
      <c r="JBB179" s="78" t="s">
        <v>204</v>
      </c>
      <c r="JBC179" s="78" t="s">
        <v>204</v>
      </c>
      <c r="JBD179" s="78" t="s">
        <v>204</v>
      </c>
      <c r="JBE179" s="78" t="s">
        <v>204</v>
      </c>
      <c r="JBF179" s="78" t="s">
        <v>204</v>
      </c>
      <c r="JBG179" s="78" t="s">
        <v>204</v>
      </c>
      <c r="JBH179" s="78" t="s">
        <v>204</v>
      </c>
      <c r="JBI179" s="78" t="s">
        <v>204</v>
      </c>
      <c r="JBJ179" s="78" t="s">
        <v>204</v>
      </c>
      <c r="JBK179" s="78" t="s">
        <v>204</v>
      </c>
      <c r="JBL179" s="78" t="s">
        <v>204</v>
      </c>
      <c r="JBM179" s="78" t="s">
        <v>204</v>
      </c>
      <c r="JBN179" s="78" t="s">
        <v>204</v>
      </c>
      <c r="JBO179" s="78" t="s">
        <v>204</v>
      </c>
      <c r="JBP179" s="78" t="s">
        <v>204</v>
      </c>
      <c r="JBQ179" s="78" t="s">
        <v>204</v>
      </c>
      <c r="JBR179" s="78" t="s">
        <v>204</v>
      </c>
      <c r="JBS179" s="78" t="s">
        <v>204</v>
      </c>
      <c r="JBT179" s="78" t="s">
        <v>204</v>
      </c>
      <c r="JBU179" s="78" t="s">
        <v>204</v>
      </c>
      <c r="JBV179" s="78" t="s">
        <v>204</v>
      </c>
      <c r="JBW179" s="78" t="s">
        <v>204</v>
      </c>
      <c r="JBX179" s="78" t="s">
        <v>204</v>
      </c>
      <c r="JBY179" s="78" t="s">
        <v>204</v>
      </c>
      <c r="JBZ179" s="78" t="s">
        <v>204</v>
      </c>
      <c r="JCA179" s="78" t="s">
        <v>204</v>
      </c>
      <c r="JCB179" s="78" t="s">
        <v>204</v>
      </c>
      <c r="JCC179" s="78" t="s">
        <v>204</v>
      </c>
      <c r="JCD179" s="78" t="s">
        <v>204</v>
      </c>
      <c r="JCE179" s="78" t="s">
        <v>204</v>
      </c>
      <c r="JCF179" s="78" t="s">
        <v>204</v>
      </c>
      <c r="JCG179" s="78" t="s">
        <v>204</v>
      </c>
      <c r="JCH179" s="78" t="s">
        <v>204</v>
      </c>
      <c r="JCI179" s="78" t="s">
        <v>204</v>
      </c>
      <c r="JCJ179" s="78" t="s">
        <v>204</v>
      </c>
      <c r="JCK179" s="78" t="s">
        <v>204</v>
      </c>
      <c r="JCL179" s="78" t="s">
        <v>204</v>
      </c>
      <c r="JCM179" s="78" t="s">
        <v>204</v>
      </c>
      <c r="JCN179" s="78" t="s">
        <v>204</v>
      </c>
      <c r="JCO179" s="78" t="s">
        <v>204</v>
      </c>
      <c r="JCP179" s="78" t="s">
        <v>204</v>
      </c>
      <c r="JCQ179" s="78" t="s">
        <v>204</v>
      </c>
      <c r="JCR179" s="78" t="s">
        <v>204</v>
      </c>
      <c r="JCS179" s="78" t="s">
        <v>204</v>
      </c>
      <c r="JCT179" s="78" t="s">
        <v>204</v>
      </c>
      <c r="JCU179" s="78" t="s">
        <v>204</v>
      </c>
      <c r="JCV179" s="78" t="s">
        <v>204</v>
      </c>
      <c r="JCW179" s="78" t="s">
        <v>204</v>
      </c>
      <c r="JCX179" s="78" t="s">
        <v>204</v>
      </c>
      <c r="JCY179" s="78" t="s">
        <v>204</v>
      </c>
      <c r="JCZ179" s="78" t="s">
        <v>204</v>
      </c>
      <c r="JDA179" s="78" t="s">
        <v>204</v>
      </c>
      <c r="JDB179" s="78" t="s">
        <v>204</v>
      </c>
      <c r="JDC179" s="78" t="s">
        <v>204</v>
      </c>
      <c r="JDD179" s="78" t="s">
        <v>204</v>
      </c>
      <c r="JDE179" s="78" t="s">
        <v>204</v>
      </c>
      <c r="JDF179" s="78" t="s">
        <v>204</v>
      </c>
      <c r="JDG179" s="78" t="s">
        <v>204</v>
      </c>
      <c r="JDH179" s="78" t="s">
        <v>204</v>
      </c>
      <c r="JDI179" s="78" t="s">
        <v>204</v>
      </c>
      <c r="JDJ179" s="78" t="s">
        <v>204</v>
      </c>
      <c r="JDK179" s="78" t="s">
        <v>204</v>
      </c>
      <c r="JDL179" s="78" t="s">
        <v>204</v>
      </c>
      <c r="JDM179" s="78" t="s">
        <v>204</v>
      </c>
      <c r="JDN179" s="78" t="s">
        <v>204</v>
      </c>
      <c r="JDO179" s="78" t="s">
        <v>204</v>
      </c>
      <c r="JDP179" s="78" t="s">
        <v>204</v>
      </c>
      <c r="JDQ179" s="78" t="s">
        <v>204</v>
      </c>
      <c r="JDR179" s="78" t="s">
        <v>204</v>
      </c>
      <c r="JDS179" s="78" t="s">
        <v>204</v>
      </c>
      <c r="JDT179" s="78" t="s">
        <v>204</v>
      </c>
      <c r="JDU179" s="78" t="s">
        <v>204</v>
      </c>
      <c r="JDV179" s="78" t="s">
        <v>204</v>
      </c>
      <c r="JDW179" s="78" t="s">
        <v>204</v>
      </c>
      <c r="JDX179" s="78" t="s">
        <v>204</v>
      </c>
      <c r="JDY179" s="78" t="s">
        <v>204</v>
      </c>
      <c r="JDZ179" s="78" t="s">
        <v>204</v>
      </c>
      <c r="JEA179" s="78" t="s">
        <v>204</v>
      </c>
      <c r="JEB179" s="78" t="s">
        <v>204</v>
      </c>
      <c r="JEC179" s="78" t="s">
        <v>204</v>
      </c>
      <c r="JED179" s="78" t="s">
        <v>204</v>
      </c>
      <c r="JEE179" s="78" t="s">
        <v>204</v>
      </c>
      <c r="JEF179" s="78" t="s">
        <v>204</v>
      </c>
      <c r="JEG179" s="78" t="s">
        <v>204</v>
      </c>
      <c r="JEH179" s="78" t="s">
        <v>204</v>
      </c>
      <c r="JEI179" s="78" t="s">
        <v>204</v>
      </c>
      <c r="JEJ179" s="78" t="s">
        <v>204</v>
      </c>
      <c r="JEK179" s="78" t="s">
        <v>204</v>
      </c>
      <c r="JEL179" s="78" t="s">
        <v>204</v>
      </c>
      <c r="JEM179" s="78" t="s">
        <v>204</v>
      </c>
      <c r="JEN179" s="78" t="s">
        <v>204</v>
      </c>
      <c r="JEO179" s="78" t="s">
        <v>204</v>
      </c>
      <c r="JEP179" s="78" t="s">
        <v>204</v>
      </c>
      <c r="JEQ179" s="78" t="s">
        <v>204</v>
      </c>
      <c r="JER179" s="78" t="s">
        <v>204</v>
      </c>
      <c r="JES179" s="78" t="s">
        <v>204</v>
      </c>
      <c r="JET179" s="78" t="s">
        <v>204</v>
      </c>
      <c r="JEU179" s="78" t="s">
        <v>204</v>
      </c>
      <c r="JEV179" s="78" t="s">
        <v>204</v>
      </c>
      <c r="JEW179" s="78" t="s">
        <v>204</v>
      </c>
      <c r="JEX179" s="78" t="s">
        <v>204</v>
      </c>
      <c r="JEY179" s="78" t="s">
        <v>204</v>
      </c>
      <c r="JEZ179" s="78" t="s">
        <v>204</v>
      </c>
      <c r="JFA179" s="78" t="s">
        <v>204</v>
      </c>
      <c r="JFB179" s="78" t="s">
        <v>204</v>
      </c>
      <c r="JFC179" s="78" t="s">
        <v>204</v>
      </c>
      <c r="JFD179" s="78" t="s">
        <v>204</v>
      </c>
      <c r="JFE179" s="78" t="s">
        <v>204</v>
      </c>
      <c r="JFF179" s="78" t="s">
        <v>204</v>
      </c>
      <c r="JFG179" s="78" t="s">
        <v>204</v>
      </c>
      <c r="JFH179" s="78" t="s">
        <v>204</v>
      </c>
      <c r="JFI179" s="78" t="s">
        <v>204</v>
      </c>
      <c r="JFJ179" s="78" t="s">
        <v>204</v>
      </c>
      <c r="JFK179" s="78" t="s">
        <v>204</v>
      </c>
      <c r="JFL179" s="78" t="s">
        <v>204</v>
      </c>
      <c r="JFM179" s="78" t="s">
        <v>204</v>
      </c>
      <c r="JFN179" s="78" t="s">
        <v>204</v>
      </c>
      <c r="JFO179" s="78" t="s">
        <v>204</v>
      </c>
      <c r="JFP179" s="78" t="s">
        <v>204</v>
      </c>
      <c r="JFQ179" s="78" t="s">
        <v>204</v>
      </c>
      <c r="JFR179" s="78" t="s">
        <v>204</v>
      </c>
      <c r="JFS179" s="78" t="s">
        <v>204</v>
      </c>
      <c r="JFT179" s="78" t="s">
        <v>204</v>
      </c>
      <c r="JFU179" s="78" t="s">
        <v>204</v>
      </c>
      <c r="JFV179" s="78" t="s">
        <v>204</v>
      </c>
      <c r="JFW179" s="78" t="s">
        <v>204</v>
      </c>
      <c r="JFX179" s="78" t="s">
        <v>204</v>
      </c>
      <c r="JFY179" s="78" t="s">
        <v>204</v>
      </c>
      <c r="JFZ179" s="78" t="s">
        <v>204</v>
      </c>
      <c r="JGA179" s="78" t="s">
        <v>204</v>
      </c>
      <c r="JGB179" s="78" t="s">
        <v>204</v>
      </c>
      <c r="JGC179" s="78" t="s">
        <v>204</v>
      </c>
      <c r="JGD179" s="78" t="s">
        <v>204</v>
      </c>
      <c r="JGE179" s="78" t="s">
        <v>204</v>
      </c>
      <c r="JGF179" s="78" t="s">
        <v>204</v>
      </c>
      <c r="JGG179" s="78" t="s">
        <v>204</v>
      </c>
      <c r="JGH179" s="78" t="s">
        <v>204</v>
      </c>
      <c r="JGI179" s="78" t="s">
        <v>204</v>
      </c>
      <c r="JGJ179" s="78" t="s">
        <v>204</v>
      </c>
      <c r="JGK179" s="78" t="s">
        <v>204</v>
      </c>
      <c r="JGL179" s="78" t="s">
        <v>204</v>
      </c>
      <c r="JGM179" s="78" t="s">
        <v>204</v>
      </c>
      <c r="JGN179" s="78" t="s">
        <v>204</v>
      </c>
      <c r="JGO179" s="78" t="s">
        <v>204</v>
      </c>
      <c r="JGP179" s="78" t="s">
        <v>204</v>
      </c>
      <c r="JGQ179" s="78" t="s">
        <v>204</v>
      </c>
      <c r="JGR179" s="78" t="s">
        <v>204</v>
      </c>
      <c r="JGS179" s="78" t="s">
        <v>204</v>
      </c>
      <c r="JGT179" s="78" t="s">
        <v>204</v>
      </c>
      <c r="JGU179" s="78" t="s">
        <v>204</v>
      </c>
      <c r="JGV179" s="78" t="s">
        <v>204</v>
      </c>
      <c r="JGW179" s="78" t="s">
        <v>204</v>
      </c>
      <c r="JGX179" s="78" t="s">
        <v>204</v>
      </c>
      <c r="JGY179" s="78" t="s">
        <v>204</v>
      </c>
      <c r="JGZ179" s="78" t="s">
        <v>204</v>
      </c>
      <c r="JHA179" s="78" t="s">
        <v>204</v>
      </c>
      <c r="JHB179" s="78" t="s">
        <v>204</v>
      </c>
      <c r="JHC179" s="78" t="s">
        <v>204</v>
      </c>
      <c r="JHD179" s="78" t="s">
        <v>204</v>
      </c>
      <c r="JHE179" s="78" t="s">
        <v>204</v>
      </c>
      <c r="JHF179" s="78" t="s">
        <v>204</v>
      </c>
      <c r="JHG179" s="78" t="s">
        <v>204</v>
      </c>
      <c r="JHH179" s="78" t="s">
        <v>204</v>
      </c>
      <c r="JHI179" s="78" t="s">
        <v>204</v>
      </c>
      <c r="JHJ179" s="78" t="s">
        <v>204</v>
      </c>
      <c r="JHK179" s="78" t="s">
        <v>204</v>
      </c>
      <c r="JHL179" s="78" t="s">
        <v>204</v>
      </c>
      <c r="JHM179" s="78" t="s">
        <v>204</v>
      </c>
      <c r="JHN179" s="78" t="s">
        <v>204</v>
      </c>
      <c r="JHO179" s="78" t="s">
        <v>204</v>
      </c>
      <c r="JHP179" s="78" t="s">
        <v>204</v>
      </c>
      <c r="JHQ179" s="78" t="s">
        <v>204</v>
      </c>
      <c r="JHR179" s="78" t="s">
        <v>204</v>
      </c>
      <c r="JHS179" s="78" t="s">
        <v>204</v>
      </c>
      <c r="JHT179" s="78" t="s">
        <v>204</v>
      </c>
      <c r="JHU179" s="78" t="s">
        <v>204</v>
      </c>
      <c r="JHV179" s="78" t="s">
        <v>204</v>
      </c>
      <c r="JHW179" s="78" t="s">
        <v>204</v>
      </c>
      <c r="JHX179" s="78" t="s">
        <v>204</v>
      </c>
      <c r="JHY179" s="78" t="s">
        <v>204</v>
      </c>
      <c r="JHZ179" s="78" t="s">
        <v>204</v>
      </c>
      <c r="JIA179" s="78" t="s">
        <v>204</v>
      </c>
      <c r="JIB179" s="78" t="s">
        <v>204</v>
      </c>
      <c r="JIC179" s="78" t="s">
        <v>204</v>
      </c>
      <c r="JID179" s="78" t="s">
        <v>204</v>
      </c>
      <c r="JIE179" s="78" t="s">
        <v>204</v>
      </c>
      <c r="JIF179" s="78" t="s">
        <v>204</v>
      </c>
      <c r="JIG179" s="78" t="s">
        <v>204</v>
      </c>
      <c r="JIH179" s="78" t="s">
        <v>204</v>
      </c>
      <c r="JII179" s="78" t="s">
        <v>204</v>
      </c>
      <c r="JIJ179" s="78" t="s">
        <v>204</v>
      </c>
      <c r="JIK179" s="78" t="s">
        <v>204</v>
      </c>
      <c r="JIL179" s="78" t="s">
        <v>204</v>
      </c>
      <c r="JIM179" s="78" t="s">
        <v>204</v>
      </c>
      <c r="JIN179" s="78" t="s">
        <v>204</v>
      </c>
      <c r="JIO179" s="78" t="s">
        <v>204</v>
      </c>
      <c r="JIP179" s="78" t="s">
        <v>204</v>
      </c>
      <c r="JIQ179" s="78" t="s">
        <v>204</v>
      </c>
      <c r="JIR179" s="78" t="s">
        <v>204</v>
      </c>
      <c r="JIS179" s="78" t="s">
        <v>204</v>
      </c>
      <c r="JIT179" s="78" t="s">
        <v>204</v>
      </c>
      <c r="JIU179" s="78" t="s">
        <v>204</v>
      </c>
      <c r="JIV179" s="78" t="s">
        <v>204</v>
      </c>
      <c r="JIW179" s="78" t="s">
        <v>204</v>
      </c>
      <c r="JIX179" s="78" t="s">
        <v>204</v>
      </c>
      <c r="JIY179" s="78" t="s">
        <v>204</v>
      </c>
      <c r="JIZ179" s="78" t="s">
        <v>204</v>
      </c>
      <c r="JJA179" s="78" t="s">
        <v>204</v>
      </c>
      <c r="JJB179" s="78" t="s">
        <v>204</v>
      </c>
      <c r="JJC179" s="78" t="s">
        <v>204</v>
      </c>
      <c r="JJD179" s="78" t="s">
        <v>204</v>
      </c>
      <c r="JJE179" s="78" t="s">
        <v>204</v>
      </c>
      <c r="JJF179" s="78" t="s">
        <v>204</v>
      </c>
      <c r="JJG179" s="78" t="s">
        <v>204</v>
      </c>
      <c r="JJH179" s="78" t="s">
        <v>204</v>
      </c>
      <c r="JJI179" s="78" t="s">
        <v>204</v>
      </c>
      <c r="JJJ179" s="78" t="s">
        <v>204</v>
      </c>
      <c r="JJK179" s="78" t="s">
        <v>204</v>
      </c>
      <c r="JJL179" s="78" t="s">
        <v>204</v>
      </c>
      <c r="JJM179" s="78" t="s">
        <v>204</v>
      </c>
      <c r="JJN179" s="78" t="s">
        <v>204</v>
      </c>
      <c r="JJO179" s="78" t="s">
        <v>204</v>
      </c>
      <c r="JJP179" s="78" t="s">
        <v>204</v>
      </c>
      <c r="JJQ179" s="78" t="s">
        <v>204</v>
      </c>
      <c r="JJR179" s="78" t="s">
        <v>204</v>
      </c>
      <c r="JJS179" s="78" t="s">
        <v>204</v>
      </c>
      <c r="JJT179" s="78" t="s">
        <v>204</v>
      </c>
      <c r="JJU179" s="78" t="s">
        <v>204</v>
      </c>
      <c r="JJV179" s="78" t="s">
        <v>204</v>
      </c>
      <c r="JJW179" s="78" t="s">
        <v>204</v>
      </c>
      <c r="JJX179" s="78" t="s">
        <v>204</v>
      </c>
      <c r="JJY179" s="78" t="s">
        <v>204</v>
      </c>
      <c r="JJZ179" s="78" t="s">
        <v>204</v>
      </c>
      <c r="JKA179" s="78" t="s">
        <v>204</v>
      </c>
      <c r="JKB179" s="78" t="s">
        <v>204</v>
      </c>
      <c r="JKC179" s="78" t="s">
        <v>204</v>
      </c>
      <c r="JKD179" s="78" t="s">
        <v>204</v>
      </c>
      <c r="JKE179" s="78" t="s">
        <v>204</v>
      </c>
      <c r="JKF179" s="78" t="s">
        <v>204</v>
      </c>
      <c r="JKG179" s="78" t="s">
        <v>204</v>
      </c>
      <c r="JKH179" s="78" t="s">
        <v>204</v>
      </c>
      <c r="JKI179" s="78" t="s">
        <v>204</v>
      </c>
      <c r="JKJ179" s="78" t="s">
        <v>204</v>
      </c>
      <c r="JKK179" s="78" t="s">
        <v>204</v>
      </c>
      <c r="JKL179" s="78" t="s">
        <v>204</v>
      </c>
      <c r="JKM179" s="78" t="s">
        <v>204</v>
      </c>
      <c r="JKN179" s="78" t="s">
        <v>204</v>
      </c>
      <c r="JKO179" s="78" t="s">
        <v>204</v>
      </c>
      <c r="JKP179" s="78" t="s">
        <v>204</v>
      </c>
      <c r="JKQ179" s="78" t="s">
        <v>204</v>
      </c>
      <c r="JKR179" s="78" t="s">
        <v>204</v>
      </c>
      <c r="JKS179" s="78" t="s">
        <v>204</v>
      </c>
      <c r="JKT179" s="78" t="s">
        <v>204</v>
      </c>
      <c r="JKU179" s="78" t="s">
        <v>204</v>
      </c>
      <c r="JKV179" s="78" t="s">
        <v>204</v>
      </c>
      <c r="JKW179" s="78" t="s">
        <v>204</v>
      </c>
      <c r="JKX179" s="78" t="s">
        <v>204</v>
      </c>
      <c r="JKY179" s="78" t="s">
        <v>204</v>
      </c>
      <c r="JKZ179" s="78" t="s">
        <v>204</v>
      </c>
      <c r="JLA179" s="78" t="s">
        <v>204</v>
      </c>
      <c r="JLB179" s="78" t="s">
        <v>204</v>
      </c>
      <c r="JLC179" s="78" t="s">
        <v>204</v>
      </c>
      <c r="JLD179" s="78" t="s">
        <v>204</v>
      </c>
      <c r="JLE179" s="78" t="s">
        <v>204</v>
      </c>
      <c r="JLF179" s="78" t="s">
        <v>204</v>
      </c>
      <c r="JLG179" s="78" t="s">
        <v>204</v>
      </c>
      <c r="JLH179" s="78" t="s">
        <v>204</v>
      </c>
      <c r="JLI179" s="78" t="s">
        <v>204</v>
      </c>
      <c r="JLJ179" s="78" t="s">
        <v>204</v>
      </c>
      <c r="JLK179" s="78" t="s">
        <v>204</v>
      </c>
      <c r="JLL179" s="78" t="s">
        <v>204</v>
      </c>
      <c r="JLM179" s="78" t="s">
        <v>204</v>
      </c>
      <c r="JLN179" s="78" t="s">
        <v>204</v>
      </c>
      <c r="JLO179" s="78" t="s">
        <v>204</v>
      </c>
      <c r="JLP179" s="78" t="s">
        <v>204</v>
      </c>
      <c r="JLQ179" s="78" t="s">
        <v>204</v>
      </c>
      <c r="JLR179" s="78" t="s">
        <v>204</v>
      </c>
      <c r="JLS179" s="78" t="s">
        <v>204</v>
      </c>
      <c r="JLT179" s="78" t="s">
        <v>204</v>
      </c>
      <c r="JLU179" s="78" t="s">
        <v>204</v>
      </c>
      <c r="JLV179" s="78" t="s">
        <v>204</v>
      </c>
      <c r="JLW179" s="78" t="s">
        <v>204</v>
      </c>
      <c r="JLX179" s="78" t="s">
        <v>204</v>
      </c>
      <c r="JLY179" s="78" t="s">
        <v>204</v>
      </c>
      <c r="JLZ179" s="78" t="s">
        <v>204</v>
      </c>
      <c r="JMA179" s="78" t="s">
        <v>204</v>
      </c>
      <c r="JMB179" s="78" t="s">
        <v>204</v>
      </c>
      <c r="JMC179" s="78" t="s">
        <v>204</v>
      </c>
      <c r="JMD179" s="78" t="s">
        <v>204</v>
      </c>
      <c r="JME179" s="78" t="s">
        <v>204</v>
      </c>
      <c r="JMF179" s="78" t="s">
        <v>204</v>
      </c>
      <c r="JMG179" s="78" t="s">
        <v>204</v>
      </c>
      <c r="JMH179" s="78" t="s">
        <v>204</v>
      </c>
      <c r="JMI179" s="78" t="s">
        <v>204</v>
      </c>
      <c r="JMJ179" s="78" t="s">
        <v>204</v>
      </c>
      <c r="JMK179" s="78" t="s">
        <v>204</v>
      </c>
      <c r="JML179" s="78" t="s">
        <v>204</v>
      </c>
      <c r="JMM179" s="78" t="s">
        <v>204</v>
      </c>
      <c r="JMN179" s="78" t="s">
        <v>204</v>
      </c>
      <c r="JMO179" s="78" t="s">
        <v>204</v>
      </c>
      <c r="JMP179" s="78" t="s">
        <v>204</v>
      </c>
      <c r="JMQ179" s="78" t="s">
        <v>204</v>
      </c>
      <c r="JMR179" s="78" t="s">
        <v>204</v>
      </c>
      <c r="JMS179" s="78" t="s">
        <v>204</v>
      </c>
      <c r="JMT179" s="78" t="s">
        <v>204</v>
      </c>
      <c r="JMU179" s="78" t="s">
        <v>204</v>
      </c>
      <c r="JMV179" s="78" t="s">
        <v>204</v>
      </c>
      <c r="JMW179" s="78" t="s">
        <v>204</v>
      </c>
      <c r="JMX179" s="78" t="s">
        <v>204</v>
      </c>
      <c r="JMY179" s="78" t="s">
        <v>204</v>
      </c>
      <c r="JMZ179" s="78" t="s">
        <v>204</v>
      </c>
      <c r="JNA179" s="78" t="s">
        <v>204</v>
      </c>
      <c r="JNB179" s="78" t="s">
        <v>204</v>
      </c>
      <c r="JNC179" s="78" t="s">
        <v>204</v>
      </c>
      <c r="JND179" s="78" t="s">
        <v>204</v>
      </c>
      <c r="JNE179" s="78" t="s">
        <v>204</v>
      </c>
      <c r="JNF179" s="78" t="s">
        <v>204</v>
      </c>
      <c r="JNG179" s="78" t="s">
        <v>204</v>
      </c>
      <c r="JNH179" s="78" t="s">
        <v>204</v>
      </c>
      <c r="JNI179" s="78" t="s">
        <v>204</v>
      </c>
      <c r="JNJ179" s="78" t="s">
        <v>204</v>
      </c>
      <c r="JNK179" s="78" t="s">
        <v>204</v>
      </c>
      <c r="JNL179" s="78" t="s">
        <v>204</v>
      </c>
      <c r="JNM179" s="78" t="s">
        <v>204</v>
      </c>
      <c r="JNN179" s="78" t="s">
        <v>204</v>
      </c>
      <c r="JNO179" s="78" t="s">
        <v>204</v>
      </c>
      <c r="JNP179" s="78" t="s">
        <v>204</v>
      </c>
      <c r="JNQ179" s="78" t="s">
        <v>204</v>
      </c>
      <c r="JNR179" s="78" t="s">
        <v>204</v>
      </c>
      <c r="JNS179" s="78" t="s">
        <v>204</v>
      </c>
      <c r="JNT179" s="78" t="s">
        <v>204</v>
      </c>
      <c r="JNU179" s="78" t="s">
        <v>204</v>
      </c>
      <c r="JNV179" s="78" t="s">
        <v>204</v>
      </c>
      <c r="JNW179" s="78" t="s">
        <v>204</v>
      </c>
      <c r="JNX179" s="78" t="s">
        <v>204</v>
      </c>
      <c r="JNY179" s="78" t="s">
        <v>204</v>
      </c>
      <c r="JNZ179" s="78" t="s">
        <v>204</v>
      </c>
      <c r="JOA179" s="78" t="s">
        <v>204</v>
      </c>
      <c r="JOB179" s="78" t="s">
        <v>204</v>
      </c>
      <c r="JOC179" s="78" t="s">
        <v>204</v>
      </c>
      <c r="JOD179" s="78" t="s">
        <v>204</v>
      </c>
      <c r="JOE179" s="78" t="s">
        <v>204</v>
      </c>
      <c r="JOF179" s="78" t="s">
        <v>204</v>
      </c>
      <c r="JOG179" s="78" t="s">
        <v>204</v>
      </c>
      <c r="JOH179" s="78" t="s">
        <v>204</v>
      </c>
      <c r="JOI179" s="78" t="s">
        <v>204</v>
      </c>
      <c r="JOJ179" s="78" t="s">
        <v>204</v>
      </c>
      <c r="JOK179" s="78" t="s">
        <v>204</v>
      </c>
      <c r="JOL179" s="78" t="s">
        <v>204</v>
      </c>
      <c r="JOM179" s="78" t="s">
        <v>204</v>
      </c>
      <c r="JON179" s="78" t="s">
        <v>204</v>
      </c>
      <c r="JOO179" s="78" t="s">
        <v>204</v>
      </c>
      <c r="JOP179" s="78" t="s">
        <v>204</v>
      </c>
      <c r="JOQ179" s="78" t="s">
        <v>204</v>
      </c>
      <c r="JOR179" s="78" t="s">
        <v>204</v>
      </c>
      <c r="JOS179" s="78" t="s">
        <v>204</v>
      </c>
      <c r="JOT179" s="78" t="s">
        <v>204</v>
      </c>
      <c r="JOU179" s="78" t="s">
        <v>204</v>
      </c>
      <c r="JOV179" s="78" t="s">
        <v>204</v>
      </c>
      <c r="JOW179" s="78" t="s">
        <v>204</v>
      </c>
      <c r="JOX179" s="78" t="s">
        <v>204</v>
      </c>
      <c r="JOY179" s="78" t="s">
        <v>204</v>
      </c>
      <c r="JOZ179" s="78" t="s">
        <v>204</v>
      </c>
      <c r="JPA179" s="78" t="s">
        <v>204</v>
      </c>
      <c r="JPB179" s="78" t="s">
        <v>204</v>
      </c>
      <c r="JPC179" s="78" t="s">
        <v>204</v>
      </c>
      <c r="JPD179" s="78" t="s">
        <v>204</v>
      </c>
      <c r="JPE179" s="78" t="s">
        <v>204</v>
      </c>
      <c r="JPF179" s="78" t="s">
        <v>204</v>
      </c>
      <c r="JPG179" s="78" t="s">
        <v>204</v>
      </c>
      <c r="JPH179" s="78" t="s">
        <v>204</v>
      </c>
      <c r="JPI179" s="78" t="s">
        <v>204</v>
      </c>
      <c r="JPJ179" s="78" t="s">
        <v>204</v>
      </c>
      <c r="JPK179" s="78" t="s">
        <v>204</v>
      </c>
      <c r="JPL179" s="78" t="s">
        <v>204</v>
      </c>
      <c r="JPM179" s="78" t="s">
        <v>204</v>
      </c>
      <c r="JPN179" s="78" t="s">
        <v>204</v>
      </c>
      <c r="JPO179" s="78" t="s">
        <v>204</v>
      </c>
      <c r="JPP179" s="78" t="s">
        <v>204</v>
      </c>
      <c r="JPQ179" s="78" t="s">
        <v>204</v>
      </c>
      <c r="JPR179" s="78" t="s">
        <v>204</v>
      </c>
      <c r="JPS179" s="78" t="s">
        <v>204</v>
      </c>
      <c r="JPT179" s="78" t="s">
        <v>204</v>
      </c>
      <c r="JPU179" s="78" t="s">
        <v>204</v>
      </c>
      <c r="JPV179" s="78" t="s">
        <v>204</v>
      </c>
      <c r="JPW179" s="78" t="s">
        <v>204</v>
      </c>
      <c r="JPX179" s="78" t="s">
        <v>204</v>
      </c>
      <c r="JPY179" s="78" t="s">
        <v>204</v>
      </c>
      <c r="JPZ179" s="78" t="s">
        <v>204</v>
      </c>
      <c r="JQA179" s="78" t="s">
        <v>204</v>
      </c>
      <c r="JQB179" s="78" t="s">
        <v>204</v>
      </c>
      <c r="JQC179" s="78" t="s">
        <v>204</v>
      </c>
      <c r="JQD179" s="78" t="s">
        <v>204</v>
      </c>
      <c r="JQE179" s="78" t="s">
        <v>204</v>
      </c>
      <c r="JQF179" s="78" t="s">
        <v>204</v>
      </c>
      <c r="JQG179" s="78" t="s">
        <v>204</v>
      </c>
      <c r="JQH179" s="78" t="s">
        <v>204</v>
      </c>
      <c r="JQI179" s="78" t="s">
        <v>204</v>
      </c>
      <c r="JQJ179" s="78" t="s">
        <v>204</v>
      </c>
      <c r="JQK179" s="78" t="s">
        <v>204</v>
      </c>
      <c r="JQL179" s="78" t="s">
        <v>204</v>
      </c>
      <c r="JQM179" s="78" t="s">
        <v>204</v>
      </c>
      <c r="JQN179" s="78" t="s">
        <v>204</v>
      </c>
      <c r="JQO179" s="78" t="s">
        <v>204</v>
      </c>
      <c r="JQP179" s="78" t="s">
        <v>204</v>
      </c>
      <c r="JQQ179" s="78" t="s">
        <v>204</v>
      </c>
      <c r="JQR179" s="78" t="s">
        <v>204</v>
      </c>
      <c r="JQS179" s="78" t="s">
        <v>204</v>
      </c>
      <c r="JQT179" s="78" t="s">
        <v>204</v>
      </c>
      <c r="JQU179" s="78" t="s">
        <v>204</v>
      </c>
      <c r="JQV179" s="78" t="s">
        <v>204</v>
      </c>
      <c r="JQW179" s="78" t="s">
        <v>204</v>
      </c>
      <c r="JQX179" s="78" t="s">
        <v>204</v>
      </c>
      <c r="JQY179" s="78" t="s">
        <v>204</v>
      </c>
      <c r="JQZ179" s="78" t="s">
        <v>204</v>
      </c>
      <c r="JRA179" s="78" t="s">
        <v>204</v>
      </c>
      <c r="JRB179" s="78" t="s">
        <v>204</v>
      </c>
      <c r="JRC179" s="78" t="s">
        <v>204</v>
      </c>
      <c r="JRD179" s="78" t="s">
        <v>204</v>
      </c>
      <c r="JRE179" s="78" t="s">
        <v>204</v>
      </c>
      <c r="JRF179" s="78" t="s">
        <v>204</v>
      </c>
      <c r="JRG179" s="78" t="s">
        <v>204</v>
      </c>
      <c r="JRH179" s="78" t="s">
        <v>204</v>
      </c>
      <c r="JRI179" s="78" t="s">
        <v>204</v>
      </c>
      <c r="JRJ179" s="78" t="s">
        <v>204</v>
      </c>
      <c r="JRK179" s="78" t="s">
        <v>204</v>
      </c>
      <c r="JRL179" s="78" t="s">
        <v>204</v>
      </c>
      <c r="JRM179" s="78" t="s">
        <v>204</v>
      </c>
      <c r="JRN179" s="78" t="s">
        <v>204</v>
      </c>
      <c r="JRO179" s="78" t="s">
        <v>204</v>
      </c>
      <c r="JRP179" s="78" t="s">
        <v>204</v>
      </c>
      <c r="JRQ179" s="78" t="s">
        <v>204</v>
      </c>
      <c r="JRR179" s="78" t="s">
        <v>204</v>
      </c>
      <c r="JRS179" s="78" t="s">
        <v>204</v>
      </c>
      <c r="JRT179" s="78" t="s">
        <v>204</v>
      </c>
      <c r="JRU179" s="78" t="s">
        <v>204</v>
      </c>
      <c r="JRV179" s="78" t="s">
        <v>204</v>
      </c>
      <c r="JRW179" s="78" t="s">
        <v>204</v>
      </c>
      <c r="JRX179" s="78" t="s">
        <v>204</v>
      </c>
      <c r="JRY179" s="78" t="s">
        <v>204</v>
      </c>
      <c r="JRZ179" s="78" t="s">
        <v>204</v>
      </c>
      <c r="JSA179" s="78" t="s">
        <v>204</v>
      </c>
      <c r="JSB179" s="78" t="s">
        <v>204</v>
      </c>
      <c r="JSC179" s="78" t="s">
        <v>204</v>
      </c>
      <c r="JSD179" s="78" t="s">
        <v>204</v>
      </c>
      <c r="JSE179" s="78" t="s">
        <v>204</v>
      </c>
      <c r="JSF179" s="78" t="s">
        <v>204</v>
      </c>
      <c r="JSG179" s="78" t="s">
        <v>204</v>
      </c>
      <c r="JSH179" s="78" t="s">
        <v>204</v>
      </c>
      <c r="JSI179" s="78" t="s">
        <v>204</v>
      </c>
      <c r="JSJ179" s="78" t="s">
        <v>204</v>
      </c>
      <c r="JSK179" s="78" t="s">
        <v>204</v>
      </c>
      <c r="JSL179" s="78" t="s">
        <v>204</v>
      </c>
      <c r="JSM179" s="78" t="s">
        <v>204</v>
      </c>
      <c r="JSN179" s="78" t="s">
        <v>204</v>
      </c>
      <c r="JSO179" s="78" t="s">
        <v>204</v>
      </c>
      <c r="JSP179" s="78" t="s">
        <v>204</v>
      </c>
      <c r="JSQ179" s="78" t="s">
        <v>204</v>
      </c>
      <c r="JSR179" s="78" t="s">
        <v>204</v>
      </c>
      <c r="JSS179" s="78" t="s">
        <v>204</v>
      </c>
      <c r="JST179" s="78" t="s">
        <v>204</v>
      </c>
      <c r="JSU179" s="78" t="s">
        <v>204</v>
      </c>
      <c r="JSV179" s="78" t="s">
        <v>204</v>
      </c>
      <c r="JSW179" s="78" t="s">
        <v>204</v>
      </c>
      <c r="JSX179" s="78" t="s">
        <v>204</v>
      </c>
      <c r="JSY179" s="78" t="s">
        <v>204</v>
      </c>
      <c r="JSZ179" s="78" t="s">
        <v>204</v>
      </c>
      <c r="JTA179" s="78" t="s">
        <v>204</v>
      </c>
      <c r="JTB179" s="78" t="s">
        <v>204</v>
      </c>
      <c r="JTC179" s="78" t="s">
        <v>204</v>
      </c>
      <c r="JTD179" s="78" t="s">
        <v>204</v>
      </c>
      <c r="JTE179" s="78" t="s">
        <v>204</v>
      </c>
      <c r="JTF179" s="78" t="s">
        <v>204</v>
      </c>
      <c r="JTG179" s="78" t="s">
        <v>204</v>
      </c>
      <c r="JTH179" s="78" t="s">
        <v>204</v>
      </c>
      <c r="JTI179" s="78" t="s">
        <v>204</v>
      </c>
      <c r="JTJ179" s="78" t="s">
        <v>204</v>
      </c>
      <c r="JTK179" s="78" t="s">
        <v>204</v>
      </c>
      <c r="JTL179" s="78" t="s">
        <v>204</v>
      </c>
      <c r="JTM179" s="78" t="s">
        <v>204</v>
      </c>
      <c r="JTN179" s="78" t="s">
        <v>204</v>
      </c>
      <c r="JTO179" s="78" t="s">
        <v>204</v>
      </c>
      <c r="JTP179" s="78" t="s">
        <v>204</v>
      </c>
      <c r="JTQ179" s="78" t="s">
        <v>204</v>
      </c>
      <c r="JTR179" s="78" t="s">
        <v>204</v>
      </c>
      <c r="JTS179" s="78" t="s">
        <v>204</v>
      </c>
      <c r="JTT179" s="78" t="s">
        <v>204</v>
      </c>
      <c r="JTU179" s="78" t="s">
        <v>204</v>
      </c>
      <c r="JTV179" s="78" t="s">
        <v>204</v>
      </c>
      <c r="JTW179" s="78" t="s">
        <v>204</v>
      </c>
      <c r="JTX179" s="78" t="s">
        <v>204</v>
      </c>
      <c r="JTY179" s="78" t="s">
        <v>204</v>
      </c>
      <c r="JTZ179" s="78" t="s">
        <v>204</v>
      </c>
      <c r="JUA179" s="78" t="s">
        <v>204</v>
      </c>
      <c r="JUB179" s="78" t="s">
        <v>204</v>
      </c>
      <c r="JUC179" s="78" t="s">
        <v>204</v>
      </c>
      <c r="JUD179" s="78" t="s">
        <v>204</v>
      </c>
      <c r="JUE179" s="78" t="s">
        <v>204</v>
      </c>
      <c r="JUF179" s="78" t="s">
        <v>204</v>
      </c>
      <c r="JUG179" s="78" t="s">
        <v>204</v>
      </c>
      <c r="JUH179" s="78" t="s">
        <v>204</v>
      </c>
      <c r="JUI179" s="78" t="s">
        <v>204</v>
      </c>
      <c r="JUJ179" s="78" t="s">
        <v>204</v>
      </c>
      <c r="JUK179" s="78" t="s">
        <v>204</v>
      </c>
      <c r="JUL179" s="78" t="s">
        <v>204</v>
      </c>
      <c r="JUM179" s="78" t="s">
        <v>204</v>
      </c>
      <c r="JUN179" s="78" t="s">
        <v>204</v>
      </c>
      <c r="JUO179" s="78" t="s">
        <v>204</v>
      </c>
      <c r="JUP179" s="78" t="s">
        <v>204</v>
      </c>
      <c r="JUQ179" s="78" t="s">
        <v>204</v>
      </c>
      <c r="JUR179" s="78" t="s">
        <v>204</v>
      </c>
      <c r="JUS179" s="78" t="s">
        <v>204</v>
      </c>
      <c r="JUT179" s="78" t="s">
        <v>204</v>
      </c>
      <c r="JUU179" s="78" t="s">
        <v>204</v>
      </c>
      <c r="JUV179" s="78" t="s">
        <v>204</v>
      </c>
      <c r="JUW179" s="78" t="s">
        <v>204</v>
      </c>
      <c r="JUX179" s="78" t="s">
        <v>204</v>
      </c>
      <c r="JUY179" s="78" t="s">
        <v>204</v>
      </c>
      <c r="JUZ179" s="78" t="s">
        <v>204</v>
      </c>
      <c r="JVA179" s="78" t="s">
        <v>204</v>
      </c>
      <c r="JVB179" s="78" t="s">
        <v>204</v>
      </c>
      <c r="JVC179" s="78" t="s">
        <v>204</v>
      </c>
      <c r="JVD179" s="78" t="s">
        <v>204</v>
      </c>
      <c r="JVE179" s="78" t="s">
        <v>204</v>
      </c>
      <c r="JVF179" s="78" t="s">
        <v>204</v>
      </c>
      <c r="JVG179" s="78" t="s">
        <v>204</v>
      </c>
      <c r="JVH179" s="78" t="s">
        <v>204</v>
      </c>
      <c r="JVI179" s="78" t="s">
        <v>204</v>
      </c>
      <c r="JVJ179" s="78" t="s">
        <v>204</v>
      </c>
      <c r="JVK179" s="78" t="s">
        <v>204</v>
      </c>
      <c r="JVL179" s="78" t="s">
        <v>204</v>
      </c>
      <c r="JVM179" s="78" t="s">
        <v>204</v>
      </c>
      <c r="JVN179" s="78" t="s">
        <v>204</v>
      </c>
      <c r="JVO179" s="78" t="s">
        <v>204</v>
      </c>
      <c r="JVP179" s="78" t="s">
        <v>204</v>
      </c>
      <c r="JVQ179" s="78" t="s">
        <v>204</v>
      </c>
      <c r="JVR179" s="78" t="s">
        <v>204</v>
      </c>
      <c r="JVS179" s="78" t="s">
        <v>204</v>
      </c>
      <c r="JVT179" s="78" t="s">
        <v>204</v>
      </c>
      <c r="JVU179" s="78" t="s">
        <v>204</v>
      </c>
      <c r="JVV179" s="78" t="s">
        <v>204</v>
      </c>
      <c r="JVW179" s="78" t="s">
        <v>204</v>
      </c>
      <c r="JVX179" s="78" t="s">
        <v>204</v>
      </c>
      <c r="JVY179" s="78" t="s">
        <v>204</v>
      </c>
      <c r="JVZ179" s="78" t="s">
        <v>204</v>
      </c>
      <c r="JWA179" s="78" t="s">
        <v>204</v>
      </c>
      <c r="JWB179" s="78" t="s">
        <v>204</v>
      </c>
      <c r="JWC179" s="78" t="s">
        <v>204</v>
      </c>
      <c r="JWD179" s="78" t="s">
        <v>204</v>
      </c>
      <c r="JWE179" s="78" t="s">
        <v>204</v>
      </c>
      <c r="JWF179" s="78" t="s">
        <v>204</v>
      </c>
      <c r="JWG179" s="78" t="s">
        <v>204</v>
      </c>
      <c r="JWH179" s="78" t="s">
        <v>204</v>
      </c>
      <c r="JWI179" s="78" t="s">
        <v>204</v>
      </c>
      <c r="JWJ179" s="78" t="s">
        <v>204</v>
      </c>
      <c r="JWK179" s="78" t="s">
        <v>204</v>
      </c>
      <c r="JWL179" s="78" t="s">
        <v>204</v>
      </c>
      <c r="JWM179" s="78" t="s">
        <v>204</v>
      </c>
      <c r="JWN179" s="78" t="s">
        <v>204</v>
      </c>
      <c r="JWO179" s="78" t="s">
        <v>204</v>
      </c>
      <c r="JWP179" s="78" t="s">
        <v>204</v>
      </c>
      <c r="JWQ179" s="78" t="s">
        <v>204</v>
      </c>
      <c r="JWR179" s="78" t="s">
        <v>204</v>
      </c>
      <c r="JWS179" s="78" t="s">
        <v>204</v>
      </c>
      <c r="JWT179" s="78" t="s">
        <v>204</v>
      </c>
      <c r="JWU179" s="78" t="s">
        <v>204</v>
      </c>
      <c r="JWV179" s="78" t="s">
        <v>204</v>
      </c>
      <c r="JWW179" s="78" t="s">
        <v>204</v>
      </c>
      <c r="JWX179" s="78" t="s">
        <v>204</v>
      </c>
      <c r="JWY179" s="78" t="s">
        <v>204</v>
      </c>
      <c r="JWZ179" s="78" t="s">
        <v>204</v>
      </c>
      <c r="JXA179" s="78" t="s">
        <v>204</v>
      </c>
      <c r="JXB179" s="78" t="s">
        <v>204</v>
      </c>
      <c r="JXC179" s="78" t="s">
        <v>204</v>
      </c>
      <c r="JXD179" s="78" t="s">
        <v>204</v>
      </c>
      <c r="JXE179" s="78" t="s">
        <v>204</v>
      </c>
      <c r="JXF179" s="78" t="s">
        <v>204</v>
      </c>
      <c r="JXG179" s="78" t="s">
        <v>204</v>
      </c>
      <c r="JXH179" s="78" t="s">
        <v>204</v>
      </c>
      <c r="JXI179" s="78" t="s">
        <v>204</v>
      </c>
      <c r="JXJ179" s="78" t="s">
        <v>204</v>
      </c>
      <c r="JXK179" s="78" t="s">
        <v>204</v>
      </c>
      <c r="JXL179" s="78" t="s">
        <v>204</v>
      </c>
      <c r="JXM179" s="78" t="s">
        <v>204</v>
      </c>
      <c r="JXN179" s="78" t="s">
        <v>204</v>
      </c>
      <c r="JXO179" s="78" t="s">
        <v>204</v>
      </c>
      <c r="JXP179" s="78" t="s">
        <v>204</v>
      </c>
      <c r="JXQ179" s="78" t="s">
        <v>204</v>
      </c>
      <c r="JXR179" s="78" t="s">
        <v>204</v>
      </c>
      <c r="JXS179" s="78" t="s">
        <v>204</v>
      </c>
      <c r="JXT179" s="78" t="s">
        <v>204</v>
      </c>
      <c r="JXU179" s="78" t="s">
        <v>204</v>
      </c>
      <c r="JXV179" s="78" t="s">
        <v>204</v>
      </c>
      <c r="JXW179" s="78" t="s">
        <v>204</v>
      </c>
      <c r="JXX179" s="78" t="s">
        <v>204</v>
      </c>
      <c r="JXY179" s="78" t="s">
        <v>204</v>
      </c>
      <c r="JXZ179" s="78" t="s">
        <v>204</v>
      </c>
      <c r="JYA179" s="78" t="s">
        <v>204</v>
      </c>
      <c r="JYB179" s="78" t="s">
        <v>204</v>
      </c>
      <c r="JYC179" s="78" t="s">
        <v>204</v>
      </c>
      <c r="JYD179" s="78" t="s">
        <v>204</v>
      </c>
      <c r="JYE179" s="78" t="s">
        <v>204</v>
      </c>
      <c r="JYF179" s="78" t="s">
        <v>204</v>
      </c>
      <c r="JYG179" s="78" t="s">
        <v>204</v>
      </c>
      <c r="JYH179" s="78" t="s">
        <v>204</v>
      </c>
      <c r="JYI179" s="78" t="s">
        <v>204</v>
      </c>
      <c r="JYJ179" s="78" t="s">
        <v>204</v>
      </c>
      <c r="JYK179" s="78" t="s">
        <v>204</v>
      </c>
      <c r="JYL179" s="78" t="s">
        <v>204</v>
      </c>
      <c r="JYM179" s="78" t="s">
        <v>204</v>
      </c>
      <c r="JYN179" s="78" t="s">
        <v>204</v>
      </c>
      <c r="JYO179" s="78" t="s">
        <v>204</v>
      </c>
      <c r="JYP179" s="78" t="s">
        <v>204</v>
      </c>
      <c r="JYQ179" s="78" t="s">
        <v>204</v>
      </c>
      <c r="JYR179" s="78" t="s">
        <v>204</v>
      </c>
      <c r="JYS179" s="78" t="s">
        <v>204</v>
      </c>
      <c r="JYT179" s="78" t="s">
        <v>204</v>
      </c>
      <c r="JYU179" s="78" t="s">
        <v>204</v>
      </c>
      <c r="JYV179" s="78" t="s">
        <v>204</v>
      </c>
      <c r="JYW179" s="78" t="s">
        <v>204</v>
      </c>
      <c r="JYX179" s="78" t="s">
        <v>204</v>
      </c>
      <c r="JYY179" s="78" t="s">
        <v>204</v>
      </c>
      <c r="JYZ179" s="78" t="s">
        <v>204</v>
      </c>
      <c r="JZA179" s="78" t="s">
        <v>204</v>
      </c>
      <c r="JZB179" s="78" t="s">
        <v>204</v>
      </c>
      <c r="JZC179" s="78" t="s">
        <v>204</v>
      </c>
      <c r="JZD179" s="78" t="s">
        <v>204</v>
      </c>
      <c r="JZE179" s="78" t="s">
        <v>204</v>
      </c>
      <c r="JZF179" s="78" t="s">
        <v>204</v>
      </c>
      <c r="JZG179" s="78" t="s">
        <v>204</v>
      </c>
      <c r="JZH179" s="78" t="s">
        <v>204</v>
      </c>
      <c r="JZI179" s="78" t="s">
        <v>204</v>
      </c>
      <c r="JZJ179" s="78" t="s">
        <v>204</v>
      </c>
      <c r="JZK179" s="78" t="s">
        <v>204</v>
      </c>
      <c r="JZL179" s="78" t="s">
        <v>204</v>
      </c>
      <c r="JZM179" s="78" t="s">
        <v>204</v>
      </c>
      <c r="JZN179" s="78" t="s">
        <v>204</v>
      </c>
      <c r="JZO179" s="78" t="s">
        <v>204</v>
      </c>
      <c r="JZP179" s="78" t="s">
        <v>204</v>
      </c>
      <c r="JZQ179" s="78" t="s">
        <v>204</v>
      </c>
      <c r="JZR179" s="78" t="s">
        <v>204</v>
      </c>
      <c r="JZS179" s="78" t="s">
        <v>204</v>
      </c>
      <c r="JZT179" s="78" t="s">
        <v>204</v>
      </c>
      <c r="JZU179" s="78" t="s">
        <v>204</v>
      </c>
      <c r="JZV179" s="78" t="s">
        <v>204</v>
      </c>
      <c r="JZW179" s="78" t="s">
        <v>204</v>
      </c>
      <c r="JZX179" s="78" t="s">
        <v>204</v>
      </c>
      <c r="JZY179" s="78" t="s">
        <v>204</v>
      </c>
      <c r="JZZ179" s="78" t="s">
        <v>204</v>
      </c>
      <c r="KAA179" s="78" t="s">
        <v>204</v>
      </c>
      <c r="KAB179" s="78" t="s">
        <v>204</v>
      </c>
      <c r="KAC179" s="78" t="s">
        <v>204</v>
      </c>
      <c r="KAD179" s="78" t="s">
        <v>204</v>
      </c>
      <c r="KAE179" s="78" t="s">
        <v>204</v>
      </c>
      <c r="KAF179" s="78" t="s">
        <v>204</v>
      </c>
      <c r="KAG179" s="78" t="s">
        <v>204</v>
      </c>
      <c r="KAH179" s="78" t="s">
        <v>204</v>
      </c>
      <c r="KAI179" s="78" t="s">
        <v>204</v>
      </c>
      <c r="KAJ179" s="78" t="s">
        <v>204</v>
      </c>
      <c r="KAK179" s="78" t="s">
        <v>204</v>
      </c>
      <c r="KAL179" s="78" t="s">
        <v>204</v>
      </c>
      <c r="KAM179" s="78" t="s">
        <v>204</v>
      </c>
      <c r="KAN179" s="78" t="s">
        <v>204</v>
      </c>
      <c r="KAO179" s="78" t="s">
        <v>204</v>
      </c>
      <c r="KAP179" s="78" t="s">
        <v>204</v>
      </c>
      <c r="KAQ179" s="78" t="s">
        <v>204</v>
      </c>
      <c r="KAR179" s="78" t="s">
        <v>204</v>
      </c>
      <c r="KAS179" s="78" t="s">
        <v>204</v>
      </c>
      <c r="KAT179" s="78" t="s">
        <v>204</v>
      </c>
      <c r="KAU179" s="78" t="s">
        <v>204</v>
      </c>
      <c r="KAV179" s="78" t="s">
        <v>204</v>
      </c>
      <c r="KAW179" s="78" t="s">
        <v>204</v>
      </c>
      <c r="KAX179" s="78" t="s">
        <v>204</v>
      </c>
      <c r="KAY179" s="78" t="s">
        <v>204</v>
      </c>
      <c r="KAZ179" s="78" t="s">
        <v>204</v>
      </c>
      <c r="KBA179" s="78" t="s">
        <v>204</v>
      </c>
      <c r="KBB179" s="78" t="s">
        <v>204</v>
      </c>
      <c r="KBC179" s="78" t="s">
        <v>204</v>
      </c>
      <c r="KBD179" s="78" t="s">
        <v>204</v>
      </c>
      <c r="KBE179" s="78" t="s">
        <v>204</v>
      </c>
      <c r="KBF179" s="78" t="s">
        <v>204</v>
      </c>
      <c r="KBG179" s="78" t="s">
        <v>204</v>
      </c>
      <c r="KBH179" s="78" t="s">
        <v>204</v>
      </c>
      <c r="KBI179" s="78" t="s">
        <v>204</v>
      </c>
      <c r="KBJ179" s="78" t="s">
        <v>204</v>
      </c>
      <c r="KBK179" s="78" t="s">
        <v>204</v>
      </c>
      <c r="KBL179" s="78" t="s">
        <v>204</v>
      </c>
      <c r="KBM179" s="78" t="s">
        <v>204</v>
      </c>
      <c r="KBN179" s="78" t="s">
        <v>204</v>
      </c>
      <c r="KBO179" s="78" t="s">
        <v>204</v>
      </c>
      <c r="KBP179" s="78" t="s">
        <v>204</v>
      </c>
      <c r="KBQ179" s="78" t="s">
        <v>204</v>
      </c>
      <c r="KBR179" s="78" t="s">
        <v>204</v>
      </c>
      <c r="KBS179" s="78" t="s">
        <v>204</v>
      </c>
      <c r="KBT179" s="78" t="s">
        <v>204</v>
      </c>
      <c r="KBU179" s="78" t="s">
        <v>204</v>
      </c>
      <c r="KBV179" s="78" t="s">
        <v>204</v>
      </c>
      <c r="KBW179" s="78" t="s">
        <v>204</v>
      </c>
      <c r="KBX179" s="78" t="s">
        <v>204</v>
      </c>
      <c r="KBY179" s="78" t="s">
        <v>204</v>
      </c>
      <c r="KBZ179" s="78" t="s">
        <v>204</v>
      </c>
      <c r="KCA179" s="78" t="s">
        <v>204</v>
      </c>
      <c r="KCB179" s="78" t="s">
        <v>204</v>
      </c>
      <c r="KCC179" s="78" t="s">
        <v>204</v>
      </c>
      <c r="KCD179" s="78" t="s">
        <v>204</v>
      </c>
      <c r="KCE179" s="78" t="s">
        <v>204</v>
      </c>
      <c r="KCF179" s="78" t="s">
        <v>204</v>
      </c>
      <c r="KCG179" s="78" t="s">
        <v>204</v>
      </c>
      <c r="KCH179" s="78" t="s">
        <v>204</v>
      </c>
      <c r="KCI179" s="78" t="s">
        <v>204</v>
      </c>
      <c r="KCJ179" s="78" t="s">
        <v>204</v>
      </c>
      <c r="KCK179" s="78" t="s">
        <v>204</v>
      </c>
      <c r="KCL179" s="78" t="s">
        <v>204</v>
      </c>
      <c r="KCM179" s="78" t="s">
        <v>204</v>
      </c>
      <c r="KCN179" s="78" t="s">
        <v>204</v>
      </c>
      <c r="KCO179" s="78" t="s">
        <v>204</v>
      </c>
      <c r="KCP179" s="78" t="s">
        <v>204</v>
      </c>
      <c r="KCQ179" s="78" t="s">
        <v>204</v>
      </c>
      <c r="KCR179" s="78" t="s">
        <v>204</v>
      </c>
      <c r="KCS179" s="78" t="s">
        <v>204</v>
      </c>
      <c r="KCT179" s="78" t="s">
        <v>204</v>
      </c>
      <c r="KCU179" s="78" t="s">
        <v>204</v>
      </c>
      <c r="KCV179" s="78" t="s">
        <v>204</v>
      </c>
      <c r="KCW179" s="78" t="s">
        <v>204</v>
      </c>
      <c r="KCX179" s="78" t="s">
        <v>204</v>
      </c>
      <c r="KCY179" s="78" t="s">
        <v>204</v>
      </c>
      <c r="KCZ179" s="78" t="s">
        <v>204</v>
      </c>
      <c r="KDA179" s="78" t="s">
        <v>204</v>
      </c>
      <c r="KDB179" s="78" t="s">
        <v>204</v>
      </c>
      <c r="KDC179" s="78" t="s">
        <v>204</v>
      </c>
      <c r="KDD179" s="78" t="s">
        <v>204</v>
      </c>
      <c r="KDE179" s="78" t="s">
        <v>204</v>
      </c>
      <c r="KDF179" s="78" t="s">
        <v>204</v>
      </c>
      <c r="KDG179" s="78" t="s">
        <v>204</v>
      </c>
      <c r="KDH179" s="78" t="s">
        <v>204</v>
      </c>
      <c r="KDI179" s="78" t="s">
        <v>204</v>
      </c>
      <c r="KDJ179" s="78" t="s">
        <v>204</v>
      </c>
      <c r="KDK179" s="78" t="s">
        <v>204</v>
      </c>
      <c r="KDL179" s="78" t="s">
        <v>204</v>
      </c>
      <c r="KDM179" s="78" t="s">
        <v>204</v>
      </c>
      <c r="KDN179" s="78" t="s">
        <v>204</v>
      </c>
      <c r="KDO179" s="78" t="s">
        <v>204</v>
      </c>
      <c r="KDP179" s="78" t="s">
        <v>204</v>
      </c>
      <c r="KDQ179" s="78" t="s">
        <v>204</v>
      </c>
      <c r="KDR179" s="78" t="s">
        <v>204</v>
      </c>
      <c r="KDS179" s="78" t="s">
        <v>204</v>
      </c>
      <c r="KDT179" s="78" t="s">
        <v>204</v>
      </c>
      <c r="KDU179" s="78" t="s">
        <v>204</v>
      </c>
      <c r="KDV179" s="78" t="s">
        <v>204</v>
      </c>
      <c r="KDW179" s="78" t="s">
        <v>204</v>
      </c>
      <c r="KDX179" s="78" t="s">
        <v>204</v>
      </c>
      <c r="KDY179" s="78" t="s">
        <v>204</v>
      </c>
      <c r="KDZ179" s="78" t="s">
        <v>204</v>
      </c>
      <c r="KEA179" s="78" t="s">
        <v>204</v>
      </c>
      <c r="KEB179" s="78" t="s">
        <v>204</v>
      </c>
      <c r="KEC179" s="78" t="s">
        <v>204</v>
      </c>
      <c r="KED179" s="78" t="s">
        <v>204</v>
      </c>
      <c r="KEE179" s="78" t="s">
        <v>204</v>
      </c>
      <c r="KEF179" s="78" t="s">
        <v>204</v>
      </c>
      <c r="KEG179" s="78" t="s">
        <v>204</v>
      </c>
      <c r="KEH179" s="78" t="s">
        <v>204</v>
      </c>
      <c r="KEI179" s="78" t="s">
        <v>204</v>
      </c>
      <c r="KEJ179" s="78" t="s">
        <v>204</v>
      </c>
      <c r="KEK179" s="78" t="s">
        <v>204</v>
      </c>
      <c r="KEL179" s="78" t="s">
        <v>204</v>
      </c>
      <c r="KEM179" s="78" t="s">
        <v>204</v>
      </c>
      <c r="KEN179" s="78" t="s">
        <v>204</v>
      </c>
      <c r="KEO179" s="78" t="s">
        <v>204</v>
      </c>
      <c r="KEP179" s="78" t="s">
        <v>204</v>
      </c>
      <c r="KEQ179" s="78" t="s">
        <v>204</v>
      </c>
      <c r="KER179" s="78" t="s">
        <v>204</v>
      </c>
      <c r="KES179" s="78" t="s">
        <v>204</v>
      </c>
      <c r="KET179" s="78" t="s">
        <v>204</v>
      </c>
      <c r="KEU179" s="78" t="s">
        <v>204</v>
      </c>
      <c r="KEV179" s="78" t="s">
        <v>204</v>
      </c>
      <c r="KEW179" s="78" t="s">
        <v>204</v>
      </c>
      <c r="KEX179" s="78" t="s">
        <v>204</v>
      </c>
      <c r="KEY179" s="78" t="s">
        <v>204</v>
      </c>
      <c r="KEZ179" s="78" t="s">
        <v>204</v>
      </c>
      <c r="KFA179" s="78" t="s">
        <v>204</v>
      </c>
      <c r="KFB179" s="78" t="s">
        <v>204</v>
      </c>
      <c r="KFC179" s="78" t="s">
        <v>204</v>
      </c>
      <c r="KFD179" s="78" t="s">
        <v>204</v>
      </c>
      <c r="KFE179" s="78" t="s">
        <v>204</v>
      </c>
      <c r="KFF179" s="78" t="s">
        <v>204</v>
      </c>
      <c r="KFG179" s="78" t="s">
        <v>204</v>
      </c>
      <c r="KFH179" s="78" t="s">
        <v>204</v>
      </c>
      <c r="KFI179" s="78" t="s">
        <v>204</v>
      </c>
      <c r="KFJ179" s="78" t="s">
        <v>204</v>
      </c>
      <c r="KFK179" s="78" t="s">
        <v>204</v>
      </c>
      <c r="KFL179" s="78" t="s">
        <v>204</v>
      </c>
      <c r="KFM179" s="78" t="s">
        <v>204</v>
      </c>
      <c r="KFN179" s="78" t="s">
        <v>204</v>
      </c>
      <c r="KFO179" s="78" t="s">
        <v>204</v>
      </c>
      <c r="KFP179" s="78" t="s">
        <v>204</v>
      </c>
      <c r="KFQ179" s="78" t="s">
        <v>204</v>
      </c>
      <c r="KFR179" s="78" t="s">
        <v>204</v>
      </c>
      <c r="KFS179" s="78" t="s">
        <v>204</v>
      </c>
      <c r="KFT179" s="78" t="s">
        <v>204</v>
      </c>
      <c r="KFU179" s="78" t="s">
        <v>204</v>
      </c>
      <c r="KFV179" s="78" t="s">
        <v>204</v>
      </c>
      <c r="KFW179" s="78" t="s">
        <v>204</v>
      </c>
      <c r="KFX179" s="78" t="s">
        <v>204</v>
      </c>
      <c r="KFY179" s="78" t="s">
        <v>204</v>
      </c>
      <c r="KFZ179" s="78" t="s">
        <v>204</v>
      </c>
      <c r="KGA179" s="78" t="s">
        <v>204</v>
      </c>
      <c r="KGB179" s="78" t="s">
        <v>204</v>
      </c>
      <c r="KGC179" s="78" t="s">
        <v>204</v>
      </c>
      <c r="KGD179" s="78" t="s">
        <v>204</v>
      </c>
      <c r="KGE179" s="78" t="s">
        <v>204</v>
      </c>
      <c r="KGF179" s="78" t="s">
        <v>204</v>
      </c>
      <c r="KGG179" s="78" t="s">
        <v>204</v>
      </c>
      <c r="KGH179" s="78" t="s">
        <v>204</v>
      </c>
      <c r="KGI179" s="78" t="s">
        <v>204</v>
      </c>
      <c r="KGJ179" s="78" t="s">
        <v>204</v>
      </c>
      <c r="KGK179" s="78" t="s">
        <v>204</v>
      </c>
      <c r="KGL179" s="78" t="s">
        <v>204</v>
      </c>
      <c r="KGM179" s="78" t="s">
        <v>204</v>
      </c>
      <c r="KGN179" s="78" t="s">
        <v>204</v>
      </c>
      <c r="KGO179" s="78" t="s">
        <v>204</v>
      </c>
      <c r="KGP179" s="78" t="s">
        <v>204</v>
      </c>
      <c r="KGQ179" s="78" t="s">
        <v>204</v>
      </c>
      <c r="KGR179" s="78" t="s">
        <v>204</v>
      </c>
      <c r="KGS179" s="78" t="s">
        <v>204</v>
      </c>
      <c r="KGT179" s="78" t="s">
        <v>204</v>
      </c>
      <c r="KGU179" s="78" t="s">
        <v>204</v>
      </c>
      <c r="KGV179" s="78" t="s">
        <v>204</v>
      </c>
      <c r="KGW179" s="78" t="s">
        <v>204</v>
      </c>
      <c r="KGX179" s="78" t="s">
        <v>204</v>
      </c>
      <c r="KGY179" s="78" t="s">
        <v>204</v>
      </c>
      <c r="KGZ179" s="78" t="s">
        <v>204</v>
      </c>
      <c r="KHA179" s="78" t="s">
        <v>204</v>
      </c>
      <c r="KHB179" s="78" t="s">
        <v>204</v>
      </c>
      <c r="KHC179" s="78" t="s">
        <v>204</v>
      </c>
      <c r="KHD179" s="78" t="s">
        <v>204</v>
      </c>
      <c r="KHE179" s="78" t="s">
        <v>204</v>
      </c>
      <c r="KHF179" s="78" t="s">
        <v>204</v>
      </c>
      <c r="KHG179" s="78" t="s">
        <v>204</v>
      </c>
      <c r="KHH179" s="78" t="s">
        <v>204</v>
      </c>
      <c r="KHI179" s="78" t="s">
        <v>204</v>
      </c>
      <c r="KHJ179" s="78" t="s">
        <v>204</v>
      </c>
      <c r="KHK179" s="78" t="s">
        <v>204</v>
      </c>
      <c r="KHL179" s="78" t="s">
        <v>204</v>
      </c>
      <c r="KHM179" s="78" t="s">
        <v>204</v>
      </c>
      <c r="KHN179" s="78" t="s">
        <v>204</v>
      </c>
      <c r="KHO179" s="78" t="s">
        <v>204</v>
      </c>
      <c r="KHP179" s="78" t="s">
        <v>204</v>
      </c>
      <c r="KHQ179" s="78" t="s">
        <v>204</v>
      </c>
      <c r="KHR179" s="78" t="s">
        <v>204</v>
      </c>
      <c r="KHS179" s="78" t="s">
        <v>204</v>
      </c>
      <c r="KHT179" s="78" t="s">
        <v>204</v>
      </c>
      <c r="KHU179" s="78" t="s">
        <v>204</v>
      </c>
      <c r="KHV179" s="78" t="s">
        <v>204</v>
      </c>
      <c r="KHW179" s="78" t="s">
        <v>204</v>
      </c>
      <c r="KHX179" s="78" t="s">
        <v>204</v>
      </c>
      <c r="KHY179" s="78" t="s">
        <v>204</v>
      </c>
      <c r="KHZ179" s="78" t="s">
        <v>204</v>
      </c>
      <c r="KIA179" s="78" t="s">
        <v>204</v>
      </c>
      <c r="KIB179" s="78" t="s">
        <v>204</v>
      </c>
      <c r="KIC179" s="78" t="s">
        <v>204</v>
      </c>
      <c r="KID179" s="78" t="s">
        <v>204</v>
      </c>
      <c r="KIE179" s="78" t="s">
        <v>204</v>
      </c>
      <c r="KIF179" s="78" t="s">
        <v>204</v>
      </c>
      <c r="KIG179" s="78" t="s">
        <v>204</v>
      </c>
      <c r="KIH179" s="78" t="s">
        <v>204</v>
      </c>
      <c r="KII179" s="78" t="s">
        <v>204</v>
      </c>
      <c r="KIJ179" s="78" t="s">
        <v>204</v>
      </c>
      <c r="KIK179" s="78" t="s">
        <v>204</v>
      </c>
      <c r="KIL179" s="78" t="s">
        <v>204</v>
      </c>
      <c r="KIM179" s="78" t="s">
        <v>204</v>
      </c>
      <c r="KIN179" s="78" t="s">
        <v>204</v>
      </c>
      <c r="KIO179" s="78" t="s">
        <v>204</v>
      </c>
      <c r="KIP179" s="78" t="s">
        <v>204</v>
      </c>
      <c r="KIQ179" s="78" t="s">
        <v>204</v>
      </c>
      <c r="KIR179" s="78" t="s">
        <v>204</v>
      </c>
      <c r="KIS179" s="78" t="s">
        <v>204</v>
      </c>
      <c r="KIT179" s="78" t="s">
        <v>204</v>
      </c>
      <c r="KIU179" s="78" t="s">
        <v>204</v>
      </c>
      <c r="KIV179" s="78" t="s">
        <v>204</v>
      </c>
      <c r="KIW179" s="78" t="s">
        <v>204</v>
      </c>
      <c r="KIX179" s="78" t="s">
        <v>204</v>
      </c>
      <c r="KIY179" s="78" t="s">
        <v>204</v>
      </c>
      <c r="KIZ179" s="78" t="s">
        <v>204</v>
      </c>
      <c r="KJA179" s="78" t="s">
        <v>204</v>
      </c>
      <c r="KJB179" s="78" t="s">
        <v>204</v>
      </c>
      <c r="KJC179" s="78" t="s">
        <v>204</v>
      </c>
      <c r="KJD179" s="78" t="s">
        <v>204</v>
      </c>
      <c r="KJE179" s="78" t="s">
        <v>204</v>
      </c>
      <c r="KJF179" s="78" t="s">
        <v>204</v>
      </c>
      <c r="KJG179" s="78" t="s">
        <v>204</v>
      </c>
      <c r="KJH179" s="78" t="s">
        <v>204</v>
      </c>
      <c r="KJI179" s="78" t="s">
        <v>204</v>
      </c>
      <c r="KJJ179" s="78" t="s">
        <v>204</v>
      </c>
      <c r="KJK179" s="78" t="s">
        <v>204</v>
      </c>
      <c r="KJL179" s="78" t="s">
        <v>204</v>
      </c>
      <c r="KJM179" s="78" t="s">
        <v>204</v>
      </c>
      <c r="KJN179" s="78" t="s">
        <v>204</v>
      </c>
      <c r="KJO179" s="78" t="s">
        <v>204</v>
      </c>
      <c r="KJP179" s="78" t="s">
        <v>204</v>
      </c>
      <c r="KJQ179" s="78" t="s">
        <v>204</v>
      </c>
      <c r="KJR179" s="78" t="s">
        <v>204</v>
      </c>
      <c r="KJS179" s="78" t="s">
        <v>204</v>
      </c>
      <c r="KJT179" s="78" t="s">
        <v>204</v>
      </c>
      <c r="KJU179" s="78" t="s">
        <v>204</v>
      </c>
      <c r="KJV179" s="78" t="s">
        <v>204</v>
      </c>
      <c r="KJW179" s="78" t="s">
        <v>204</v>
      </c>
      <c r="KJX179" s="78" t="s">
        <v>204</v>
      </c>
      <c r="KJY179" s="78" t="s">
        <v>204</v>
      </c>
      <c r="KJZ179" s="78" t="s">
        <v>204</v>
      </c>
      <c r="KKA179" s="78" t="s">
        <v>204</v>
      </c>
      <c r="KKB179" s="78" t="s">
        <v>204</v>
      </c>
      <c r="KKC179" s="78" t="s">
        <v>204</v>
      </c>
      <c r="KKD179" s="78" t="s">
        <v>204</v>
      </c>
      <c r="KKE179" s="78" t="s">
        <v>204</v>
      </c>
      <c r="KKF179" s="78" t="s">
        <v>204</v>
      </c>
      <c r="KKG179" s="78" t="s">
        <v>204</v>
      </c>
      <c r="KKH179" s="78" t="s">
        <v>204</v>
      </c>
      <c r="KKI179" s="78" t="s">
        <v>204</v>
      </c>
      <c r="KKJ179" s="78" t="s">
        <v>204</v>
      </c>
      <c r="KKK179" s="78" t="s">
        <v>204</v>
      </c>
      <c r="KKL179" s="78" t="s">
        <v>204</v>
      </c>
      <c r="KKM179" s="78" t="s">
        <v>204</v>
      </c>
      <c r="KKN179" s="78" t="s">
        <v>204</v>
      </c>
      <c r="KKO179" s="78" t="s">
        <v>204</v>
      </c>
      <c r="KKP179" s="78" t="s">
        <v>204</v>
      </c>
      <c r="KKQ179" s="78" t="s">
        <v>204</v>
      </c>
      <c r="KKR179" s="78" t="s">
        <v>204</v>
      </c>
      <c r="KKS179" s="78" t="s">
        <v>204</v>
      </c>
      <c r="KKT179" s="78" t="s">
        <v>204</v>
      </c>
      <c r="KKU179" s="78" t="s">
        <v>204</v>
      </c>
      <c r="KKV179" s="78" t="s">
        <v>204</v>
      </c>
      <c r="KKW179" s="78" t="s">
        <v>204</v>
      </c>
      <c r="KKX179" s="78" t="s">
        <v>204</v>
      </c>
      <c r="KKY179" s="78" t="s">
        <v>204</v>
      </c>
      <c r="KKZ179" s="78" t="s">
        <v>204</v>
      </c>
      <c r="KLA179" s="78" t="s">
        <v>204</v>
      </c>
      <c r="KLB179" s="78" t="s">
        <v>204</v>
      </c>
      <c r="KLC179" s="78" t="s">
        <v>204</v>
      </c>
      <c r="KLD179" s="78" t="s">
        <v>204</v>
      </c>
      <c r="KLE179" s="78" t="s">
        <v>204</v>
      </c>
      <c r="KLF179" s="78" t="s">
        <v>204</v>
      </c>
      <c r="KLG179" s="78" t="s">
        <v>204</v>
      </c>
      <c r="KLH179" s="78" t="s">
        <v>204</v>
      </c>
      <c r="KLI179" s="78" t="s">
        <v>204</v>
      </c>
      <c r="KLJ179" s="78" t="s">
        <v>204</v>
      </c>
      <c r="KLK179" s="78" t="s">
        <v>204</v>
      </c>
      <c r="KLL179" s="78" t="s">
        <v>204</v>
      </c>
      <c r="KLM179" s="78" t="s">
        <v>204</v>
      </c>
      <c r="KLN179" s="78" t="s">
        <v>204</v>
      </c>
      <c r="KLO179" s="78" t="s">
        <v>204</v>
      </c>
      <c r="KLP179" s="78" t="s">
        <v>204</v>
      </c>
      <c r="KLQ179" s="78" t="s">
        <v>204</v>
      </c>
      <c r="KLR179" s="78" t="s">
        <v>204</v>
      </c>
      <c r="KLS179" s="78" t="s">
        <v>204</v>
      </c>
      <c r="KLT179" s="78" t="s">
        <v>204</v>
      </c>
      <c r="KLU179" s="78" t="s">
        <v>204</v>
      </c>
      <c r="KLV179" s="78" t="s">
        <v>204</v>
      </c>
      <c r="KLW179" s="78" t="s">
        <v>204</v>
      </c>
      <c r="KLX179" s="78" t="s">
        <v>204</v>
      </c>
      <c r="KLY179" s="78" t="s">
        <v>204</v>
      </c>
      <c r="KLZ179" s="78" t="s">
        <v>204</v>
      </c>
      <c r="KMA179" s="78" t="s">
        <v>204</v>
      </c>
      <c r="KMB179" s="78" t="s">
        <v>204</v>
      </c>
      <c r="KMC179" s="78" t="s">
        <v>204</v>
      </c>
      <c r="KMD179" s="78" t="s">
        <v>204</v>
      </c>
      <c r="KME179" s="78" t="s">
        <v>204</v>
      </c>
      <c r="KMF179" s="78" t="s">
        <v>204</v>
      </c>
      <c r="KMG179" s="78" t="s">
        <v>204</v>
      </c>
      <c r="KMH179" s="78" t="s">
        <v>204</v>
      </c>
      <c r="KMI179" s="78" t="s">
        <v>204</v>
      </c>
      <c r="KMJ179" s="78" t="s">
        <v>204</v>
      </c>
      <c r="KMK179" s="78" t="s">
        <v>204</v>
      </c>
      <c r="KML179" s="78" t="s">
        <v>204</v>
      </c>
      <c r="KMM179" s="78" t="s">
        <v>204</v>
      </c>
      <c r="KMN179" s="78" t="s">
        <v>204</v>
      </c>
      <c r="KMO179" s="78" t="s">
        <v>204</v>
      </c>
      <c r="KMP179" s="78" t="s">
        <v>204</v>
      </c>
      <c r="KMQ179" s="78" t="s">
        <v>204</v>
      </c>
      <c r="KMR179" s="78" t="s">
        <v>204</v>
      </c>
      <c r="KMS179" s="78" t="s">
        <v>204</v>
      </c>
      <c r="KMT179" s="78" t="s">
        <v>204</v>
      </c>
      <c r="KMU179" s="78" t="s">
        <v>204</v>
      </c>
      <c r="KMV179" s="78" t="s">
        <v>204</v>
      </c>
      <c r="KMW179" s="78" t="s">
        <v>204</v>
      </c>
      <c r="KMX179" s="78" t="s">
        <v>204</v>
      </c>
      <c r="KMY179" s="78" t="s">
        <v>204</v>
      </c>
      <c r="KMZ179" s="78" t="s">
        <v>204</v>
      </c>
      <c r="KNA179" s="78" t="s">
        <v>204</v>
      </c>
      <c r="KNB179" s="78" t="s">
        <v>204</v>
      </c>
      <c r="KNC179" s="78" t="s">
        <v>204</v>
      </c>
      <c r="KND179" s="78" t="s">
        <v>204</v>
      </c>
      <c r="KNE179" s="78" t="s">
        <v>204</v>
      </c>
      <c r="KNF179" s="78" t="s">
        <v>204</v>
      </c>
      <c r="KNG179" s="78" t="s">
        <v>204</v>
      </c>
      <c r="KNH179" s="78" t="s">
        <v>204</v>
      </c>
      <c r="KNI179" s="78" t="s">
        <v>204</v>
      </c>
      <c r="KNJ179" s="78" t="s">
        <v>204</v>
      </c>
      <c r="KNK179" s="78" t="s">
        <v>204</v>
      </c>
      <c r="KNL179" s="78" t="s">
        <v>204</v>
      </c>
      <c r="KNM179" s="78" t="s">
        <v>204</v>
      </c>
      <c r="KNN179" s="78" t="s">
        <v>204</v>
      </c>
      <c r="KNO179" s="78" t="s">
        <v>204</v>
      </c>
      <c r="KNP179" s="78" t="s">
        <v>204</v>
      </c>
      <c r="KNQ179" s="78" t="s">
        <v>204</v>
      </c>
      <c r="KNR179" s="78" t="s">
        <v>204</v>
      </c>
      <c r="KNS179" s="78" t="s">
        <v>204</v>
      </c>
      <c r="KNT179" s="78" t="s">
        <v>204</v>
      </c>
      <c r="KNU179" s="78" t="s">
        <v>204</v>
      </c>
      <c r="KNV179" s="78" t="s">
        <v>204</v>
      </c>
      <c r="KNW179" s="78" t="s">
        <v>204</v>
      </c>
      <c r="KNX179" s="78" t="s">
        <v>204</v>
      </c>
      <c r="KNY179" s="78" t="s">
        <v>204</v>
      </c>
      <c r="KNZ179" s="78" t="s">
        <v>204</v>
      </c>
      <c r="KOA179" s="78" t="s">
        <v>204</v>
      </c>
      <c r="KOB179" s="78" t="s">
        <v>204</v>
      </c>
      <c r="KOC179" s="78" t="s">
        <v>204</v>
      </c>
      <c r="KOD179" s="78" t="s">
        <v>204</v>
      </c>
      <c r="KOE179" s="78" t="s">
        <v>204</v>
      </c>
      <c r="KOF179" s="78" t="s">
        <v>204</v>
      </c>
      <c r="KOG179" s="78" t="s">
        <v>204</v>
      </c>
      <c r="KOH179" s="78" t="s">
        <v>204</v>
      </c>
      <c r="KOI179" s="78" t="s">
        <v>204</v>
      </c>
      <c r="KOJ179" s="78" t="s">
        <v>204</v>
      </c>
      <c r="KOK179" s="78" t="s">
        <v>204</v>
      </c>
      <c r="KOL179" s="78" t="s">
        <v>204</v>
      </c>
      <c r="KOM179" s="78" t="s">
        <v>204</v>
      </c>
      <c r="KON179" s="78" t="s">
        <v>204</v>
      </c>
      <c r="KOO179" s="78" t="s">
        <v>204</v>
      </c>
      <c r="KOP179" s="78" t="s">
        <v>204</v>
      </c>
      <c r="KOQ179" s="78" t="s">
        <v>204</v>
      </c>
      <c r="KOR179" s="78" t="s">
        <v>204</v>
      </c>
      <c r="KOS179" s="78" t="s">
        <v>204</v>
      </c>
      <c r="KOT179" s="78" t="s">
        <v>204</v>
      </c>
      <c r="KOU179" s="78" t="s">
        <v>204</v>
      </c>
      <c r="KOV179" s="78" t="s">
        <v>204</v>
      </c>
      <c r="KOW179" s="78" t="s">
        <v>204</v>
      </c>
      <c r="KOX179" s="78" t="s">
        <v>204</v>
      </c>
      <c r="KOY179" s="78" t="s">
        <v>204</v>
      </c>
      <c r="KOZ179" s="78" t="s">
        <v>204</v>
      </c>
      <c r="KPA179" s="78" t="s">
        <v>204</v>
      </c>
      <c r="KPB179" s="78" t="s">
        <v>204</v>
      </c>
      <c r="KPC179" s="78" t="s">
        <v>204</v>
      </c>
      <c r="KPD179" s="78" t="s">
        <v>204</v>
      </c>
      <c r="KPE179" s="78" t="s">
        <v>204</v>
      </c>
      <c r="KPF179" s="78" t="s">
        <v>204</v>
      </c>
      <c r="KPG179" s="78" t="s">
        <v>204</v>
      </c>
      <c r="KPH179" s="78" t="s">
        <v>204</v>
      </c>
      <c r="KPI179" s="78" t="s">
        <v>204</v>
      </c>
      <c r="KPJ179" s="78" t="s">
        <v>204</v>
      </c>
      <c r="KPK179" s="78" t="s">
        <v>204</v>
      </c>
      <c r="KPL179" s="78" t="s">
        <v>204</v>
      </c>
      <c r="KPM179" s="78" t="s">
        <v>204</v>
      </c>
      <c r="KPN179" s="78" t="s">
        <v>204</v>
      </c>
      <c r="KPO179" s="78" t="s">
        <v>204</v>
      </c>
      <c r="KPP179" s="78" t="s">
        <v>204</v>
      </c>
      <c r="KPQ179" s="78" t="s">
        <v>204</v>
      </c>
      <c r="KPR179" s="78" t="s">
        <v>204</v>
      </c>
      <c r="KPS179" s="78" t="s">
        <v>204</v>
      </c>
      <c r="KPT179" s="78" t="s">
        <v>204</v>
      </c>
      <c r="KPU179" s="78" t="s">
        <v>204</v>
      </c>
      <c r="KPV179" s="78" t="s">
        <v>204</v>
      </c>
      <c r="KPW179" s="78" t="s">
        <v>204</v>
      </c>
      <c r="KPX179" s="78" t="s">
        <v>204</v>
      </c>
      <c r="KPY179" s="78" t="s">
        <v>204</v>
      </c>
      <c r="KPZ179" s="78" t="s">
        <v>204</v>
      </c>
      <c r="KQA179" s="78" t="s">
        <v>204</v>
      </c>
      <c r="KQB179" s="78" t="s">
        <v>204</v>
      </c>
      <c r="KQC179" s="78" t="s">
        <v>204</v>
      </c>
      <c r="KQD179" s="78" t="s">
        <v>204</v>
      </c>
      <c r="KQE179" s="78" t="s">
        <v>204</v>
      </c>
      <c r="KQF179" s="78" t="s">
        <v>204</v>
      </c>
      <c r="KQG179" s="78" t="s">
        <v>204</v>
      </c>
      <c r="KQH179" s="78" t="s">
        <v>204</v>
      </c>
      <c r="KQI179" s="78" t="s">
        <v>204</v>
      </c>
      <c r="KQJ179" s="78" t="s">
        <v>204</v>
      </c>
      <c r="KQK179" s="78" t="s">
        <v>204</v>
      </c>
      <c r="KQL179" s="78" t="s">
        <v>204</v>
      </c>
      <c r="KQM179" s="78" t="s">
        <v>204</v>
      </c>
      <c r="KQN179" s="78" t="s">
        <v>204</v>
      </c>
      <c r="KQO179" s="78" t="s">
        <v>204</v>
      </c>
      <c r="KQP179" s="78" t="s">
        <v>204</v>
      </c>
      <c r="KQQ179" s="78" t="s">
        <v>204</v>
      </c>
      <c r="KQR179" s="78" t="s">
        <v>204</v>
      </c>
      <c r="KQS179" s="78" t="s">
        <v>204</v>
      </c>
      <c r="KQT179" s="78" t="s">
        <v>204</v>
      </c>
      <c r="KQU179" s="78" t="s">
        <v>204</v>
      </c>
      <c r="KQV179" s="78" t="s">
        <v>204</v>
      </c>
      <c r="KQW179" s="78" t="s">
        <v>204</v>
      </c>
      <c r="KQX179" s="78" t="s">
        <v>204</v>
      </c>
      <c r="KQY179" s="78" t="s">
        <v>204</v>
      </c>
      <c r="KQZ179" s="78" t="s">
        <v>204</v>
      </c>
      <c r="KRA179" s="78" t="s">
        <v>204</v>
      </c>
      <c r="KRB179" s="78" t="s">
        <v>204</v>
      </c>
      <c r="KRC179" s="78" t="s">
        <v>204</v>
      </c>
      <c r="KRD179" s="78" t="s">
        <v>204</v>
      </c>
      <c r="KRE179" s="78" t="s">
        <v>204</v>
      </c>
      <c r="KRF179" s="78" t="s">
        <v>204</v>
      </c>
      <c r="KRG179" s="78" t="s">
        <v>204</v>
      </c>
      <c r="KRH179" s="78" t="s">
        <v>204</v>
      </c>
      <c r="KRI179" s="78" t="s">
        <v>204</v>
      </c>
      <c r="KRJ179" s="78" t="s">
        <v>204</v>
      </c>
      <c r="KRK179" s="78" t="s">
        <v>204</v>
      </c>
      <c r="KRL179" s="78" t="s">
        <v>204</v>
      </c>
      <c r="KRM179" s="78" t="s">
        <v>204</v>
      </c>
      <c r="KRN179" s="78" t="s">
        <v>204</v>
      </c>
      <c r="KRO179" s="78" t="s">
        <v>204</v>
      </c>
      <c r="KRP179" s="78" t="s">
        <v>204</v>
      </c>
      <c r="KRQ179" s="78" t="s">
        <v>204</v>
      </c>
      <c r="KRR179" s="78" t="s">
        <v>204</v>
      </c>
      <c r="KRS179" s="78" t="s">
        <v>204</v>
      </c>
      <c r="KRT179" s="78" t="s">
        <v>204</v>
      </c>
      <c r="KRU179" s="78" t="s">
        <v>204</v>
      </c>
      <c r="KRV179" s="78" t="s">
        <v>204</v>
      </c>
      <c r="KRW179" s="78" t="s">
        <v>204</v>
      </c>
      <c r="KRX179" s="78" t="s">
        <v>204</v>
      </c>
      <c r="KRY179" s="78" t="s">
        <v>204</v>
      </c>
      <c r="KRZ179" s="78" t="s">
        <v>204</v>
      </c>
      <c r="KSA179" s="78" t="s">
        <v>204</v>
      </c>
      <c r="KSB179" s="78" t="s">
        <v>204</v>
      </c>
      <c r="KSC179" s="78" t="s">
        <v>204</v>
      </c>
      <c r="KSD179" s="78" t="s">
        <v>204</v>
      </c>
      <c r="KSE179" s="78" t="s">
        <v>204</v>
      </c>
      <c r="KSF179" s="78" t="s">
        <v>204</v>
      </c>
      <c r="KSG179" s="78" t="s">
        <v>204</v>
      </c>
      <c r="KSH179" s="78" t="s">
        <v>204</v>
      </c>
      <c r="KSI179" s="78" t="s">
        <v>204</v>
      </c>
      <c r="KSJ179" s="78" t="s">
        <v>204</v>
      </c>
      <c r="KSK179" s="78" t="s">
        <v>204</v>
      </c>
      <c r="KSL179" s="78" t="s">
        <v>204</v>
      </c>
      <c r="KSM179" s="78" t="s">
        <v>204</v>
      </c>
      <c r="KSN179" s="78" t="s">
        <v>204</v>
      </c>
      <c r="KSO179" s="78" t="s">
        <v>204</v>
      </c>
      <c r="KSP179" s="78" t="s">
        <v>204</v>
      </c>
      <c r="KSQ179" s="78" t="s">
        <v>204</v>
      </c>
      <c r="KSR179" s="78" t="s">
        <v>204</v>
      </c>
      <c r="KSS179" s="78" t="s">
        <v>204</v>
      </c>
      <c r="KST179" s="78" t="s">
        <v>204</v>
      </c>
      <c r="KSU179" s="78" t="s">
        <v>204</v>
      </c>
      <c r="KSV179" s="78" t="s">
        <v>204</v>
      </c>
      <c r="KSW179" s="78" t="s">
        <v>204</v>
      </c>
      <c r="KSX179" s="78" t="s">
        <v>204</v>
      </c>
      <c r="KSY179" s="78" t="s">
        <v>204</v>
      </c>
      <c r="KSZ179" s="78" t="s">
        <v>204</v>
      </c>
      <c r="KTA179" s="78" t="s">
        <v>204</v>
      </c>
      <c r="KTB179" s="78" t="s">
        <v>204</v>
      </c>
      <c r="KTC179" s="78" t="s">
        <v>204</v>
      </c>
      <c r="KTD179" s="78" t="s">
        <v>204</v>
      </c>
      <c r="KTE179" s="78" t="s">
        <v>204</v>
      </c>
      <c r="KTF179" s="78" t="s">
        <v>204</v>
      </c>
      <c r="KTG179" s="78" t="s">
        <v>204</v>
      </c>
      <c r="KTH179" s="78" t="s">
        <v>204</v>
      </c>
      <c r="KTI179" s="78" t="s">
        <v>204</v>
      </c>
      <c r="KTJ179" s="78" t="s">
        <v>204</v>
      </c>
      <c r="KTK179" s="78" t="s">
        <v>204</v>
      </c>
      <c r="KTL179" s="78" t="s">
        <v>204</v>
      </c>
      <c r="KTM179" s="78" t="s">
        <v>204</v>
      </c>
      <c r="KTN179" s="78" t="s">
        <v>204</v>
      </c>
      <c r="KTO179" s="78" t="s">
        <v>204</v>
      </c>
      <c r="KTP179" s="78" t="s">
        <v>204</v>
      </c>
      <c r="KTQ179" s="78" t="s">
        <v>204</v>
      </c>
      <c r="KTR179" s="78" t="s">
        <v>204</v>
      </c>
      <c r="KTS179" s="78" t="s">
        <v>204</v>
      </c>
      <c r="KTT179" s="78" t="s">
        <v>204</v>
      </c>
      <c r="KTU179" s="78" t="s">
        <v>204</v>
      </c>
      <c r="KTV179" s="78" t="s">
        <v>204</v>
      </c>
      <c r="KTW179" s="78" t="s">
        <v>204</v>
      </c>
      <c r="KTX179" s="78" t="s">
        <v>204</v>
      </c>
      <c r="KTY179" s="78" t="s">
        <v>204</v>
      </c>
      <c r="KTZ179" s="78" t="s">
        <v>204</v>
      </c>
      <c r="KUA179" s="78" t="s">
        <v>204</v>
      </c>
      <c r="KUB179" s="78" t="s">
        <v>204</v>
      </c>
      <c r="KUC179" s="78" t="s">
        <v>204</v>
      </c>
      <c r="KUD179" s="78" t="s">
        <v>204</v>
      </c>
      <c r="KUE179" s="78" t="s">
        <v>204</v>
      </c>
      <c r="KUF179" s="78" t="s">
        <v>204</v>
      </c>
      <c r="KUG179" s="78" t="s">
        <v>204</v>
      </c>
      <c r="KUH179" s="78" t="s">
        <v>204</v>
      </c>
      <c r="KUI179" s="78" t="s">
        <v>204</v>
      </c>
      <c r="KUJ179" s="78" t="s">
        <v>204</v>
      </c>
      <c r="KUK179" s="78" t="s">
        <v>204</v>
      </c>
      <c r="KUL179" s="78" t="s">
        <v>204</v>
      </c>
      <c r="KUM179" s="78" t="s">
        <v>204</v>
      </c>
      <c r="KUN179" s="78" t="s">
        <v>204</v>
      </c>
      <c r="KUO179" s="78" t="s">
        <v>204</v>
      </c>
      <c r="KUP179" s="78" t="s">
        <v>204</v>
      </c>
      <c r="KUQ179" s="78" t="s">
        <v>204</v>
      </c>
      <c r="KUR179" s="78" t="s">
        <v>204</v>
      </c>
      <c r="KUS179" s="78" t="s">
        <v>204</v>
      </c>
      <c r="KUT179" s="78" t="s">
        <v>204</v>
      </c>
      <c r="KUU179" s="78" t="s">
        <v>204</v>
      </c>
      <c r="KUV179" s="78" t="s">
        <v>204</v>
      </c>
      <c r="KUW179" s="78" t="s">
        <v>204</v>
      </c>
      <c r="KUX179" s="78" t="s">
        <v>204</v>
      </c>
      <c r="KUY179" s="78" t="s">
        <v>204</v>
      </c>
      <c r="KUZ179" s="78" t="s">
        <v>204</v>
      </c>
      <c r="KVA179" s="78" t="s">
        <v>204</v>
      </c>
      <c r="KVB179" s="78" t="s">
        <v>204</v>
      </c>
      <c r="KVC179" s="78" t="s">
        <v>204</v>
      </c>
      <c r="KVD179" s="78" t="s">
        <v>204</v>
      </c>
      <c r="KVE179" s="78" t="s">
        <v>204</v>
      </c>
      <c r="KVF179" s="78" t="s">
        <v>204</v>
      </c>
      <c r="KVG179" s="78" t="s">
        <v>204</v>
      </c>
      <c r="KVH179" s="78" t="s">
        <v>204</v>
      </c>
      <c r="KVI179" s="78" t="s">
        <v>204</v>
      </c>
      <c r="KVJ179" s="78" t="s">
        <v>204</v>
      </c>
      <c r="KVK179" s="78" t="s">
        <v>204</v>
      </c>
      <c r="KVL179" s="78" t="s">
        <v>204</v>
      </c>
      <c r="KVM179" s="78" t="s">
        <v>204</v>
      </c>
      <c r="KVN179" s="78" t="s">
        <v>204</v>
      </c>
      <c r="KVO179" s="78" t="s">
        <v>204</v>
      </c>
      <c r="KVP179" s="78" t="s">
        <v>204</v>
      </c>
      <c r="KVQ179" s="78" t="s">
        <v>204</v>
      </c>
      <c r="KVR179" s="78" t="s">
        <v>204</v>
      </c>
      <c r="KVS179" s="78" t="s">
        <v>204</v>
      </c>
      <c r="KVT179" s="78" t="s">
        <v>204</v>
      </c>
      <c r="KVU179" s="78" t="s">
        <v>204</v>
      </c>
      <c r="KVV179" s="78" t="s">
        <v>204</v>
      </c>
      <c r="KVW179" s="78" t="s">
        <v>204</v>
      </c>
      <c r="KVX179" s="78" t="s">
        <v>204</v>
      </c>
      <c r="KVY179" s="78" t="s">
        <v>204</v>
      </c>
      <c r="KVZ179" s="78" t="s">
        <v>204</v>
      </c>
      <c r="KWA179" s="78" t="s">
        <v>204</v>
      </c>
      <c r="KWB179" s="78" t="s">
        <v>204</v>
      </c>
      <c r="KWC179" s="78" t="s">
        <v>204</v>
      </c>
      <c r="KWD179" s="78" t="s">
        <v>204</v>
      </c>
      <c r="KWE179" s="78" t="s">
        <v>204</v>
      </c>
      <c r="KWF179" s="78" t="s">
        <v>204</v>
      </c>
      <c r="KWG179" s="78" t="s">
        <v>204</v>
      </c>
      <c r="KWH179" s="78" t="s">
        <v>204</v>
      </c>
      <c r="KWI179" s="78" t="s">
        <v>204</v>
      </c>
      <c r="KWJ179" s="78" t="s">
        <v>204</v>
      </c>
      <c r="KWK179" s="78" t="s">
        <v>204</v>
      </c>
      <c r="KWL179" s="78" t="s">
        <v>204</v>
      </c>
      <c r="KWM179" s="78" t="s">
        <v>204</v>
      </c>
      <c r="KWN179" s="78" t="s">
        <v>204</v>
      </c>
      <c r="KWO179" s="78" t="s">
        <v>204</v>
      </c>
      <c r="KWP179" s="78" t="s">
        <v>204</v>
      </c>
      <c r="KWQ179" s="78" t="s">
        <v>204</v>
      </c>
      <c r="KWR179" s="78" t="s">
        <v>204</v>
      </c>
      <c r="KWS179" s="78" t="s">
        <v>204</v>
      </c>
      <c r="KWT179" s="78" t="s">
        <v>204</v>
      </c>
      <c r="KWU179" s="78" t="s">
        <v>204</v>
      </c>
      <c r="KWV179" s="78" t="s">
        <v>204</v>
      </c>
      <c r="KWW179" s="78" t="s">
        <v>204</v>
      </c>
      <c r="KWX179" s="78" t="s">
        <v>204</v>
      </c>
      <c r="KWY179" s="78" t="s">
        <v>204</v>
      </c>
      <c r="KWZ179" s="78" t="s">
        <v>204</v>
      </c>
      <c r="KXA179" s="78" t="s">
        <v>204</v>
      </c>
      <c r="KXB179" s="78" t="s">
        <v>204</v>
      </c>
      <c r="KXC179" s="78" t="s">
        <v>204</v>
      </c>
      <c r="KXD179" s="78" t="s">
        <v>204</v>
      </c>
      <c r="KXE179" s="78" t="s">
        <v>204</v>
      </c>
      <c r="KXF179" s="78" t="s">
        <v>204</v>
      </c>
      <c r="KXG179" s="78" t="s">
        <v>204</v>
      </c>
      <c r="KXH179" s="78" t="s">
        <v>204</v>
      </c>
      <c r="KXI179" s="78" t="s">
        <v>204</v>
      </c>
      <c r="KXJ179" s="78" t="s">
        <v>204</v>
      </c>
      <c r="KXK179" s="78" t="s">
        <v>204</v>
      </c>
      <c r="KXL179" s="78" t="s">
        <v>204</v>
      </c>
      <c r="KXM179" s="78" t="s">
        <v>204</v>
      </c>
      <c r="KXN179" s="78" t="s">
        <v>204</v>
      </c>
      <c r="KXO179" s="78" t="s">
        <v>204</v>
      </c>
      <c r="KXP179" s="78" t="s">
        <v>204</v>
      </c>
      <c r="KXQ179" s="78" t="s">
        <v>204</v>
      </c>
      <c r="KXR179" s="78" t="s">
        <v>204</v>
      </c>
      <c r="KXS179" s="78" t="s">
        <v>204</v>
      </c>
      <c r="KXT179" s="78" t="s">
        <v>204</v>
      </c>
      <c r="KXU179" s="78" t="s">
        <v>204</v>
      </c>
      <c r="KXV179" s="78" t="s">
        <v>204</v>
      </c>
      <c r="KXW179" s="78" t="s">
        <v>204</v>
      </c>
      <c r="KXX179" s="78" t="s">
        <v>204</v>
      </c>
      <c r="KXY179" s="78" t="s">
        <v>204</v>
      </c>
      <c r="KXZ179" s="78" t="s">
        <v>204</v>
      </c>
      <c r="KYA179" s="78" t="s">
        <v>204</v>
      </c>
      <c r="KYB179" s="78" t="s">
        <v>204</v>
      </c>
      <c r="KYC179" s="78" t="s">
        <v>204</v>
      </c>
      <c r="KYD179" s="78" t="s">
        <v>204</v>
      </c>
      <c r="KYE179" s="78" t="s">
        <v>204</v>
      </c>
      <c r="KYF179" s="78" t="s">
        <v>204</v>
      </c>
      <c r="KYG179" s="78" t="s">
        <v>204</v>
      </c>
      <c r="KYH179" s="78" t="s">
        <v>204</v>
      </c>
      <c r="KYI179" s="78" t="s">
        <v>204</v>
      </c>
      <c r="KYJ179" s="78" t="s">
        <v>204</v>
      </c>
      <c r="KYK179" s="78" t="s">
        <v>204</v>
      </c>
      <c r="KYL179" s="78" t="s">
        <v>204</v>
      </c>
      <c r="KYM179" s="78" t="s">
        <v>204</v>
      </c>
      <c r="KYN179" s="78" t="s">
        <v>204</v>
      </c>
      <c r="KYO179" s="78" t="s">
        <v>204</v>
      </c>
      <c r="KYP179" s="78" t="s">
        <v>204</v>
      </c>
      <c r="KYQ179" s="78" t="s">
        <v>204</v>
      </c>
      <c r="KYR179" s="78" t="s">
        <v>204</v>
      </c>
      <c r="KYS179" s="78" t="s">
        <v>204</v>
      </c>
      <c r="KYT179" s="78" t="s">
        <v>204</v>
      </c>
      <c r="KYU179" s="78" t="s">
        <v>204</v>
      </c>
      <c r="KYV179" s="78" t="s">
        <v>204</v>
      </c>
      <c r="KYW179" s="78" t="s">
        <v>204</v>
      </c>
      <c r="KYX179" s="78" t="s">
        <v>204</v>
      </c>
      <c r="KYY179" s="78" t="s">
        <v>204</v>
      </c>
      <c r="KYZ179" s="78" t="s">
        <v>204</v>
      </c>
      <c r="KZA179" s="78" t="s">
        <v>204</v>
      </c>
      <c r="KZB179" s="78" t="s">
        <v>204</v>
      </c>
      <c r="KZC179" s="78" t="s">
        <v>204</v>
      </c>
      <c r="KZD179" s="78" t="s">
        <v>204</v>
      </c>
      <c r="KZE179" s="78" t="s">
        <v>204</v>
      </c>
      <c r="KZF179" s="78" t="s">
        <v>204</v>
      </c>
      <c r="KZG179" s="78" t="s">
        <v>204</v>
      </c>
      <c r="KZH179" s="78" t="s">
        <v>204</v>
      </c>
      <c r="KZI179" s="78" t="s">
        <v>204</v>
      </c>
      <c r="KZJ179" s="78" t="s">
        <v>204</v>
      </c>
      <c r="KZK179" s="78" t="s">
        <v>204</v>
      </c>
      <c r="KZL179" s="78" t="s">
        <v>204</v>
      </c>
      <c r="KZM179" s="78" t="s">
        <v>204</v>
      </c>
      <c r="KZN179" s="78" t="s">
        <v>204</v>
      </c>
      <c r="KZO179" s="78" t="s">
        <v>204</v>
      </c>
      <c r="KZP179" s="78" t="s">
        <v>204</v>
      </c>
      <c r="KZQ179" s="78" t="s">
        <v>204</v>
      </c>
      <c r="KZR179" s="78" t="s">
        <v>204</v>
      </c>
      <c r="KZS179" s="78" t="s">
        <v>204</v>
      </c>
      <c r="KZT179" s="78" t="s">
        <v>204</v>
      </c>
      <c r="KZU179" s="78" t="s">
        <v>204</v>
      </c>
      <c r="KZV179" s="78" t="s">
        <v>204</v>
      </c>
      <c r="KZW179" s="78" t="s">
        <v>204</v>
      </c>
      <c r="KZX179" s="78" t="s">
        <v>204</v>
      </c>
      <c r="KZY179" s="78" t="s">
        <v>204</v>
      </c>
      <c r="KZZ179" s="78" t="s">
        <v>204</v>
      </c>
      <c r="LAA179" s="78" t="s">
        <v>204</v>
      </c>
      <c r="LAB179" s="78" t="s">
        <v>204</v>
      </c>
      <c r="LAC179" s="78" t="s">
        <v>204</v>
      </c>
      <c r="LAD179" s="78" t="s">
        <v>204</v>
      </c>
      <c r="LAE179" s="78" t="s">
        <v>204</v>
      </c>
      <c r="LAF179" s="78" t="s">
        <v>204</v>
      </c>
      <c r="LAG179" s="78" t="s">
        <v>204</v>
      </c>
      <c r="LAH179" s="78" t="s">
        <v>204</v>
      </c>
      <c r="LAI179" s="78" t="s">
        <v>204</v>
      </c>
      <c r="LAJ179" s="78" t="s">
        <v>204</v>
      </c>
      <c r="LAK179" s="78" t="s">
        <v>204</v>
      </c>
      <c r="LAL179" s="78" t="s">
        <v>204</v>
      </c>
      <c r="LAM179" s="78" t="s">
        <v>204</v>
      </c>
      <c r="LAN179" s="78" t="s">
        <v>204</v>
      </c>
      <c r="LAO179" s="78" t="s">
        <v>204</v>
      </c>
      <c r="LAP179" s="78" t="s">
        <v>204</v>
      </c>
      <c r="LAQ179" s="78" t="s">
        <v>204</v>
      </c>
      <c r="LAR179" s="78" t="s">
        <v>204</v>
      </c>
      <c r="LAS179" s="78" t="s">
        <v>204</v>
      </c>
      <c r="LAT179" s="78" t="s">
        <v>204</v>
      </c>
      <c r="LAU179" s="78" t="s">
        <v>204</v>
      </c>
      <c r="LAV179" s="78" t="s">
        <v>204</v>
      </c>
      <c r="LAW179" s="78" t="s">
        <v>204</v>
      </c>
      <c r="LAX179" s="78" t="s">
        <v>204</v>
      </c>
      <c r="LAY179" s="78" t="s">
        <v>204</v>
      </c>
      <c r="LAZ179" s="78" t="s">
        <v>204</v>
      </c>
      <c r="LBA179" s="78" t="s">
        <v>204</v>
      </c>
      <c r="LBB179" s="78" t="s">
        <v>204</v>
      </c>
      <c r="LBC179" s="78" t="s">
        <v>204</v>
      </c>
      <c r="LBD179" s="78" t="s">
        <v>204</v>
      </c>
      <c r="LBE179" s="78" t="s">
        <v>204</v>
      </c>
      <c r="LBF179" s="78" t="s">
        <v>204</v>
      </c>
      <c r="LBG179" s="78" t="s">
        <v>204</v>
      </c>
      <c r="LBH179" s="78" t="s">
        <v>204</v>
      </c>
      <c r="LBI179" s="78" t="s">
        <v>204</v>
      </c>
      <c r="LBJ179" s="78" t="s">
        <v>204</v>
      </c>
      <c r="LBK179" s="78" t="s">
        <v>204</v>
      </c>
      <c r="LBL179" s="78" t="s">
        <v>204</v>
      </c>
      <c r="LBM179" s="78" t="s">
        <v>204</v>
      </c>
      <c r="LBN179" s="78" t="s">
        <v>204</v>
      </c>
      <c r="LBO179" s="78" t="s">
        <v>204</v>
      </c>
      <c r="LBP179" s="78" t="s">
        <v>204</v>
      </c>
      <c r="LBQ179" s="78" t="s">
        <v>204</v>
      </c>
      <c r="LBR179" s="78" t="s">
        <v>204</v>
      </c>
      <c r="LBS179" s="78" t="s">
        <v>204</v>
      </c>
      <c r="LBT179" s="78" t="s">
        <v>204</v>
      </c>
      <c r="LBU179" s="78" t="s">
        <v>204</v>
      </c>
      <c r="LBV179" s="78" t="s">
        <v>204</v>
      </c>
      <c r="LBW179" s="78" t="s">
        <v>204</v>
      </c>
      <c r="LBX179" s="78" t="s">
        <v>204</v>
      </c>
      <c r="LBY179" s="78" t="s">
        <v>204</v>
      </c>
      <c r="LBZ179" s="78" t="s">
        <v>204</v>
      </c>
      <c r="LCA179" s="78" t="s">
        <v>204</v>
      </c>
      <c r="LCB179" s="78" t="s">
        <v>204</v>
      </c>
      <c r="LCC179" s="78" t="s">
        <v>204</v>
      </c>
      <c r="LCD179" s="78" t="s">
        <v>204</v>
      </c>
      <c r="LCE179" s="78" t="s">
        <v>204</v>
      </c>
      <c r="LCF179" s="78" t="s">
        <v>204</v>
      </c>
      <c r="LCG179" s="78" t="s">
        <v>204</v>
      </c>
      <c r="LCH179" s="78" t="s">
        <v>204</v>
      </c>
      <c r="LCI179" s="78" t="s">
        <v>204</v>
      </c>
      <c r="LCJ179" s="78" t="s">
        <v>204</v>
      </c>
      <c r="LCK179" s="78" t="s">
        <v>204</v>
      </c>
      <c r="LCL179" s="78" t="s">
        <v>204</v>
      </c>
      <c r="LCM179" s="78" t="s">
        <v>204</v>
      </c>
      <c r="LCN179" s="78" t="s">
        <v>204</v>
      </c>
      <c r="LCO179" s="78" t="s">
        <v>204</v>
      </c>
      <c r="LCP179" s="78" t="s">
        <v>204</v>
      </c>
      <c r="LCQ179" s="78" t="s">
        <v>204</v>
      </c>
      <c r="LCR179" s="78" t="s">
        <v>204</v>
      </c>
      <c r="LCS179" s="78" t="s">
        <v>204</v>
      </c>
      <c r="LCT179" s="78" t="s">
        <v>204</v>
      </c>
      <c r="LCU179" s="78" t="s">
        <v>204</v>
      </c>
      <c r="LCV179" s="78" t="s">
        <v>204</v>
      </c>
      <c r="LCW179" s="78" t="s">
        <v>204</v>
      </c>
      <c r="LCX179" s="78" t="s">
        <v>204</v>
      </c>
      <c r="LCY179" s="78" t="s">
        <v>204</v>
      </c>
      <c r="LCZ179" s="78" t="s">
        <v>204</v>
      </c>
      <c r="LDA179" s="78" t="s">
        <v>204</v>
      </c>
      <c r="LDB179" s="78" t="s">
        <v>204</v>
      </c>
      <c r="LDC179" s="78" t="s">
        <v>204</v>
      </c>
      <c r="LDD179" s="78" t="s">
        <v>204</v>
      </c>
      <c r="LDE179" s="78" t="s">
        <v>204</v>
      </c>
      <c r="LDF179" s="78" t="s">
        <v>204</v>
      </c>
      <c r="LDG179" s="78" t="s">
        <v>204</v>
      </c>
      <c r="LDH179" s="78" t="s">
        <v>204</v>
      </c>
      <c r="LDI179" s="78" t="s">
        <v>204</v>
      </c>
      <c r="LDJ179" s="78" t="s">
        <v>204</v>
      </c>
      <c r="LDK179" s="78" t="s">
        <v>204</v>
      </c>
      <c r="LDL179" s="78" t="s">
        <v>204</v>
      </c>
      <c r="LDM179" s="78" t="s">
        <v>204</v>
      </c>
      <c r="LDN179" s="78" t="s">
        <v>204</v>
      </c>
      <c r="LDO179" s="78" t="s">
        <v>204</v>
      </c>
      <c r="LDP179" s="78" t="s">
        <v>204</v>
      </c>
      <c r="LDQ179" s="78" t="s">
        <v>204</v>
      </c>
      <c r="LDR179" s="78" t="s">
        <v>204</v>
      </c>
      <c r="LDS179" s="78" t="s">
        <v>204</v>
      </c>
      <c r="LDT179" s="78" t="s">
        <v>204</v>
      </c>
      <c r="LDU179" s="78" t="s">
        <v>204</v>
      </c>
      <c r="LDV179" s="78" t="s">
        <v>204</v>
      </c>
      <c r="LDW179" s="78" t="s">
        <v>204</v>
      </c>
      <c r="LDX179" s="78" t="s">
        <v>204</v>
      </c>
      <c r="LDY179" s="78" t="s">
        <v>204</v>
      </c>
      <c r="LDZ179" s="78" t="s">
        <v>204</v>
      </c>
      <c r="LEA179" s="78" t="s">
        <v>204</v>
      </c>
      <c r="LEB179" s="78" t="s">
        <v>204</v>
      </c>
      <c r="LEC179" s="78" t="s">
        <v>204</v>
      </c>
      <c r="LED179" s="78" t="s">
        <v>204</v>
      </c>
      <c r="LEE179" s="78" t="s">
        <v>204</v>
      </c>
      <c r="LEF179" s="78" t="s">
        <v>204</v>
      </c>
      <c r="LEG179" s="78" t="s">
        <v>204</v>
      </c>
      <c r="LEH179" s="78" t="s">
        <v>204</v>
      </c>
      <c r="LEI179" s="78" t="s">
        <v>204</v>
      </c>
      <c r="LEJ179" s="78" t="s">
        <v>204</v>
      </c>
      <c r="LEK179" s="78" t="s">
        <v>204</v>
      </c>
      <c r="LEL179" s="78" t="s">
        <v>204</v>
      </c>
      <c r="LEM179" s="78" t="s">
        <v>204</v>
      </c>
      <c r="LEN179" s="78" t="s">
        <v>204</v>
      </c>
      <c r="LEO179" s="78" t="s">
        <v>204</v>
      </c>
      <c r="LEP179" s="78" t="s">
        <v>204</v>
      </c>
      <c r="LEQ179" s="78" t="s">
        <v>204</v>
      </c>
      <c r="LER179" s="78" t="s">
        <v>204</v>
      </c>
      <c r="LES179" s="78" t="s">
        <v>204</v>
      </c>
      <c r="LET179" s="78" t="s">
        <v>204</v>
      </c>
      <c r="LEU179" s="78" t="s">
        <v>204</v>
      </c>
      <c r="LEV179" s="78" t="s">
        <v>204</v>
      </c>
      <c r="LEW179" s="78" t="s">
        <v>204</v>
      </c>
      <c r="LEX179" s="78" t="s">
        <v>204</v>
      </c>
      <c r="LEY179" s="78" t="s">
        <v>204</v>
      </c>
      <c r="LEZ179" s="78" t="s">
        <v>204</v>
      </c>
      <c r="LFA179" s="78" t="s">
        <v>204</v>
      </c>
      <c r="LFB179" s="78" t="s">
        <v>204</v>
      </c>
      <c r="LFC179" s="78" t="s">
        <v>204</v>
      </c>
      <c r="LFD179" s="78" t="s">
        <v>204</v>
      </c>
      <c r="LFE179" s="78" t="s">
        <v>204</v>
      </c>
      <c r="LFF179" s="78" t="s">
        <v>204</v>
      </c>
      <c r="LFG179" s="78" t="s">
        <v>204</v>
      </c>
      <c r="LFH179" s="78" t="s">
        <v>204</v>
      </c>
      <c r="LFI179" s="78" t="s">
        <v>204</v>
      </c>
      <c r="LFJ179" s="78" t="s">
        <v>204</v>
      </c>
      <c r="LFK179" s="78" t="s">
        <v>204</v>
      </c>
      <c r="LFL179" s="78" t="s">
        <v>204</v>
      </c>
      <c r="LFM179" s="78" t="s">
        <v>204</v>
      </c>
      <c r="LFN179" s="78" t="s">
        <v>204</v>
      </c>
      <c r="LFO179" s="78" t="s">
        <v>204</v>
      </c>
      <c r="LFP179" s="78" t="s">
        <v>204</v>
      </c>
      <c r="LFQ179" s="78" t="s">
        <v>204</v>
      </c>
      <c r="LFR179" s="78" t="s">
        <v>204</v>
      </c>
      <c r="LFS179" s="78" t="s">
        <v>204</v>
      </c>
      <c r="LFT179" s="78" t="s">
        <v>204</v>
      </c>
      <c r="LFU179" s="78" t="s">
        <v>204</v>
      </c>
      <c r="LFV179" s="78" t="s">
        <v>204</v>
      </c>
      <c r="LFW179" s="78" t="s">
        <v>204</v>
      </c>
      <c r="LFX179" s="78" t="s">
        <v>204</v>
      </c>
      <c r="LFY179" s="78" t="s">
        <v>204</v>
      </c>
      <c r="LFZ179" s="78" t="s">
        <v>204</v>
      </c>
      <c r="LGA179" s="78" t="s">
        <v>204</v>
      </c>
      <c r="LGB179" s="78" t="s">
        <v>204</v>
      </c>
      <c r="LGC179" s="78" t="s">
        <v>204</v>
      </c>
      <c r="LGD179" s="78" t="s">
        <v>204</v>
      </c>
      <c r="LGE179" s="78" t="s">
        <v>204</v>
      </c>
      <c r="LGF179" s="78" t="s">
        <v>204</v>
      </c>
      <c r="LGG179" s="78" t="s">
        <v>204</v>
      </c>
      <c r="LGH179" s="78" t="s">
        <v>204</v>
      </c>
      <c r="LGI179" s="78" t="s">
        <v>204</v>
      </c>
      <c r="LGJ179" s="78" t="s">
        <v>204</v>
      </c>
      <c r="LGK179" s="78" t="s">
        <v>204</v>
      </c>
      <c r="LGL179" s="78" t="s">
        <v>204</v>
      </c>
      <c r="LGM179" s="78" t="s">
        <v>204</v>
      </c>
      <c r="LGN179" s="78" t="s">
        <v>204</v>
      </c>
      <c r="LGO179" s="78" t="s">
        <v>204</v>
      </c>
      <c r="LGP179" s="78" t="s">
        <v>204</v>
      </c>
      <c r="LGQ179" s="78" t="s">
        <v>204</v>
      </c>
      <c r="LGR179" s="78" t="s">
        <v>204</v>
      </c>
      <c r="LGS179" s="78" t="s">
        <v>204</v>
      </c>
      <c r="LGT179" s="78" t="s">
        <v>204</v>
      </c>
      <c r="LGU179" s="78" t="s">
        <v>204</v>
      </c>
      <c r="LGV179" s="78" t="s">
        <v>204</v>
      </c>
      <c r="LGW179" s="78" t="s">
        <v>204</v>
      </c>
      <c r="LGX179" s="78" t="s">
        <v>204</v>
      </c>
      <c r="LGY179" s="78" t="s">
        <v>204</v>
      </c>
      <c r="LGZ179" s="78" t="s">
        <v>204</v>
      </c>
      <c r="LHA179" s="78" t="s">
        <v>204</v>
      </c>
      <c r="LHB179" s="78" t="s">
        <v>204</v>
      </c>
      <c r="LHC179" s="78" t="s">
        <v>204</v>
      </c>
      <c r="LHD179" s="78" t="s">
        <v>204</v>
      </c>
      <c r="LHE179" s="78" t="s">
        <v>204</v>
      </c>
      <c r="LHF179" s="78" t="s">
        <v>204</v>
      </c>
      <c r="LHG179" s="78" t="s">
        <v>204</v>
      </c>
      <c r="LHH179" s="78" t="s">
        <v>204</v>
      </c>
      <c r="LHI179" s="78" t="s">
        <v>204</v>
      </c>
      <c r="LHJ179" s="78" t="s">
        <v>204</v>
      </c>
      <c r="LHK179" s="78" t="s">
        <v>204</v>
      </c>
      <c r="LHL179" s="78" t="s">
        <v>204</v>
      </c>
      <c r="LHM179" s="78" t="s">
        <v>204</v>
      </c>
      <c r="LHN179" s="78" t="s">
        <v>204</v>
      </c>
      <c r="LHO179" s="78" t="s">
        <v>204</v>
      </c>
      <c r="LHP179" s="78" t="s">
        <v>204</v>
      </c>
      <c r="LHQ179" s="78" t="s">
        <v>204</v>
      </c>
      <c r="LHR179" s="78" t="s">
        <v>204</v>
      </c>
      <c r="LHS179" s="78" t="s">
        <v>204</v>
      </c>
      <c r="LHT179" s="78" t="s">
        <v>204</v>
      </c>
      <c r="LHU179" s="78" t="s">
        <v>204</v>
      </c>
      <c r="LHV179" s="78" t="s">
        <v>204</v>
      </c>
      <c r="LHW179" s="78" t="s">
        <v>204</v>
      </c>
      <c r="LHX179" s="78" t="s">
        <v>204</v>
      </c>
      <c r="LHY179" s="78" t="s">
        <v>204</v>
      </c>
      <c r="LHZ179" s="78" t="s">
        <v>204</v>
      </c>
      <c r="LIA179" s="78" t="s">
        <v>204</v>
      </c>
      <c r="LIB179" s="78" t="s">
        <v>204</v>
      </c>
      <c r="LIC179" s="78" t="s">
        <v>204</v>
      </c>
      <c r="LID179" s="78" t="s">
        <v>204</v>
      </c>
      <c r="LIE179" s="78" t="s">
        <v>204</v>
      </c>
      <c r="LIF179" s="78" t="s">
        <v>204</v>
      </c>
      <c r="LIG179" s="78" t="s">
        <v>204</v>
      </c>
      <c r="LIH179" s="78" t="s">
        <v>204</v>
      </c>
      <c r="LII179" s="78" t="s">
        <v>204</v>
      </c>
      <c r="LIJ179" s="78" t="s">
        <v>204</v>
      </c>
      <c r="LIK179" s="78" t="s">
        <v>204</v>
      </c>
      <c r="LIL179" s="78" t="s">
        <v>204</v>
      </c>
      <c r="LIM179" s="78" t="s">
        <v>204</v>
      </c>
      <c r="LIN179" s="78" t="s">
        <v>204</v>
      </c>
      <c r="LIO179" s="78" t="s">
        <v>204</v>
      </c>
      <c r="LIP179" s="78" t="s">
        <v>204</v>
      </c>
      <c r="LIQ179" s="78" t="s">
        <v>204</v>
      </c>
      <c r="LIR179" s="78" t="s">
        <v>204</v>
      </c>
      <c r="LIS179" s="78" t="s">
        <v>204</v>
      </c>
      <c r="LIT179" s="78" t="s">
        <v>204</v>
      </c>
      <c r="LIU179" s="78" t="s">
        <v>204</v>
      </c>
      <c r="LIV179" s="78" t="s">
        <v>204</v>
      </c>
      <c r="LIW179" s="78" t="s">
        <v>204</v>
      </c>
      <c r="LIX179" s="78" t="s">
        <v>204</v>
      </c>
      <c r="LIY179" s="78" t="s">
        <v>204</v>
      </c>
      <c r="LIZ179" s="78" t="s">
        <v>204</v>
      </c>
      <c r="LJA179" s="78" t="s">
        <v>204</v>
      </c>
      <c r="LJB179" s="78" t="s">
        <v>204</v>
      </c>
      <c r="LJC179" s="78" t="s">
        <v>204</v>
      </c>
      <c r="LJD179" s="78" t="s">
        <v>204</v>
      </c>
      <c r="LJE179" s="78" t="s">
        <v>204</v>
      </c>
      <c r="LJF179" s="78" t="s">
        <v>204</v>
      </c>
      <c r="LJG179" s="78" t="s">
        <v>204</v>
      </c>
      <c r="LJH179" s="78" t="s">
        <v>204</v>
      </c>
      <c r="LJI179" s="78" t="s">
        <v>204</v>
      </c>
      <c r="LJJ179" s="78" t="s">
        <v>204</v>
      </c>
      <c r="LJK179" s="78" t="s">
        <v>204</v>
      </c>
      <c r="LJL179" s="78" t="s">
        <v>204</v>
      </c>
      <c r="LJM179" s="78" t="s">
        <v>204</v>
      </c>
      <c r="LJN179" s="78" t="s">
        <v>204</v>
      </c>
      <c r="LJO179" s="78" t="s">
        <v>204</v>
      </c>
      <c r="LJP179" s="78" t="s">
        <v>204</v>
      </c>
      <c r="LJQ179" s="78" t="s">
        <v>204</v>
      </c>
      <c r="LJR179" s="78" t="s">
        <v>204</v>
      </c>
      <c r="LJS179" s="78" t="s">
        <v>204</v>
      </c>
      <c r="LJT179" s="78" t="s">
        <v>204</v>
      </c>
      <c r="LJU179" s="78" t="s">
        <v>204</v>
      </c>
      <c r="LJV179" s="78" t="s">
        <v>204</v>
      </c>
      <c r="LJW179" s="78" t="s">
        <v>204</v>
      </c>
      <c r="LJX179" s="78" t="s">
        <v>204</v>
      </c>
      <c r="LJY179" s="78" t="s">
        <v>204</v>
      </c>
      <c r="LJZ179" s="78" t="s">
        <v>204</v>
      </c>
      <c r="LKA179" s="78" t="s">
        <v>204</v>
      </c>
      <c r="LKB179" s="78" t="s">
        <v>204</v>
      </c>
      <c r="LKC179" s="78" t="s">
        <v>204</v>
      </c>
      <c r="LKD179" s="78" t="s">
        <v>204</v>
      </c>
      <c r="LKE179" s="78" t="s">
        <v>204</v>
      </c>
      <c r="LKF179" s="78" t="s">
        <v>204</v>
      </c>
      <c r="LKG179" s="78" t="s">
        <v>204</v>
      </c>
      <c r="LKH179" s="78" t="s">
        <v>204</v>
      </c>
      <c r="LKI179" s="78" t="s">
        <v>204</v>
      </c>
      <c r="LKJ179" s="78" t="s">
        <v>204</v>
      </c>
      <c r="LKK179" s="78" t="s">
        <v>204</v>
      </c>
      <c r="LKL179" s="78" t="s">
        <v>204</v>
      </c>
      <c r="LKM179" s="78" t="s">
        <v>204</v>
      </c>
      <c r="LKN179" s="78" t="s">
        <v>204</v>
      </c>
      <c r="LKO179" s="78" t="s">
        <v>204</v>
      </c>
      <c r="LKP179" s="78" t="s">
        <v>204</v>
      </c>
      <c r="LKQ179" s="78" t="s">
        <v>204</v>
      </c>
      <c r="LKR179" s="78" t="s">
        <v>204</v>
      </c>
      <c r="LKS179" s="78" t="s">
        <v>204</v>
      </c>
      <c r="LKT179" s="78" t="s">
        <v>204</v>
      </c>
      <c r="LKU179" s="78" t="s">
        <v>204</v>
      </c>
      <c r="LKV179" s="78" t="s">
        <v>204</v>
      </c>
      <c r="LKW179" s="78" t="s">
        <v>204</v>
      </c>
      <c r="LKX179" s="78" t="s">
        <v>204</v>
      </c>
      <c r="LKY179" s="78" t="s">
        <v>204</v>
      </c>
      <c r="LKZ179" s="78" t="s">
        <v>204</v>
      </c>
      <c r="LLA179" s="78" t="s">
        <v>204</v>
      </c>
      <c r="LLB179" s="78" t="s">
        <v>204</v>
      </c>
      <c r="LLC179" s="78" t="s">
        <v>204</v>
      </c>
      <c r="LLD179" s="78" t="s">
        <v>204</v>
      </c>
      <c r="LLE179" s="78" t="s">
        <v>204</v>
      </c>
      <c r="LLF179" s="78" t="s">
        <v>204</v>
      </c>
      <c r="LLG179" s="78" t="s">
        <v>204</v>
      </c>
      <c r="LLH179" s="78" t="s">
        <v>204</v>
      </c>
      <c r="LLI179" s="78" t="s">
        <v>204</v>
      </c>
      <c r="LLJ179" s="78" t="s">
        <v>204</v>
      </c>
      <c r="LLK179" s="78" t="s">
        <v>204</v>
      </c>
      <c r="LLL179" s="78" t="s">
        <v>204</v>
      </c>
      <c r="LLM179" s="78" t="s">
        <v>204</v>
      </c>
      <c r="LLN179" s="78" t="s">
        <v>204</v>
      </c>
      <c r="LLO179" s="78" t="s">
        <v>204</v>
      </c>
      <c r="LLP179" s="78" t="s">
        <v>204</v>
      </c>
      <c r="LLQ179" s="78" t="s">
        <v>204</v>
      </c>
      <c r="LLR179" s="78" t="s">
        <v>204</v>
      </c>
      <c r="LLS179" s="78" t="s">
        <v>204</v>
      </c>
      <c r="LLT179" s="78" t="s">
        <v>204</v>
      </c>
      <c r="LLU179" s="78" t="s">
        <v>204</v>
      </c>
      <c r="LLV179" s="78" t="s">
        <v>204</v>
      </c>
      <c r="LLW179" s="78" t="s">
        <v>204</v>
      </c>
      <c r="LLX179" s="78" t="s">
        <v>204</v>
      </c>
      <c r="LLY179" s="78" t="s">
        <v>204</v>
      </c>
      <c r="LLZ179" s="78" t="s">
        <v>204</v>
      </c>
      <c r="LMA179" s="78" t="s">
        <v>204</v>
      </c>
      <c r="LMB179" s="78" t="s">
        <v>204</v>
      </c>
      <c r="LMC179" s="78" t="s">
        <v>204</v>
      </c>
      <c r="LMD179" s="78" t="s">
        <v>204</v>
      </c>
      <c r="LME179" s="78" t="s">
        <v>204</v>
      </c>
      <c r="LMF179" s="78" t="s">
        <v>204</v>
      </c>
      <c r="LMG179" s="78" t="s">
        <v>204</v>
      </c>
      <c r="LMH179" s="78" t="s">
        <v>204</v>
      </c>
      <c r="LMI179" s="78" t="s">
        <v>204</v>
      </c>
      <c r="LMJ179" s="78" t="s">
        <v>204</v>
      </c>
      <c r="LMK179" s="78" t="s">
        <v>204</v>
      </c>
      <c r="LML179" s="78" t="s">
        <v>204</v>
      </c>
      <c r="LMM179" s="78" t="s">
        <v>204</v>
      </c>
      <c r="LMN179" s="78" t="s">
        <v>204</v>
      </c>
      <c r="LMO179" s="78" t="s">
        <v>204</v>
      </c>
      <c r="LMP179" s="78" t="s">
        <v>204</v>
      </c>
      <c r="LMQ179" s="78" t="s">
        <v>204</v>
      </c>
      <c r="LMR179" s="78" t="s">
        <v>204</v>
      </c>
      <c r="LMS179" s="78" t="s">
        <v>204</v>
      </c>
      <c r="LMT179" s="78" t="s">
        <v>204</v>
      </c>
      <c r="LMU179" s="78" t="s">
        <v>204</v>
      </c>
      <c r="LMV179" s="78" t="s">
        <v>204</v>
      </c>
      <c r="LMW179" s="78" t="s">
        <v>204</v>
      </c>
      <c r="LMX179" s="78" t="s">
        <v>204</v>
      </c>
      <c r="LMY179" s="78" t="s">
        <v>204</v>
      </c>
      <c r="LMZ179" s="78" t="s">
        <v>204</v>
      </c>
      <c r="LNA179" s="78" t="s">
        <v>204</v>
      </c>
      <c r="LNB179" s="78" t="s">
        <v>204</v>
      </c>
      <c r="LNC179" s="78" t="s">
        <v>204</v>
      </c>
      <c r="LND179" s="78" t="s">
        <v>204</v>
      </c>
      <c r="LNE179" s="78" t="s">
        <v>204</v>
      </c>
      <c r="LNF179" s="78" t="s">
        <v>204</v>
      </c>
      <c r="LNG179" s="78" t="s">
        <v>204</v>
      </c>
      <c r="LNH179" s="78" t="s">
        <v>204</v>
      </c>
      <c r="LNI179" s="78" t="s">
        <v>204</v>
      </c>
      <c r="LNJ179" s="78" t="s">
        <v>204</v>
      </c>
      <c r="LNK179" s="78" t="s">
        <v>204</v>
      </c>
      <c r="LNL179" s="78" t="s">
        <v>204</v>
      </c>
      <c r="LNM179" s="78" t="s">
        <v>204</v>
      </c>
      <c r="LNN179" s="78" t="s">
        <v>204</v>
      </c>
      <c r="LNO179" s="78" t="s">
        <v>204</v>
      </c>
      <c r="LNP179" s="78" t="s">
        <v>204</v>
      </c>
      <c r="LNQ179" s="78" t="s">
        <v>204</v>
      </c>
      <c r="LNR179" s="78" t="s">
        <v>204</v>
      </c>
      <c r="LNS179" s="78" t="s">
        <v>204</v>
      </c>
      <c r="LNT179" s="78" t="s">
        <v>204</v>
      </c>
      <c r="LNU179" s="78" t="s">
        <v>204</v>
      </c>
      <c r="LNV179" s="78" t="s">
        <v>204</v>
      </c>
      <c r="LNW179" s="78" t="s">
        <v>204</v>
      </c>
      <c r="LNX179" s="78" t="s">
        <v>204</v>
      </c>
      <c r="LNY179" s="78" t="s">
        <v>204</v>
      </c>
      <c r="LNZ179" s="78" t="s">
        <v>204</v>
      </c>
      <c r="LOA179" s="78" t="s">
        <v>204</v>
      </c>
      <c r="LOB179" s="78" t="s">
        <v>204</v>
      </c>
      <c r="LOC179" s="78" t="s">
        <v>204</v>
      </c>
      <c r="LOD179" s="78" t="s">
        <v>204</v>
      </c>
      <c r="LOE179" s="78" t="s">
        <v>204</v>
      </c>
      <c r="LOF179" s="78" t="s">
        <v>204</v>
      </c>
      <c r="LOG179" s="78" t="s">
        <v>204</v>
      </c>
      <c r="LOH179" s="78" t="s">
        <v>204</v>
      </c>
      <c r="LOI179" s="78" t="s">
        <v>204</v>
      </c>
      <c r="LOJ179" s="78" t="s">
        <v>204</v>
      </c>
      <c r="LOK179" s="78" t="s">
        <v>204</v>
      </c>
      <c r="LOL179" s="78" t="s">
        <v>204</v>
      </c>
      <c r="LOM179" s="78" t="s">
        <v>204</v>
      </c>
      <c r="LON179" s="78" t="s">
        <v>204</v>
      </c>
      <c r="LOO179" s="78" t="s">
        <v>204</v>
      </c>
      <c r="LOP179" s="78" t="s">
        <v>204</v>
      </c>
      <c r="LOQ179" s="78" t="s">
        <v>204</v>
      </c>
      <c r="LOR179" s="78" t="s">
        <v>204</v>
      </c>
      <c r="LOS179" s="78" t="s">
        <v>204</v>
      </c>
      <c r="LOT179" s="78" t="s">
        <v>204</v>
      </c>
      <c r="LOU179" s="78" t="s">
        <v>204</v>
      </c>
      <c r="LOV179" s="78" t="s">
        <v>204</v>
      </c>
      <c r="LOW179" s="78" t="s">
        <v>204</v>
      </c>
      <c r="LOX179" s="78" t="s">
        <v>204</v>
      </c>
      <c r="LOY179" s="78" t="s">
        <v>204</v>
      </c>
      <c r="LOZ179" s="78" t="s">
        <v>204</v>
      </c>
      <c r="LPA179" s="78" t="s">
        <v>204</v>
      </c>
      <c r="LPB179" s="78" t="s">
        <v>204</v>
      </c>
      <c r="LPC179" s="78" t="s">
        <v>204</v>
      </c>
      <c r="LPD179" s="78" t="s">
        <v>204</v>
      </c>
      <c r="LPE179" s="78" t="s">
        <v>204</v>
      </c>
      <c r="LPF179" s="78" t="s">
        <v>204</v>
      </c>
      <c r="LPG179" s="78" t="s">
        <v>204</v>
      </c>
      <c r="LPH179" s="78" t="s">
        <v>204</v>
      </c>
      <c r="LPI179" s="78" t="s">
        <v>204</v>
      </c>
      <c r="LPJ179" s="78" t="s">
        <v>204</v>
      </c>
      <c r="LPK179" s="78" t="s">
        <v>204</v>
      </c>
      <c r="LPL179" s="78" t="s">
        <v>204</v>
      </c>
      <c r="LPM179" s="78" t="s">
        <v>204</v>
      </c>
      <c r="LPN179" s="78" t="s">
        <v>204</v>
      </c>
      <c r="LPO179" s="78" t="s">
        <v>204</v>
      </c>
      <c r="LPP179" s="78" t="s">
        <v>204</v>
      </c>
      <c r="LPQ179" s="78" t="s">
        <v>204</v>
      </c>
      <c r="LPR179" s="78" t="s">
        <v>204</v>
      </c>
      <c r="LPS179" s="78" t="s">
        <v>204</v>
      </c>
      <c r="LPT179" s="78" t="s">
        <v>204</v>
      </c>
      <c r="LPU179" s="78" t="s">
        <v>204</v>
      </c>
      <c r="LPV179" s="78" t="s">
        <v>204</v>
      </c>
      <c r="LPW179" s="78" t="s">
        <v>204</v>
      </c>
      <c r="LPX179" s="78" t="s">
        <v>204</v>
      </c>
      <c r="LPY179" s="78" t="s">
        <v>204</v>
      </c>
      <c r="LPZ179" s="78" t="s">
        <v>204</v>
      </c>
      <c r="LQA179" s="78" t="s">
        <v>204</v>
      </c>
      <c r="LQB179" s="78" t="s">
        <v>204</v>
      </c>
      <c r="LQC179" s="78" t="s">
        <v>204</v>
      </c>
      <c r="LQD179" s="78" t="s">
        <v>204</v>
      </c>
      <c r="LQE179" s="78" t="s">
        <v>204</v>
      </c>
      <c r="LQF179" s="78" t="s">
        <v>204</v>
      </c>
      <c r="LQG179" s="78" t="s">
        <v>204</v>
      </c>
      <c r="LQH179" s="78" t="s">
        <v>204</v>
      </c>
      <c r="LQI179" s="78" t="s">
        <v>204</v>
      </c>
      <c r="LQJ179" s="78" t="s">
        <v>204</v>
      </c>
      <c r="LQK179" s="78" t="s">
        <v>204</v>
      </c>
      <c r="LQL179" s="78" t="s">
        <v>204</v>
      </c>
      <c r="LQM179" s="78" t="s">
        <v>204</v>
      </c>
      <c r="LQN179" s="78" t="s">
        <v>204</v>
      </c>
      <c r="LQO179" s="78" t="s">
        <v>204</v>
      </c>
      <c r="LQP179" s="78" t="s">
        <v>204</v>
      </c>
      <c r="LQQ179" s="78" t="s">
        <v>204</v>
      </c>
      <c r="LQR179" s="78" t="s">
        <v>204</v>
      </c>
      <c r="LQS179" s="78" t="s">
        <v>204</v>
      </c>
      <c r="LQT179" s="78" t="s">
        <v>204</v>
      </c>
      <c r="LQU179" s="78" t="s">
        <v>204</v>
      </c>
      <c r="LQV179" s="78" t="s">
        <v>204</v>
      </c>
      <c r="LQW179" s="78" t="s">
        <v>204</v>
      </c>
      <c r="LQX179" s="78" t="s">
        <v>204</v>
      </c>
      <c r="LQY179" s="78" t="s">
        <v>204</v>
      </c>
      <c r="LQZ179" s="78" t="s">
        <v>204</v>
      </c>
      <c r="LRA179" s="78" t="s">
        <v>204</v>
      </c>
      <c r="LRB179" s="78" t="s">
        <v>204</v>
      </c>
      <c r="LRC179" s="78" t="s">
        <v>204</v>
      </c>
      <c r="LRD179" s="78" t="s">
        <v>204</v>
      </c>
      <c r="LRE179" s="78" t="s">
        <v>204</v>
      </c>
      <c r="LRF179" s="78" t="s">
        <v>204</v>
      </c>
      <c r="LRG179" s="78" t="s">
        <v>204</v>
      </c>
      <c r="LRH179" s="78" t="s">
        <v>204</v>
      </c>
      <c r="LRI179" s="78" t="s">
        <v>204</v>
      </c>
      <c r="LRJ179" s="78" t="s">
        <v>204</v>
      </c>
      <c r="LRK179" s="78" t="s">
        <v>204</v>
      </c>
      <c r="LRL179" s="78" t="s">
        <v>204</v>
      </c>
      <c r="LRM179" s="78" t="s">
        <v>204</v>
      </c>
      <c r="LRN179" s="78" t="s">
        <v>204</v>
      </c>
      <c r="LRO179" s="78" t="s">
        <v>204</v>
      </c>
      <c r="LRP179" s="78" t="s">
        <v>204</v>
      </c>
      <c r="LRQ179" s="78" t="s">
        <v>204</v>
      </c>
      <c r="LRR179" s="78" t="s">
        <v>204</v>
      </c>
      <c r="LRS179" s="78" t="s">
        <v>204</v>
      </c>
      <c r="LRT179" s="78" t="s">
        <v>204</v>
      </c>
      <c r="LRU179" s="78" t="s">
        <v>204</v>
      </c>
      <c r="LRV179" s="78" t="s">
        <v>204</v>
      </c>
      <c r="LRW179" s="78" t="s">
        <v>204</v>
      </c>
      <c r="LRX179" s="78" t="s">
        <v>204</v>
      </c>
      <c r="LRY179" s="78" t="s">
        <v>204</v>
      </c>
      <c r="LRZ179" s="78" t="s">
        <v>204</v>
      </c>
      <c r="LSA179" s="78" t="s">
        <v>204</v>
      </c>
      <c r="LSB179" s="78" t="s">
        <v>204</v>
      </c>
      <c r="LSC179" s="78" t="s">
        <v>204</v>
      </c>
      <c r="LSD179" s="78" t="s">
        <v>204</v>
      </c>
      <c r="LSE179" s="78" t="s">
        <v>204</v>
      </c>
      <c r="LSF179" s="78" t="s">
        <v>204</v>
      </c>
      <c r="LSG179" s="78" t="s">
        <v>204</v>
      </c>
      <c r="LSH179" s="78" t="s">
        <v>204</v>
      </c>
      <c r="LSI179" s="78" t="s">
        <v>204</v>
      </c>
      <c r="LSJ179" s="78" t="s">
        <v>204</v>
      </c>
      <c r="LSK179" s="78" t="s">
        <v>204</v>
      </c>
      <c r="LSL179" s="78" t="s">
        <v>204</v>
      </c>
      <c r="LSM179" s="78" t="s">
        <v>204</v>
      </c>
      <c r="LSN179" s="78" t="s">
        <v>204</v>
      </c>
      <c r="LSO179" s="78" t="s">
        <v>204</v>
      </c>
      <c r="LSP179" s="78" t="s">
        <v>204</v>
      </c>
      <c r="LSQ179" s="78" t="s">
        <v>204</v>
      </c>
      <c r="LSR179" s="78" t="s">
        <v>204</v>
      </c>
      <c r="LSS179" s="78" t="s">
        <v>204</v>
      </c>
      <c r="LST179" s="78" t="s">
        <v>204</v>
      </c>
      <c r="LSU179" s="78" t="s">
        <v>204</v>
      </c>
      <c r="LSV179" s="78" t="s">
        <v>204</v>
      </c>
      <c r="LSW179" s="78" t="s">
        <v>204</v>
      </c>
      <c r="LSX179" s="78" t="s">
        <v>204</v>
      </c>
      <c r="LSY179" s="78" t="s">
        <v>204</v>
      </c>
      <c r="LSZ179" s="78" t="s">
        <v>204</v>
      </c>
      <c r="LTA179" s="78" t="s">
        <v>204</v>
      </c>
      <c r="LTB179" s="78" t="s">
        <v>204</v>
      </c>
      <c r="LTC179" s="78" t="s">
        <v>204</v>
      </c>
      <c r="LTD179" s="78" t="s">
        <v>204</v>
      </c>
      <c r="LTE179" s="78" t="s">
        <v>204</v>
      </c>
      <c r="LTF179" s="78" t="s">
        <v>204</v>
      </c>
      <c r="LTG179" s="78" t="s">
        <v>204</v>
      </c>
      <c r="LTH179" s="78" t="s">
        <v>204</v>
      </c>
      <c r="LTI179" s="78" t="s">
        <v>204</v>
      </c>
      <c r="LTJ179" s="78" t="s">
        <v>204</v>
      </c>
      <c r="LTK179" s="78" t="s">
        <v>204</v>
      </c>
      <c r="LTL179" s="78" t="s">
        <v>204</v>
      </c>
      <c r="LTM179" s="78" t="s">
        <v>204</v>
      </c>
      <c r="LTN179" s="78" t="s">
        <v>204</v>
      </c>
      <c r="LTO179" s="78" t="s">
        <v>204</v>
      </c>
      <c r="LTP179" s="78" t="s">
        <v>204</v>
      </c>
      <c r="LTQ179" s="78" t="s">
        <v>204</v>
      </c>
      <c r="LTR179" s="78" t="s">
        <v>204</v>
      </c>
      <c r="LTS179" s="78" t="s">
        <v>204</v>
      </c>
      <c r="LTT179" s="78" t="s">
        <v>204</v>
      </c>
      <c r="LTU179" s="78" t="s">
        <v>204</v>
      </c>
      <c r="LTV179" s="78" t="s">
        <v>204</v>
      </c>
      <c r="LTW179" s="78" t="s">
        <v>204</v>
      </c>
      <c r="LTX179" s="78" t="s">
        <v>204</v>
      </c>
      <c r="LTY179" s="78" t="s">
        <v>204</v>
      </c>
      <c r="LTZ179" s="78" t="s">
        <v>204</v>
      </c>
      <c r="LUA179" s="78" t="s">
        <v>204</v>
      </c>
      <c r="LUB179" s="78" t="s">
        <v>204</v>
      </c>
      <c r="LUC179" s="78" t="s">
        <v>204</v>
      </c>
      <c r="LUD179" s="78" t="s">
        <v>204</v>
      </c>
      <c r="LUE179" s="78" t="s">
        <v>204</v>
      </c>
      <c r="LUF179" s="78" t="s">
        <v>204</v>
      </c>
      <c r="LUG179" s="78" t="s">
        <v>204</v>
      </c>
      <c r="LUH179" s="78" t="s">
        <v>204</v>
      </c>
      <c r="LUI179" s="78" t="s">
        <v>204</v>
      </c>
      <c r="LUJ179" s="78" t="s">
        <v>204</v>
      </c>
      <c r="LUK179" s="78" t="s">
        <v>204</v>
      </c>
      <c r="LUL179" s="78" t="s">
        <v>204</v>
      </c>
      <c r="LUM179" s="78" t="s">
        <v>204</v>
      </c>
      <c r="LUN179" s="78" t="s">
        <v>204</v>
      </c>
      <c r="LUO179" s="78" t="s">
        <v>204</v>
      </c>
      <c r="LUP179" s="78" t="s">
        <v>204</v>
      </c>
      <c r="LUQ179" s="78" t="s">
        <v>204</v>
      </c>
      <c r="LUR179" s="78" t="s">
        <v>204</v>
      </c>
      <c r="LUS179" s="78" t="s">
        <v>204</v>
      </c>
      <c r="LUT179" s="78" t="s">
        <v>204</v>
      </c>
      <c r="LUU179" s="78" t="s">
        <v>204</v>
      </c>
      <c r="LUV179" s="78" t="s">
        <v>204</v>
      </c>
      <c r="LUW179" s="78" t="s">
        <v>204</v>
      </c>
      <c r="LUX179" s="78" t="s">
        <v>204</v>
      </c>
      <c r="LUY179" s="78" t="s">
        <v>204</v>
      </c>
      <c r="LUZ179" s="78" t="s">
        <v>204</v>
      </c>
      <c r="LVA179" s="78" t="s">
        <v>204</v>
      </c>
      <c r="LVB179" s="78" t="s">
        <v>204</v>
      </c>
      <c r="LVC179" s="78" t="s">
        <v>204</v>
      </c>
      <c r="LVD179" s="78" t="s">
        <v>204</v>
      </c>
      <c r="LVE179" s="78" t="s">
        <v>204</v>
      </c>
      <c r="LVF179" s="78" t="s">
        <v>204</v>
      </c>
      <c r="LVG179" s="78" t="s">
        <v>204</v>
      </c>
      <c r="LVH179" s="78" t="s">
        <v>204</v>
      </c>
      <c r="LVI179" s="78" t="s">
        <v>204</v>
      </c>
      <c r="LVJ179" s="78" t="s">
        <v>204</v>
      </c>
      <c r="LVK179" s="78" t="s">
        <v>204</v>
      </c>
      <c r="LVL179" s="78" t="s">
        <v>204</v>
      </c>
      <c r="LVM179" s="78" t="s">
        <v>204</v>
      </c>
      <c r="LVN179" s="78" t="s">
        <v>204</v>
      </c>
      <c r="LVO179" s="78" t="s">
        <v>204</v>
      </c>
      <c r="LVP179" s="78" t="s">
        <v>204</v>
      </c>
      <c r="LVQ179" s="78" t="s">
        <v>204</v>
      </c>
      <c r="LVR179" s="78" t="s">
        <v>204</v>
      </c>
      <c r="LVS179" s="78" t="s">
        <v>204</v>
      </c>
      <c r="LVT179" s="78" t="s">
        <v>204</v>
      </c>
      <c r="LVU179" s="78" t="s">
        <v>204</v>
      </c>
      <c r="LVV179" s="78" t="s">
        <v>204</v>
      </c>
      <c r="LVW179" s="78" t="s">
        <v>204</v>
      </c>
      <c r="LVX179" s="78" t="s">
        <v>204</v>
      </c>
      <c r="LVY179" s="78" t="s">
        <v>204</v>
      </c>
      <c r="LVZ179" s="78" t="s">
        <v>204</v>
      </c>
      <c r="LWA179" s="78" t="s">
        <v>204</v>
      </c>
      <c r="LWB179" s="78" t="s">
        <v>204</v>
      </c>
      <c r="LWC179" s="78" t="s">
        <v>204</v>
      </c>
      <c r="LWD179" s="78" t="s">
        <v>204</v>
      </c>
      <c r="LWE179" s="78" t="s">
        <v>204</v>
      </c>
      <c r="LWF179" s="78" t="s">
        <v>204</v>
      </c>
      <c r="LWG179" s="78" t="s">
        <v>204</v>
      </c>
      <c r="LWH179" s="78" t="s">
        <v>204</v>
      </c>
      <c r="LWI179" s="78" t="s">
        <v>204</v>
      </c>
      <c r="LWJ179" s="78" t="s">
        <v>204</v>
      </c>
      <c r="LWK179" s="78" t="s">
        <v>204</v>
      </c>
      <c r="LWL179" s="78" t="s">
        <v>204</v>
      </c>
      <c r="LWM179" s="78" t="s">
        <v>204</v>
      </c>
      <c r="LWN179" s="78" t="s">
        <v>204</v>
      </c>
      <c r="LWO179" s="78" t="s">
        <v>204</v>
      </c>
      <c r="LWP179" s="78" t="s">
        <v>204</v>
      </c>
      <c r="LWQ179" s="78" t="s">
        <v>204</v>
      </c>
      <c r="LWR179" s="78" t="s">
        <v>204</v>
      </c>
      <c r="LWS179" s="78" t="s">
        <v>204</v>
      </c>
      <c r="LWT179" s="78" t="s">
        <v>204</v>
      </c>
      <c r="LWU179" s="78" t="s">
        <v>204</v>
      </c>
      <c r="LWV179" s="78" t="s">
        <v>204</v>
      </c>
      <c r="LWW179" s="78" t="s">
        <v>204</v>
      </c>
      <c r="LWX179" s="78" t="s">
        <v>204</v>
      </c>
      <c r="LWY179" s="78" t="s">
        <v>204</v>
      </c>
      <c r="LWZ179" s="78" t="s">
        <v>204</v>
      </c>
      <c r="LXA179" s="78" t="s">
        <v>204</v>
      </c>
      <c r="LXB179" s="78" t="s">
        <v>204</v>
      </c>
      <c r="LXC179" s="78" t="s">
        <v>204</v>
      </c>
      <c r="LXD179" s="78" t="s">
        <v>204</v>
      </c>
      <c r="LXE179" s="78" t="s">
        <v>204</v>
      </c>
      <c r="LXF179" s="78" t="s">
        <v>204</v>
      </c>
      <c r="LXG179" s="78" t="s">
        <v>204</v>
      </c>
      <c r="LXH179" s="78" t="s">
        <v>204</v>
      </c>
      <c r="LXI179" s="78" t="s">
        <v>204</v>
      </c>
      <c r="LXJ179" s="78" t="s">
        <v>204</v>
      </c>
      <c r="LXK179" s="78" t="s">
        <v>204</v>
      </c>
      <c r="LXL179" s="78" t="s">
        <v>204</v>
      </c>
      <c r="LXM179" s="78" t="s">
        <v>204</v>
      </c>
      <c r="LXN179" s="78" t="s">
        <v>204</v>
      </c>
      <c r="LXO179" s="78" t="s">
        <v>204</v>
      </c>
      <c r="LXP179" s="78" t="s">
        <v>204</v>
      </c>
      <c r="LXQ179" s="78" t="s">
        <v>204</v>
      </c>
      <c r="LXR179" s="78" t="s">
        <v>204</v>
      </c>
      <c r="LXS179" s="78" t="s">
        <v>204</v>
      </c>
      <c r="LXT179" s="78" t="s">
        <v>204</v>
      </c>
      <c r="LXU179" s="78" t="s">
        <v>204</v>
      </c>
      <c r="LXV179" s="78" t="s">
        <v>204</v>
      </c>
      <c r="LXW179" s="78" t="s">
        <v>204</v>
      </c>
      <c r="LXX179" s="78" t="s">
        <v>204</v>
      </c>
      <c r="LXY179" s="78" t="s">
        <v>204</v>
      </c>
      <c r="LXZ179" s="78" t="s">
        <v>204</v>
      </c>
      <c r="LYA179" s="78" t="s">
        <v>204</v>
      </c>
      <c r="LYB179" s="78" t="s">
        <v>204</v>
      </c>
      <c r="LYC179" s="78" t="s">
        <v>204</v>
      </c>
      <c r="LYD179" s="78" t="s">
        <v>204</v>
      </c>
      <c r="LYE179" s="78" t="s">
        <v>204</v>
      </c>
      <c r="LYF179" s="78" t="s">
        <v>204</v>
      </c>
      <c r="LYG179" s="78" t="s">
        <v>204</v>
      </c>
      <c r="LYH179" s="78" t="s">
        <v>204</v>
      </c>
      <c r="LYI179" s="78" t="s">
        <v>204</v>
      </c>
      <c r="LYJ179" s="78" t="s">
        <v>204</v>
      </c>
      <c r="LYK179" s="78" t="s">
        <v>204</v>
      </c>
      <c r="LYL179" s="78" t="s">
        <v>204</v>
      </c>
      <c r="LYM179" s="78" t="s">
        <v>204</v>
      </c>
      <c r="LYN179" s="78" t="s">
        <v>204</v>
      </c>
      <c r="LYO179" s="78" t="s">
        <v>204</v>
      </c>
      <c r="LYP179" s="78" t="s">
        <v>204</v>
      </c>
      <c r="LYQ179" s="78" t="s">
        <v>204</v>
      </c>
      <c r="LYR179" s="78" t="s">
        <v>204</v>
      </c>
      <c r="LYS179" s="78" t="s">
        <v>204</v>
      </c>
      <c r="LYT179" s="78" t="s">
        <v>204</v>
      </c>
      <c r="LYU179" s="78" t="s">
        <v>204</v>
      </c>
      <c r="LYV179" s="78" t="s">
        <v>204</v>
      </c>
      <c r="LYW179" s="78" t="s">
        <v>204</v>
      </c>
      <c r="LYX179" s="78" t="s">
        <v>204</v>
      </c>
      <c r="LYY179" s="78" t="s">
        <v>204</v>
      </c>
      <c r="LYZ179" s="78" t="s">
        <v>204</v>
      </c>
      <c r="LZA179" s="78" t="s">
        <v>204</v>
      </c>
      <c r="LZB179" s="78" t="s">
        <v>204</v>
      </c>
      <c r="LZC179" s="78" t="s">
        <v>204</v>
      </c>
      <c r="LZD179" s="78" t="s">
        <v>204</v>
      </c>
      <c r="LZE179" s="78" t="s">
        <v>204</v>
      </c>
      <c r="LZF179" s="78" t="s">
        <v>204</v>
      </c>
      <c r="LZG179" s="78" t="s">
        <v>204</v>
      </c>
      <c r="LZH179" s="78" t="s">
        <v>204</v>
      </c>
      <c r="LZI179" s="78" t="s">
        <v>204</v>
      </c>
      <c r="LZJ179" s="78" t="s">
        <v>204</v>
      </c>
      <c r="LZK179" s="78" t="s">
        <v>204</v>
      </c>
      <c r="LZL179" s="78" t="s">
        <v>204</v>
      </c>
      <c r="LZM179" s="78" t="s">
        <v>204</v>
      </c>
      <c r="LZN179" s="78" t="s">
        <v>204</v>
      </c>
      <c r="LZO179" s="78" t="s">
        <v>204</v>
      </c>
      <c r="LZP179" s="78" t="s">
        <v>204</v>
      </c>
      <c r="LZQ179" s="78" t="s">
        <v>204</v>
      </c>
      <c r="LZR179" s="78" t="s">
        <v>204</v>
      </c>
      <c r="LZS179" s="78" t="s">
        <v>204</v>
      </c>
      <c r="LZT179" s="78" t="s">
        <v>204</v>
      </c>
      <c r="LZU179" s="78" t="s">
        <v>204</v>
      </c>
      <c r="LZV179" s="78" t="s">
        <v>204</v>
      </c>
      <c r="LZW179" s="78" t="s">
        <v>204</v>
      </c>
      <c r="LZX179" s="78" t="s">
        <v>204</v>
      </c>
      <c r="LZY179" s="78" t="s">
        <v>204</v>
      </c>
      <c r="LZZ179" s="78" t="s">
        <v>204</v>
      </c>
      <c r="MAA179" s="78" t="s">
        <v>204</v>
      </c>
      <c r="MAB179" s="78" t="s">
        <v>204</v>
      </c>
      <c r="MAC179" s="78" t="s">
        <v>204</v>
      </c>
      <c r="MAD179" s="78" t="s">
        <v>204</v>
      </c>
      <c r="MAE179" s="78" t="s">
        <v>204</v>
      </c>
      <c r="MAF179" s="78" t="s">
        <v>204</v>
      </c>
      <c r="MAG179" s="78" t="s">
        <v>204</v>
      </c>
      <c r="MAH179" s="78" t="s">
        <v>204</v>
      </c>
      <c r="MAI179" s="78" t="s">
        <v>204</v>
      </c>
      <c r="MAJ179" s="78" t="s">
        <v>204</v>
      </c>
      <c r="MAK179" s="78" t="s">
        <v>204</v>
      </c>
      <c r="MAL179" s="78" t="s">
        <v>204</v>
      </c>
      <c r="MAM179" s="78" t="s">
        <v>204</v>
      </c>
      <c r="MAN179" s="78" t="s">
        <v>204</v>
      </c>
      <c r="MAO179" s="78" t="s">
        <v>204</v>
      </c>
      <c r="MAP179" s="78" t="s">
        <v>204</v>
      </c>
      <c r="MAQ179" s="78" t="s">
        <v>204</v>
      </c>
      <c r="MAR179" s="78" t="s">
        <v>204</v>
      </c>
      <c r="MAS179" s="78" t="s">
        <v>204</v>
      </c>
      <c r="MAT179" s="78" t="s">
        <v>204</v>
      </c>
      <c r="MAU179" s="78" t="s">
        <v>204</v>
      </c>
      <c r="MAV179" s="78" t="s">
        <v>204</v>
      </c>
      <c r="MAW179" s="78" t="s">
        <v>204</v>
      </c>
      <c r="MAX179" s="78" t="s">
        <v>204</v>
      </c>
      <c r="MAY179" s="78" t="s">
        <v>204</v>
      </c>
      <c r="MAZ179" s="78" t="s">
        <v>204</v>
      </c>
      <c r="MBA179" s="78" t="s">
        <v>204</v>
      </c>
      <c r="MBB179" s="78" t="s">
        <v>204</v>
      </c>
      <c r="MBC179" s="78" t="s">
        <v>204</v>
      </c>
      <c r="MBD179" s="78" t="s">
        <v>204</v>
      </c>
      <c r="MBE179" s="78" t="s">
        <v>204</v>
      </c>
      <c r="MBF179" s="78" t="s">
        <v>204</v>
      </c>
      <c r="MBG179" s="78" t="s">
        <v>204</v>
      </c>
      <c r="MBH179" s="78" t="s">
        <v>204</v>
      </c>
      <c r="MBI179" s="78" t="s">
        <v>204</v>
      </c>
      <c r="MBJ179" s="78" t="s">
        <v>204</v>
      </c>
      <c r="MBK179" s="78" t="s">
        <v>204</v>
      </c>
      <c r="MBL179" s="78" t="s">
        <v>204</v>
      </c>
      <c r="MBM179" s="78" t="s">
        <v>204</v>
      </c>
      <c r="MBN179" s="78" t="s">
        <v>204</v>
      </c>
      <c r="MBO179" s="78" t="s">
        <v>204</v>
      </c>
      <c r="MBP179" s="78" t="s">
        <v>204</v>
      </c>
      <c r="MBQ179" s="78" t="s">
        <v>204</v>
      </c>
      <c r="MBR179" s="78" t="s">
        <v>204</v>
      </c>
      <c r="MBS179" s="78" t="s">
        <v>204</v>
      </c>
      <c r="MBT179" s="78" t="s">
        <v>204</v>
      </c>
      <c r="MBU179" s="78" t="s">
        <v>204</v>
      </c>
      <c r="MBV179" s="78" t="s">
        <v>204</v>
      </c>
      <c r="MBW179" s="78" t="s">
        <v>204</v>
      </c>
      <c r="MBX179" s="78" t="s">
        <v>204</v>
      </c>
      <c r="MBY179" s="78" t="s">
        <v>204</v>
      </c>
      <c r="MBZ179" s="78" t="s">
        <v>204</v>
      </c>
      <c r="MCA179" s="78" t="s">
        <v>204</v>
      </c>
      <c r="MCB179" s="78" t="s">
        <v>204</v>
      </c>
      <c r="MCC179" s="78" t="s">
        <v>204</v>
      </c>
      <c r="MCD179" s="78" t="s">
        <v>204</v>
      </c>
      <c r="MCE179" s="78" t="s">
        <v>204</v>
      </c>
      <c r="MCF179" s="78" t="s">
        <v>204</v>
      </c>
      <c r="MCG179" s="78" t="s">
        <v>204</v>
      </c>
      <c r="MCH179" s="78" t="s">
        <v>204</v>
      </c>
      <c r="MCI179" s="78" t="s">
        <v>204</v>
      </c>
      <c r="MCJ179" s="78" t="s">
        <v>204</v>
      </c>
      <c r="MCK179" s="78" t="s">
        <v>204</v>
      </c>
      <c r="MCL179" s="78" t="s">
        <v>204</v>
      </c>
      <c r="MCM179" s="78" t="s">
        <v>204</v>
      </c>
      <c r="MCN179" s="78" t="s">
        <v>204</v>
      </c>
      <c r="MCO179" s="78" t="s">
        <v>204</v>
      </c>
      <c r="MCP179" s="78" t="s">
        <v>204</v>
      </c>
      <c r="MCQ179" s="78" t="s">
        <v>204</v>
      </c>
      <c r="MCR179" s="78" t="s">
        <v>204</v>
      </c>
      <c r="MCS179" s="78" t="s">
        <v>204</v>
      </c>
      <c r="MCT179" s="78" t="s">
        <v>204</v>
      </c>
      <c r="MCU179" s="78" t="s">
        <v>204</v>
      </c>
      <c r="MCV179" s="78" t="s">
        <v>204</v>
      </c>
      <c r="MCW179" s="78" t="s">
        <v>204</v>
      </c>
      <c r="MCX179" s="78" t="s">
        <v>204</v>
      </c>
      <c r="MCY179" s="78" t="s">
        <v>204</v>
      </c>
      <c r="MCZ179" s="78" t="s">
        <v>204</v>
      </c>
      <c r="MDA179" s="78" t="s">
        <v>204</v>
      </c>
      <c r="MDB179" s="78" t="s">
        <v>204</v>
      </c>
      <c r="MDC179" s="78" t="s">
        <v>204</v>
      </c>
      <c r="MDD179" s="78" t="s">
        <v>204</v>
      </c>
      <c r="MDE179" s="78" t="s">
        <v>204</v>
      </c>
      <c r="MDF179" s="78" t="s">
        <v>204</v>
      </c>
      <c r="MDG179" s="78" t="s">
        <v>204</v>
      </c>
      <c r="MDH179" s="78" t="s">
        <v>204</v>
      </c>
      <c r="MDI179" s="78" t="s">
        <v>204</v>
      </c>
      <c r="MDJ179" s="78" t="s">
        <v>204</v>
      </c>
      <c r="MDK179" s="78" t="s">
        <v>204</v>
      </c>
      <c r="MDL179" s="78" t="s">
        <v>204</v>
      </c>
      <c r="MDM179" s="78" t="s">
        <v>204</v>
      </c>
      <c r="MDN179" s="78" t="s">
        <v>204</v>
      </c>
      <c r="MDO179" s="78" t="s">
        <v>204</v>
      </c>
      <c r="MDP179" s="78" t="s">
        <v>204</v>
      </c>
      <c r="MDQ179" s="78" t="s">
        <v>204</v>
      </c>
      <c r="MDR179" s="78" t="s">
        <v>204</v>
      </c>
      <c r="MDS179" s="78" t="s">
        <v>204</v>
      </c>
      <c r="MDT179" s="78" t="s">
        <v>204</v>
      </c>
      <c r="MDU179" s="78" t="s">
        <v>204</v>
      </c>
      <c r="MDV179" s="78" t="s">
        <v>204</v>
      </c>
      <c r="MDW179" s="78" t="s">
        <v>204</v>
      </c>
      <c r="MDX179" s="78" t="s">
        <v>204</v>
      </c>
      <c r="MDY179" s="78" t="s">
        <v>204</v>
      </c>
      <c r="MDZ179" s="78" t="s">
        <v>204</v>
      </c>
      <c r="MEA179" s="78" t="s">
        <v>204</v>
      </c>
      <c r="MEB179" s="78" t="s">
        <v>204</v>
      </c>
      <c r="MEC179" s="78" t="s">
        <v>204</v>
      </c>
      <c r="MED179" s="78" t="s">
        <v>204</v>
      </c>
      <c r="MEE179" s="78" t="s">
        <v>204</v>
      </c>
      <c r="MEF179" s="78" t="s">
        <v>204</v>
      </c>
      <c r="MEG179" s="78" t="s">
        <v>204</v>
      </c>
      <c r="MEH179" s="78" t="s">
        <v>204</v>
      </c>
      <c r="MEI179" s="78" t="s">
        <v>204</v>
      </c>
      <c r="MEJ179" s="78" t="s">
        <v>204</v>
      </c>
      <c r="MEK179" s="78" t="s">
        <v>204</v>
      </c>
      <c r="MEL179" s="78" t="s">
        <v>204</v>
      </c>
      <c r="MEM179" s="78" t="s">
        <v>204</v>
      </c>
      <c r="MEN179" s="78" t="s">
        <v>204</v>
      </c>
      <c r="MEO179" s="78" t="s">
        <v>204</v>
      </c>
      <c r="MEP179" s="78" t="s">
        <v>204</v>
      </c>
      <c r="MEQ179" s="78" t="s">
        <v>204</v>
      </c>
      <c r="MER179" s="78" t="s">
        <v>204</v>
      </c>
      <c r="MES179" s="78" t="s">
        <v>204</v>
      </c>
      <c r="MET179" s="78" t="s">
        <v>204</v>
      </c>
      <c r="MEU179" s="78" t="s">
        <v>204</v>
      </c>
      <c r="MEV179" s="78" t="s">
        <v>204</v>
      </c>
      <c r="MEW179" s="78" t="s">
        <v>204</v>
      </c>
      <c r="MEX179" s="78" t="s">
        <v>204</v>
      </c>
      <c r="MEY179" s="78" t="s">
        <v>204</v>
      </c>
      <c r="MEZ179" s="78" t="s">
        <v>204</v>
      </c>
      <c r="MFA179" s="78" t="s">
        <v>204</v>
      </c>
      <c r="MFB179" s="78" t="s">
        <v>204</v>
      </c>
      <c r="MFC179" s="78" t="s">
        <v>204</v>
      </c>
      <c r="MFD179" s="78" t="s">
        <v>204</v>
      </c>
      <c r="MFE179" s="78" t="s">
        <v>204</v>
      </c>
      <c r="MFF179" s="78" t="s">
        <v>204</v>
      </c>
      <c r="MFG179" s="78" t="s">
        <v>204</v>
      </c>
      <c r="MFH179" s="78" t="s">
        <v>204</v>
      </c>
      <c r="MFI179" s="78" t="s">
        <v>204</v>
      </c>
      <c r="MFJ179" s="78" t="s">
        <v>204</v>
      </c>
      <c r="MFK179" s="78" t="s">
        <v>204</v>
      </c>
      <c r="MFL179" s="78" t="s">
        <v>204</v>
      </c>
      <c r="MFM179" s="78" t="s">
        <v>204</v>
      </c>
      <c r="MFN179" s="78" t="s">
        <v>204</v>
      </c>
      <c r="MFO179" s="78" t="s">
        <v>204</v>
      </c>
      <c r="MFP179" s="78" t="s">
        <v>204</v>
      </c>
      <c r="MFQ179" s="78" t="s">
        <v>204</v>
      </c>
      <c r="MFR179" s="78" t="s">
        <v>204</v>
      </c>
      <c r="MFS179" s="78" t="s">
        <v>204</v>
      </c>
      <c r="MFT179" s="78" t="s">
        <v>204</v>
      </c>
      <c r="MFU179" s="78" t="s">
        <v>204</v>
      </c>
      <c r="MFV179" s="78" t="s">
        <v>204</v>
      </c>
      <c r="MFW179" s="78" t="s">
        <v>204</v>
      </c>
      <c r="MFX179" s="78" t="s">
        <v>204</v>
      </c>
      <c r="MFY179" s="78" t="s">
        <v>204</v>
      </c>
      <c r="MFZ179" s="78" t="s">
        <v>204</v>
      </c>
      <c r="MGA179" s="78" t="s">
        <v>204</v>
      </c>
      <c r="MGB179" s="78" t="s">
        <v>204</v>
      </c>
      <c r="MGC179" s="78" t="s">
        <v>204</v>
      </c>
      <c r="MGD179" s="78" t="s">
        <v>204</v>
      </c>
      <c r="MGE179" s="78" t="s">
        <v>204</v>
      </c>
      <c r="MGF179" s="78" t="s">
        <v>204</v>
      </c>
      <c r="MGG179" s="78" t="s">
        <v>204</v>
      </c>
      <c r="MGH179" s="78" t="s">
        <v>204</v>
      </c>
      <c r="MGI179" s="78" t="s">
        <v>204</v>
      </c>
      <c r="MGJ179" s="78" t="s">
        <v>204</v>
      </c>
      <c r="MGK179" s="78" t="s">
        <v>204</v>
      </c>
      <c r="MGL179" s="78" t="s">
        <v>204</v>
      </c>
      <c r="MGM179" s="78" t="s">
        <v>204</v>
      </c>
      <c r="MGN179" s="78" t="s">
        <v>204</v>
      </c>
      <c r="MGO179" s="78" t="s">
        <v>204</v>
      </c>
      <c r="MGP179" s="78" t="s">
        <v>204</v>
      </c>
      <c r="MGQ179" s="78" t="s">
        <v>204</v>
      </c>
      <c r="MGR179" s="78" t="s">
        <v>204</v>
      </c>
      <c r="MGS179" s="78" t="s">
        <v>204</v>
      </c>
      <c r="MGT179" s="78" t="s">
        <v>204</v>
      </c>
      <c r="MGU179" s="78" t="s">
        <v>204</v>
      </c>
      <c r="MGV179" s="78" t="s">
        <v>204</v>
      </c>
      <c r="MGW179" s="78" t="s">
        <v>204</v>
      </c>
      <c r="MGX179" s="78" t="s">
        <v>204</v>
      </c>
      <c r="MGY179" s="78" t="s">
        <v>204</v>
      </c>
      <c r="MGZ179" s="78" t="s">
        <v>204</v>
      </c>
      <c r="MHA179" s="78" t="s">
        <v>204</v>
      </c>
      <c r="MHB179" s="78" t="s">
        <v>204</v>
      </c>
      <c r="MHC179" s="78" t="s">
        <v>204</v>
      </c>
      <c r="MHD179" s="78" t="s">
        <v>204</v>
      </c>
      <c r="MHE179" s="78" t="s">
        <v>204</v>
      </c>
      <c r="MHF179" s="78" t="s">
        <v>204</v>
      </c>
      <c r="MHG179" s="78" t="s">
        <v>204</v>
      </c>
      <c r="MHH179" s="78" t="s">
        <v>204</v>
      </c>
      <c r="MHI179" s="78" t="s">
        <v>204</v>
      </c>
      <c r="MHJ179" s="78" t="s">
        <v>204</v>
      </c>
      <c r="MHK179" s="78" t="s">
        <v>204</v>
      </c>
      <c r="MHL179" s="78" t="s">
        <v>204</v>
      </c>
      <c r="MHM179" s="78" t="s">
        <v>204</v>
      </c>
      <c r="MHN179" s="78" t="s">
        <v>204</v>
      </c>
      <c r="MHO179" s="78" t="s">
        <v>204</v>
      </c>
      <c r="MHP179" s="78" t="s">
        <v>204</v>
      </c>
      <c r="MHQ179" s="78" t="s">
        <v>204</v>
      </c>
      <c r="MHR179" s="78" t="s">
        <v>204</v>
      </c>
      <c r="MHS179" s="78" t="s">
        <v>204</v>
      </c>
      <c r="MHT179" s="78" t="s">
        <v>204</v>
      </c>
      <c r="MHU179" s="78" t="s">
        <v>204</v>
      </c>
      <c r="MHV179" s="78" t="s">
        <v>204</v>
      </c>
      <c r="MHW179" s="78" t="s">
        <v>204</v>
      </c>
      <c r="MHX179" s="78" t="s">
        <v>204</v>
      </c>
      <c r="MHY179" s="78" t="s">
        <v>204</v>
      </c>
      <c r="MHZ179" s="78" t="s">
        <v>204</v>
      </c>
      <c r="MIA179" s="78" t="s">
        <v>204</v>
      </c>
      <c r="MIB179" s="78" t="s">
        <v>204</v>
      </c>
      <c r="MIC179" s="78" t="s">
        <v>204</v>
      </c>
      <c r="MID179" s="78" t="s">
        <v>204</v>
      </c>
      <c r="MIE179" s="78" t="s">
        <v>204</v>
      </c>
      <c r="MIF179" s="78" t="s">
        <v>204</v>
      </c>
      <c r="MIG179" s="78" t="s">
        <v>204</v>
      </c>
      <c r="MIH179" s="78" t="s">
        <v>204</v>
      </c>
      <c r="MII179" s="78" t="s">
        <v>204</v>
      </c>
      <c r="MIJ179" s="78" t="s">
        <v>204</v>
      </c>
      <c r="MIK179" s="78" t="s">
        <v>204</v>
      </c>
      <c r="MIL179" s="78" t="s">
        <v>204</v>
      </c>
      <c r="MIM179" s="78" t="s">
        <v>204</v>
      </c>
      <c r="MIN179" s="78" t="s">
        <v>204</v>
      </c>
      <c r="MIO179" s="78" t="s">
        <v>204</v>
      </c>
      <c r="MIP179" s="78" t="s">
        <v>204</v>
      </c>
      <c r="MIQ179" s="78" t="s">
        <v>204</v>
      </c>
      <c r="MIR179" s="78" t="s">
        <v>204</v>
      </c>
      <c r="MIS179" s="78" t="s">
        <v>204</v>
      </c>
      <c r="MIT179" s="78" t="s">
        <v>204</v>
      </c>
      <c r="MIU179" s="78" t="s">
        <v>204</v>
      </c>
      <c r="MIV179" s="78" t="s">
        <v>204</v>
      </c>
      <c r="MIW179" s="78" t="s">
        <v>204</v>
      </c>
      <c r="MIX179" s="78" t="s">
        <v>204</v>
      </c>
      <c r="MIY179" s="78" t="s">
        <v>204</v>
      </c>
      <c r="MIZ179" s="78" t="s">
        <v>204</v>
      </c>
      <c r="MJA179" s="78" t="s">
        <v>204</v>
      </c>
      <c r="MJB179" s="78" t="s">
        <v>204</v>
      </c>
      <c r="MJC179" s="78" t="s">
        <v>204</v>
      </c>
      <c r="MJD179" s="78" t="s">
        <v>204</v>
      </c>
      <c r="MJE179" s="78" t="s">
        <v>204</v>
      </c>
      <c r="MJF179" s="78" t="s">
        <v>204</v>
      </c>
      <c r="MJG179" s="78" t="s">
        <v>204</v>
      </c>
      <c r="MJH179" s="78" t="s">
        <v>204</v>
      </c>
      <c r="MJI179" s="78" t="s">
        <v>204</v>
      </c>
      <c r="MJJ179" s="78" t="s">
        <v>204</v>
      </c>
      <c r="MJK179" s="78" t="s">
        <v>204</v>
      </c>
      <c r="MJL179" s="78" t="s">
        <v>204</v>
      </c>
      <c r="MJM179" s="78" t="s">
        <v>204</v>
      </c>
      <c r="MJN179" s="78" t="s">
        <v>204</v>
      </c>
      <c r="MJO179" s="78" t="s">
        <v>204</v>
      </c>
      <c r="MJP179" s="78" t="s">
        <v>204</v>
      </c>
      <c r="MJQ179" s="78" t="s">
        <v>204</v>
      </c>
      <c r="MJR179" s="78" t="s">
        <v>204</v>
      </c>
      <c r="MJS179" s="78" t="s">
        <v>204</v>
      </c>
      <c r="MJT179" s="78" t="s">
        <v>204</v>
      </c>
      <c r="MJU179" s="78" t="s">
        <v>204</v>
      </c>
      <c r="MJV179" s="78" t="s">
        <v>204</v>
      </c>
      <c r="MJW179" s="78" t="s">
        <v>204</v>
      </c>
      <c r="MJX179" s="78" t="s">
        <v>204</v>
      </c>
      <c r="MJY179" s="78" t="s">
        <v>204</v>
      </c>
      <c r="MJZ179" s="78" t="s">
        <v>204</v>
      </c>
      <c r="MKA179" s="78" t="s">
        <v>204</v>
      </c>
      <c r="MKB179" s="78" t="s">
        <v>204</v>
      </c>
      <c r="MKC179" s="78" t="s">
        <v>204</v>
      </c>
      <c r="MKD179" s="78" t="s">
        <v>204</v>
      </c>
      <c r="MKE179" s="78" t="s">
        <v>204</v>
      </c>
      <c r="MKF179" s="78" t="s">
        <v>204</v>
      </c>
      <c r="MKG179" s="78" t="s">
        <v>204</v>
      </c>
      <c r="MKH179" s="78" t="s">
        <v>204</v>
      </c>
      <c r="MKI179" s="78" t="s">
        <v>204</v>
      </c>
      <c r="MKJ179" s="78" t="s">
        <v>204</v>
      </c>
      <c r="MKK179" s="78" t="s">
        <v>204</v>
      </c>
      <c r="MKL179" s="78" t="s">
        <v>204</v>
      </c>
      <c r="MKM179" s="78" t="s">
        <v>204</v>
      </c>
      <c r="MKN179" s="78" t="s">
        <v>204</v>
      </c>
      <c r="MKO179" s="78" t="s">
        <v>204</v>
      </c>
      <c r="MKP179" s="78" t="s">
        <v>204</v>
      </c>
      <c r="MKQ179" s="78" t="s">
        <v>204</v>
      </c>
      <c r="MKR179" s="78" t="s">
        <v>204</v>
      </c>
      <c r="MKS179" s="78" t="s">
        <v>204</v>
      </c>
      <c r="MKT179" s="78" t="s">
        <v>204</v>
      </c>
      <c r="MKU179" s="78" t="s">
        <v>204</v>
      </c>
      <c r="MKV179" s="78" t="s">
        <v>204</v>
      </c>
      <c r="MKW179" s="78" t="s">
        <v>204</v>
      </c>
      <c r="MKX179" s="78" t="s">
        <v>204</v>
      </c>
      <c r="MKY179" s="78" t="s">
        <v>204</v>
      </c>
      <c r="MKZ179" s="78" t="s">
        <v>204</v>
      </c>
      <c r="MLA179" s="78" t="s">
        <v>204</v>
      </c>
      <c r="MLB179" s="78" t="s">
        <v>204</v>
      </c>
      <c r="MLC179" s="78" t="s">
        <v>204</v>
      </c>
      <c r="MLD179" s="78" t="s">
        <v>204</v>
      </c>
      <c r="MLE179" s="78" t="s">
        <v>204</v>
      </c>
      <c r="MLF179" s="78" t="s">
        <v>204</v>
      </c>
      <c r="MLG179" s="78" t="s">
        <v>204</v>
      </c>
      <c r="MLH179" s="78" t="s">
        <v>204</v>
      </c>
      <c r="MLI179" s="78" t="s">
        <v>204</v>
      </c>
      <c r="MLJ179" s="78" t="s">
        <v>204</v>
      </c>
      <c r="MLK179" s="78" t="s">
        <v>204</v>
      </c>
      <c r="MLL179" s="78" t="s">
        <v>204</v>
      </c>
      <c r="MLM179" s="78" t="s">
        <v>204</v>
      </c>
      <c r="MLN179" s="78" t="s">
        <v>204</v>
      </c>
      <c r="MLO179" s="78" t="s">
        <v>204</v>
      </c>
      <c r="MLP179" s="78" t="s">
        <v>204</v>
      </c>
      <c r="MLQ179" s="78" t="s">
        <v>204</v>
      </c>
      <c r="MLR179" s="78" t="s">
        <v>204</v>
      </c>
      <c r="MLS179" s="78" t="s">
        <v>204</v>
      </c>
      <c r="MLT179" s="78" t="s">
        <v>204</v>
      </c>
      <c r="MLU179" s="78" t="s">
        <v>204</v>
      </c>
      <c r="MLV179" s="78" t="s">
        <v>204</v>
      </c>
      <c r="MLW179" s="78" t="s">
        <v>204</v>
      </c>
      <c r="MLX179" s="78" t="s">
        <v>204</v>
      </c>
      <c r="MLY179" s="78" t="s">
        <v>204</v>
      </c>
      <c r="MLZ179" s="78" t="s">
        <v>204</v>
      </c>
      <c r="MMA179" s="78" t="s">
        <v>204</v>
      </c>
      <c r="MMB179" s="78" t="s">
        <v>204</v>
      </c>
      <c r="MMC179" s="78" t="s">
        <v>204</v>
      </c>
      <c r="MMD179" s="78" t="s">
        <v>204</v>
      </c>
      <c r="MME179" s="78" t="s">
        <v>204</v>
      </c>
      <c r="MMF179" s="78" t="s">
        <v>204</v>
      </c>
      <c r="MMG179" s="78" t="s">
        <v>204</v>
      </c>
      <c r="MMH179" s="78" t="s">
        <v>204</v>
      </c>
      <c r="MMI179" s="78" t="s">
        <v>204</v>
      </c>
      <c r="MMJ179" s="78" t="s">
        <v>204</v>
      </c>
      <c r="MMK179" s="78" t="s">
        <v>204</v>
      </c>
      <c r="MML179" s="78" t="s">
        <v>204</v>
      </c>
      <c r="MMM179" s="78" t="s">
        <v>204</v>
      </c>
      <c r="MMN179" s="78" t="s">
        <v>204</v>
      </c>
      <c r="MMO179" s="78" t="s">
        <v>204</v>
      </c>
      <c r="MMP179" s="78" t="s">
        <v>204</v>
      </c>
      <c r="MMQ179" s="78" t="s">
        <v>204</v>
      </c>
      <c r="MMR179" s="78" t="s">
        <v>204</v>
      </c>
      <c r="MMS179" s="78" t="s">
        <v>204</v>
      </c>
      <c r="MMT179" s="78" t="s">
        <v>204</v>
      </c>
      <c r="MMU179" s="78" t="s">
        <v>204</v>
      </c>
      <c r="MMV179" s="78" t="s">
        <v>204</v>
      </c>
      <c r="MMW179" s="78" t="s">
        <v>204</v>
      </c>
      <c r="MMX179" s="78" t="s">
        <v>204</v>
      </c>
      <c r="MMY179" s="78" t="s">
        <v>204</v>
      </c>
      <c r="MMZ179" s="78" t="s">
        <v>204</v>
      </c>
      <c r="MNA179" s="78" t="s">
        <v>204</v>
      </c>
      <c r="MNB179" s="78" t="s">
        <v>204</v>
      </c>
      <c r="MNC179" s="78" t="s">
        <v>204</v>
      </c>
      <c r="MND179" s="78" t="s">
        <v>204</v>
      </c>
      <c r="MNE179" s="78" t="s">
        <v>204</v>
      </c>
      <c r="MNF179" s="78" t="s">
        <v>204</v>
      </c>
      <c r="MNG179" s="78" t="s">
        <v>204</v>
      </c>
      <c r="MNH179" s="78" t="s">
        <v>204</v>
      </c>
      <c r="MNI179" s="78" t="s">
        <v>204</v>
      </c>
      <c r="MNJ179" s="78" t="s">
        <v>204</v>
      </c>
      <c r="MNK179" s="78" t="s">
        <v>204</v>
      </c>
      <c r="MNL179" s="78" t="s">
        <v>204</v>
      </c>
      <c r="MNM179" s="78" t="s">
        <v>204</v>
      </c>
      <c r="MNN179" s="78" t="s">
        <v>204</v>
      </c>
      <c r="MNO179" s="78" t="s">
        <v>204</v>
      </c>
      <c r="MNP179" s="78" t="s">
        <v>204</v>
      </c>
      <c r="MNQ179" s="78" t="s">
        <v>204</v>
      </c>
      <c r="MNR179" s="78" t="s">
        <v>204</v>
      </c>
      <c r="MNS179" s="78" t="s">
        <v>204</v>
      </c>
      <c r="MNT179" s="78" t="s">
        <v>204</v>
      </c>
      <c r="MNU179" s="78" t="s">
        <v>204</v>
      </c>
      <c r="MNV179" s="78" t="s">
        <v>204</v>
      </c>
      <c r="MNW179" s="78" t="s">
        <v>204</v>
      </c>
      <c r="MNX179" s="78" t="s">
        <v>204</v>
      </c>
      <c r="MNY179" s="78" t="s">
        <v>204</v>
      </c>
      <c r="MNZ179" s="78" t="s">
        <v>204</v>
      </c>
      <c r="MOA179" s="78" t="s">
        <v>204</v>
      </c>
      <c r="MOB179" s="78" t="s">
        <v>204</v>
      </c>
      <c r="MOC179" s="78" t="s">
        <v>204</v>
      </c>
      <c r="MOD179" s="78" t="s">
        <v>204</v>
      </c>
      <c r="MOE179" s="78" t="s">
        <v>204</v>
      </c>
      <c r="MOF179" s="78" t="s">
        <v>204</v>
      </c>
      <c r="MOG179" s="78" t="s">
        <v>204</v>
      </c>
      <c r="MOH179" s="78" t="s">
        <v>204</v>
      </c>
      <c r="MOI179" s="78" t="s">
        <v>204</v>
      </c>
      <c r="MOJ179" s="78" t="s">
        <v>204</v>
      </c>
      <c r="MOK179" s="78" t="s">
        <v>204</v>
      </c>
      <c r="MOL179" s="78" t="s">
        <v>204</v>
      </c>
      <c r="MOM179" s="78" t="s">
        <v>204</v>
      </c>
      <c r="MON179" s="78" t="s">
        <v>204</v>
      </c>
      <c r="MOO179" s="78" t="s">
        <v>204</v>
      </c>
      <c r="MOP179" s="78" t="s">
        <v>204</v>
      </c>
      <c r="MOQ179" s="78" t="s">
        <v>204</v>
      </c>
      <c r="MOR179" s="78" t="s">
        <v>204</v>
      </c>
      <c r="MOS179" s="78" t="s">
        <v>204</v>
      </c>
      <c r="MOT179" s="78" t="s">
        <v>204</v>
      </c>
      <c r="MOU179" s="78" t="s">
        <v>204</v>
      </c>
      <c r="MOV179" s="78" t="s">
        <v>204</v>
      </c>
      <c r="MOW179" s="78" t="s">
        <v>204</v>
      </c>
      <c r="MOX179" s="78" t="s">
        <v>204</v>
      </c>
      <c r="MOY179" s="78" t="s">
        <v>204</v>
      </c>
      <c r="MOZ179" s="78" t="s">
        <v>204</v>
      </c>
      <c r="MPA179" s="78" t="s">
        <v>204</v>
      </c>
      <c r="MPB179" s="78" t="s">
        <v>204</v>
      </c>
      <c r="MPC179" s="78" t="s">
        <v>204</v>
      </c>
      <c r="MPD179" s="78" t="s">
        <v>204</v>
      </c>
      <c r="MPE179" s="78" t="s">
        <v>204</v>
      </c>
      <c r="MPF179" s="78" t="s">
        <v>204</v>
      </c>
      <c r="MPG179" s="78" t="s">
        <v>204</v>
      </c>
      <c r="MPH179" s="78" t="s">
        <v>204</v>
      </c>
      <c r="MPI179" s="78" t="s">
        <v>204</v>
      </c>
      <c r="MPJ179" s="78" t="s">
        <v>204</v>
      </c>
      <c r="MPK179" s="78" t="s">
        <v>204</v>
      </c>
      <c r="MPL179" s="78" t="s">
        <v>204</v>
      </c>
      <c r="MPM179" s="78" t="s">
        <v>204</v>
      </c>
      <c r="MPN179" s="78" t="s">
        <v>204</v>
      </c>
      <c r="MPO179" s="78" t="s">
        <v>204</v>
      </c>
      <c r="MPP179" s="78" t="s">
        <v>204</v>
      </c>
      <c r="MPQ179" s="78" t="s">
        <v>204</v>
      </c>
      <c r="MPR179" s="78" t="s">
        <v>204</v>
      </c>
      <c r="MPS179" s="78" t="s">
        <v>204</v>
      </c>
      <c r="MPT179" s="78" t="s">
        <v>204</v>
      </c>
      <c r="MPU179" s="78" t="s">
        <v>204</v>
      </c>
      <c r="MPV179" s="78" t="s">
        <v>204</v>
      </c>
      <c r="MPW179" s="78" t="s">
        <v>204</v>
      </c>
      <c r="MPX179" s="78" t="s">
        <v>204</v>
      </c>
      <c r="MPY179" s="78" t="s">
        <v>204</v>
      </c>
      <c r="MPZ179" s="78" t="s">
        <v>204</v>
      </c>
      <c r="MQA179" s="78" t="s">
        <v>204</v>
      </c>
      <c r="MQB179" s="78" t="s">
        <v>204</v>
      </c>
      <c r="MQC179" s="78" t="s">
        <v>204</v>
      </c>
      <c r="MQD179" s="78" t="s">
        <v>204</v>
      </c>
      <c r="MQE179" s="78" t="s">
        <v>204</v>
      </c>
      <c r="MQF179" s="78" t="s">
        <v>204</v>
      </c>
      <c r="MQG179" s="78" t="s">
        <v>204</v>
      </c>
      <c r="MQH179" s="78" t="s">
        <v>204</v>
      </c>
      <c r="MQI179" s="78" t="s">
        <v>204</v>
      </c>
      <c r="MQJ179" s="78" t="s">
        <v>204</v>
      </c>
      <c r="MQK179" s="78" t="s">
        <v>204</v>
      </c>
      <c r="MQL179" s="78" t="s">
        <v>204</v>
      </c>
      <c r="MQM179" s="78" t="s">
        <v>204</v>
      </c>
      <c r="MQN179" s="78" t="s">
        <v>204</v>
      </c>
      <c r="MQO179" s="78" t="s">
        <v>204</v>
      </c>
      <c r="MQP179" s="78" t="s">
        <v>204</v>
      </c>
      <c r="MQQ179" s="78" t="s">
        <v>204</v>
      </c>
      <c r="MQR179" s="78" t="s">
        <v>204</v>
      </c>
      <c r="MQS179" s="78" t="s">
        <v>204</v>
      </c>
      <c r="MQT179" s="78" t="s">
        <v>204</v>
      </c>
      <c r="MQU179" s="78" t="s">
        <v>204</v>
      </c>
      <c r="MQV179" s="78" t="s">
        <v>204</v>
      </c>
      <c r="MQW179" s="78" t="s">
        <v>204</v>
      </c>
      <c r="MQX179" s="78" t="s">
        <v>204</v>
      </c>
      <c r="MQY179" s="78" t="s">
        <v>204</v>
      </c>
      <c r="MQZ179" s="78" t="s">
        <v>204</v>
      </c>
      <c r="MRA179" s="78" t="s">
        <v>204</v>
      </c>
      <c r="MRB179" s="78" t="s">
        <v>204</v>
      </c>
      <c r="MRC179" s="78" t="s">
        <v>204</v>
      </c>
      <c r="MRD179" s="78" t="s">
        <v>204</v>
      </c>
      <c r="MRE179" s="78" t="s">
        <v>204</v>
      </c>
      <c r="MRF179" s="78" t="s">
        <v>204</v>
      </c>
      <c r="MRG179" s="78" t="s">
        <v>204</v>
      </c>
      <c r="MRH179" s="78" t="s">
        <v>204</v>
      </c>
      <c r="MRI179" s="78" t="s">
        <v>204</v>
      </c>
      <c r="MRJ179" s="78" t="s">
        <v>204</v>
      </c>
      <c r="MRK179" s="78" t="s">
        <v>204</v>
      </c>
      <c r="MRL179" s="78" t="s">
        <v>204</v>
      </c>
      <c r="MRM179" s="78" t="s">
        <v>204</v>
      </c>
      <c r="MRN179" s="78" t="s">
        <v>204</v>
      </c>
      <c r="MRO179" s="78" t="s">
        <v>204</v>
      </c>
      <c r="MRP179" s="78" t="s">
        <v>204</v>
      </c>
      <c r="MRQ179" s="78" t="s">
        <v>204</v>
      </c>
      <c r="MRR179" s="78" t="s">
        <v>204</v>
      </c>
      <c r="MRS179" s="78" t="s">
        <v>204</v>
      </c>
      <c r="MRT179" s="78" t="s">
        <v>204</v>
      </c>
      <c r="MRU179" s="78" t="s">
        <v>204</v>
      </c>
      <c r="MRV179" s="78" t="s">
        <v>204</v>
      </c>
      <c r="MRW179" s="78" t="s">
        <v>204</v>
      </c>
      <c r="MRX179" s="78" t="s">
        <v>204</v>
      </c>
      <c r="MRY179" s="78" t="s">
        <v>204</v>
      </c>
      <c r="MRZ179" s="78" t="s">
        <v>204</v>
      </c>
      <c r="MSA179" s="78" t="s">
        <v>204</v>
      </c>
      <c r="MSB179" s="78" t="s">
        <v>204</v>
      </c>
      <c r="MSC179" s="78" t="s">
        <v>204</v>
      </c>
      <c r="MSD179" s="78" t="s">
        <v>204</v>
      </c>
      <c r="MSE179" s="78" t="s">
        <v>204</v>
      </c>
      <c r="MSF179" s="78" t="s">
        <v>204</v>
      </c>
      <c r="MSG179" s="78" t="s">
        <v>204</v>
      </c>
      <c r="MSH179" s="78" t="s">
        <v>204</v>
      </c>
      <c r="MSI179" s="78" t="s">
        <v>204</v>
      </c>
      <c r="MSJ179" s="78" t="s">
        <v>204</v>
      </c>
      <c r="MSK179" s="78" t="s">
        <v>204</v>
      </c>
      <c r="MSL179" s="78" t="s">
        <v>204</v>
      </c>
      <c r="MSM179" s="78" t="s">
        <v>204</v>
      </c>
      <c r="MSN179" s="78" t="s">
        <v>204</v>
      </c>
      <c r="MSO179" s="78" t="s">
        <v>204</v>
      </c>
      <c r="MSP179" s="78" t="s">
        <v>204</v>
      </c>
      <c r="MSQ179" s="78" t="s">
        <v>204</v>
      </c>
      <c r="MSR179" s="78" t="s">
        <v>204</v>
      </c>
      <c r="MSS179" s="78" t="s">
        <v>204</v>
      </c>
      <c r="MST179" s="78" t="s">
        <v>204</v>
      </c>
      <c r="MSU179" s="78" t="s">
        <v>204</v>
      </c>
      <c r="MSV179" s="78" t="s">
        <v>204</v>
      </c>
      <c r="MSW179" s="78" t="s">
        <v>204</v>
      </c>
      <c r="MSX179" s="78" t="s">
        <v>204</v>
      </c>
      <c r="MSY179" s="78" t="s">
        <v>204</v>
      </c>
      <c r="MSZ179" s="78" t="s">
        <v>204</v>
      </c>
      <c r="MTA179" s="78" t="s">
        <v>204</v>
      </c>
      <c r="MTB179" s="78" t="s">
        <v>204</v>
      </c>
      <c r="MTC179" s="78" t="s">
        <v>204</v>
      </c>
      <c r="MTD179" s="78" t="s">
        <v>204</v>
      </c>
      <c r="MTE179" s="78" t="s">
        <v>204</v>
      </c>
      <c r="MTF179" s="78" t="s">
        <v>204</v>
      </c>
      <c r="MTG179" s="78" t="s">
        <v>204</v>
      </c>
      <c r="MTH179" s="78" t="s">
        <v>204</v>
      </c>
      <c r="MTI179" s="78" t="s">
        <v>204</v>
      </c>
      <c r="MTJ179" s="78" t="s">
        <v>204</v>
      </c>
      <c r="MTK179" s="78" t="s">
        <v>204</v>
      </c>
      <c r="MTL179" s="78" t="s">
        <v>204</v>
      </c>
      <c r="MTM179" s="78" t="s">
        <v>204</v>
      </c>
      <c r="MTN179" s="78" t="s">
        <v>204</v>
      </c>
      <c r="MTO179" s="78" t="s">
        <v>204</v>
      </c>
      <c r="MTP179" s="78" t="s">
        <v>204</v>
      </c>
      <c r="MTQ179" s="78" t="s">
        <v>204</v>
      </c>
      <c r="MTR179" s="78" t="s">
        <v>204</v>
      </c>
      <c r="MTS179" s="78" t="s">
        <v>204</v>
      </c>
      <c r="MTT179" s="78" t="s">
        <v>204</v>
      </c>
      <c r="MTU179" s="78" t="s">
        <v>204</v>
      </c>
      <c r="MTV179" s="78" t="s">
        <v>204</v>
      </c>
      <c r="MTW179" s="78" t="s">
        <v>204</v>
      </c>
      <c r="MTX179" s="78" t="s">
        <v>204</v>
      </c>
      <c r="MTY179" s="78" t="s">
        <v>204</v>
      </c>
      <c r="MTZ179" s="78" t="s">
        <v>204</v>
      </c>
      <c r="MUA179" s="78" t="s">
        <v>204</v>
      </c>
      <c r="MUB179" s="78" t="s">
        <v>204</v>
      </c>
      <c r="MUC179" s="78" t="s">
        <v>204</v>
      </c>
      <c r="MUD179" s="78" t="s">
        <v>204</v>
      </c>
      <c r="MUE179" s="78" t="s">
        <v>204</v>
      </c>
      <c r="MUF179" s="78" t="s">
        <v>204</v>
      </c>
      <c r="MUG179" s="78" t="s">
        <v>204</v>
      </c>
      <c r="MUH179" s="78" t="s">
        <v>204</v>
      </c>
      <c r="MUI179" s="78" t="s">
        <v>204</v>
      </c>
      <c r="MUJ179" s="78" t="s">
        <v>204</v>
      </c>
      <c r="MUK179" s="78" t="s">
        <v>204</v>
      </c>
      <c r="MUL179" s="78" t="s">
        <v>204</v>
      </c>
      <c r="MUM179" s="78" t="s">
        <v>204</v>
      </c>
      <c r="MUN179" s="78" t="s">
        <v>204</v>
      </c>
      <c r="MUO179" s="78" t="s">
        <v>204</v>
      </c>
      <c r="MUP179" s="78" t="s">
        <v>204</v>
      </c>
      <c r="MUQ179" s="78" t="s">
        <v>204</v>
      </c>
      <c r="MUR179" s="78" t="s">
        <v>204</v>
      </c>
      <c r="MUS179" s="78" t="s">
        <v>204</v>
      </c>
      <c r="MUT179" s="78" t="s">
        <v>204</v>
      </c>
      <c r="MUU179" s="78" t="s">
        <v>204</v>
      </c>
      <c r="MUV179" s="78" t="s">
        <v>204</v>
      </c>
      <c r="MUW179" s="78" t="s">
        <v>204</v>
      </c>
      <c r="MUX179" s="78" t="s">
        <v>204</v>
      </c>
      <c r="MUY179" s="78" t="s">
        <v>204</v>
      </c>
      <c r="MUZ179" s="78" t="s">
        <v>204</v>
      </c>
      <c r="MVA179" s="78" t="s">
        <v>204</v>
      </c>
      <c r="MVB179" s="78" t="s">
        <v>204</v>
      </c>
      <c r="MVC179" s="78" t="s">
        <v>204</v>
      </c>
      <c r="MVD179" s="78" t="s">
        <v>204</v>
      </c>
      <c r="MVE179" s="78" t="s">
        <v>204</v>
      </c>
      <c r="MVF179" s="78" t="s">
        <v>204</v>
      </c>
      <c r="MVG179" s="78" t="s">
        <v>204</v>
      </c>
      <c r="MVH179" s="78" t="s">
        <v>204</v>
      </c>
      <c r="MVI179" s="78" t="s">
        <v>204</v>
      </c>
      <c r="MVJ179" s="78" t="s">
        <v>204</v>
      </c>
      <c r="MVK179" s="78" t="s">
        <v>204</v>
      </c>
      <c r="MVL179" s="78" t="s">
        <v>204</v>
      </c>
      <c r="MVM179" s="78" t="s">
        <v>204</v>
      </c>
      <c r="MVN179" s="78" t="s">
        <v>204</v>
      </c>
      <c r="MVO179" s="78" t="s">
        <v>204</v>
      </c>
      <c r="MVP179" s="78" t="s">
        <v>204</v>
      </c>
      <c r="MVQ179" s="78" t="s">
        <v>204</v>
      </c>
      <c r="MVR179" s="78" t="s">
        <v>204</v>
      </c>
      <c r="MVS179" s="78" t="s">
        <v>204</v>
      </c>
      <c r="MVT179" s="78" t="s">
        <v>204</v>
      </c>
      <c r="MVU179" s="78" t="s">
        <v>204</v>
      </c>
      <c r="MVV179" s="78" t="s">
        <v>204</v>
      </c>
      <c r="MVW179" s="78" t="s">
        <v>204</v>
      </c>
      <c r="MVX179" s="78" t="s">
        <v>204</v>
      </c>
      <c r="MVY179" s="78" t="s">
        <v>204</v>
      </c>
      <c r="MVZ179" s="78" t="s">
        <v>204</v>
      </c>
      <c r="MWA179" s="78" t="s">
        <v>204</v>
      </c>
      <c r="MWB179" s="78" t="s">
        <v>204</v>
      </c>
      <c r="MWC179" s="78" t="s">
        <v>204</v>
      </c>
      <c r="MWD179" s="78" t="s">
        <v>204</v>
      </c>
      <c r="MWE179" s="78" t="s">
        <v>204</v>
      </c>
      <c r="MWF179" s="78" t="s">
        <v>204</v>
      </c>
      <c r="MWG179" s="78" t="s">
        <v>204</v>
      </c>
      <c r="MWH179" s="78" t="s">
        <v>204</v>
      </c>
      <c r="MWI179" s="78" t="s">
        <v>204</v>
      </c>
      <c r="MWJ179" s="78" t="s">
        <v>204</v>
      </c>
      <c r="MWK179" s="78" t="s">
        <v>204</v>
      </c>
      <c r="MWL179" s="78" t="s">
        <v>204</v>
      </c>
      <c r="MWM179" s="78" t="s">
        <v>204</v>
      </c>
      <c r="MWN179" s="78" t="s">
        <v>204</v>
      </c>
      <c r="MWO179" s="78" t="s">
        <v>204</v>
      </c>
      <c r="MWP179" s="78" t="s">
        <v>204</v>
      </c>
      <c r="MWQ179" s="78" t="s">
        <v>204</v>
      </c>
      <c r="MWR179" s="78" t="s">
        <v>204</v>
      </c>
      <c r="MWS179" s="78" t="s">
        <v>204</v>
      </c>
      <c r="MWT179" s="78" t="s">
        <v>204</v>
      </c>
      <c r="MWU179" s="78" t="s">
        <v>204</v>
      </c>
      <c r="MWV179" s="78" t="s">
        <v>204</v>
      </c>
      <c r="MWW179" s="78" t="s">
        <v>204</v>
      </c>
      <c r="MWX179" s="78" t="s">
        <v>204</v>
      </c>
      <c r="MWY179" s="78" t="s">
        <v>204</v>
      </c>
      <c r="MWZ179" s="78" t="s">
        <v>204</v>
      </c>
      <c r="MXA179" s="78" t="s">
        <v>204</v>
      </c>
      <c r="MXB179" s="78" t="s">
        <v>204</v>
      </c>
      <c r="MXC179" s="78" t="s">
        <v>204</v>
      </c>
      <c r="MXD179" s="78" t="s">
        <v>204</v>
      </c>
      <c r="MXE179" s="78" t="s">
        <v>204</v>
      </c>
      <c r="MXF179" s="78" t="s">
        <v>204</v>
      </c>
      <c r="MXG179" s="78" t="s">
        <v>204</v>
      </c>
      <c r="MXH179" s="78" t="s">
        <v>204</v>
      </c>
      <c r="MXI179" s="78" t="s">
        <v>204</v>
      </c>
      <c r="MXJ179" s="78" t="s">
        <v>204</v>
      </c>
      <c r="MXK179" s="78" t="s">
        <v>204</v>
      </c>
      <c r="MXL179" s="78" t="s">
        <v>204</v>
      </c>
      <c r="MXM179" s="78" t="s">
        <v>204</v>
      </c>
      <c r="MXN179" s="78" t="s">
        <v>204</v>
      </c>
      <c r="MXO179" s="78" t="s">
        <v>204</v>
      </c>
      <c r="MXP179" s="78" t="s">
        <v>204</v>
      </c>
      <c r="MXQ179" s="78" t="s">
        <v>204</v>
      </c>
      <c r="MXR179" s="78" t="s">
        <v>204</v>
      </c>
      <c r="MXS179" s="78" t="s">
        <v>204</v>
      </c>
      <c r="MXT179" s="78" t="s">
        <v>204</v>
      </c>
      <c r="MXU179" s="78" t="s">
        <v>204</v>
      </c>
      <c r="MXV179" s="78" t="s">
        <v>204</v>
      </c>
      <c r="MXW179" s="78" t="s">
        <v>204</v>
      </c>
      <c r="MXX179" s="78" t="s">
        <v>204</v>
      </c>
      <c r="MXY179" s="78" t="s">
        <v>204</v>
      </c>
      <c r="MXZ179" s="78" t="s">
        <v>204</v>
      </c>
      <c r="MYA179" s="78" t="s">
        <v>204</v>
      </c>
      <c r="MYB179" s="78" t="s">
        <v>204</v>
      </c>
      <c r="MYC179" s="78" t="s">
        <v>204</v>
      </c>
      <c r="MYD179" s="78" t="s">
        <v>204</v>
      </c>
      <c r="MYE179" s="78" t="s">
        <v>204</v>
      </c>
      <c r="MYF179" s="78" t="s">
        <v>204</v>
      </c>
      <c r="MYG179" s="78" t="s">
        <v>204</v>
      </c>
      <c r="MYH179" s="78" t="s">
        <v>204</v>
      </c>
      <c r="MYI179" s="78" t="s">
        <v>204</v>
      </c>
      <c r="MYJ179" s="78" t="s">
        <v>204</v>
      </c>
      <c r="MYK179" s="78" t="s">
        <v>204</v>
      </c>
      <c r="MYL179" s="78" t="s">
        <v>204</v>
      </c>
      <c r="MYM179" s="78" t="s">
        <v>204</v>
      </c>
      <c r="MYN179" s="78" t="s">
        <v>204</v>
      </c>
      <c r="MYO179" s="78" t="s">
        <v>204</v>
      </c>
      <c r="MYP179" s="78" t="s">
        <v>204</v>
      </c>
      <c r="MYQ179" s="78" t="s">
        <v>204</v>
      </c>
      <c r="MYR179" s="78" t="s">
        <v>204</v>
      </c>
      <c r="MYS179" s="78" t="s">
        <v>204</v>
      </c>
      <c r="MYT179" s="78" t="s">
        <v>204</v>
      </c>
      <c r="MYU179" s="78" t="s">
        <v>204</v>
      </c>
      <c r="MYV179" s="78" t="s">
        <v>204</v>
      </c>
      <c r="MYW179" s="78" t="s">
        <v>204</v>
      </c>
      <c r="MYX179" s="78" t="s">
        <v>204</v>
      </c>
      <c r="MYY179" s="78" t="s">
        <v>204</v>
      </c>
      <c r="MYZ179" s="78" t="s">
        <v>204</v>
      </c>
      <c r="MZA179" s="78" t="s">
        <v>204</v>
      </c>
      <c r="MZB179" s="78" t="s">
        <v>204</v>
      </c>
      <c r="MZC179" s="78" t="s">
        <v>204</v>
      </c>
      <c r="MZD179" s="78" t="s">
        <v>204</v>
      </c>
      <c r="MZE179" s="78" t="s">
        <v>204</v>
      </c>
      <c r="MZF179" s="78" t="s">
        <v>204</v>
      </c>
      <c r="MZG179" s="78" t="s">
        <v>204</v>
      </c>
      <c r="MZH179" s="78" t="s">
        <v>204</v>
      </c>
      <c r="MZI179" s="78" t="s">
        <v>204</v>
      </c>
      <c r="MZJ179" s="78" t="s">
        <v>204</v>
      </c>
      <c r="MZK179" s="78" t="s">
        <v>204</v>
      </c>
      <c r="MZL179" s="78" t="s">
        <v>204</v>
      </c>
      <c r="MZM179" s="78" t="s">
        <v>204</v>
      </c>
      <c r="MZN179" s="78" t="s">
        <v>204</v>
      </c>
      <c r="MZO179" s="78" t="s">
        <v>204</v>
      </c>
      <c r="MZP179" s="78" t="s">
        <v>204</v>
      </c>
      <c r="MZQ179" s="78" t="s">
        <v>204</v>
      </c>
      <c r="MZR179" s="78" t="s">
        <v>204</v>
      </c>
      <c r="MZS179" s="78" t="s">
        <v>204</v>
      </c>
      <c r="MZT179" s="78" t="s">
        <v>204</v>
      </c>
      <c r="MZU179" s="78" t="s">
        <v>204</v>
      </c>
      <c r="MZV179" s="78" t="s">
        <v>204</v>
      </c>
      <c r="MZW179" s="78" t="s">
        <v>204</v>
      </c>
      <c r="MZX179" s="78" t="s">
        <v>204</v>
      </c>
      <c r="MZY179" s="78" t="s">
        <v>204</v>
      </c>
      <c r="MZZ179" s="78" t="s">
        <v>204</v>
      </c>
      <c r="NAA179" s="78" t="s">
        <v>204</v>
      </c>
      <c r="NAB179" s="78" t="s">
        <v>204</v>
      </c>
      <c r="NAC179" s="78" t="s">
        <v>204</v>
      </c>
      <c r="NAD179" s="78" t="s">
        <v>204</v>
      </c>
      <c r="NAE179" s="78" t="s">
        <v>204</v>
      </c>
      <c r="NAF179" s="78" t="s">
        <v>204</v>
      </c>
      <c r="NAG179" s="78" t="s">
        <v>204</v>
      </c>
      <c r="NAH179" s="78" t="s">
        <v>204</v>
      </c>
      <c r="NAI179" s="78" t="s">
        <v>204</v>
      </c>
      <c r="NAJ179" s="78" t="s">
        <v>204</v>
      </c>
      <c r="NAK179" s="78" t="s">
        <v>204</v>
      </c>
      <c r="NAL179" s="78" t="s">
        <v>204</v>
      </c>
      <c r="NAM179" s="78" t="s">
        <v>204</v>
      </c>
      <c r="NAN179" s="78" t="s">
        <v>204</v>
      </c>
      <c r="NAO179" s="78" t="s">
        <v>204</v>
      </c>
      <c r="NAP179" s="78" t="s">
        <v>204</v>
      </c>
      <c r="NAQ179" s="78" t="s">
        <v>204</v>
      </c>
      <c r="NAR179" s="78" t="s">
        <v>204</v>
      </c>
      <c r="NAS179" s="78" t="s">
        <v>204</v>
      </c>
      <c r="NAT179" s="78" t="s">
        <v>204</v>
      </c>
      <c r="NAU179" s="78" t="s">
        <v>204</v>
      </c>
      <c r="NAV179" s="78" t="s">
        <v>204</v>
      </c>
      <c r="NAW179" s="78" t="s">
        <v>204</v>
      </c>
      <c r="NAX179" s="78" t="s">
        <v>204</v>
      </c>
      <c r="NAY179" s="78" t="s">
        <v>204</v>
      </c>
      <c r="NAZ179" s="78" t="s">
        <v>204</v>
      </c>
      <c r="NBA179" s="78" t="s">
        <v>204</v>
      </c>
      <c r="NBB179" s="78" t="s">
        <v>204</v>
      </c>
      <c r="NBC179" s="78" t="s">
        <v>204</v>
      </c>
      <c r="NBD179" s="78" t="s">
        <v>204</v>
      </c>
      <c r="NBE179" s="78" t="s">
        <v>204</v>
      </c>
      <c r="NBF179" s="78" t="s">
        <v>204</v>
      </c>
      <c r="NBG179" s="78" t="s">
        <v>204</v>
      </c>
      <c r="NBH179" s="78" t="s">
        <v>204</v>
      </c>
      <c r="NBI179" s="78" t="s">
        <v>204</v>
      </c>
      <c r="NBJ179" s="78" t="s">
        <v>204</v>
      </c>
      <c r="NBK179" s="78" t="s">
        <v>204</v>
      </c>
      <c r="NBL179" s="78" t="s">
        <v>204</v>
      </c>
      <c r="NBM179" s="78" t="s">
        <v>204</v>
      </c>
      <c r="NBN179" s="78" t="s">
        <v>204</v>
      </c>
      <c r="NBO179" s="78" t="s">
        <v>204</v>
      </c>
      <c r="NBP179" s="78" t="s">
        <v>204</v>
      </c>
      <c r="NBQ179" s="78" t="s">
        <v>204</v>
      </c>
      <c r="NBR179" s="78" t="s">
        <v>204</v>
      </c>
      <c r="NBS179" s="78" t="s">
        <v>204</v>
      </c>
      <c r="NBT179" s="78" t="s">
        <v>204</v>
      </c>
      <c r="NBU179" s="78" t="s">
        <v>204</v>
      </c>
      <c r="NBV179" s="78" t="s">
        <v>204</v>
      </c>
      <c r="NBW179" s="78" t="s">
        <v>204</v>
      </c>
      <c r="NBX179" s="78" t="s">
        <v>204</v>
      </c>
      <c r="NBY179" s="78" t="s">
        <v>204</v>
      </c>
      <c r="NBZ179" s="78" t="s">
        <v>204</v>
      </c>
      <c r="NCA179" s="78" t="s">
        <v>204</v>
      </c>
      <c r="NCB179" s="78" t="s">
        <v>204</v>
      </c>
      <c r="NCC179" s="78" t="s">
        <v>204</v>
      </c>
      <c r="NCD179" s="78" t="s">
        <v>204</v>
      </c>
      <c r="NCE179" s="78" t="s">
        <v>204</v>
      </c>
      <c r="NCF179" s="78" t="s">
        <v>204</v>
      </c>
      <c r="NCG179" s="78" t="s">
        <v>204</v>
      </c>
      <c r="NCH179" s="78" t="s">
        <v>204</v>
      </c>
      <c r="NCI179" s="78" t="s">
        <v>204</v>
      </c>
      <c r="NCJ179" s="78" t="s">
        <v>204</v>
      </c>
      <c r="NCK179" s="78" t="s">
        <v>204</v>
      </c>
      <c r="NCL179" s="78" t="s">
        <v>204</v>
      </c>
      <c r="NCM179" s="78" t="s">
        <v>204</v>
      </c>
      <c r="NCN179" s="78" t="s">
        <v>204</v>
      </c>
      <c r="NCO179" s="78" t="s">
        <v>204</v>
      </c>
      <c r="NCP179" s="78" t="s">
        <v>204</v>
      </c>
      <c r="NCQ179" s="78" t="s">
        <v>204</v>
      </c>
      <c r="NCR179" s="78" t="s">
        <v>204</v>
      </c>
      <c r="NCS179" s="78" t="s">
        <v>204</v>
      </c>
      <c r="NCT179" s="78" t="s">
        <v>204</v>
      </c>
      <c r="NCU179" s="78" t="s">
        <v>204</v>
      </c>
      <c r="NCV179" s="78" t="s">
        <v>204</v>
      </c>
      <c r="NCW179" s="78" t="s">
        <v>204</v>
      </c>
      <c r="NCX179" s="78" t="s">
        <v>204</v>
      </c>
      <c r="NCY179" s="78" t="s">
        <v>204</v>
      </c>
      <c r="NCZ179" s="78" t="s">
        <v>204</v>
      </c>
      <c r="NDA179" s="78" t="s">
        <v>204</v>
      </c>
      <c r="NDB179" s="78" t="s">
        <v>204</v>
      </c>
      <c r="NDC179" s="78" t="s">
        <v>204</v>
      </c>
      <c r="NDD179" s="78" t="s">
        <v>204</v>
      </c>
      <c r="NDE179" s="78" t="s">
        <v>204</v>
      </c>
      <c r="NDF179" s="78" t="s">
        <v>204</v>
      </c>
      <c r="NDG179" s="78" t="s">
        <v>204</v>
      </c>
      <c r="NDH179" s="78" t="s">
        <v>204</v>
      </c>
      <c r="NDI179" s="78" t="s">
        <v>204</v>
      </c>
      <c r="NDJ179" s="78" t="s">
        <v>204</v>
      </c>
      <c r="NDK179" s="78" t="s">
        <v>204</v>
      </c>
      <c r="NDL179" s="78" t="s">
        <v>204</v>
      </c>
      <c r="NDM179" s="78" t="s">
        <v>204</v>
      </c>
      <c r="NDN179" s="78" t="s">
        <v>204</v>
      </c>
      <c r="NDO179" s="78" t="s">
        <v>204</v>
      </c>
      <c r="NDP179" s="78" t="s">
        <v>204</v>
      </c>
      <c r="NDQ179" s="78" t="s">
        <v>204</v>
      </c>
      <c r="NDR179" s="78" t="s">
        <v>204</v>
      </c>
      <c r="NDS179" s="78" t="s">
        <v>204</v>
      </c>
      <c r="NDT179" s="78" t="s">
        <v>204</v>
      </c>
      <c r="NDU179" s="78" t="s">
        <v>204</v>
      </c>
      <c r="NDV179" s="78" t="s">
        <v>204</v>
      </c>
      <c r="NDW179" s="78" t="s">
        <v>204</v>
      </c>
      <c r="NDX179" s="78" t="s">
        <v>204</v>
      </c>
      <c r="NDY179" s="78" t="s">
        <v>204</v>
      </c>
      <c r="NDZ179" s="78" t="s">
        <v>204</v>
      </c>
      <c r="NEA179" s="78" t="s">
        <v>204</v>
      </c>
      <c r="NEB179" s="78" t="s">
        <v>204</v>
      </c>
      <c r="NEC179" s="78" t="s">
        <v>204</v>
      </c>
      <c r="NED179" s="78" t="s">
        <v>204</v>
      </c>
      <c r="NEE179" s="78" t="s">
        <v>204</v>
      </c>
      <c r="NEF179" s="78" t="s">
        <v>204</v>
      </c>
      <c r="NEG179" s="78" t="s">
        <v>204</v>
      </c>
      <c r="NEH179" s="78" t="s">
        <v>204</v>
      </c>
      <c r="NEI179" s="78" t="s">
        <v>204</v>
      </c>
      <c r="NEJ179" s="78" t="s">
        <v>204</v>
      </c>
      <c r="NEK179" s="78" t="s">
        <v>204</v>
      </c>
      <c r="NEL179" s="78" t="s">
        <v>204</v>
      </c>
      <c r="NEM179" s="78" t="s">
        <v>204</v>
      </c>
      <c r="NEN179" s="78" t="s">
        <v>204</v>
      </c>
      <c r="NEO179" s="78" t="s">
        <v>204</v>
      </c>
      <c r="NEP179" s="78" t="s">
        <v>204</v>
      </c>
      <c r="NEQ179" s="78" t="s">
        <v>204</v>
      </c>
      <c r="NER179" s="78" t="s">
        <v>204</v>
      </c>
      <c r="NES179" s="78" t="s">
        <v>204</v>
      </c>
      <c r="NET179" s="78" t="s">
        <v>204</v>
      </c>
      <c r="NEU179" s="78" t="s">
        <v>204</v>
      </c>
      <c r="NEV179" s="78" t="s">
        <v>204</v>
      </c>
      <c r="NEW179" s="78" t="s">
        <v>204</v>
      </c>
      <c r="NEX179" s="78" t="s">
        <v>204</v>
      </c>
      <c r="NEY179" s="78" t="s">
        <v>204</v>
      </c>
      <c r="NEZ179" s="78" t="s">
        <v>204</v>
      </c>
      <c r="NFA179" s="78" t="s">
        <v>204</v>
      </c>
      <c r="NFB179" s="78" t="s">
        <v>204</v>
      </c>
      <c r="NFC179" s="78" t="s">
        <v>204</v>
      </c>
      <c r="NFD179" s="78" t="s">
        <v>204</v>
      </c>
      <c r="NFE179" s="78" t="s">
        <v>204</v>
      </c>
      <c r="NFF179" s="78" t="s">
        <v>204</v>
      </c>
      <c r="NFG179" s="78" t="s">
        <v>204</v>
      </c>
      <c r="NFH179" s="78" t="s">
        <v>204</v>
      </c>
      <c r="NFI179" s="78" t="s">
        <v>204</v>
      </c>
      <c r="NFJ179" s="78" t="s">
        <v>204</v>
      </c>
      <c r="NFK179" s="78" t="s">
        <v>204</v>
      </c>
      <c r="NFL179" s="78" t="s">
        <v>204</v>
      </c>
      <c r="NFM179" s="78" t="s">
        <v>204</v>
      </c>
      <c r="NFN179" s="78" t="s">
        <v>204</v>
      </c>
      <c r="NFO179" s="78" t="s">
        <v>204</v>
      </c>
      <c r="NFP179" s="78" t="s">
        <v>204</v>
      </c>
      <c r="NFQ179" s="78" t="s">
        <v>204</v>
      </c>
      <c r="NFR179" s="78" t="s">
        <v>204</v>
      </c>
      <c r="NFS179" s="78" t="s">
        <v>204</v>
      </c>
      <c r="NFT179" s="78" t="s">
        <v>204</v>
      </c>
      <c r="NFU179" s="78" t="s">
        <v>204</v>
      </c>
      <c r="NFV179" s="78" t="s">
        <v>204</v>
      </c>
      <c r="NFW179" s="78" t="s">
        <v>204</v>
      </c>
      <c r="NFX179" s="78" t="s">
        <v>204</v>
      </c>
      <c r="NFY179" s="78" t="s">
        <v>204</v>
      </c>
      <c r="NFZ179" s="78" t="s">
        <v>204</v>
      </c>
      <c r="NGA179" s="78" t="s">
        <v>204</v>
      </c>
      <c r="NGB179" s="78" t="s">
        <v>204</v>
      </c>
      <c r="NGC179" s="78" t="s">
        <v>204</v>
      </c>
      <c r="NGD179" s="78" t="s">
        <v>204</v>
      </c>
      <c r="NGE179" s="78" t="s">
        <v>204</v>
      </c>
      <c r="NGF179" s="78" t="s">
        <v>204</v>
      </c>
      <c r="NGG179" s="78" t="s">
        <v>204</v>
      </c>
      <c r="NGH179" s="78" t="s">
        <v>204</v>
      </c>
      <c r="NGI179" s="78" t="s">
        <v>204</v>
      </c>
      <c r="NGJ179" s="78" t="s">
        <v>204</v>
      </c>
      <c r="NGK179" s="78" t="s">
        <v>204</v>
      </c>
      <c r="NGL179" s="78" t="s">
        <v>204</v>
      </c>
      <c r="NGM179" s="78" t="s">
        <v>204</v>
      </c>
      <c r="NGN179" s="78" t="s">
        <v>204</v>
      </c>
      <c r="NGO179" s="78" t="s">
        <v>204</v>
      </c>
      <c r="NGP179" s="78" t="s">
        <v>204</v>
      </c>
      <c r="NGQ179" s="78" t="s">
        <v>204</v>
      </c>
      <c r="NGR179" s="78" t="s">
        <v>204</v>
      </c>
      <c r="NGS179" s="78" t="s">
        <v>204</v>
      </c>
      <c r="NGT179" s="78" t="s">
        <v>204</v>
      </c>
      <c r="NGU179" s="78" t="s">
        <v>204</v>
      </c>
      <c r="NGV179" s="78" t="s">
        <v>204</v>
      </c>
      <c r="NGW179" s="78" t="s">
        <v>204</v>
      </c>
      <c r="NGX179" s="78" t="s">
        <v>204</v>
      </c>
      <c r="NGY179" s="78" t="s">
        <v>204</v>
      </c>
      <c r="NGZ179" s="78" t="s">
        <v>204</v>
      </c>
      <c r="NHA179" s="78" t="s">
        <v>204</v>
      </c>
      <c r="NHB179" s="78" t="s">
        <v>204</v>
      </c>
      <c r="NHC179" s="78" t="s">
        <v>204</v>
      </c>
      <c r="NHD179" s="78" t="s">
        <v>204</v>
      </c>
      <c r="NHE179" s="78" t="s">
        <v>204</v>
      </c>
      <c r="NHF179" s="78" t="s">
        <v>204</v>
      </c>
      <c r="NHG179" s="78" t="s">
        <v>204</v>
      </c>
      <c r="NHH179" s="78" t="s">
        <v>204</v>
      </c>
      <c r="NHI179" s="78" t="s">
        <v>204</v>
      </c>
      <c r="NHJ179" s="78" t="s">
        <v>204</v>
      </c>
      <c r="NHK179" s="78" t="s">
        <v>204</v>
      </c>
      <c r="NHL179" s="78" t="s">
        <v>204</v>
      </c>
      <c r="NHM179" s="78" t="s">
        <v>204</v>
      </c>
      <c r="NHN179" s="78" t="s">
        <v>204</v>
      </c>
      <c r="NHO179" s="78" t="s">
        <v>204</v>
      </c>
      <c r="NHP179" s="78" t="s">
        <v>204</v>
      </c>
      <c r="NHQ179" s="78" t="s">
        <v>204</v>
      </c>
      <c r="NHR179" s="78" t="s">
        <v>204</v>
      </c>
      <c r="NHS179" s="78" t="s">
        <v>204</v>
      </c>
      <c r="NHT179" s="78" t="s">
        <v>204</v>
      </c>
      <c r="NHU179" s="78" t="s">
        <v>204</v>
      </c>
      <c r="NHV179" s="78" t="s">
        <v>204</v>
      </c>
      <c r="NHW179" s="78" t="s">
        <v>204</v>
      </c>
      <c r="NHX179" s="78" t="s">
        <v>204</v>
      </c>
      <c r="NHY179" s="78" t="s">
        <v>204</v>
      </c>
      <c r="NHZ179" s="78" t="s">
        <v>204</v>
      </c>
      <c r="NIA179" s="78" t="s">
        <v>204</v>
      </c>
      <c r="NIB179" s="78" t="s">
        <v>204</v>
      </c>
      <c r="NIC179" s="78" t="s">
        <v>204</v>
      </c>
      <c r="NID179" s="78" t="s">
        <v>204</v>
      </c>
      <c r="NIE179" s="78" t="s">
        <v>204</v>
      </c>
      <c r="NIF179" s="78" t="s">
        <v>204</v>
      </c>
      <c r="NIG179" s="78" t="s">
        <v>204</v>
      </c>
      <c r="NIH179" s="78" t="s">
        <v>204</v>
      </c>
      <c r="NII179" s="78" t="s">
        <v>204</v>
      </c>
      <c r="NIJ179" s="78" t="s">
        <v>204</v>
      </c>
      <c r="NIK179" s="78" t="s">
        <v>204</v>
      </c>
      <c r="NIL179" s="78" t="s">
        <v>204</v>
      </c>
      <c r="NIM179" s="78" t="s">
        <v>204</v>
      </c>
      <c r="NIN179" s="78" t="s">
        <v>204</v>
      </c>
      <c r="NIO179" s="78" t="s">
        <v>204</v>
      </c>
      <c r="NIP179" s="78" t="s">
        <v>204</v>
      </c>
      <c r="NIQ179" s="78" t="s">
        <v>204</v>
      </c>
      <c r="NIR179" s="78" t="s">
        <v>204</v>
      </c>
      <c r="NIS179" s="78" t="s">
        <v>204</v>
      </c>
      <c r="NIT179" s="78" t="s">
        <v>204</v>
      </c>
      <c r="NIU179" s="78" t="s">
        <v>204</v>
      </c>
      <c r="NIV179" s="78" t="s">
        <v>204</v>
      </c>
      <c r="NIW179" s="78" t="s">
        <v>204</v>
      </c>
      <c r="NIX179" s="78" t="s">
        <v>204</v>
      </c>
      <c r="NIY179" s="78" t="s">
        <v>204</v>
      </c>
      <c r="NIZ179" s="78" t="s">
        <v>204</v>
      </c>
      <c r="NJA179" s="78" t="s">
        <v>204</v>
      </c>
      <c r="NJB179" s="78" t="s">
        <v>204</v>
      </c>
      <c r="NJC179" s="78" t="s">
        <v>204</v>
      </c>
      <c r="NJD179" s="78" t="s">
        <v>204</v>
      </c>
      <c r="NJE179" s="78" t="s">
        <v>204</v>
      </c>
      <c r="NJF179" s="78" t="s">
        <v>204</v>
      </c>
      <c r="NJG179" s="78" t="s">
        <v>204</v>
      </c>
      <c r="NJH179" s="78" t="s">
        <v>204</v>
      </c>
      <c r="NJI179" s="78" t="s">
        <v>204</v>
      </c>
      <c r="NJJ179" s="78" t="s">
        <v>204</v>
      </c>
      <c r="NJK179" s="78" t="s">
        <v>204</v>
      </c>
      <c r="NJL179" s="78" t="s">
        <v>204</v>
      </c>
      <c r="NJM179" s="78" t="s">
        <v>204</v>
      </c>
      <c r="NJN179" s="78" t="s">
        <v>204</v>
      </c>
      <c r="NJO179" s="78" t="s">
        <v>204</v>
      </c>
      <c r="NJP179" s="78" t="s">
        <v>204</v>
      </c>
      <c r="NJQ179" s="78" t="s">
        <v>204</v>
      </c>
      <c r="NJR179" s="78" t="s">
        <v>204</v>
      </c>
      <c r="NJS179" s="78" t="s">
        <v>204</v>
      </c>
      <c r="NJT179" s="78" t="s">
        <v>204</v>
      </c>
      <c r="NJU179" s="78" t="s">
        <v>204</v>
      </c>
      <c r="NJV179" s="78" t="s">
        <v>204</v>
      </c>
      <c r="NJW179" s="78" t="s">
        <v>204</v>
      </c>
      <c r="NJX179" s="78" t="s">
        <v>204</v>
      </c>
      <c r="NJY179" s="78" t="s">
        <v>204</v>
      </c>
      <c r="NJZ179" s="78" t="s">
        <v>204</v>
      </c>
      <c r="NKA179" s="78" t="s">
        <v>204</v>
      </c>
      <c r="NKB179" s="78" t="s">
        <v>204</v>
      </c>
      <c r="NKC179" s="78" t="s">
        <v>204</v>
      </c>
      <c r="NKD179" s="78" t="s">
        <v>204</v>
      </c>
      <c r="NKE179" s="78" t="s">
        <v>204</v>
      </c>
      <c r="NKF179" s="78" t="s">
        <v>204</v>
      </c>
      <c r="NKG179" s="78" t="s">
        <v>204</v>
      </c>
      <c r="NKH179" s="78" t="s">
        <v>204</v>
      </c>
      <c r="NKI179" s="78" t="s">
        <v>204</v>
      </c>
      <c r="NKJ179" s="78" t="s">
        <v>204</v>
      </c>
      <c r="NKK179" s="78" t="s">
        <v>204</v>
      </c>
      <c r="NKL179" s="78" t="s">
        <v>204</v>
      </c>
      <c r="NKM179" s="78" t="s">
        <v>204</v>
      </c>
      <c r="NKN179" s="78" t="s">
        <v>204</v>
      </c>
      <c r="NKO179" s="78" t="s">
        <v>204</v>
      </c>
      <c r="NKP179" s="78" t="s">
        <v>204</v>
      </c>
      <c r="NKQ179" s="78" t="s">
        <v>204</v>
      </c>
      <c r="NKR179" s="78" t="s">
        <v>204</v>
      </c>
      <c r="NKS179" s="78" t="s">
        <v>204</v>
      </c>
      <c r="NKT179" s="78" t="s">
        <v>204</v>
      </c>
      <c r="NKU179" s="78" t="s">
        <v>204</v>
      </c>
      <c r="NKV179" s="78" t="s">
        <v>204</v>
      </c>
      <c r="NKW179" s="78" t="s">
        <v>204</v>
      </c>
      <c r="NKX179" s="78" t="s">
        <v>204</v>
      </c>
      <c r="NKY179" s="78" t="s">
        <v>204</v>
      </c>
      <c r="NKZ179" s="78" t="s">
        <v>204</v>
      </c>
      <c r="NLA179" s="78" t="s">
        <v>204</v>
      </c>
      <c r="NLB179" s="78" t="s">
        <v>204</v>
      </c>
      <c r="NLC179" s="78" t="s">
        <v>204</v>
      </c>
      <c r="NLD179" s="78" t="s">
        <v>204</v>
      </c>
      <c r="NLE179" s="78" t="s">
        <v>204</v>
      </c>
      <c r="NLF179" s="78" t="s">
        <v>204</v>
      </c>
      <c r="NLG179" s="78" t="s">
        <v>204</v>
      </c>
      <c r="NLH179" s="78" t="s">
        <v>204</v>
      </c>
      <c r="NLI179" s="78" t="s">
        <v>204</v>
      </c>
      <c r="NLJ179" s="78" t="s">
        <v>204</v>
      </c>
      <c r="NLK179" s="78" t="s">
        <v>204</v>
      </c>
      <c r="NLL179" s="78" t="s">
        <v>204</v>
      </c>
      <c r="NLM179" s="78" t="s">
        <v>204</v>
      </c>
      <c r="NLN179" s="78" t="s">
        <v>204</v>
      </c>
      <c r="NLO179" s="78" t="s">
        <v>204</v>
      </c>
      <c r="NLP179" s="78" t="s">
        <v>204</v>
      </c>
      <c r="NLQ179" s="78" t="s">
        <v>204</v>
      </c>
      <c r="NLR179" s="78" t="s">
        <v>204</v>
      </c>
      <c r="NLS179" s="78" t="s">
        <v>204</v>
      </c>
      <c r="NLT179" s="78" t="s">
        <v>204</v>
      </c>
      <c r="NLU179" s="78" t="s">
        <v>204</v>
      </c>
      <c r="NLV179" s="78" t="s">
        <v>204</v>
      </c>
      <c r="NLW179" s="78" t="s">
        <v>204</v>
      </c>
      <c r="NLX179" s="78" t="s">
        <v>204</v>
      </c>
      <c r="NLY179" s="78" t="s">
        <v>204</v>
      </c>
      <c r="NLZ179" s="78" t="s">
        <v>204</v>
      </c>
      <c r="NMA179" s="78" t="s">
        <v>204</v>
      </c>
      <c r="NMB179" s="78" t="s">
        <v>204</v>
      </c>
      <c r="NMC179" s="78" t="s">
        <v>204</v>
      </c>
      <c r="NMD179" s="78" t="s">
        <v>204</v>
      </c>
      <c r="NME179" s="78" t="s">
        <v>204</v>
      </c>
      <c r="NMF179" s="78" t="s">
        <v>204</v>
      </c>
      <c r="NMG179" s="78" t="s">
        <v>204</v>
      </c>
      <c r="NMH179" s="78" t="s">
        <v>204</v>
      </c>
      <c r="NMI179" s="78" t="s">
        <v>204</v>
      </c>
      <c r="NMJ179" s="78" t="s">
        <v>204</v>
      </c>
      <c r="NMK179" s="78" t="s">
        <v>204</v>
      </c>
      <c r="NML179" s="78" t="s">
        <v>204</v>
      </c>
      <c r="NMM179" s="78" t="s">
        <v>204</v>
      </c>
      <c r="NMN179" s="78" t="s">
        <v>204</v>
      </c>
      <c r="NMO179" s="78" t="s">
        <v>204</v>
      </c>
      <c r="NMP179" s="78" t="s">
        <v>204</v>
      </c>
      <c r="NMQ179" s="78" t="s">
        <v>204</v>
      </c>
      <c r="NMR179" s="78" t="s">
        <v>204</v>
      </c>
      <c r="NMS179" s="78" t="s">
        <v>204</v>
      </c>
      <c r="NMT179" s="78" t="s">
        <v>204</v>
      </c>
      <c r="NMU179" s="78" t="s">
        <v>204</v>
      </c>
      <c r="NMV179" s="78" t="s">
        <v>204</v>
      </c>
      <c r="NMW179" s="78" t="s">
        <v>204</v>
      </c>
      <c r="NMX179" s="78" t="s">
        <v>204</v>
      </c>
      <c r="NMY179" s="78" t="s">
        <v>204</v>
      </c>
      <c r="NMZ179" s="78" t="s">
        <v>204</v>
      </c>
      <c r="NNA179" s="78" t="s">
        <v>204</v>
      </c>
      <c r="NNB179" s="78" t="s">
        <v>204</v>
      </c>
      <c r="NNC179" s="78" t="s">
        <v>204</v>
      </c>
      <c r="NND179" s="78" t="s">
        <v>204</v>
      </c>
      <c r="NNE179" s="78" t="s">
        <v>204</v>
      </c>
      <c r="NNF179" s="78" t="s">
        <v>204</v>
      </c>
      <c r="NNG179" s="78" t="s">
        <v>204</v>
      </c>
      <c r="NNH179" s="78" t="s">
        <v>204</v>
      </c>
      <c r="NNI179" s="78" t="s">
        <v>204</v>
      </c>
      <c r="NNJ179" s="78" t="s">
        <v>204</v>
      </c>
      <c r="NNK179" s="78" t="s">
        <v>204</v>
      </c>
      <c r="NNL179" s="78" t="s">
        <v>204</v>
      </c>
      <c r="NNM179" s="78" t="s">
        <v>204</v>
      </c>
      <c r="NNN179" s="78" t="s">
        <v>204</v>
      </c>
      <c r="NNO179" s="78" t="s">
        <v>204</v>
      </c>
      <c r="NNP179" s="78" t="s">
        <v>204</v>
      </c>
      <c r="NNQ179" s="78" t="s">
        <v>204</v>
      </c>
      <c r="NNR179" s="78" t="s">
        <v>204</v>
      </c>
      <c r="NNS179" s="78" t="s">
        <v>204</v>
      </c>
      <c r="NNT179" s="78" t="s">
        <v>204</v>
      </c>
      <c r="NNU179" s="78" t="s">
        <v>204</v>
      </c>
      <c r="NNV179" s="78" t="s">
        <v>204</v>
      </c>
      <c r="NNW179" s="78" t="s">
        <v>204</v>
      </c>
      <c r="NNX179" s="78" t="s">
        <v>204</v>
      </c>
      <c r="NNY179" s="78" t="s">
        <v>204</v>
      </c>
      <c r="NNZ179" s="78" t="s">
        <v>204</v>
      </c>
      <c r="NOA179" s="78" t="s">
        <v>204</v>
      </c>
      <c r="NOB179" s="78" t="s">
        <v>204</v>
      </c>
      <c r="NOC179" s="78" t="s">
        <v>204</v>
      </c>
      <c r="NOD179" s="78" t="s">
        <v>204</v>
      </c>
      <c r="NOE179" s="78" t="s">
        <v>204</v>
      </c>
      <c r="NOF179" s="78" t="s">
        <v>204</v>
      </c>
      <c r="NOG179" s="78" t="s">
        <v>204</v>
      </c>
      <c r="NOH179" s="78" t="s">
        <v>204</v>
      </c>
      <c r="NOI179" s="78" t="s">
        <v>204</v>
      </c>
      <c r="NOJ179" s="78" t="s">
        <v>204</v>
      </c>
      <c r="NOK179" s="78" t="s">
        <v>204</v>
      </c>
      <c r="NOL179" s="78" t="s">
        <v>204</v>
      </c>
      <c r="NOM179" s="78" t="s">
        <v>204</v>
      </c>
      <c r="NON179" s="78" t="s">
        <v>204</v>
      </c>
      <c r="NOO179" s="78" t="s">
        <v>204</v>
      </c>
      <c r="NOP179" s="78" t="s">
        <v>204</v>
      </c>
      <c r="NOQ179" s="78" t="s">
        <v>204</v>
      </c>
      <c r="NOR179" s="78" t="s">
        <v>204</v>
      </c>
      <c r="NOS179" s="78" t="s">
        <v>204</v>
      </c>
      <c r="NOT179" s="78" t="s">
        <v>204</v>
      </c>
      <c r="NOU179" s="78" t="s">
        <v>204</v>
      </c>
      <c r="NOV179" s="78" t="s">
        <v>204</v>
      </c>
      <c r="NOW179" s="78" t="s">
        <v>204</v>
      </c>
      <c r="NOX179" s="78" t="s">
        <v>204</v>
      </c>
      <c r="NOY179" s="78" t="s">
        <v>204</v>
      </c>
      <c r="NOZ179" s="78" t="s">
        <v>204</v>
      </c>
      <c r="NPA179" s="78" t="s">
        <v>204</v>
      </c>
      <c r="NPB179" s="78" t="s">
        <v>204</v>
      </c>
      <c r="NPC179" s="78" t="s">
        <v>204</v>
      </c>
      <c r="NPD179" s="78" t="s">
        <v>204</v>
      </c>
      <c r="NPE179" s="78" t="s">
        <v>204</v>
      </c>
      <c r="NPF179" s="78" t="s">
        <v>204</v>
      </c>
      <c r="NPG179" s="78" t="s">
        <v>204</v>
      </c>
      <c r="NPH179" s="78" t="s">
        <v>204</v>
      </c>
      <c r="NPI179" s="78" t="s">
        <v>204</v>
      </c>
      <c r="NPJ179" s="78" t="s">
        <v>204</v>
      </c>
      <c r="NPK179" s="78" t="s">
        <v>204</v>
      </c>
      <c r="NPL179" s="78" t="s">
        <v>204</v>
      </c>
      <c r="NPM179" s="78" t="s">
        <v>204</v>
      </c>
      <c r="NPN179" s="78" t="s">
        <v>204</v>
      </c>
      <c r="NPO179" s="78" t="s">
        <v>204</v>
      </c>
      <c r="NPP179" s="78" t="s">
        <v>204</v>
      </c>
      <c r="NPQ179" s="78" t="s">
        <v>204</v>
      </c>
      <c r="NPR179" s="78" t="s">
        <v>204</v>
      </c>
      <c r="NPS179" s="78" t="s">
        <v>204</v>
      </c>
      <c r="NPT179" s="78" t="s">
        <v>204</v>
      </c>
      <c r="NPU179" s="78" t="s">
        <v>204</v>
      </c>
      <c r="NPV179" s="78" t="s">
        <v>204</v>
      </c>
      <c r="NPW179" s="78" t="s">
        <v>204</v>
      </c>
      <c r="NPX179" s="78" t="s">
        <v>204</v>
      </c>
      <c r="NPY179" s="78" t="s">
        <v>204</v>
      </c>
      <c r="NPZ179" s="78" t="s">
        <v>204</v>
      </c>
      <c r="NQA179" s="78" t="s">
        <v>204</v>
      </c>
      <c r="NQB179" s="78" t="s">
        <v>204</v>
      </c>
      <c r="NQC179" s="78" t="s">
        <v>204</v>
      </c>
      <c r="NQD179" s="78" t="s">
        <v>204</v>
      </c>
      <c r="NQE179" s="78" t="s">
        <v>204</v>
      </c>
      <c r="NQF179" s="78" t="s">
        <v>204</v>
      </c>
      <c r="NQG179" s="78" t="s">
        <v>204</v>
      </c>
      <c r="NQH179" s="78" t="s">
        <v>204</v>
      </c>
      <c r="NQI179" s="78" t="s">
        <v>204</v>
      </c>
      <c r="NQJ179" s="78" t="s">
        <v>204</v>
      </c>
      <c r="NQK179" s="78" t="s">
        <v>204</v>
      </c>
      <c r="NQL179" s="78" t="s">
        <v>204</v>
      </c>
      <c r="NQM179" s="78" t="s">
        <v>204</v>
      </c>
      <c r="NQN179" s="78" t="s">
        <v>204</v>
      </c>
      <c r="NQO179" s="78" t="s">
        <v>204</v>
      </c>
      <c r="NQP179" s="78" t="s">
        <v>204</v>
      </c>
      <c r="NQQ179" s="78" t="s">
        <v>204</v>
      </c>
      <c r="NQR179" s="78" t="s">
        <v>204</v>
      </c>
      <c r="NQS179" s="78" t="s">
        <v>204</v>
      </c>
      <c r="NQT179" s="78" t="s">
        <v>204</v>
      </c>
      <c r="NQU179" s="78" t="s">
        <v>204</v>
      </c>
      <c r="NQV179" s="78" t="s">
        <v>204</v>
      </c>
      <c r="NQW179" s="78" t="s">
        <v>204</v>
      </c>
      <c r="NQX179" s="78" t="s">
        <v>204</v>
      </c>
      <c r="NQY179" s="78" t="s">
        <v>204</v>
      </c>
      <c r="NQZ179" s="78" t="s">
        <v>204</v>
      </c>
      <c r="NRA179" s="78" t="s">
        <v>204</v>
      </c>
      <c r="NRB179" s="78" t="s">
        <v>204</v>
      </c>
      <c r="NRC179" s="78" t="s">
        <v>204</v>
      </c>
      <c r="NRD179" s="78" t="s">
        <v>204</v>
      </c>
      <c r="NRE179" s="78" t="s">
        <v>204</v>
      </c>
      <c r="NRF179" s="78" t="s">
        <v>204</v>
      </c>
      <c r="NRG179" s="78" t="s">
        <v>204</v>
      </c>
      <c r="NRH179" s="78" t="s">
        <v>204</v>
      </c>
      <c r="NRI179" s="78" t="s">
        <v>204</v>
      </c>
      <c r="NRJ179" s="78" t="s">
        <v>204</v>
      </c>
      <c r="NRK179" s="78" t="s">
        <v>204</v>
      </c>
      <c r="NRL179" s="78" t="s">
        <v>204</v>
      </c>
      <c r="NRM179" s="78" t="s">
        <v>204</v>
      </c>
      <c r="NRN179" s="78" t="s">
        <v>204</v>
      </c>
      <c r="NRO179" s="78" t="s">
        <v>204</v>
      </c>
      <c r="NRP179" s="78" t="s">
        <v>204</v>
      </c>
      <c r="NRQ179" s="78" t="s">
        <v>204</v>
      </c>
      <c r="NRR179" s="78" t="s">
        <v>204</v>
      </c>
      <c r="NRS179" s="78" t="s">
        <v>204</v>
      </c>
      <c r="NRT179" s="78" t="s">
        <v>204</v>
      </c>
      <c r="NRU179" s="78" t="s">
        <v>204</v>
      </c>
      <c r="NRV179" s="78" t="s">
        <v>204</v>
      </c>
      <c r="NRW179" s="78" t="s">
        <v>204</v>
      </c>
      <c r="NRX179" s="78" t="s">
        <v>204</v>
      </c>
      <c r="NRY179" s="78" t="s">
        <v>204</v>
      </c>
      <c r="NRZ179" s="78" t="s">
        <v>204</v>
      </c>
      <c r="NSA179" s="78" t="s">
        <v>204</v>
      </c>
      <c r="NSB179" s="78" t="s">
        <v>204</v>
      </c>
      <c r="NSC179" s="78" t="s">
        <v>204</v>
      </c>
      <c r="NSD179" s="78" t="s">
        <v>204</v>
      </c>
      <c r="NSE179" s="78" t="s">
        <v>204</v>
      </c>
      <c r="NSF179" s="78" t="s">
        <v>204</v>
      </c>
      <c r="NSG179" s="78" t="s">
        <v>204</v>
      </c>
      <c r="NSH179" s="78" t="s">
        <v>204</v>
      </c>
      <c r="NSI179" s="78" t="s">
        <v>204</v>
      </c>
      <c r="NSJ179" s="78" t="s">
        <v>204</v>
      </c>
      <c r="NSK179" s="78" t="s">
        <v>204</v>
      </c>
      <c r="NSL179" s="78" t="s">
        <v>204</v>
      </c>
      <c r="NSM179" s="78" t="s">
        <v>204</v>
      </c>
      <c r="NSN179" s="78" t="s">
        <v>204</v>
      </c>
      <c r="NSO179" s="78" t="s">
        <v>204</v>
      </c>
      <c r="NSP179" s="78" t="s">
        <v>204</v>
      </c>
      <c r="NSQ179" s="78" t="s">
        <v>204</v>
      </c>
      <c r="NSR179" s="78" t="s">
        <v>204</v>
      </c>
      <c r="NSS179" s="78" t="s">
        <v>204</v>
      </c>
      <c r="NST179" s="78" t="s">
        <v>204</v>
      </c>
      <c r="NSU179" s="78" t="s">
        <v>204</v>
      </c>
      <c r="NSV179" s="78" t="s">
        <v>204</v>
      </c>
      <c r="NSW179" s="78" t="s">
        <v>204</v>
      </c>
      <c r="NSX179" s="78" t="s">
        <v>204</v>
      </c>
      <c r="NSY179" s="78" t="s">
        <v>204</v>
      </c>
      <c r="NSZ179" s="78" t="s">
        <v>204</v>
      </c>
      <c r="NTA179" s="78" t="s">
        <v>204</v>
      </c>
      <c r="NTB179" s="78" t="s">
        <v>204</v>
      </c>
      <c r="NTC179" s="78" t="s">
        <v>204</v>
      </c>
      <c r="NTD179" s="78" t="s">
        <v>204</v>
      </c>
      <c r="NTE179" s="78" t="s">
        <v>204</v>
      </c>
      <c r="NTF179" s="78" t="s">
        <v>204</v>
      </c>
      <c r="NTG179" s="78" t="s">
        <v>204</v>
      </c>
      <c r="NTH179" s="78" t="s">
        <v>204</v>
      </c>
      <c r="NTI179" s="78" t="s">
        <v>204</v>
      </c>
      <c r="NTJ179" s="78" t="s">
        <v>204</v>
      </c>
      <c r="NTK179" s="78" t="s">
        <v>204</v>
      </c>
      <c r="NTL179" s="78" t="s">
        <v>204</v>
      </c>
      <c r="NTM179" s="78" t="s">
        <v>204</v>
      </c>
      <c r="NTN179" s="78" t="s">
        <v>204</v>
      </c>
      <c r="NTO179" s="78" t="s">
        <v>204</v>
      </c>
      <c r="NTP179" s="78" t="s">
        <v>204</v>
      </c>
      <c r="NTQ179" s="78" t="s">
        <v>204</v>
      </c>
      <c r="NTR179" s="78" t="s">
        <v>204</v>
      </c>
      <c r="NTS179" s="78" t="s">
        <v>204</v>
      </c>
      <c r="NTT179" s="78" t="s">
        <v>204</v>
      </c>
      <c r="NTU179" s="78" t="s">
        <v>204</v>
      </c>
      <c r="NTV179" s="78" t="s">
        <v>204</v>
      </c>
      <c r="NTW179" s="78" t="s">
        <v>204</v>
      </c>
      <c r="NTX179" s="78" t="s">
        <v>204</v>
      </c>
      <c r="NTY179" s="78" t="s">
        <v>204</v>
      </c>
      <c r="NTZ179" s="78" t="s">
        <v>204</v>
      </c>
      <c r="NUA179" s="78" t="s">
        <v>204</v>
      </c>
      <c r="NUB179" s="78" t="s">
        <v>204</v>
      </c>
      <c r="NUC179" s="78" t="s">
        <v>204</v>
      </c>
      <c r="NUD179" s="78" t="s">
        <v>204</v>
      </c>
      <c r="NUE179" s="78" t="s">
        <v>204</v>
      </c>
      <c r="NUF179" s="78" t="s">
        <v>204</v>
      </c>
      <c r="NUG179" s="78" t="s">
        <v>204</v>
      </c>
      <c r="NUH179" s="78" t="s">
        <v>204</v>
      </c>
      <c r="NUI179" s="78" t="s">
        <v>204</v>
      </c>
      <c r="NUJ179" s="78" t="s">
        <v>204</v>
      </c>
      <c r="NUK179" s="78" t="s">
        <v>204</v>
      </c>
      <c r="NUL179" s="78" t="s">
        <v>204</v>
      </c>
      <c r="NUM179" s="78" t="s">
        <v>204</v>
      </c>
      <c r="NUN179" s="78" t="s">
        <v>204</v>
      </c>
      <c r="NUO179" s="78" t="s">
        <v>204</v>
      </c>
      <c r="NUP179" s="78" t="s">
        <v>204</v>
      </c>
      <c r="NUQ179" s="78" t="s">
        <v>204</v>
      </c>
      <c r="NUR179" s="78" t="s">
        <v>204</v>
      </c>
      <c r="NUS179" s="78" t="s">
        <v>204</v>
      </c>
      <c r="NUT179" s="78" t="s">
        <v>204</v>
      </c>
      <c r="NUU179" s="78" t="s">
        <v>204</v>
      </c>
      <c r="NUV179" s="78" t="s">
        <v>204</v>
      </c>
      <c r="NUW179" s="78" t="s">
        <v>204</v>
      </c>
      <c r="NUX179" s="78" t="s">
        <v>204</v>
      </c>
      <c r="NUY179" s="78" t="s">
        <v>204</v>
      </c>
      <c r="NUZ179" s="78" t="s">
        <v>204</v>
      </c>
      <c r="NVA179" s="78" t="s">
        <v>204</v>
      </c>
      <c r="NVB179" s="78" t="s">
        <v>204</v>
      </c>
      <c r="NVC179" s="78" t="s">
        <v>204</v>
      </c>
      <c r="NVD179" s="78" t="s">
        <v>204</v>
      </c>
      <c r="NVE179" s="78" t="s">
        <v>204</v>
      </c>
      <c r="NVF179" s="78" t="s">
        <v>204</v>
      </c>
      <c r="NVG179" s="78" t="s">
        <v>204</v>
      </c>
      <c r="NVH179" s="78" t="s">
        <v>204</v>
      </c>
      <c r="NVI179" s="78" t="s">
        <v>204</v>
      </c>
      <c r="NVJ179" s="78" t="s">
        <v>204</v>
      </c>
      <c r="NVK179" s="78" t="s">
        <v>204</v>
      </c>
      <c r="NVL179" s="78" t="s">
        <v>204</v>
      </c>
      <c r="NVM179" s="78" t="s">
        <v>204</v>
      </c>
      <c r="NVN179" s="78" t="s">
        <v>204</v>
      </c>
      <c r="NVO179" s="78" t="s">
        <v>204</v>
      </c>
      <c r="NVP179" s="78" t="s">
        <v>204</v>
      </c>
      <c r="NVQ179" s="78" t="s">
        <v>204</v>
      </c>
      <c r="NVR179" s="78" t="s">
        <v>204</v>
      </c>
      <c r="NVS179" s="78" t="s">
        <v>204</v>
      </c>
      <c r="NVT179" s="78" t="s">
        <v>204</v>
      </c>
      <c r="NVU179" s="78" t="s">
        <v>204</v>
      </c>
      <c r="NVV179" s="78" t="s">
        <v>204</v>
      </c>
      <c r="NVW179" s="78" t="s">
        <v>204</v>
      </c>
      <c r="NVX179" s="78" t="s">
        <v>204</v>
      </c>
      <c r="NVY179" s="78" t="s">
        <v>204</v>
      </c>
      <c r="NVZ179" s="78" t="s">
        <v>204</v>
      </c>
      <c r="NWA179" s="78" t="s">
        <v>204</v>
      </c>
      <c r="NWB179" s="78" t="s">
        <v>204</v>
      </c>
      <c r="NWC179" s="78" t="s">
        <v>204</v>
      </c>
      <c r="NWD179" s="78" t="s">
        <v>204</v>
      </c>
      <c r="NWE179" s="78" t="s">
        <v>204</v>
      </c>
      <c r="NWF179" s="78" t="s">
        <v>204</v>
      </c>
      <c r="NWG179" s="78" t="s">
        <v>204</v>
      </c>
      <c r="NWH179" s="78" t="s">
        <v>204</v>
      </c>
      <c r="NWI179" s="78" t="s">
        <v>204</v>
      </c>
      <c r="NWJ179" s="78" t="s">
        <v>204</v>
      </c>
      <c r="NWK179" s="78" t="s">
        <v>204</v>
      </c>
      <c r="NWL179" s="78" t="s">
        <v>204</v>
      </c>
      <c r="NWM179" s="78" t="s">
        <v>204</v>
      </c>
      <c r="NWN179" s="78" t="s">
        <v>204</v>
      </c>
      <c r="NWO179" s="78" t="s">
        <v>204</v>
      </c>
      <c r="NWP179" s="78" t="s">
        <v>204</v>
      </c>
      <c r="NWQ179" s="78" t="s">
        <v>204</v>
      </c>
      <c r="NWR179" s="78" t="s">
        <v>204</v>
      </c>
      <c r="NWS179" s="78" t="s">
        <v>204</v>
      </c>
      <c r="NWT179" s="78" t="s">
        <v>204</v>
      </c>
      <c r="NWU179" s="78" t="s">
        <v>204</v>
      </c>
      <c r="NWV179" s="78" t="s">
        <v>204</v>
      </c>
      <c r="NWW179" s="78" t="s">
        <v>204</v>
      </c>
      <c r="NWX179" s="78" t="s">
        <v>204</v>
      </c>
      <c r="NWY179" s="78" t="s">
        <v>204</v>
      </c>
      <c r="NWZ179" s="78" t="s">
        <v>204</v>
      </c>
      <c r="NXA179" s="78" t="s">
        <v>204</v>
      </c>
      <c r="NXB179" s="78" t="s">
        <v>204</v>
      </c>
      <c r="NXC179" s="78" t="s">
        <v>204</v>
      </c>
      <c r="NXD179" s="78" t="s">
        <v>204</v>
      </c>
      <c r="NXE179" s="78" t="s">
        <v>204</v>
      </c>
      <c r="NXF179" s="78" t="s">
        <v>204</v>
      </c>
      <c r="NXG179" s="78" t="s">
        <v>204</v>
      </c>
      <c r="NXH179" s="78" t="s">
        <v>204</v>
      </c>
      <c r="NXI179" s="78" t="s">
        <v>204</v>
      </c>
      <c r="NXJ179" s="78" t="s">
        <v>204</v>
      </c>
      <c r="NXK179" s="78" t="s">
        <v>204</v>
      </c>
      <c r="NXL179" s="78" t="s">
        <v>204</v>
      </c>
      <c r="NXM179" s="78" t="s">
        <v>204</v>
      </c>
      <c r="NXN179" s="78" t="s">
        <v>204</v>
      </c>
      <c r="NXO179" s="78" t="s">
        <v>204</v>
      </c>
      <c r="NXP179" s="78" t="s">
        <v>204</v>
      </c>
      <c r="NXQ179" s="78" t="s">
        <v>204</v>
      </c>
      <c r="NXR179" s="78" t="s">
        <v>204</v>
      </c>
      <c r="NXS179" s="78" t="s">
        <v>204</v>
      </c>
      <c r="NXT179" s="78" t="s">
        <v>204</v>
      </c>
      <c r="NXU179" s="78" t="s">
        <v>204</v>
      </c>
      <c r="NXV179" s="78" t="s">
        <v>204</v>
      </c>
      <c r="NXW179" s="78" t="s">
        <v>204</v>
      </c>
      <c r="NXX179" s="78" t="s">
        <v>204</v>
      </c>
      <c r="NXY179" s="78" t="s">
        <v>204</v>
      </c>
      <c r="NXZ179" s="78" t="s">
        <v>204</v>
      </c>
      <c r="NYA179" s="78" t="s">
        <v>204</v>
      </c>
      <c r="NYB179" s="78" t="s">
        <v>204</v>
      </c>
      <c r="NYC179" s="78" t="s">
        <v>204</v>
      </c>
      <c r="NYD179" s="78" t="s">
        <v>204</v>
      </c>
      <c r="NYE179" s="78" t="s">
        <v>204</v>
      </c>
      <c r="NYF179" s="78" t="s">
        <v>204</v>
      </c>
      <c r="NYG179" s="78" t="s">
        <v>204</v>
      </c>
      <c r="NYH179" s="78" t="s">
        <v>204</v>
      </c>
      <c r="NYI179" s="78" t="s">
        <v>204</v>
      </c>
      <c r="NYJ179" s="78" t="s">
        <v>204</v>
      </c>
      <c r="NYK179" s="78" t="s">
        <v>204</v>
      </c>
      <c r="NYL179" s="78" t="s">
        <v>204</v>
      </c>
      <c r="NYM179" s="78" t="s">
        <v>204</v>
      </c>
      <c r="NYN179" s="78" t="s">
        <v>204</v>
      </c>
      <c r="NYO179" s="78" t="s">
        <v>204</v>
      </c>
      <c r="NYP179" s="78" t="s">
        <v>204</v>
      </c>
      <c r="NYQ179" s="78" t="s">
        <v>204</v>
      </c>
      <c r="NYR179" s="78" t="s">
        <v>204</v>
      </c>
      <c r="NYS179" s="78" t="s">
        <v>204</v>
      </c>
      <c r="NYT179" s="78" t="s">
        <v>204</v>
      </c>
      <c r="NYU179" s="78" t="s">
        <v>204</v>
      </c>
      <c r="NYV179" s="78" t="s">
        <v>204</v>
      </c>
      <c r="NYW179" s="78" t="s">
        <v>204</v>
      </c>
      <c r="NYX179" s="78" t="s">
        <v>204</v>
      </c>
      <c r="NYY179" s="78" t="s">
        <v>204</v>
      </c>
      <c r="NYZ179" s="78" t="s">
        <v>204</v>
      </c>
      <c r="NZA179" s="78" t="s">
        <v>204</v>
      </c>
      <c r="NZB179" s="78" t="s">
        <v>204</v>
      </c>
      <c r="NZC179" s="78" t="s">
        <v>204</v>
      </c>
      <c r="NZD179" s="78" t="s">
        <v>204</v>
      </c>
      <c r="NZE179" s="78" t="s">
        <v>204</v>
      </c>
      <c r="NZF179" s="78" t="s">
        <v>204</v>
      </c>
      <c r="NZG179" s="78" t="s">
        <v>204</v>
      </c>
      <c r="NZH179" s="78" t="s">
        <v>204</v>
      </c>
      <c r="NZI179" s="78" t="s">
        <v>204</v>
      </c>
      <c r="NZJ179" s="78" t="s">
        <v>204</v>
      </c>
      <c r="NZK179" s="78" t="s">
        <v>204</v>
      </c>
      <c r="NZL179" s="78" t="s">
        <v>204</v>
      </c>
      <c r="NZM179" s="78" t="s">
        <v>204</v>
      </c>
      <c r="NZN179" s="78" t="s">
        <v>204</v>
      </c>
      <c r="NZO179" s="78" t="s">
        <v>204</v>
      </c>
      <c r="NZP179" s="78" t="s">
        <v>204</v>
      </c>
      <c r="NZQ179" s="78" t="s">
        <v>204</v>
      </c>
      <c r="NZR179" s="78" t="s">
        <v>204</v>
      </c>
      <c r="NZS179" s="78" t="s">
        <v>204</v>
      </c>
      <c r="NZT179" s="78" t="s">
        <v>204</v>
      </c>
      <c r="NZU179" s="78" t="s">
        <v>204</v>
      </c>
      <c r="NZV179" s="78" t="s">
        <v>204</v>
      </c>
      <c r="NZW179" s="78" t="s">
        <v>204</v>
      </c>
      <c r="NZX179" s="78" t="s">
        <v>204</v>
      </c>
      <c r="NZY179" s="78" t="s">
        <v>204</v>
      </c>
      <c r="NZZ179" s="78" t="s">
        <v>204</v>
      </c>
      <c r="OAA179" s="78" t="s">
        <v>204</v>
      </c>
      <c r="OAB179" s="78" t="s">
        <v>204</v>
      </c>
      <c r="OAC179" s="78" t="s">
        <v>204</v>
      </c>
      <c r="OAD179" s="78" t="s">
        <v>204</v>
      </c>
      <c r="OAE179" s="78" t="s">
        <v>204</v>
      </c>
      <c r="OAF179" s="78" t="s">
        <v>204</v>
      </c>
      <c r="OAG179" s="78" t="s">
        <v>204</v>
      </c>
      <c r="OAH179" s="78" t="s">
        <v>204</v>
      </c>
      <c r="OAI179" s="78" t="s">
        <v>204</v>
      </c>
      <c r="OAJ179" s="78" t="s">
        <v>204</v>
      </c>
      <c r="OAK179" s="78" t="s">
        <v>204</v>
      </c>
      <c r="OAL179" s="78" t="s">
        <v>204</v>
      </c>
      <c r="OAM179" s="78" t="s">
        <v>204</v>
      </c>
      <c r="OAN179" s="78" t="s">
        <v>204</v>
      </c>
      <c r="OAO179" s="78" t="s">
        <v>204</v>
      </c>
      <c r="OAP179" s="78" t="s">
        <v>204</v>
      </c>
      <c r="OAQ179" s="78" t="s">
        <v>204</v>
      </c>
      <c r="OAR179" s="78" t="s">
        <v>204</v>
      </c>
      <c r="OAS179" s="78" t="s">
        <v>204</v>
      </c>
      <c r="OAT179" s="78" t="s">
        <v>204</v>
      </c>
      <c r="OAU179" s="78" t="s">
        <v>204</v>
      </c>
      <c r="OAV179" s="78" t="s">
        <v>204</v>
      </c>
      <c r="OAW179" s="78" t="s">
        <v>204</v>
      </c>
      <c r="OAX179" s="78" t="s">
        <v>204</v>
      </c>
      <c r="OAY179" s="78" t="s">
        <v>204</v>
      </c>
      <c r="OAZ179" s="78" t="s">
        <v>204</v>
      </c>
      <c r="OBA179" s="78" t="s">
        <v>204</v>
      </c>
      <c r="OBB179" s="78" t="s">
        <v>204</v>
      </c>
      <c r="OBC179" s="78" t="s">
        <v>204</v>
      </c>
      <c r="OBD179" s="78" t="s">
        <v>204</v>
      </c>
      <c r="OBE179" s="78" t="s">
        <v>204</v>
      </c>
      <c r="OBF179" s="78" t="s">
        <v>204</v>
      </c>
      <c r="OBG179" s="78" t="s">
        <v>204</v>
      </c>
      <c r="OBH179" s="78" t="s">
        <v>204</v>
      </c>
      <c r="OBI179" s="78" t="s">
        <v>204</v>
      </c>
      <c r="OBJ179" s="78" t="s">
        <v>204</v>
      </c>
      <c r="OBK179" s="78" t="s">
        <v>204</v>
      </c>
      <c r="OBL179" s="78" t="s">
        <v>204</v>
      </c>
      <c r="OBM179" s="78" t="s">
        <v>204</v>
      </c>
      <c r="OBN179" s="78" t="s">
        <v>204</v>
      </c>
      <c r="OBO179" s="78" t="s">
        <v>204</v>
      </c>
      <c r="OBP179" s="78" t="s">
        <v>204</v>
      </c>
      <c r="OBQ179" s="78" t="s">
        <v>204</v>
      </c>
      <c r="OBR179" s="78" t="s">
        <v>204</v>
      </c>
      <c r="OBS179" s="78" t="s">
        <v>204</v>
      </c>
      <c r="OBT179" s="78" t="s">
        <v>204</v>
      </c>
      <c r="OBU179" s="78" t="s">
        <v>204</v>
      </c>
      <c r="OBV179" s="78" t="s">
        <v>204</v>
      </c>
      <c r="OBW179" s="78" t="s">
        <v>204</v>
      </c>
      <c r="OBX179" s="78" t="s">
        <v>204</v>
      </c>
      <c r="OBY179" s="78" t="s">
        <v>204</v>
      </c>
      <c r="OBZ179" s="78" t="s">
        <v>204</v>
      </c>
      <c r="OCA179" s="78" t="s">
        <v>204</v>
      </c>
      <c r="OCB179" s="78" t="s">
        <v>204</v>
      </c>
      <c r="OCC179" s="78" t="s">
        <v>204</v>
      </c>
      <c r="OCD179" s="78" t="s">
        <v>204</v>
      </c>
      <c r="OCE179" s="78" t="s">
        <v>204</v>
      </c>
      <c r="OCF179" s="78" t="s">
        <v>204</v>
      </c>
      <c r="OCG179" s="78" t="s">
        <v>204</v>
      </c>
      <c r="OCH179" s="78" t="s">
        <v>204</v>
      </c>
      <c r="OCI179" s="78" t="s">
        <v>204</v>
      </c>
      <c r="OCJ179" s="78" t="s">
        <v>204</v>
      </c>
      <c r="OCK179" s="78" t="s">
        <v>204</v>
      </c>
      <c r="OCL179" s="78" t="s">
        <v>204</v>
      </c>
      <c r="OCM179" s="78" t="s">
        <v>204</v>
      </c>
      <c r="OCN179" s="78" t="s">
        <v>204</v>
      </c>
      <c r="OCO179" s="78" t="s">
        <v>204</v>
      </c>
      <c r="OCP179" s="78" t="s">
        <v>204</v>
      </c>
      <c r="OCQ179" s="78" t="s">
        <v>204</v>
      </c>
      <c r="OCR179" s="78" t="s">
        <v>204</v>
      </c>
      <c r="OCS179" s="78" t="s">
        <v>204</v>
      </c>
      <c r="OCT179" s="78" t="s">
        <v>204</v>
      </c>
      <c r="OCU179" s="78" t="s">
        <v>204</v>
      </c>
      <c r="OCV179" s="78" t="s">
        <v>204</v>
      </c>
      <c r="OCW179" s="78" t="s">
        <v>204</v>
      </c>
      <c r="OCX179" s="78" t="s">
        <v>204</v>
      </c>
      <c r="OCY179" s="78" t="s">
        <v>204</v>
      </c>
      <c r="OCZ179" s="78" t="s">
        <v>204</v>
      </c>
      <c r="ODA179" s="78" t="s">
        <v>204</v>
      </c>
      <c r="ODB179" s="78" t="s">
        <v>204</v>
      </c>
      <c r="ODC179" s="78" t="s">
        <v>204</v>
      </c>
      <c r="ODD179" s="78" t="s">
        <v>204</v>
      </c>
      <c r="ODE179" s="78" t="s">
        <v>204</v>
      </c>
      <c r="ODF179" s="78" t="s">
        <v>204</v>
      </c>
      <c r="ODG179" s="78" t="s">
        <v>204</v>
      </c>
      <c r="ODH179" s="78" t="s">
        <v>204</v>
      </c>
      <c r="ODI179" s="78" t="s">
        <v>204</v>
      </c>
      <c r="ODJ179" s="78" t="s">
        <v>204</v>
      </c>
      <c r="ODK179" s="78" t="s">
        <v>204</v>
      </c>
      <c r="ODL179" s="78" t="s">
        <v>204</v>
      </c>
      <c r="ODM179" s="78" t="s">
        <v>204</v>
      </c>
      <c r="ODN179" s="78" t="s">
        <v>204</v>
      </c>
      <c r="ODO179" s="78" t="s">
        <v>204</v>
      </c>
      <c r="ODP179" s="78" t="s">
        <v>204</v>
      </c>
      <c r="ODQ179" s="78" t="s">
        <v>204</v>
      </c>
      <c r="ODR179" s="78" t="s">
        <v>204</v>
      </c>
      <c r="ODS179" s="78" t="s">
        <v>204</v>
      </c>
      <c r="ODT179" s="78" t="s">
        <v>204</v>
      </c>
      <c r="ODU179" s="78" t="s">
        <v>204</v>
      </c>
      <c r="ODV179" s="78" t="s">
        <v>204</v>
      </c>
      <c r="ODW179" s="78" t="s">
        <v>204</v>
      </c>
      <c r="ODX179" s="78" t="s">
        <v>204</v>
      </c>
      <c r="ODY179" s="78" t="s">
        <v>204</v>
      </c>
      <c r="ODZ179" s="78" t="s">
        <v>204</v>
      </c>
      <c r="OEA179" s="78" t="s">
        <v>204</v>
      </c>
      <c r="OEB179" s="78" t="s">
        <v>204</v>
      </c>
      <c r="OEC179" s="78" t="s">
        <v>204</v>
      </c>
      <c r="OED179" s="78" t="s">
        <v>204</v>
      </c>
      <c r="OEE179" s="78" t="s">
        <v>204</v>
      </c>
      <c r="OEF179" s="78" t="s">
        <v>204</v>
      </c>
      <c r="OEG179" s="78" t="s">
        <v>204</v>
      </c>
      <c r="OEH179" s="78" t="s">
        <v>204</v>
      </c>
      <c r="OEI179" s="78" t="s">
        <v>204</v>
      </c>
      <c r="OEJ179" s="78" t="s">
        <v>204</v>
      </c>
      <c r="OEK179" s="78" t="s">
        <v>204</v>
      </c>
      <c r="OEL179" s="78" t="s">
        <v>204</v>
      </c>
      <c r="OEM179" s="78" t="s">
        <v>204</v>
      </c>
      <c r="OEN179" s="78" t="s">
        <v>204</v>
      </c>
      <c r="OEO179" s="78" t="s">
        <v>204</v>
      </c>
      <c r="OEP179" s="78" t="s">
        <v>204</v>
      </c>
      <c r="OEQ179" s="78" t="s">
        <v>204</v>
      </c>
      <c r="OER179" s="78" t="s">
        <v>204</v>
      </c>
      <c r="OES179" s="78" t="s">
        <v>204</v>
      </c>
      <c r="OET179" s="78" t="s">
        <v>204</v>
      </c>
      <c r="OEU179" s="78" t="s">
        <v>204</v>
      </c>
      <c r="OEV179" s="78" t="s">
        <v>204</v>
      </c>
      <c r="OEW179" s="78" t="s">
        <v>204</v>
      </c>
      <c r="OEX179" s="78" t="s">
        <v>204</v>
      </c>
      <c r="OEY179" s="78" t="s">
        <v>204</v>
      </c>
      <c r="OEZ179" s="78" t="s">
        <v>204</v>
      </c>
      <c r="OFA179" s="78" t="s">
        <v>204</v>
      </c>
      <c r="OFB179" s="78" t="s">
        <v>204</v>
      </c>
      <c r="OFC179" s="78" t="s">
        <v>204</v>
      </c>
      <c r="OFD179" s="78" t="s">
        <v>204</v>
      </c>
      <c r="OFE179" s="78" t="s">
        <v>204</v>
      </c>
      <c r="OFF179" s="78" t="s">
        <v>204</v>
      </c>
      <c r="OFG179" s="78" t="s">
        <v>204</v>
      </c>
      <c r="OFH179" s="78" t="s">
        <v>204</v>
      </c>
      <c r="OFI179" s="78" t="s">
        <v>204</v>
      </c>
      <c r="OFJ179" s="78" t="s">
        <v>204</v>
      </c>
      <c r="OFK179" s="78" t="s">
        <v>204</v>
      </c>
      <c r="OFL179" s="78" t="s">
        <v>204</v>
      </c>
      <c r="OFM179" s="78" t="s">
        <v>204</v>
      </c>
      <c r="OFN179" s="78" t="s">
        <v>204</v>
      </c>
      <c r="OFO179" s="78" t="s">
        <v>204</v>
      </c>
      <c r="OFP179" s="78" t="s">
        <v>204</v>
      </c>
      <c r="OFQ179" s="78" t="s">
        <v>204</v>
      </c>
      <c r="OFR179" s="78" t="s">
        <v>204</v>
      </c>
      <c r="OFS179" s="78" t="s">
        <v>204</v>
      </c>
      <c r="OFT179" s="78" t="s">
        <v>204</v>
      </c>
      <c r="OFU179" s="78" t="s">
        <v>204</v>
      </c>
      <c r="OFV179" s="78" t="s">
        <v>204</v>
      </c>
      <c r="OFW179" s="78" t="s">
        <v>204</v>
      </c>
      <c r="OFX179" s="78" t="s">
        <v>204</v>
      </c>
      <c r="OFY179" s="78" t="s">
        <v>204</v>
      </c>
      <c r="OFZ179" s="78" t="s">
        <v>204</v>
      </c>
      <c r="OGA179" s="78" t="s">
        <v>204</v>
      </c>
      <c r="OGB179" s="78" t="s">
        <v>204</v>
      </c>
      <c r="OGC179" s="78" t="s">
        <v>204</v>
      </c>
      <c r="OGD179" s="78" t="s">
        <v>204</v>
      </c>
      <c r="OGE179" s="78" t="s">
        <v>204</v>
      </c>
      <c r="OGF179" s="78" t="s">
        <v>204</v>
      </c>
      <c r="OGG179" s="78" t="s">
        <v>204</v>
      </c>
      <c r="OGH179" s="78" t="s">
        <v>204</v>
      </c>
      <c r="OGI179" s="78" t="s">
        <v>204</v>
      </c>
      <c r="OGJ179" s="78" t="s">
        <v>204</v>
      </c>
      <c r="OGK179" s="78" t="s">
        <v>204</v>
      </c>
      <c r="OGL179" s="78" t="s">
        <v>204</v>
      </c>
      <c r="OGM179" s="78" t="s">
        <v>204</v>
      </c>
      <c r="OGN179" s="78" t="s">
        <v>204</v>
      </c>
      <c r="OGO179" s="78" t="s">
        <v>204</v>
      </c>
      <c r="OGP179" s="78" t="s">
        <v>204</v>
      </c>
      <c r="OGQ179" s="78" t="s">
        <v>204</v>
      </c>
      <c r="OGR179" s="78" t="s">
        <v>204</v>
      </c>
      <c r="OGS179" s="78" t="s">
        <v>204</v>
      </c>
      <c r="OGT179" s="78" t="s">
        <v>204</v>
      </c>
      <c r="OGU179" s="78" t="s">
        <v>204</v>
      </c>
      <c r="OGV179" s="78" t="s">
        <v>204</v>
      </c>
      <c r="OGW179" s="78" t="s">
        <v>204</v>
      </c>
      <c r="OGX179" s="78" t="s">
        <v>204</v>
      </c>
      <c r="OGY179" s="78" t="s">
        <v>204</v>
      </c>
      <c r="OGZ179" s="78" t="s">
        <v>204</v>
      </c>
      <c r="OHA179" s="78" t="s">
        <v>204</v>
      </c>
      <c r="OHB179" s="78" t="s">
        <v>204</v>
      </c>
      <c r="OHC179" s="78" t="s">
        <v>204</v>
      </c>
      <c r="OHD179" s="78" t="s">
        <v>204</v>
      </c>
      <c r="OHE179" s="78" t="s">
        <v>204</v>
      </c>
      <c r="OHF179" s="78" t="s">
        <v>204</v>
      </c>
      <c r="OHG179" s="78" t="s">
        <v>204</v>
      </c>
      <c r="OHH179" s="78" t="s">
        <v>204</v>
      </c>
      <c r="OHI179" s="78" t="s">
        <v>204</v>
      </c>
      <c r="OHJ179" s="78" t="s">
        <v>204</v>
      </c>
      <c r="OHK179" s="78" t="s">
        <v>204</v>
      </c>
      <c r="OHL179" s="78" t="s">
        <v>204</v>
      </c>
      <c r="OHM179" s="78" t="s">
        <v>204</v>
      </c>
      <c r="OHN179" s="78" t="s">
        <v>204</v>
      </c>
      <c r="OHO179" s="78" t="s">
        <v>204</v>
      </c>
      <c r="OHP179" s="78" t="s">
        <v>204</v>
      </c>
      <c r="OHQ179" s="78" t="s">
        <v>204</v>
      </c>
      <c r="OHR179" s="78" t="s">
        <v>204</v>
      </c>
      <c r="OHS179" s="78" t="s">
        <v>204</v>
      </c>
      <c r="OHT179" s="78" t="s">
        <v>204</v>
      </c>
      <c r="OHU179" s="78" t="s">
        <v>204</v>
      </c>
      <c r="OHV179" s="78" t="s">
        <v>204</v>
      </c>
      <c r="OHW179" s="78" t="s">
        <v>204</v>
      </c>
      <c r="OHX179" s="78" t="s">
        <v>204</v>
      </c>
      <c r="OHY179" s="78" t="s">
        <v>204</v>
      </c>
      <c r="OHZ179" s="78" t="s">
        <v>204</v>
      </c>
      <c r="OIA179" s="78" t="s">
        <v>204</v>
      </c>
      <c r="OIB179" s="78" t="s">
        <v>204</v>
      </c>
      <c r="OIC179" s="78" t="s">
        <v>204</v>
      </c>
      <c r="OID179" s="78" t="s">
        <v>204</v>
      </c>
      <c r="OIE179" s="78" t="s">
        <v>204</v>
      </c>
      <c r="OIF179" s="78" t="s">
        <v>204</v>
      </c>
      <c r="OIG179" s="78" t="s">
        <v>204</v>
      </c>
      <c r="OIH179" s="78" t="s">
        <v>204</v>
      </c>
      <c r="OII179" s="78" t="s">
        <v>204</v>
      </c>
      <c r="OIJ179" s="78" t="s">
        <v>204</v>
      </c>
      <c r="OIK179" s="78" t="s">
        <v>204</v>
      </c>
      <c r="OIL179" s="78" t="s">
        <v>204</v>
      </c>
      <c r="OIM179" s="78" t="s">
        <v>204</v>
      </c>
      <c r="OIN179" s="78" t="s">
        <v>204</v>
      </c>
      <c r="OIO179" s="78" t="s">
        <v>204</v>
      </c>
      <c r="OIP179" s="78" t="s">
        <v>204</v>
      </c>
      <c r="OIQ179" s="78" t="s">
        <v>204</v>
      </c>
      <c r="OIR179" s="78" t="s">
        <v>204</v>
      </c>
      <c r="OIS179" s="78" t="s">
        <v>204</v>
      </c>
      <c r="OIT179" s="78" t="s">
        <v>204</v>
      </c>
      <c r="OIU179" s="78" t="s">
        <v>204</v>
      </c>
      <c r="OIV179" s="78" t="s">
        <v>204</v>
      </c>
      <c r="OIW179" s="78" t="s">
        <v>204</v>
      </c>
      <c r="OIX179" s="78" t="s">
        <v>204</v>
      </c>
      <c r="OIY179" s="78" t="s">
        <v>204</v>
      </c>
      <c r="OIZ179" s="78" t="s">
        <v>204</v>
      </c>
      <c r="OJA179" s="78" t="s">
        <v>204</v>
      </c>
      <c r="OJB179" s="78" t="s">
        <v>204</v>
      </c>
      <c r="OJC179" s="78" t="s">
        <v>204</v>
      </c>
      <c r="OJD179" s="78" t="s">
        <v>204</v>
      </c>
      <c r="OJE179" s="78" t="s">
        <v>204</v>
      </c>
      <c r="OJF179" s="78" t="s">
        <v>204</v>
      </c>
      <c r="OJG179" s="78" t="s">
        <v>204</v>
      </c>
      <c r="OJH179" s="78" t="s">
        <v>204</v>
      </c>
      <c r="OJI179" s="78" t="s">
        <v>204</v>
      </c>
      <c r="OJJ179" s="78" t="s">
        <v>204</v>
      </c>
      <c r="OJK179" s="78" t="s">
        <v>204</v>
      </c>
      <c r="OJL179" s="78" t="s">
        <v>204</v>
      </c>
      <c r="OJM179" s="78" t="s">
        <v>204</v>
      </c>
      <c r="OJN179" s="78" t="s">
        <v>204</v>
      </c>
      <c r="OJO179" s="78" t="s">
        <v>204</v>
      </c>
      <c r="OJP179" s="78" t="s">
        <v>204</v>
      </c>
      <c r="OJQ179" s="78" t="s">
        <v>204</v>
      </c>
      <c r="OJR179" s="78" t="s">
        <v>204</v>
      </c>
      <c r="OJS179" s="78" t="s">
        <v>204</v>
      </c>
      <c r="OJT179" s="78" t="s">
        <v>204</v>
      </c>
      <c r="OJU179" s="78" t="s">
        <v>204</v>
      </c>
      <c r="OJV179" s="78" t="s">
        <v>204</v>
      </c>
      <c r="OJW179" s="78" t="s">
        <v>204</v>
      </c>
      <c r="OJX179" s="78" t="s">
        <v>204</v>
      </c>
      <c r="OJY179" s="78" t="s">
        <v>204</v>
      </c>
      <c r="OJZ179" s="78" t="s">
        <v>204</v>
      </c>
      <c r="OKA179" s="78" t="s">
        <v>204</v>
      </c>
      <c r="OKB179" s="78" t="s">
        <v>204</v>
      </c>
      <c r="OKC179" s="78" t="s">
        <v>204</v>
      </c>
      <c r="OKD179" s="78" t="s">
        <v>204</v>
      </c>
      <c r="OKE179" s="78" t="s">
        <v>204</v>
      </c>
      <c r="OKF179" s="78" t="s">
        <v>204</v>
      </c>
      <c r="OKG179" s="78" t="s">
        <v>204</v>
      </c>
      <c r="OKH179" s="78" t="s">
        <v>204</v>
      </c>
      <c r="OKI179" s="78" t="s">
        <v>204</v>
      </c>
      <c r="OKJ179" s="78" t="s">
        <v>204</v>
      </c>
      <c r="OKK179" s="78" t="s">
        <v>204</v>
      </c>
      <c r="OKL179" s="78" t="s">
        <v>204</v>
      </c>
      <c r="OKM179" s="78" t="s">
        <v>204</v>
      </c>
      <c r="OKN179" s="78" t="s">
        <v>204</v>
      </c>
      <c r="OKO179" s="78" t="s">
        <v>204</v>
      </c>
      <c r="OKP179" s="78" t="s">
        <v>204</v>
      </c>
      <c r="OKQ179" s="78" t="s">
        <v>204</v>
      </c>
      <c r="OKR179" s="78" t="s">
        <v>204</v>
      </c>
      <c r="OKS179" s="78" t="s">
        <v>204</v>
      </c>
      <c r="OKT179" s="78" t="s">
        <v>204</v>
      </c>
      <c r="OKU179" s="78" t="s">
        <v>204</v>
      </c>
      <c r="OKV179" s="78" t="s">
        <v>204</v>
      </c>
      <c r="OKW179" s="78" t="s">
        <v>204</v>
      </c>
      <c r="OKX179" s="78" t="s">
        <v>204</v>
      </c>
      <c r="OKY179" s="78" t="s">
        <v>204</v>
      </c>
      <c r="OKZ179" s="78" t="s">
        <v>204</v>
      </c>
      <c r="OLA179" s="78" t="s">
        <v>204</v>
      </c>
      <c r="OLB179" s="78" t="s">
        <v>204</v>
      </c>
      <c r="OLC179" s="78" t="s">
        <v>204</v>
      </c>
      <c r="OLD179" s="78" t="s">
        <v>204</v>
      </c>
      <c r="OLE179" s="78" t="s">
        <v>204</v>
      </c>
      <c r="OLF179" s="78" t="s">
        <v>204</v>
      </c>
      <c r="OLG179" s="78" t="s">
        <v>204</v>
      </c>
      <c r="OLH179" s="78" t="s">
        <v>204</v>
      </c>
      <c r="OLI179" s="78" t="s">
        <v>204</v>
      </c>
      <c r="OLJ179" s="78" t="s">
        <v>204</v>
      </c>
      <c r="OLK179" s="78" t="s">
        <v>204</v>
      </c>
      <c r="OLL179" s="78" t="s">
        <v>204</v>
      </c>
      <c r="OLM179" s="78" t="s">
        <v>204</v>
      </c>
      <c r="OLN179" s="78" t="s">
        <v>204</v>
      </c>
      <c r="OLO179" s="78" t="s">
        <v>204</v>
      </c>
      <c r="OLP179" s="78" t="s">
        <v>204</v>
      </c>
      <c r="OLQ179" s="78" t="s">
        <v>204</v>
      </c>
      <c r="OLR179" s="78" t="s">
        <v>204</v>
      </c>
      <c r="OLS179" s="78" t="s">
        <v>204</v>
      </c>
      <c r="OLT179" s="78" t="s">
        <v>204</v>
      </c>
      <c r="OLU179" s="78" t="s">
        <v>204</v>
      </c>
      <c r="OLV179" s="78" t="s">
        <v>204</v>
      </c>
      <c r="OLW179" s="78" t="s">
        <v>204</v>
      </c>
      <c r="OLX179" s="78" t="s">
        <v>204</v>
      </c>
      <c r="OLY179" s="78" t="s">
        <v>204</v>
      </c>
      <c r="OLZ179" s="78" t="s">
        <v>204</v>
      </c>
      <c r="OMA179" s="78" t="s">
        <v>204</v>
      </c>
      <c r="OMB179" s="78" t="s">
        <v>204</v>
      </c>
      <c r="OMC179" s="78" t="s">
        <v>204</v>
      </c>
      <c r="OMD179" s="78" t="s">
        <v>204</v>
      </c>
      <c r="OME179" s="78" t="s">
        <v>204</v>
      </c>
      <c r="OMF179" s="78" t="s">
        <v>204</v>
      </c>
      <c r="OMG179" s="78" t="s">
        <v>204</v>
      </c>
      <c r="OMH179" s="78" t="s">
        <v>204</v>
      </c>
      <c r="OMI179" s="78" t="s">
        <v>204</v>
      </c>
      <c r="OMJ179" s="78" t="s">
        <v>204</v>
      </c>
      <c r="OMK179" s="78" t="s">
        <v>204</v>
      </c>
      <c r="OML179" s="78" t="s">
        <v>204</v>
      </c>
      <c r="OMM179" s="78" t="s">
        <v>204</v>
      </c>
      <c r="OMN179" s="78" t="s">
        <v>204</v>
      </c>
      <c r="OMO179" s="78" t="s">
        <v>204</v>
      </c>
      <c r="OMP179" s="78" t="s">
        <v>204</v>
      </c>
      <c r="OMQ179" s="78" t="s">
        <v>204</v>
      </c>
      <c r="OMR179" s="78" t="s">
        <v>204</v>
      </c>
      <c r="OMS179" s="78" t="s">
        <v>204</v>
      </c>
      <c r="OMT179" s="78" t="s">
        <v>204</v>
      </c>
      <c r="OMU179" s="78" t="s">
        <v>204</v>
      </c>
      <c r="OMV179" s="78" t="s">
        <v>204</v>
      </c>
      <c r="OMW179" s="78" t="s">
        <v>204</v>
      </c>
      <c r="OMX179" s="78" t="s">
        <v>204</v>
      </c>
      <c r="OMY179" s="78" t="s">
        <v>204</v>
      </c>
      <c r="OMZ179" s="78" t="s">
        <v>204</v>
      </c>
      <c r="ONA179" s="78" t="s">
        <v>204</v>
      </c>
      <c r="ONB179" s="78" t="s">
        <v>204</v>
      </c>
      <c r="ONC179" s="78" t="s">
        <v>204</v>
      </c>
      <c r="OND179" s="78" t="s">
        <v>204</v>
      </c>
      <c r="ONE179" s="78" t="s">
        <v>204</v>
      </c>
      <c r="ONF179" s="78" t="s">
        <v>204</v>
      </c>
      <c r="ONG179" s="78" t="s">
        <v>204</v>
      </c>
      <c r="ONH179" s="78" t="s">
        <v>204</v>
      </c>
      <c r="ONI179" s="78" t="s">
        <v>204</v>
      </c>
      <c r="ONJ179" s="78" t="s">
        <v>204</v>
      </c>
      <c r="ONK179" s="78" t="s">
        <v>204</v>
      </c>
      <c r="ONL179" s="78" t="s">
        <v>204</v>
      </c>
      <c r="ONM179" s="78" t="s">
        <v>204</v>
      </c>
      <c r="ONN179" s="78" t="s">
        <v>204</v>
      </c>
      <c r="ONO179" s="78" t="s">
        <v>204</v>
      </c>
      <c r="ONP179" s="78" t="s">
        <v>204</v>
      </c>
      <c r="ONQ179" s="78" t="s">
        <v>204</v>
      </c>
      <c r="ONR179" s="78" t="s">
        <v>204</v>
      </c>
      <c r="ONS179" s="78" t="s">
        <v>204</v>
      </c>
      <c r="ONT179" s="78" t="s">
        <v>204</v>
      </c>
      <c r="ONU179" s="78" t="s">
        <v>204</v>
      </c>
      <c r="ONV179" s="78" t="s">
        <v>204</v>
      </c>
      <c r="ONW179" s="78" t="s">
        <v>204</v>
      </c>
      <c r="ONX179" s="78" t="s">
        <v>204</v>
      </c>
      <c r="ONY179" s="78" t="s">
        <v>204</v>
      </c>
      <c r="ONZ179" s="78" t="s">
        <v>204</v>
      </c>
      <c r="OOA179" s="78" t="s">
        <v>204</v>
      </c>
      <c r="OOB179" s="78" t="s">
        <v>204</v>
      </c>
      <c r="OOC179" s="78" t="s">
        <v>204</v>
      </c>
      <c r="OOD179" s="78" t="s">
        <v>204</v>
      </c>
      <c r="OOE179" s="78" t="s">
        <v>204</v>
      </c>
      <c r="OOF179" s="78" t="s">
        <v>204</v>
      </c>
      <c r="OOG179" s="78" t="s">
        <v>204</v>
      </c>
      <c r="OOH179" s="78" t="s">
        <v>204</v>
      </c>
      <c r="OOI179" s="78" t="s">
        <v>204</v>
      </c>
      <c r="OOJ179" s="78" t="s">
        <v>204</v>
      </c>
      <c r="OOK179" s="78" t="s">
        <v>204</v>
      </c>
      <c r="OOL179" s="78" t="s">
        <v>204</v>
      </c>
      <c r="OOM179" s="78" t="s">
        <v>204</v>
      </c>
      <c r="OON179" s="78" t="s">
        <v>204</v>
      </c>
      <c r="OOO179" s="78" t="s">
        <v>204</v>
      </c>
      <c r="OOP179" s="78" t="s">
        <v>204</v>
      </c>
      <c r="OOQ179" s="78" t="s">
        <v>204</v>
      </c>
      <c r="OOR179" s="78" t="s">
        <v>204</v>
      </c>
      <c r="OOS179" s="78" t="s">
        <v>204</v>
      </c>
      <c r="OOT179" s="78" t="s">
        <v>204</v>
      </c>
      <c r="OOU179" s="78" t="s">
        <v>204</v>
      </c>
      <c r="OOV179" s="78" t="s">
        <v>204</v>
      </c>
      <c r="OOW179" s="78" t="s">
        <v>204</v>
      </c>
      <c r="OOX179" s="78" t="s">
        <v>204</v>
      </c>
      <c r="OOY179" s="78" t="s">
        <v>204</v>
      </c>
      <c r="OOZ179" s="78" t="s">
        <v>204</v>
      </c>
      <c r="OPA179" s="78" t="s">
        <v>204</v>
      </c>
      <c r="OPB179" s="78" t="s">
        <v>204</v>
      </c>
      <c r="OPC179" s="78" t="s">
        <v>204</v>
      </c>
      <c r="OPD179" s="78" t="s">
        <v>204</v>
      </c>
      <c r="OPE179" s="78" t="s">
        <v>204</v>
      </c>
      <c r="OPF179" s="78" t="s">
        <v>204</v>
      </c>
      <c r="OPG179" s="78" t="s">
        <v>204</v>
      </c>
      <c r="OPH179" s="78" t="s">
        <v>204</v>
      </c>
      <c r="OPI179" s="78" t="s">
        <v>204</v>
      </c>
      <c r="OPJ179" s="78" t="s">
        <v>204</v>
      </c>
      <c r="OPK179" s="78" t="s">
        <v>204</v>
      </c>
      <c r="OPL179" s="78" t="s">
        <v>204</v>
      </c>
      <c r="OPM179" s="78" t="s">
        <v>204</v>
      </c>
      <c r="OPN179" s="78" t="s">
        <v>204</v>
      </c>
      <c r="OPO179" s="78" t="s">
        <v>204</v>
      </c>
      <c r="OPP179" s="78" t="s">
        <v>204</v>
      </c>
      <c r="OPQ179" s="78" t="s">
        <v>204</v>
      </c>
      <c r="OPR179" s="78" t="s">
        <v>204</v>
      </c>
      <c r="OPS179" s="78" t="s">
        <v>204</v>
      </c>
      <c r="OPT179" s="78" t="s">
        <v>204</v>
      </c>
      <c r="OPU179" s="78" t="s">
        <v>204</v>
      </c>
      <c r="OPV179" s="78" t="s">
        <v>204</v>
      </c>
      <c r="OPW179" s="78" t="s">
        <v>204</v>
      </c>
      <c r="OPX179" s="78" t="s">
        <v>204</v>
      </c>
      <c r="OPY179" s="78" t="s">
        <v>204</v>
      </c>
      <c r="OPZ179" s="78" t="s">
        <v>204</v>
      </c>
      <c r="OQA179" s="78" t="s">
        <v>204</v>
      </c>
      <c r="OQB179" s="78" t="s">
        <v>204</v>
      </c>
      <c r="OQC179" s="78" t="s">
        <v>204</v>
      </c>
      <c r="OQD179" s="78" t="s">
        <v>204</v>
      </c>
      <c r="OQE179" s="78" t="s">
        <v>204</v>
      </c>
      <c r="OQF179" s="78" t="s">
        <v>204</v>
      </c>
      <c r="OQG179" s="78" t="s">
        <v>204</v>
      </c>
      <c r="OQH179" s="78" t="s">
        <v>204</v>
      </c>
      <c r="OQI179" s="78" t="s">
        <v>204</v>
      </c>
      <c r="OQJ179" s="78" t="s">
        <v>204</v>
      </c>
      <c r="OQK179" s="78" t="s">
        <v>204</v>
      </c>
      <c r="OQL179" s="78" t="s">
        <v>204</v>
      </c>
      <c r="OQM179" s="78" t="s">
        <v>204</v>
      </c>
      <c r="OQN179" s="78" t="s">
        <v>204</v>
      </c>
      <c r="OQO179" s="78" t="s">
        <v>204</v>
      </c>
      <c r="OQP179" s="78" t="s">
        <v>204</v>
      </c>
      <c r="OQQ179" s="78" t="s">
        <v>204</v>
      </c>
      <c r="OQR179" s="78" t="s">
        <v>204</v>
      </c>
      <c r="OQS179" s="78" t="s">
        <v>204</v>
      </c>
      <c r="OQT179" s="78" t="s">
        <v>204</v>
      </c>
      <c r="OQU179" s="78" t="s">
        <v>204</v>
      </c>
      <c r="OQV179" s="78" t="s">
        <v>204</v>
      </c>
      <c r="OQW179" s="78" t="s">
        <v>204</v>
      </c>
      <c r="OQX179" s="78" t="s">
        <v>204</v>
      </c>
      <c r="OQY179" s="78" t="s">
        <v>204</v>
      </c>
      <c r="OQZ179" s="78" t="s">
        <v>204</v>
      </c>
      <c r="ORA179" s="78" t="s">
        <v>204</v>
      </c>
      <c r="ORB179" s="78" t="s">
        <v>204</v>
      </c>
      <c r="ORC179" s="78" t="s">
        <v>204</v>
      </c>
      <c r="ORD179" s="78" t="s">
        <v>204</v>
      </c>
      <c r="ORE179" s="78" t="s">
        <v>204</v>
      </c>
      <c r="ORF179" s="78" t="s">
        <v>204</v>
      </c>
      <c r="ORG179" s="78" t="s">
        <v>204</v>
      </c>
      <c r="ORH179" s="78" t="s">
        <v>204</v>
      </c>
      <c r="ORI179" s="78" t="s">
        <v>204</v>
      </c>
      <c r="ORJ179" s="78" t="s">
        <v>204</v>
      </c>
      <c r="ORK179" s="78" t="s">
        <v>204</v>
      </c>
      <c r="ORL179" s="78" t="s">
        <v>204</v>
      </c>
      <c r="ORM179" s="78" t="s">
        <v>204</v>
      </c>
      <c r="ORN179" s="78" t="s">
        <v>204</v>
      </c>
      <c r="ORO179" s="78" t="s">
        <v>204</v>
      </c>
      <c r="ORP179" s="78" t="s">
        <v>204</v>
      </c>
      <c r="ORQ179" s="78" t="s">
        <v>204</v>
      </c>
      <c r="ORR179" s="78" t="s">
        <v>204</v>
      </c>
      <c r="ORS179" s="78" t="s">
        <v>204</v>
      </c>
      <c r="ORT179" s="78" t="s">
        <v>204</v>
      </c>
      <c r="ORU179" s="78" t="s">
        <v>204</v>
      </c>
      <c r="ORV179" s="78" t="s">
        <v>204</v>
      </c>
      <c r="ORW179" s="78" t="s">
        <v>204</v>
      </c>
      <c r="ORX179" s="78" t="s">
        <v>204</v>
      </c>
      <c r="ORY179" s="78" t="s">
        <v>204</v>
      </c>
      <c r="ORZ179" s="78" t="s">
        <v>204</v>
      </c>
      <c r="OSA179" s="78" t="s">
        <v>204</v>
      </c>
      <c r="OSB179" s="78" t="s">
        <v>204</v>
      </c>
      <c r="OSC179" s="78" t="s">
        <v>204</v>
      </c>
      <c r="OSD179" s="78" t="s">
        <v>204</v>
      </c>
      <c r="OSE179" s="78" t="s">
        <v>204</v>
      </c>
      <c r="OSF179" s="78" t="s">
        <v>204</v>
      </c>
      <c r="OSG179" s="78" t="s">
        <v>204</v>
      </c>
      <c r="OSH179" s="78" t="s">
        <v>204</v>
      </c>
      <c r="OSI179" s="78" t="s">
        <v>204</v>
      </c>
      <c r="OSJ179" s="78" t="s">
        <v>204</v>
      </c>
      <c r="OSK179" s="78" t="s">
        <v>204</v>
      </c>
      <c r="OSL179" s="78" t="s">
        <v>204</v>
      </c>
      <c r="OSM179" s="78" t="s">
        <v>204</v>
      </c>
      <c r="OSN179" s="78" t="s">
        <v>204</v>
      </c>
      <c r="OSO179" s="78" t="s">
        <v>204</v>
      </c>
      <c r="OSP179" s="78" t="s">
        <v>204</v>
      </c>
      <c r="OSQ179" s="78" t="s">
        <v>204</v>
      </c>
      <c r="OSR179" s="78" t="s">
        <v>204</v>
      </c>
      <c r="OSS179" s="78" t="s">
        <v>204</v>
      </c>
      <c r="OST179" s="78" t="s">
        <v>204</v>
      </c>
      <c r="OSU179" s="78" t="s">
        <v>204</v>
      </c>
      <c r="OSV179" s="78" t="s">
        <v>204</v>
      </c>
      <c r="OSW179" s="78" t="s">
        <v>204</v>
      </c>
      <c r="OSX179" s="78" t="s">
        <v>204</v>
      </c>
      <c r="OSY179" s="78" t="s">
        <v>204</v>
      </c>
      <c r="OSZ179" s="78" t="s">
        <v>204</v>
      </c>
      <c r="OTA179" s="78" t="s">
        <v>204</v>
      </c>
      <c r="OTB179" s="78" t="s">
        <v>204</v>
      </c>
      <c r="OTC179" s="78" t="s">
        <v>204</v>
      </c>
      <c r="OTD179" s="78" t="s">
        <v>204</v>
      </c>
      <c r="OTE179" s="78" t="s">
        <v>204</v>
      </c>
      <c r="OTF179" s="78" t="s">
        <v>204</v>
      </c>
      <c r="OTG179" s="78" t="s">
        <v>204</v>
      </c>
      <c r="OTH179" s="78" t="s">
        <v>204</v>
      </c>
      <c r="OTI179" s="78" t="s">
        <v>204</v>
      </c>
      <c r="OTJ179" s="78" t="s">
        <v>204</v>
      </c>
      <c r="OTK179" s="78" t="s">
        <v>204</v>
      </c>
      <c r="OTL179" s="78" t="s">
        <v>204</v>
      </c>
      <c r="OTM179" s="78" t="s">
        <v>204</v>
      </c>
      <c r="OTN179" s="78" t="s">
        <v>204</v>
      </c>
      <c r="OTO179" s="78" t="s">
        <v>204</v>
      </c>
      <c r="OTP179" s="78" t="s">
        <v>204</v>
      </c>
      <c r="OTQ179" s="78" t="s">
        <v>204</v>
      </c>
      <c r="OTR179" s="78" t="s">
        <v>204</v>
      </c>
      <c r="OTS179" s="78" t="s">
        <v>204</v>
      </c>
      <c r="OTT179" s="78" t="s">
        <v>204</v>
      </c>
      <c r="OTU179" s="78" t="s">
        <v>204</v>
      </c>
      <c r="OTV179" s="78" t="s">
        <v>204</v>
      </c>
      <c r="OTW179" s="78" t="s">
        <v>204</v>
      </c>
      <c r="OTX179" s="78" t="s">
        <v>204</v>
      </c>
      <c r="OTY179" s="78" t="s">
        <v>204</v>
      </c>
      <c r="OTZ179" s="78" t="s">
        <v>204</v>
      </c>
      <c r="OUA179" s="78" t="s">
        <v>204</v>
      </c>
      <c r="OUB179" s="78" t="s">
        <v>204</v>
      </c>
      <c r="OUC179" s="78" t="s">
        <v>204</v>
      </c>
      <c r="OUD179" s="78" t="s">
        <v>204</v>
      </c>
      <c r="OUE179" s="78" t="s">
        <v>204</v>
      </c>
      <c r="OUF179" s="78" t="s">
        <v>204</v>
      </c>
      <c r="OUG179" s="78" t="s">
        <v>204</v>
      </c>
      <c r="OUH179" s="78" t="s">
        <v>204</v>
      </c>
      <c r="OUI179" s="78" t="s">
        <v>204</v>
      </c>
      <c r="OUJ179" s="78" t="s">
        <v>204</v>
      </c>
      <c r="OUK179" s="78" t="s">
        <v>204</v>
      </c>
      <c r="OUL179" s="78" t="s">
        <v>204</v>
      </c>
      <c r="OUM179" s="78" t="s">
        <v>204</v>
      </c>
      <c r="OUN179" s="78" t="s">
        <v>204</v>
      </c>
      <c r="OUO179" s="78" t="s">
        <v>204</v>
      </c>
      <c r="OUP179" s="78" t="s">
        <v>204</v>
      </c>
      <c r="OUQ179" s="78" t="s">
        <v>204</v>
      </c>
      <c r="OUR179" s="78" t="s">
        <v>204</v>
      </c>
      <c r="OUS179" s="78" t="s">
        <v>204</v>
      </c>
      <c r="OUT179" s="78" t="s">
        <v>204</v>
      </c>
      <c r="OUU179" s="78" t="s">
        <v>204</v>
      </c>
      <c r="OUV179" s="78" t="s">
        <v>204</v>
      </c>
      <c r="OUW179" s="78" t="s">
        <v>204</v>
      </c>
      <c r="OUX179" s="78" t="s">
        <v>204</v>
      </c>
      <c r="OUY179" s="78" t="s">
        <v>204</v>
      </c>
      <c r="OUZ179" s="78" t="s">
        <v>204</v>
      </c>
      <c r="OVA179" s="78" t="s">
        <v>204</v>
      </c>
      <c r="OVB179" s="78" t="s">
        <v>204</v>
      </c>
      <c r="OVC179" s="78" t="s">
        <v>204</v>
      </c>
      <c r="OVD179" s="78" t="s">
        <v>204</v>
      </c>
      <c r="OVE179" s="78" t="s">
        <v>204</v>
      </c>
      <c r="OVF179" s="78" t="s">
        <v>204</v>
      </c>
      <c r="OVG179" s="78" t="s">
        <v>204</v>
      </c>
      <c r="OVH179" s="78" t="s">
        <v>204</v>
      </c>
      <c r="OVI179" s="78" t="s">
        <v>204</v>
      </c>
      <c r="OVJ179" s="78" t="s">
        <v>204</v>
      </c>
      <c r="OVK179" s="78" t="s">
        <v>204</v>
      </c>
      <c r="OVL179" s="78" t="s">
        <v>204</v>
      </c>
      <c r="OVM179" s="78" t="s">
        <v>204</v>
      </c>
      <c r="OVN179" s="78" t="s">
        <v>204</v>
      </c>
      <c r="OVO179" s="78" t="s">
        <v>204</v>
      </c>
      <c r="OVP179" s="78" t="s">
        <v>204</v>
      </c>
      <c r="OVQ179" s="78" t="s">
        <v>204</v>
      </c>
      <c r="OVR179" s="78" t="s">
        <v>204</v>
      </c>
      <c r="OVS179" s="78" t="s">
        <v>204</v>
      </c>
      <c r="OVT179" s="78" t="s">
        <v>204</v>
      </c>
      <c r="OVU179" s="78" t="s">
        <v>204</v>
      </c>
      <c r="OVV179" s="78" t="s">
        <v>204</v>
      </c>
      <c r="OVW179" s="78" t="s">
        <v>204</v>
      </c>
      <c r="OVX179" s="78" t="s">
        <v>204</v>
      </c>
      <c r="OVY179" s="78" t="s">
        <v>204</v>
      </c>
      <c r="OVZ179" s="78" t="s">
        <v>204</v>
      </c>
      <c r="OWA179" s="78" t="s">
        <v>204</v>
      </c>
      <c r="OWB179" s="78" t="s">
        <v>204</v>
      </c>
      <c r="OWC179" s="78" t="s">
        <v>204</v>
      </c>
      <c r="OWD179" s="78" t="s">
        <v>204</v>
      </c>
      <c r="OWE179" s="78" t="s">
        <v>204</v>
      </c>
      <c r="OWF179" s="78" t="s">
        <v>204</v>
      </c>
      <c r="OWG179" s="78" t="s">
        <v>204</v>
      </c>
      <c r="OWH179" s="78" t="s">
        <v>204</v>
      </c>
      <c r="OWI179" s="78" t="s">
        <v>204</v>
      </c>
      <c r="OWJ179" s="78" t="s">
        <v>204</v>
      </c>
      <c r="OWK179" s="78" t="s">
        <v>204</v>
      </c>
      <c r="OWL179" s="78" t="s">
        <v>204</v>
      </c>
      <c r="OWM179" s="78" t="s">
        <v>204</v>
      </c>
      <c r="OWN179" s="78" t="s">
        <v>204</v>
      </c>
      <c r="OWO179" s="78" t="s">
        <v>204</v>
      </c>
      <c r="OWP179" s="78" t="s">
        <v>204</v>
      </c>
      <c r="OWQ179" s="78" t="s">
        <v>204</v>
      </c>
      <c r="OWR179" s="78" t="s">
        <v>204</v>
      </c>
      <c r="OWS179" s="78" t="s">
        <v>204</v>
      </c>
      <c r="OWT179" s="78" t="s">
        <v>204</v>
      </c>
      <c r="OWU179" s="78" t="s">
        <v>204</v>
      </c>
      <c r="OWV179" s="78" t="s">
        <v>204</v>
      </c>
      <c r="OWW179" s="78" t="s">
        <v>204</v>
      </c>
      <c r="OWX179" s="78" t="s">
        <v>204</v>
      </c>
      <c r="OWY179" s="78" t="s">
        <v>204</v>
      </c>
      <c r="OWZ179" s="78" t="s">
        <v>204</v>
      </c>
      <c r="OXA179" s="78" t="s">
        <v>204</v>
      </c>
      <c r="OXB179" s="78" t="s">
        <v>204</v>
      </c>
      <c r="OXC179" s="78" t="s">
        <v>204</v>
      </c>
      <c r="OXD179" s="78" t="s">
        <v>204</v>
      </c>
      <c r="OXE179" s="78" t="s">
        <v>204</v>
      </c>
      <c r="OXF179" s="78" t="s">
        <v>204</v>
      </c>
      <c r="OXG179" s="78" t="s">
        <v>204</v>
      </c>
      <c r="OXH179" s="78" t="s">
        <v>204</v>
      </c>
      <c r="OXI179" s="78" t="s">
        <v>204</v>
      </c>
      <c r="OXJ179" s="78" t="s">
        <v>204</v>
      </c>
      <c r="OXK179" s="78" t="s">
        <v>204</v>
      </c>
      <c r="OXL179" s="78" t="s">
        <v>204</v>
      </c>
      <c r="OXM179" s="78" t="s">
        <v>204</v>
      </c>
      <c r="OXN179" s="78" t="s">
        <v>204</v>
      </c>
      <c r="OXO179" s="78" t="s">
        <v>204</v>
      </c>
      <c r="OXP179" s="78" t="s">
        <v>204</v>
      </c>
      <c r="OXQ179" s="78" t="s">
        <v>204</v>
      </c>
      <c r="OXR179" s="78" t="s">
        <v>204</v>
      </c>
      <c r="OXS179" s="78" t="s">
        <v>204</v>
      </c>
      <c r="OXT179" s="78" t="s">
        <v>204</v>
      </c>
      <c r="OXU179" s="78" t="s">
        <v>204</v>
      </c>
      <c r="OXV179" s="78" t="s">
        <v>204</v>
      </c>
      <c r="OXW179" s="78" t="s">
        <v>204</v>
      </c>
      <c r="OXX179" s="78" t="s">
        <v>204</v>
      </c>
      <c r="OXY179" s="78" t="s">
        <v>204</v>
      </c>
      <c r="OXZ179" s="78" t="s">
        <v>204</v>
      </c>
      <c r="OYA179" s="78" t="s">
        <v>204</v>
      </c>
      <c r="OYB179" s="78" t="s">
        <v>204</v>
      </c>
      <c r="OYC179" s="78" t="s">
        <v>204</v>
      </c>
      <c r="OYD179" s="78" t="s">
        <v>204</v>
      </c>
      <c r="OYE179" s="78" t="s">
        <v>204</v>
      </c>
      <c r="OYF179" s="78" t="s">
        <v>204</v>
      </c>
      <c r="OYG179" s="78" t="s">
        <v>204</v>
      </c>
      <c r="OYH179" s="78" t="s">
        <v>204</v>
      </c>
      <c r="OYI179" s="78" t="s">
        <v>204</v>
      </c>
      <c r="OYJ179" s="78" t="s">
        <v>204</v>
      </c>
      <c r="OYK179" s="78" t="s">
        <v>204</v>
      </c>
      <c r="OYL179" s="78" t="s">
        <v>204</v>
      </c>
      <c r="OYM179" s="78" t="s">
        <v>204</v>
      </c>
      <c r="OYN179" s="78" t="s">
        <v>204</v>
      </c>
      <c r="OYO179" s="78" t="s">
        <v>204</v>
      </c>
      <c r="OYP179" s="78" t="s">
        <v>204</v>
      </c>
      <c r="OYQ179" s="78" t="s">
        <v>204</v>
      </c>
      <c r="OYR179" s="78" t="s">
        <v>204</v>
      </c>
      <c r="OYS179" s="78" t="s">
        <v>204</v>
      </c>
      <c r="OYT179" s="78" t="s">
        <v>204</v>
      </c>
      <c r="OYU179" s="78" t="s">
        <v>204</v>
      </c>
      <c r="OYV179" s="78" t="s">
        <v>204</v>
      </c>
      <c r="OYW179" s="78" t="s">
        <v>204</v>
      </c>
      <c r="OYX179" s="78" t="s">
        <v>204</v>
      </c>
      <c r="OYY179" s="78" t="s">
        <v>204</v>
      </c>
      <c r="OYZ179" s="78" t="s">
        <v>204</v>
      </c>
      <c r="OZA179" s="78" t="s">
        <v>204</v>
      </c>
      <c r="OZB179" s="78" t="s">
        <v>204</v>
      </c>
      <c r="OZC179" s="78" t="s">
        <v>204</v>
      </c>
      <c r="OZD179" s="78" t="s">
        <v>204</v>
      </c>
      <c r="OZE179" s="78" t="s">
        <v>204</v>
      </c>
      <c r="OZF179" s="78" t="s">
        <v>204</v>
      </c>
      <c r="OZG179" s="78" t="s">
        <v>204</v>
      </c>
      <c r="OZH179" s="78" t="s">
        <v>204</v>
      </c>
      <c r="OZI179" s="78" t="s">
        <v>204</v>
      </c>
      <c r="OZJ179" s="78" t="s">
        <v>204</v>
      </c>
      <c r="OZK179" s="78" t="s">
        <v>204</v>
      </c>
      <c r="OZL179" s="78" t="s">
        <v>204</v>
      </c>
      <c r="OZM179" s="78" t="s">
        <v>204</v>
      </c>
      <c r="OZN179" s="78" t="s">
        <v>204</v>
      </c>
      <c r="OZO179" s="78" t="s">
        <v>204</v>
      </c>
      <c r="OZP179" s="78" t="s">
        <v>204</v>
      </c>
      <c r="OZQ179" s="78" t="s">
        <v>204</v>
      </c>
      <c r="OZR179" s="78" t="s">
        <v>204</v>
      </c>
      <c r="OZS179" s="78" t="s">
        <v>204</v>
      </c>
      <c r="OZT179" s="78" t="s">
        <v>204</v>
      </c>
      <c r="OZU179" s="78" t="s">
        <v>204</v>
      </c>
      <c r="OZV179" s="78" t="s">
        <v>204</v>
      </c>
      <c r="OZW179" s="78" t="s">
        <v>204</v>
      </c>
      <c r="OZX179" s="78" t="s">
        <v>204</v>
      </c>
      <c r="OZY179" s="78" t="s">
        <v>204</v>
      </c>
      <c r="OZZ179" s="78" t="s">
        <v>204</v>
      </c>
      <c r="PAA179" s="78" t="s">
        <v>204</v>
      </c>
      <c r="PAB179" s="78" t="s">
        <v>204</v>
      </c>
      <c r="PAC179" s="78" t="s">
        <v>204</v>
      </c>
      <c r="PAD179" s="78" t="s">
        <v>204</v>
      </c>
      <c r="PAE179" s="78" t="s">
        <v>204</v>
      </c>
      <c r="PAF179" s="78" t="s">
        <v>204</v>
      </c>
      <c r="PAG179" s="78" t="s">
        <v>204</v>
      </c>
      <c r="PAH179" s="78" t="s">
        <v>204</v>
      </c>
      <c r="PAI179" s="78" t="s">
        <v>204</v>
      </c>
      <c r="PAJ179" s="78" t="s">
        <v>204</v>
      </c>
      <c r="PAK179" s="78" t="s">
        <v>204</v>
      </c>
      <c r="PAL179" s="78" t="s">
        <v>204</v>
      </c>
      <c r="PAM179" s="78" t="s">
        <v>204</v>
      </c>
      <c r="PAN179" s="78" t="s">
        <v>204</v>
      </c>
      <c r="PAO179" s="78" t="s">
        <v>204</v>
      </c>
      <c r="PAP179" s="78" t="s">
        <v>204</v>
      </c>
      <c r="PAQ179" s="78" t="s">
        <v>204</v>
      </c>
      <c r="PAR179" s="78" t="s">
        <v>204</v>
      </c>
      <c r="PAS179" s="78" t="s">
        <v>204</v>
      </c>
      <c r="PAT179" s="78" t="s">
        <v>204</v>
      </c>
      <c r="PAU179" s="78" t="s">
        <v>204</v>
      </c>
      <c r="PAV179" s="78" t="s">
        <v>204</v>
      </c>
      <c r="PAW179" s="78" t="s">
        <v>204</v>
      </c>
      <c r="PAX179" s="78" t="s">
        <v>204</v>
      </c>
      <c r="PAY179" s="78" t="s">
        <v>204</v>
      </c>
      <c r="PAZ179" s="78" t="s">
        <v>204</v>
      </c>
      <c r="PBA179" s="78" t="s">
        <v>204</v>
      </c>
      <c r="PBB179" s="78" t="s">
        <v>204</v>
      </c>
      <c r="PBC179" s="78" t="s">
        <v>204</v>
      </c>
      <c r="PBD179" s="78" t="s">
        <v>204</v>
      </c>
      <c r="PBE179" s="78" t="s">
        <v>204</v>
      </c>
      <c r="PBF179" s="78" t="s">
        <v>204</v>
      </c>
      <c r="PBG179" s="78" t="s">
        <v>204</v>
      </c>
      <c r="PBH179" s="78" t="s">
        <v>204</v>
      </c>
      <c r="PBI179" s="78" t="s">
        <v>204</v>
      </c>
      <c r="PBJ179" s="78" t="s">
        <v>204</v>
      </c>
      <c r="PBK179" s="78" t="s">
        <v>204</v>
      </c>
      <c r="PBL179" s="78" t="s">
        <v>204</v>
      </c>
      <c r="PBM179" s="78" t="s">
        <v>204</v>
      </c>
      <c r="PBN179" s="78" t="s">
        <v>204</v>
      </c>
      <c r="PBO179" s="78" t="s">
        <v>204</v>
      </c>
      <c r="PBP179" s="78" t="s">
        <v>204</v>
      </c>
      <c r="PBQ179" s="78" t="s">
        <v>204</v>
      </c>
      <c r="PBR179" s="78" t="s">
        <v>204</v>
      </c>
      <c r="PBS179" s="78" t="s">
        <v>204</v>
      </c>
      <c r="PBT179" s="78" t="s">
        <v>204</v>
      </c>
      <c r="PBU179" s="78" t="s">
        <v>204</v>
      </c>
      <c r="PBV179" s="78" t="s">
        <v>204</v>
      </c>
      <c r="PBW179" s="78" t="s">
        <v>204</v>
      </c>
      <c r="PBX179" s="78" t="s">
        <v>204</v>
      </c>
      <c r="PBY179" s="78" t="s">
        <v>204</v>
      </c>
      <c r="PBZ179" s="78" t="s">
        <v>204</v>
      </c>
      <c r="PCA179" s="78" t="s">
        <v>204</v>
      </c>
      <c r="PCB179" s="78" t="s">
        <v>204</v>
      </c>
      <c r="PCC179" s="78" t="s">
        <v>204</v>
      </c>
      <c r="PCD179" s="78" t="s">
        <v>204</v>
      </c>
      <c r="PCE179" s="78" t="s">
        <v>204</v>
      </c>
      <c r="PCF179" s="78" t="s">
        <v>204</v>
      </c>
      <c r="PCG179" s="78" t="s">
        <v>204</v>
      </c>
      <c r="PCH179" s="78" t="s">
        <v>204</v>
      </c>
      <c r="PCI179" s="78" t="s">
        <v>204</v>
      </c>
      <c r="PCJ179" s="78" t="s">
        <v>204</v>
      </c>
      <c r="PCK179" s="78" t="s">
        <v>204</v>
      </c>
      <c r="PCL179" s="78" t="s">
        <v>204</v>
      </c>
      <c r="PCM179" s="78" t="s">
        <v>204</v>
      </c>
      <c r="PCN179" s="78" t="s">
        <v>204</v>
      </c>
      <c r="PCO179" s="78" t="s">
        <v>204</v>
      </c>
      <c r="PCP179" s="78" t="s">
        <v>204</v>
      </c>
      <c r="PCQ179" s="78" t="s">
        <v>204</v>
      </c>
      <c r="PCR179" s="78" t="s">
        <v>204</v>
      </c>
      <c r="PCS179" s="78" t="s">
        <v>204</v>
      </c>
      <c r="PCT179" s="78" t="s">
        <v>204</v>
      </c>
      <c r="PCU179" s="78" t="s">
        <v>204</v>
      </c>
      <c r="PCV179" s="78" t="s">
        <v>204</v>
      </c>
      <c r="PCW179" s="78" t="s">
        <v>204</v>
      </c>
      <c r="PCX179" s="78" t="s">
        <v>204</v>
      </c>
      <c r="PCY179" s="78" t="s">
        <v>204</v>
      </c>
      <c r="PCZ179" s="78" t="s">
        <v>204</v>
      </c>
      <c r="PDA179" s="78" t="s">
        <v>204</v>
      </c>
      <c r="PDB179" s="78" t="s">
        <v>204</v>
      </c>
      <c r="PDC179" s="78" t="s">
        <v>204</v>
      </c>
      <c r="PDD179" s="78" t="s">
        <v>204</v>
      </c>
      <c r="PDE179" s="78" t="s">
        <v>204</v>
      </c>
      <c r="PDF179" s="78" t="s">
        <v>204</v>
      </c>
      <c r="PDG179" s="78" t="s">
        <v>204</v>
      </c>
      <c r="PDH179" s="78" t="s">
        <v>204</v>
      </c>
      <c r="PDI179" s="78" t="s">
        <v>204</v>
      </c>
      <c r="PDJ179" s="78" t="s">
        <v>204</v>
      </c>
      <c r="PDK179" s="78" t="s">
        <v>204</v>
      </c>
      <c r="PDL179" s="78" t="s">
        <v>204</v>
      </c>
      <c r="PDM179" s="78" t="s">
        <v>204</v>
      </c>
      <c r="PDN179" s="78" t="s">
        <v>204</v>
      </c>
      <c r="PDO179" s="78" t="s">
        <v>204</v>
      </c>
      <c r="PDP179" s="78" t="s">
        <v>204</v>
      </c>
      <c r="PDQ179" s="78" t="s">
        <v>204</v>
      </c>
      <c r="PDR179" s="78" t="s">
        <v>204</v>
      </c>
      <c r="PDS179" s="78" t="s">
        <v>204</v>
      </c>
      <c r="PDT179" s="78" t="s">
        <v>204</v>
      </c>
      <c r="PDU179" s="78" t="s">
        <v>204</v>
      </c>
      <c r="PDV179" s="78" t="s">
        <v>204</v>
      </c>
      <c r="PDW179" s="78" t="s">
        <v>204</v>
      </c>
      <c r="PDX179" s="78" t="s">
        <v>204</v>
      </c>
      <c r="PDY179" s="78" t="s">
        <v>204</v>
      </c>
      <c r="PDZ179" s="78" t="s">
        <v>204</v>
      </c>
      <c r="PEA179" s="78" t="s">
        <v>204</v>
      </c>
      <c r="PEB179" s="78" t="s">
        <v>204</v>
      </c>
      <c r="PEC179" s="78" t="s">
        <v>204</v>
      </c>
      <c r="PED179" s="78" t="s">
        <v>204</v>
      </c>
      <c r="PEE179" s="78" t="s">
        <v>204</v>
      </c>
      <c r="PEF179" s="78" t="s">
        <v>204</v>
      </c>
      <c r="PEG179" s="78" t="s">
        <v>204</v>
      </c>
      <c r="PEH179" s="78" t="s">
        <v>204</v>
      </c>
      <c r="PEI179" s="78" t="s">
        <v>204</v>
      </c>
      <c r="PEJ179" s="78" t="s">
        <v>204</v>
      </c>
      <c r="PEK179" s="78" t="s">
        <v>204</v>
      </c>
      <c r="PEL179" s="78" t="s">
        <v>204</v>
      </c>
      <c r="PEM179" s="78" t="s">
        <v>204</v>
      </c>
      <c r="PEN179" s="78" t="s">
        <v>204</v>
      </c>
      <c r="PEO179" s="78" t="s">
        <v>204</v>
      </c>
      <c r="PEP179" s="78" t="s">
        <v>204</v>
      </c>
      <c r="PEQ179" s="78" t="s">
        <v>204</v>
      </c>
      <c r="PER179" s="78" t="s">
        <v>204</v>
      </c>
      <c r="PES179" s="78" t="s">
        <v>204</v>
      </c>
      <c r="PET179" s="78" t="s">
        <v>204</v>
      </c>
      <c r="PEU179" s="78" t="s">
        <v>204</v>
      </c>
      <c r="PEV179" s="78" t="s">
        <v>204</v>
      </c>
      <c r="PEW179" s="78" t="s">
        <v>204</v>
      </c>
      <c r="PEX179" s="78" t="s">
        <v>204</v>
      </c>
      <c r="PEY179" s="78" t="s">
        <v>204</v>
      </c>
      <c r="PEZ179" s="78" t="s">
        <v>204</v>
      </c>
      <c r="PFA179" s="78" t="s">
        <v>204</v>
      </c>
      <c r="PFB179" s="78" t="s">
        <v>204</v>
      </c>
      <c r="PFC179" s="78" t="s">
        <v>204</v>
      </c>
      <c r="PFD179" s="78" t="s">
        <v>204</v>
      </c>
      <c r="PFE179" s="78" t="s">
        <v>204</v>
      </c>
      <c r="PFF179" s="78" t="s">
        <v>204</v>
      </c>
      <c r="PFG179" s="78" t="s">
        <v>204</v>
      </c>
      <c r="PFH179" s="78" t="s">
        <v>204</v>
      </c>
      <c r="PFI179" s="78" t="s">
        <v>204</v>
      </c>
      <c r="PFJ179" s="78" t="s">
        <v>204</v>
      </c>
      <c r="PFK179" s="78" t="s">
        <v>204</v>
      </c>
      <c r="PFL179" s="78" t="s">
        <v>204</v>
      </c>
      <c r="PFM179" s="78" t="s">
        <v>204</v>
      </c>
      <c r="PFN179" s="78" t="s">
        <v>204</v>
      </c>
      <c r="PFO179" s="78" t="s">
        <v>204</v>
      </c>
      <c r="PFP179" s="78" t="s">
        <v>204</v>
      </c>
      <c r="PFQ179" s="78" t="s">
        <v>204</v>
      </c>
      <c r="PFR179" s="78" t="s">
        <v>204</v>
      </c>
      <c r="PFS179" s="78" t="s">
        <v>204</v>
      </c>
      <c r="PFT179" s="78" t="s">
        <v>204</v>
      </c>
      <c r="PFU179" s="78" t="s">
        <v>204</v>
      </c>
      <c r="PFV179" s="78" t="s">
        <v>204</v>
      </c>
      <c r="PFW179" s="78" t="s">
        <v>204</v>
      </c>
      <c r="PFX179" s="78" t="s">
        <v>204</v>
      </c>
      <c r="PFY179" s="78" t="s">
        <v>204</v>
      </c>
      <c r="PFZ179" s="78" t="s">
        <v>204</v>
      </c>
      <c r="PGA179" s="78" t="s">
        <v>204</v>
      </c>
      <c r="PGB179" s="78" t="s">
        <v>204</v>
      </c>
      <c r="PGC179" s="78" t="s">
        <v>204</v>
      </c>
      <c r="PGD179" s="78" t="s">
        <v>204</v>
      </c>
      <c r="PGE179" s="78" t="s">
        <v>204</v>
      </c>
      <c r="PGF179" s="78" t="s">
        <v>204</v>
      </c>
      <c r="PGG179" s="78" t="s">
        <v>204</v>
      </c>
      <c r="PGH179" s="78" t="s">
        <v>204</v>
      </c>
      <c r="PGI179" s="78" t="s">
        <v>204</v>
      </c>
      <c r="PGJ179" s="78" t="s">
        <v>204</v>
      </c>
      <c r="PGK179" s="78" t="s">
        <v>204</v>
      </c>
      <c r="PGL179" s="78" t="s">
        <v>204</v>
      </c>
      <c r="PGM179" s="78" t="s">
        <v>204</v>
      </c>
      <c r="PGN179" s="78" t="s">
        <v>204</v>
      </c>
      <c r="PGO179" s="78" t="s">
        <v>204</v>
      </c>
      <c r="PGP179" s="78" t="s">
        <v>204</v>
      </c>
      <c r="PGQ179" s="78" t="s">
        <v>204</v>
      </c>
      <c r="PGR179" s="78" t="s">
        <v>204</v>
      </c>
      <c r="PGS179" s="78" t="s">
        <v>204</v>
      </c>
      <c r="PGT179" s="78" t="s">
        <v>204</v>
      </c>
      <c r="PGU179" s="78" t="s">
        <v>204</v>
      </c>
      <c r="PGV179" s="78" t="s">
        <v>204</v>
      </c>
      <c r="PGW179" s="78" t="s">
        <v>204</v>
      </c>
      <c r="PGX179" s="78" t="s">
        <v>204</v>
      </c>
      <c r="PGY179" s="78" t="s">
        <v>204</v>
      </c>
      <c r="PGZ179" s="78" t="s">
        <v>204</v>
      </c>
      <c r="PHA179" s="78" t="s">
        <v>204</v>
      </c>
      <c r="PHB179" s="78" t="s">
        <v>204</v>
      </c>
      <c r="PHC179" s="78" t="s">
        <v>204</v>
      </c>
      <c r="PHD179" s="78" t="s">
        <v>204</v>
      </c>
      <c r="PHE179" s="78" t="s">
        <v>204</v>
      </c>
      <c r="PHF179" s="78" t="s">
        <v>204</v>
      </c>
      <c r="PHG179" s="78" t="s">
        <v>204</v>
      </c>
      <c r="PHH179" s="78" t="s">
        <v>204</v>
      </c>
      <c r="PHI179" s="78" t="s">
        <v>204</v>
      </c>
      <c r="PHJ179" s="78" t="s">
        <v>204</v>
      </c>
      <c r="PHK179" s="78" t="s">
        <v>204</v>
      </c>
      <c r="PHL179" s="78" t="s">
        <v>204</v>
      </c>
      <c r="PHM179" s="78" t="s">
        <v>204</v>
      </c>
      <c r="PHN179" s="78" t="s">
        <v>204</v>
      </c>
      <c r="PHO179" s="78" t="s">
        <v>204</v>
      </c>
      <c r="PHP179" s="78" t="s">
        <v>204</v>
      </c>
      <c r="PHQ179" s="78" t="s">
        <v>204</v>
      </c>
      <c r="PHR179" s="78" t="s">
        <v>204</v>
      </c>
      <c r="PHS179" s="78" t="s">
        <v>204</v>
      </c>
      <c r="PHT179" s="78" t="s">
        <v>204</v>
      </c>
      <c r="PHU179" s="78" t="s">
        <v>204</v>
      </c>
      <c r="PHV179" s="78" t="s">
        <v>204</v>
      </c>
      <c r="PHW179" s="78" t="s">
        <v>204</v>
      </c>
      <c r="PHX179" s="78" t="s">
        <v>204</v>
      </c>
      <c r="PHY179" s="78" t="s">
        <v>204</v>
      </c>
      <c r="PHZ179" s="78" t="s">
        <v>204</v>
      </c>
      <c r="PIA179" s="78" t="s">
        <v>204</v>
      </c>
      <c r="PIB179" s="78" t="s">
        <v>204</v>
      </c>
      <c r="PIC179" s="78" t="s">
        <v>204</v>
      </c>
      <c r="PID179" s="78" t="s">
        <v>204</v>
      </c>
      <c r="PIE179" s="78" t="s">
        <v>204</v>
      </c>
      <c r="PIF179" s="78" t="s">
        <v>204</v>
      </c>
      <c r="PIG179" s="78" t="s">
        <v>204</v>
      </c>
      <c r="PIH179" s="78" t="s">
        <v>204</v>
      </c>
      <c r="PII179" s="78" t="s">
        <v>204</v>
      </c>
      <c r="PIJ179" s="78" t="s">
        <v>204</v>
      </c>
      <c r="PIK179" s="78" t="s">
        <v>204</v>
      </c>
      <c r="PIL179" s="78" t="s">
        <v>204</v>
      </c>
      <c r="PIM179" s="78" t="s">
        <v>204</v>
      </c>
      <c r="PIN179" s="78" t="s">
        <v>204</v>
      </c>
      <c r="PIO179" s="78" t="s">
        <v>204</v>
      </c>
      <c r="PIP179" s="78" t="s">
        <v>204</v>
      </c>
      <c r="PIQ179" s="78" t="s">
        <v>204</v>
      </c>
      <c r="PIR179" s="78" t="s">
        <v>204</v>
      </c>
      <c r="PIS179" s="78" t="s">
        <v>204</v>
      </c>
      <c r="PIT179" s="78" t="s">
        <v>204</v>
      </c>
      <c r="PIU179" s="78" t="s">
        <v>204</v>
      </c>
      <c r="PIV179" s="78" t="s">
        <v>204</v>
      </c>
      <c r="PIW179" s="78" t="s">
        <v>204</v>
      </c>
      <c r="PIX179" s="78" t="s">
        <v>204</v>
      </c>
      <c r="PIY179" s="78" t="s">
        <v>204</v>
      </c>
      <c r="PIZ179" s="78" t="s">
        <v>204</v>
      </c>
      <c r="PJA179" s="78" t="s">
        <v>204</v>
      </c>
      <c r="PJB179" s="78" t="s">
        <v>204</v>
      </c>
      <c r="PJC179" s="78" t="s">
        <v>204</v>
      </c>
      <c r="PJD179" s="78" t="s">
        <v>204</v>
      </c>
      <c r="PJE179" s="78" t="s">
        <v>204</v>
      </c>
      <c r="PJF179" s="78" t="s">
        <v>204</v>
      </c>
      <c r="PJG179" s="78" t="s">
        <v>204</v>
      </c>
      <c r="PJH179" s="78" t="s">
        <v>204</v>
      </c>
      <c r="PJI179" s="78" t="s">
        <v>204</v>
      </c>
      <c r="PJJ179" s="78" t="s">
        <v>204</v>
      </c>
      <c r="PJK179" s="78" t="s">
        <v>204</v>
      </c>
      <c r="PJL179" s="78" t="s">
        <v>204</v>
      </c>
      <c r="PJM179" s="78" t="s">
        <v>204</v>
      </c>
      <c r="PJN179" s="78" t="s">
        <v>204</v>
      </c>
      <c r="PJO179" s="78" t="s">
        <v>204</v>
      </c>
      <c r="PJP179" s="78" t="s">
        <v>204</v>
      </c>
      <c r="PJQ179" s="78" t="s">
        <v>204</v>
      </c>
      <c r="PJR179" s="78" t="s">
        <v>204</v>
      </c>
      <c r="PJS179" s="78" t="s">
        <v>204</v>
      </c>
      <c r="PJT179" s="78" t="s">
        <v>204</v>
      </c>
      <c r="PJU179" s="78" t="s">
        <v>204</v>
      </c>
      <c r="PJV179" s="78" t="s">
        <v>204</v>
      </c>
      <c r="PJW179" s="78" t="s">
        <v>204</v>
      </c>
      <c r="PJX179" s="78" t="s">
        <v>204</v>
      </c>
      <c r="PJY179" s="78" t="s">
        <v>204</v>
      </c>
      <c r="PJZ179" s="78" t="s">
        <v>204</v>
      </c>
      <c r="PKA179" s="78" t="s">
        <v>204</v>
      </c>
      <c r="PKB179" s="78" t="s">
        <v>204</v>
      </c>
      <c r="PKC179" s="78" t="s">
        <v>204</v>
      </c>
      <c r="PKD179" s="78" t="s">
        <v>204</v>
      </c>
      <c r="PKE179" s="78" t="s">
        <v>204</v>
      </c>
      <c r="PKF179" s="78" t="s">
        <v>204</v>
      </c>
      <c r="PKG179" s="78" t="s">
        <v>204</v>
      </c>
      <c r="PKH179" s="78" t="s">
        <v>204</v>
      </c>
      <c r="PKI179" s="78" t="s">
        <v>204</v>
      </c>
      <c r="PKJ179" s="78" t="s">
        <v>204</v>
      </c>
      <c r="PKK179" s="78" t="s">
        <v>204</v>
      </c>
      <c r="PKL179" s="78" t="s">
        <v>204</v>
      </c>
      <c r="PKM179" s="78" t="s">
        <v>204</v>
      </c>
      <c r="PKN179" s="78" t="s">
        <v>204</v>
      </c>
      <c r="PKO179" s="78" t="s">
        <v>204</v>
      </c>
      <c r="PKP179" s="78" t="s">
        <v>204</v>
      </c>
      <c r="PKQ179" s="78" t="s">
        <v>204</v>
      </c>
      <c r="PKR179" s="78" t="s">
        <v>204</v>
      </c>
      <c r="PKS179" s="78" t="s">
        <v>204</v>
      </c>
      <c r="PKT179" s="78" t="s">
        <v>204</v>
      </c>
      <c r="PKU179" s="78" t="s">
        <v>204</v>
      </c>
      <c r="PKV179" s="78" t="s">
        <v>204</v>
      </c>
      <c r="PKW179" s="78" t="s">
        <v>204</v>
      </c>
      <c r="PKX179" s="78" t="s">
        <v>204</v>
      </c>
      <c r="PKY179" s="78" t="s">
        <v>204</v>
      </c>
      <c r="PKZ179" s="78" t="s">
        <v>204</v>
      </c>
      <c r="PLA179" s="78" t="s">
        <v>204</v>
      </c>
      <c r="PLB179" s="78" t="s">
        <v>204</v>
      </c>
      <c r="PLC179" s="78" t="s">
        <v>204</v>
      </c>
      <c r="PLD179" s="78" t="s">
        <v>204</v>
      </c>
      <c r="PLE179" s="78" t="s">
        <v>204</v>
      </c>
      <c r="PLF179" s="78" t="s">
        <v>204</v>
      </c>
      <c r="PLG179" s="78" t="s">
        <v>204</v>
      </c>
      <c r="PLH179" s="78" t="s">
        <v>204</v>
      </c>
      <c r="PLI179" s="78" t="s">
        <v>204</v>
      </c>
      <c r="PLJ179" s="78" t="s">
        <v>204</v>
      </c>
      <c r="PLK179" s="78" t="s">
        <v>204</v>
      </c>
      <c r="PLL179" s="78" t="s">
        <v>204</v>
      </c>
      <c r="PLM179" s="78" t="s">
        <v>204</v>
      </c>
      <c r="PLN179" s="78" t="s">
        <v>204</v>
      </c>
      <c r="PLO179" s="78" t="s">
        <v>204</v>
      </c>
      <c r="PLP179" s="78" t="s">
        <v>204</v>
      </c>
      <c r="PLQ179" s="78" t="s">
        <v>204</v>
      </c>
      <c r="PLR179" s="78" t="s">
        <v>204</v>
      </c>
      <c r="PLS179" s="78" t="s">
        <v>204</v>
      </c>
      <c r="PLT179" s="78" t="s">
        <v>204</v>
      </c>
      <c r="PLU179" s="78" t="s">
        <v>204</v>
      </c>
      <c r="PLV179" s="78" t="s">
        <v>204</v>
      </c>
      <c r="PLW179" s="78" t="s">
        <v>204</v>
      </c>
      <c r="PLX179" s="78" t="s">
        <v>204</v>
      </c>
      <c r="PLY179" s="78" t="s">
        <v>204</v>
      </c>
      <c r="PLZ179" s="78" t="s">
        <v>204</v>
      </c>
      <c r="PMA179" s="78" t="s">
        <v>204</v>
      </c>
      <c r="PMB179" s="78" t="s">
        <v>204</v>
      </c>
      <c r="PMC179" s="78" t="s">
        <v>204</v>
      </c>
      <c r="PMD179" s="78" t="s">
        <v>204</v>
      </c>
      <c r="PME179" s="78" t="s">
        <v>204</v>
      </c>
      <c r="PMF179" s="78" t="s">
        <v>204</v>
      </c>
      <c r="PMG179" s="78" t="s">
        <v>204</v>
      </c>
      <c r="PMH179" s="78" t="s">
        <v>204</v>
      </c>
      <c r="PMI179" s="78" t="s">
        <v>204</v>
      </c>
      <c r="PMJ179" s="78" t="s">
        <v>204</v>
      </c>
      <c r="PMK179" s="78" t="s">
        <v>204</v>
      </c>
      <c r="PML179" s="78" t="s">
        <v>204</v>
      </c>
      <c r="PMM179" s="78" t="s">
        <v>204</v>
      </c>
      <c r="PMN179" s="78" t="s">
        <v>204</v>
      </c>
      <c r="PMO179" s="78" t="s">
        <v>204</v>
      </c>
      <c r="PMP179" s="78" t="s">
        <v>204</v>
      </c>
      <c r="PMQ179" s="78" t="s">
        <v>204</v>
      </c>
      <c r="PMR179" s="78" t="s">
        <v>204</v>
      </c>
      <c r="PMS179" s="78" t="s">
        <v>204</v>
      </c>
      <c r="PMT179" s="78" t="s">
        <v>204</v>
      </c>
      <c r="PMU179" s="78" t="s">
        <v>204</v>
      </c>
      <c r="PMV179" s="78" t="s">
        <v>204</v>
      </c>
      <c r="PMW179" s="78" t="s">
        <v>204</v>
      </c>
      <c r="PMX179" s="78" t="s">
        <v>204</v>
      </c>
      <c r="PMY179" s="78" t="s">
        <v>204</v>
      </c>
      <c r="PMZ179" s="78" t="s">
        <v>204</v>
      </c>
      <c r="PNA179" s="78" t="s">
        <v>204</v>
      </c>
      <c r="PNB179" s="78" t="s">
        <v>204</v>
      </c>
      <c r="PNC179" s="78" t="s">
        <v>204</v>
      </c>
      <c r="PND179" s="78" t="s">
        <v>204</v>
      </c>
      <c r="PNE179" s="78" t="s">
        <v>204</v>
      </c>
      <c r="PNF179" s="78" t="s">
        <v>204</v>
      </c>
      <c r="PNG179" s="78" t="s">
        <v>204</v>
      </c>
      <c r="PNH179" s="78" t="s">
        <v>204</v>
      </c>
      <c r="PNI179" s="78" t="s">
        <v>204</v>
      </c>
      <c r="PNJ179" s="78" t="s">
        <v>204</v>
      </c>
      <c r="PNK179" s="78" t="s">
        <v>204</v>
      </c>
      <c r="PNL179" s="78" t="s">
        <v>204</v>
      </c>
      <c r="PNM179" s="78" t="s">
        <v>204</v>
      </c>
      <c r="PNN179" s="78" t="s">
        <v>204</v>
      </c>
      <c r="PNO179" s="78" t="s">
        <v>204</v>
      </c>
      <c r="PNP179" s="78" t="s">
        <v>204</v>
      </c>
      <c r="PNQ179" s="78" t="s">
        <v>204</v>
      </c>
      <c r="PNR179" s="78" t="s">
        <v>204</v>
      </c>
      <c r="PNS179" s="78" t="s">
        <v>204</v>
      </c>
      <c r="PNT179" s="78" t="s">
        <v>204</v>
      </c>
      <c r="PNU179" s="78" t="s">
        <v>204</v>
      </c>
      <c r="PNV179" s="78" t="s">
        <v>204</v>
      </c>
      <c r="PNW179" s="78" t="s">
        <v>204</v>
      </c>
      <c r="PNX179" s="78" t="s">
        <v>204</v>
      </c>
      <c r="PNY179" s="78" t="s">
        <v>204</v>
      </c>
      <c r="PNZ179" s="78" t="s">
        <v>204</v>
      </c>
      <c r="POA179" s="78" t="s">
        <v>204</v>
      </c>
      <c r="POB179" s="78" t="s">
        <v>204</v>
      </c>
      <c r="POC179" s="78" t="s">
        <v>204</v>
      </c>
      <c r="POD179" s="78" t="s">
        <v>204</v>
      </c>
      <c r="POE179" s="78" t="s">
        <v>204</v>
      </c>
      <c r="POF179" s="78" t="s">
        <v>204</v>
      </c>
      <c r="POG179" s="78" t="s">
        <v>204</v>
      </c>
      <c r="POH179" s="78" t="s">
        <v>204</v>
      </c>
      <c r="POI179" s="78" t="s">
        <v>204</v>
      </c>
      <c r="POJ179" s="78" t="s">
        <v>204</v>
      </c>
      <c r="POK179" s="78" t="s">
        <v>204</v>
      </c>
      <c r="POL179" s="78" t="s">
        <v>204</v>
      </c>
      <c r="POM179" s="78" t="s">
        <v>204</v>
      </c>
      <c r="PON179" s="78" t="s">
        <v>204</v>
      </c>
      <c r="POO179" s="78" t="s">
        <v>204</v>
      </c>
      <c r="POP179" s="78" t="s">
        <v>204</v>
      </c>
      <c r="POQ179" s="78" t="s">
        <v>204</v>
      </c>
      <c r="POR179" s="78" t="s">
        <v>204</v>
      </c>
      <c r="POS179" s="78" t="s">
        <v>204</v>
      </c>
      <c r="POT179" s="78" t="s">
        <v>204</v>
      </c>
      <c r="POU179" s="78" t="s">
        <v>204</v>
      </c>
      <c r="POV179" s="78" t="s">
        <v>204</v>
      </c>
      <c r="POW179" s="78" t="s">
        <v>204</v>
      </c>
      <c r="POX179" s="78" t="s">
        <v>204</v>
      </c>
      <c r="POY179" s="78" t="s">
        <v>204</v>
      </c>
      <c r="POZ179" s="78" t="s">
        <v>204</v>
      </c>
      <c r="PPA179" s="78" t="s">
        <v>204</v>
      </c>
      <c r="PPB179" s="78" t="s">
        <v>204</v>
      </c>
      <c r="PPC179" s="78" t="s">
        <v>204</v>
      </c>
      <c r="PPD179" s="78" t="s">
        <v>204</v>
      </c>
      <c r="PPE179" s="78" t="s">
        <v>204</v>
      </c>
      <c r="PPF179" s="78" t="s">
        <v>204</v>
      </c>
      <c r="PPG179" s="78" t="s">
        <v>204</v>
      </c>
      <c r="PPH179" s="78" t="s">
        <v>204</v>
      </c>
      <c r="PPI179" s="78" t="s">
        <v>204</v>
      </c>
      <c r="PPJ179" s="78" t="s">
        <v>204</v>
      </c>
      <c r="PPK179" s="78" t="s">
        <v>204</v>
      </c>
      <c r="PPL179" s="78" t="s">
        <v>204</v>
      </c>
      <c r="PPM179" s="78" t="s">
        <v>204</v>
      </c>
      <c r="PPN179" s="78" t="s">
        <v>204</v>
      </c>
      <c r="PPO179" s="78" t="s">
        <v>204</v>
      </c>
      <c r="PPP179" s="78" t="s">
        <v>204</v>
      </c>
      <c r="PPQ179" s="78" t="s">
        <v>204</v>
      </c>
      <c r="PPR179" s="78" t="s">
        <v>204</v>
      </c>
      <c r="PPS179" s="78" t="s">
        <v>204</v>
      </c>
      <c r="PPT179" s="78" t="s">
        <v>204</v>
      </c>
      <c r="PPU179" s="78" t="s">
        <v>204</v>
      </c>
      <c r="PPV179" s="78" t="s">
        <v>204</v>
      </c>
      <c r="PPW179" s="78" t="s">
        <v>204</v>
      </c>
      <c r="PPX179" s="78" t="s">
        <v>204</v>
      </c>
      <c r="PPY179" s="78" t="s">
        <v>204</v>
      </c>
      <c r="PPZ179" s="78" t="s">
        <v>204</v>
      </c>
      <c r="PQA179" s="78" t="s">
        <v>204</v>
      </c>
      <c r="PQB179" s="78" t="s">
        <v>204</v>
      </c>
      <c r="PQC179" s="78" t="s">
        <v>204</v>
      </c>
      <c r="PQD179" s="78" t="s">
        <v>204</v>
      </c>
      <c r="PQE179" s="78" t="s">
        <v>204</v>
      </c>
      <c r="PQF179" s="78" t="s">
        <v>204</v>
      </c>
      <c r="PQG179" s="78" t="s">
        <v>204</v>
      </c>
      <c r="PQH179" s="78" t="s">
        <v>204</v>
      </c>
      <c r="PQI179" s="78" t="s">
        <v>204</v>
      </c>
      <c r="PQJ179" s="78" t="s">
        <v>204</v>
      </c>
      <c r="PQK179" s="78" t="s">
        <v>204</v>
      </c>
      <c r="PQL179" s="78" t="s">
        <v>204</v>
      </c>
      <c r="PQM179" s="78" t="s">
        <v>204</v>
      </c>
      <c r="PQN179" s="78" t="s">
        <v>204</v>
      </c>
      <c r="PQO179" s="78" t="s">
        <v>204</v>
      </c>
      <c r="PQP179" s="78" t="s">
        <v>204</v>
      </c>
      <c r="PQQ179" s="78" t="s">
        <v>204</v>
      </c>
      <c r="PQR179" s="78" t="s">
        <v>204</v>
      </c>
      <c r="PQS179" s="78" t="s">
        <v>204</v>
      </c>
      <c r="PQT179" s="78" t="s">
        <v>204</v>
      </c>
      <c r="PQU179" s="78" t="s">
        <v>204</v>
      </c>
      <c r="PQV179" s="78" t="s">
        <v>204</v>
      </c>
      <c r="PQW179" s="78" t="s">
        <v>204</v>
      </c>
      <c r="PQX179" s="78" t="s">
        <v>204</v>
      </c>
      <c r="PQY179" s="78" t="s">
        <v>204</v>
      </c>
      <c r="PQZ179" s="78" t="s">
        <v>204</v>
      </c>
      <c r="PRA179" s="78" t="s">
        <v>204</v>
      </c>
      <c r="PRB179" s="78" t="s">
        <v>204</v>
      </c>
      <c r="PRC179" s="78" t="s">
        <v>204</v>
      </c>
      <c r="PRD179" s="78" t="s">
        <v>204</v>
      </c>
      <c r="PRE179" s="78" t="s">
        <v>204</v>
      </c>
      <c r="PRF179" s="78" t="s">
        <v>204</v>
      </c>
      <c r="PRG179" s="78" t="s">
        <v>204</v>
      </c>
      <c r="PRH179" s="78" t="s">
        <v>204</v>
      </c>
      <c r="PRI179" s="78" t="s">
        <v>204</v>
      </c>
      <c r="PRJ179" s="78" t="s">
        <v>204</v>
      </c>
      <c r="PRK179" s="78" t="s">
        <v>204</v>
      </c>
      <c r="PRL179" s="78" t="s">
        <v>204</v>
      </c>
      <c r="PRM179" s="78" t="s">
        <v>204</v>
      </c>
      <c r="PRN179" s="78" t="s">
        <v>204</v>
      </c>
      <c r="PRO179" s="78" t="s">
        <v>204</v>
      </c>
      <c r="PRP179" s="78" t="s">
        <v>204</v>
      </c>
      <c r="PRQ179" s="78" t="s">
        <v>204</v>
      </c>
      <c r="PRR179" s="78" t="s">
        <v>204</v>
      </c>
      <c r="PRS179" s="78" t="s">
        <v>204</v>
      </c>
      <c r="PRT179" s="78" t="s">
        <v>204</v>
      </c>
      <c r="PRU179" s="78" t="s">
        <v>204</v>
      </c>
      <c r="PRV179" s="78" t="s">
        <v>204</v>
      </c>
      <c r="PRW179" s="78" t="s">
        <v>204</v>
      </c>
      <c r="PRX179" s="78" t="s">
        <v>204</v>
      </c>
      <c r="PRY179" s="78" t="s">
        <v>204</v>
      </c>
      <c r="PRZ179" s="78" t="s">
        <v>204</v>
      </c>
      <c r="PSA179" s="78" t="s">
        <v>204</v>
      </c>
      <c r="PSB179" s="78" t="s">
        <v>204</v>
      </c>
      <c r="PSC179" s="78" t="s">
        <v>204</v>
      </c>
      <c r="PSD179" s="78" t="s">
        <v>204</v>
      </c>
      <c r="PSE179" s="78" t="s">
        <v>204</v>
      </c>
      <c r="PSF179" s="78" t="s">
        <v>204</v>
      </c>
      <c r="PSG179" s="78" t="s">
        <v>204</v>
      </c>
      <c r="PSH179" s="78" t="s">
        <v>204</v>
      </c>
      <c r="PSI179" s="78" t="s">
        <v>204</v>
      </c>
      <c r="PSJ179" s="78" t="s">
        <v>204</v>
      </c>
      <c r="PSK179" s="78" t="s">
        <v>204</v>
      </c>
      <c r="PSL179" s="78" t="s">
        <v>204</v>
      </c>
      <c r="PSM179" s="78" t="s">
        <v>204</v>
      </c>
      <c r="PSN179" s="78" t="s">
        <v>204</v>
      </c>
      <c r="PSO179" s="78" t="s">
        <v>204</v>
      </c>
      <c r="PSP179" s="78" t="s">
        <v>204</v>
      </c>
      <c r="PSQ179" s="78" t="s">
        <v>204</v>
      </c>
      <c r="PSR179" s="78" t="s">
        <v>204</v>
      </c>
      <c r="PSS179" s="78" t="s">
        <v>204</v>
      </c>
      <c r="PST179" s="78" t="s">
        <v>204</v>
      </c>
      <c r="PSU179" s="78" t="s">
        <v>204</v>
      </c>
      <c r="PSV179" s="78" t="s">
        <v>204</v>
      </c>
      <c r="PSW179" s="78" t="s">
        <v>204</v>
      </c>
      <c r="PSX179" s="78" t="s">
        <v>204</v>
      </c>
      <c r="PSY179" s="78" t="s">
        <v>204</v>
      </c>
      <c r="PSZ179" s="78" t="s">
        <v>204</v>
      </c>
      <c r="PTA179" s="78" t="s">
        <v>204</v>
      </c>
      <c r="PTB179" s="78" t="s">
        <v>204</v>
      </c>
      <c r="PTC179" s="78" t="s">
        <v>204</v>
      </c>
      <c r="PTD179" s="78" t="s">
        <v>204</v>
      </c>
      <c r="PTE179" s="78" t="s">
        <v>204</v>
      </c>
      <c r="PTF179" s="78" t="s">
        <v>204</v>
      </c>
      <c r="PTG179" s="78" t="s">
        <v>204</v>
      </c>
      <c r="PTH179" s="78" t="s">
        <v>204</v>
      </c>
      <c r="PTI179" s="78" t="s">
        <v>204</v>
      </c>
      <c r="PTJ179" s="78" t="s">
        <v>204</v>
      </c>
      <c r="PTK179" s="78" t="s">
        <v>204</v>
      </c>
      <c r="PTL179" s="78" t="s">
        <v>204</v>
      </c>
      <c r="PTM179" s="78" t="s">
        <v>204</v>
      </c>
      <c r="PTN179" s="78" t="s">
        <v>204</v>
      </c>
      <c r="PTO179" s="78" t="s">
        <v>204</v>
      </c>
      <c r="PTP179" s="78" t="s">
        <v>204</v>
      </c>
      <c r="PTQ179" s="78" t="s">
        <v>204</v>
      </c>
      <c r="PTR179" s="78" t="s">
        <v>204</v>
      </c>
      <c r="PTS179" s="78" t="s">
        <v>204</v>
      </c>
      <c r="PTT179" s="78" t="s">
        <v>204</v>
      </c>
      <c r="PTU179" s="78" t="s">
        <v>204</v>
      </c>
      <c r="PTV179" s="78" t="s">
        <v>204</v>
      </c>
      <c r="PTW179" s="78" t="s">
        <v>204</v>
      </c>
      <c r="PTX179" s="78" t="s">
        <v>204</v>
      </c>
      <c r="PTY179" s="78" t="s">
        <v>204</v>
      </c>
      <c r="PTZ179" s="78" t="s">
        <v>204</v>
      </c>
      <c r="PUA179" s="78" t="s">
        <v>204</v>
      </c>
      <c r="PUB179" s="78" t="s">
        <v>204</v>
      </c>
      <c r="PUC179" s="78" t="s">
        <v>204</v>
      </c>
      <c r="PUD179" s="78" t="s">
        <v>204</v>
      </c>
      <c r="PUE179" s="78" t="s">
        <v>204</v>
      </c>
      <c r="PUF179" s="78" t="s">
        <v>204</v>
      </c>
      <c r="PUG179" s="78" t="s">
        <v>204</v>
      </c>
      <c r="PUH179" s="78" t="s">
        <v>204</v>
      </c>
      <c r="PUI179" s="78" t="s">
        <v>204</v>
      </c>
      <c r="PUJ179" s="78" t="s">
        <v>204</v>
      </c>
      <c r="PUK179" s="78" t="s">
        <v>204</v>
      </c>
      <c r="PUL179" s="78" t="s">
        <v>204</v>
      </c>
      <c r="PUM179" s="78" t="s">
        <v>204</v>
      </c>
      <c r="PUN179" s="78" t="s">
        <v>204</v>
      </c>
      <c r="PUO179" s="78" t="s">
        <v>204</v>
      </c>
      <c r="PUP179" s="78" t="s">
        <v>204</v>
      </c>
      <c r="PUQ179" s="78" t="s">
        <v>204</v>
      </c>
      <c r="PUR179" s="78" t="s">
        <v>204</v>
      </c>
      <c r="PUS179" s="78" t="s">
        <v>204</v>
      </c>
      <c r="PUT179" s="78" t="s">
        <v>204</v>
      </c>
      <c r="PUU179" s="78" t="s">
        <v>204</v>
      </c>
      <c r="PUV179" s="78" t="s">
        <v>204</v>
      </c>
      <c r="PUW179" s="78" t="s">
        <v>204</v>
      </c>
      <c r="PUX179" s="78" t="s">
        <v>204</v>
      </c>
      <c r="PUY179" s="78" t="s">
        <v>204</v>
      </c>
      <c r="PUZ179" s="78" t="s">
        <v>204</v>
      </c>
      <c r="PVA179" s="78" t="s">
        <v>204</v>
      </c>
      <c r="PVB179" s="78" t="s">
        <v>204</v>
      </c>
      <c r="PVC179" s="78" t="s">
        <v>204</v>
      </c>
      <c r="PVD179" s="78" t="s">
        <v>204</v>
      </c>
      <c r="PVE179" s="78" t="s">
        <v>204</v>
      </c>
      <c r="PVF179" s="78" t="s">
        <v>204</v>
      </c>
      <c r="PVG179" s="78" t="s">
        <v>204</v>
      </c>
      <c r="PVH179" s="78" t="s">
        <v>204</v>
      </c>
      <c r="PVI179" s="78" t="s">
        <v>204</v>
      </c>
      <c r="PVJ179" s="78" t="s">
        <v>204</v>
      </c>
      <c r="PVK179" s="78" t="s">
        <v>204</v>
      </c>
      <c r="PVL179" s="78" t="s">
        <v>204</v>
      </c>
      <c r="PVM179" s="78" t="s">
        <v>204</v>
      </c>
      <c r="PVN179" s="78" t="s">
        <v>204</v>
      </c>
      <c r="PVO179" s="78" t="s">
        <v>204</v>
      </c>
      <c r="PVP179" s="78" t="s">
        <v>204</v>
      </c>
      <c r="PVQ179" s="78" t="s">
        <v>204</v>
      </c>
      <c r="PVR179" s="78" t="s">
        <v>204</v>
      </c>
      <c r="PVS179" s="78" t="s">
        <v>204</v>
      </c>
      <c r="PVT179" s="78" t="s">
        <v>204</v>
      </c>
      <c r="PVU179" s="78" t="s">
        <v>204</v>
      </c>
      <c r="PVV179" s="78" t="s">
        <v>204</v>
      </c>
      <c r="PVW179" s="78" t="s">
        <v>204</v>
      </c>
      <c r="PVX179" s="78" t="s">
        <v>204</v>
      </c>
      <c r="PVY179" s="78" t="s">
        <v>204</v>
      </c>
      <c r="PVZ179" s="78" t="s">
        <v>204</v>
      </c>
      <c r="PWA179" s="78" t="s">
        <v>204</v>
      </c>
      <c r="PWB179" s="78" t="s">
        <v>204</v>
      </c>
      <c r="PWC179" s="78" t="s">
        <v>204</v>
      </c>
      <c r="PWD179" s="78" t="s">
        <v>204</v>
      </c>
      <c r="PWE179" s="78" t="s">
        <v>204</v>
      </c>
      <c r="PWF179" s="78" t="s">
        <v>204</v>
      </c>
      <c r="PWG179" s="78" t="s">
        <v>204</v>
      </c>
      <c r="PWH179" s="78" t="s">
        <v>204</v>
      </c>
      <c r="PWI179" s="78" t="s">
        <v>204</v>
      </c>
      <c r="PWJ179" s="78" t="s">
        <v>204</v>
      </c>
      <c r="PWK179" s="78" t="s">
        <v>204</v>
      </c>
      <c r="PWL179" s="78" t="s">
        <v>204</v>
      </c>
      <c r="PWM179" s="78" t="s">
        <v>204</v>
      </c>
      <c r="PWN179" s="78" t="s">
        <v>204</v>
      </c>
      <c r="PWO179" s="78" t="s">
        <v>204</v>
      </c>
      <c r="PWP179" s="78" t="s">
        <v>204</v>
      </c>
      <c r="PWQ179" s="78" t="s">
        <v>204</v>
      </c>
      <c r="PWR179" s="78" t="s">
        <v>204</v>
      </c>
      <c r="PWS179" s="78" t="s">
        <v>204</v>
      </c>
      <c r="PWT179" s="78" t="s">
        <v>204</v>
      </c>
      <c r="PWU179" s="78" t="s">
        <v>204</v>
      </c>
      <c r="PWV179" s="78" t="s">
        <v>204</v>
      </c>
      <c r="PWW179" s="78" t="s">
        <v>204</v>
      </c>
      <c r="PWX179" s="78" t="s">
        <v>204</v>
      </c>
      <c r="PWY179" s="78" t="s">
        <v>204</v>
      </c>
      <c r="PWZ179" s="78" t="s">
        <v>204</v>
      </c>
      <c r="PXA179" s="78" t="s">
        <v>204</v>
      </c>
      <c r="PXB179" s="78" t="s">
        <v>204</v>
      </c>
      <c r="PXC179" s="78" t="s">
        <v>204</v>
      </c>
      <c r="PXD179" s="78" t="s">
        <v>204</v>
      </c>
      <c r="PXE179" s="78" t="s">
        <v>204</v>
      </c>
      <c r="PXF179" s="78" t="s">
        <v>204</v>
      </c>
      <c r="PXG179" s="78" t="s">
        <v>204</v>
      </c>
      <c r="PXH179" s="78" t="s">
        <v>204</v>
      </c>
      <c r="PXI179" s="78" t="s">
        <v>204</v>
      </c>
      <c r="PXJ179" s="78" t="s">
        <v>204</v>
      </c>
      <c r="PXK179" s="78" t="s">
        <v>204</v>
      </c>
      <c r="PXL179" s="78" t="s">
        <v>204</v>
      </c>
      <c r="PXM179" s="78" t="s">
        <v>204</v>
      </c>
      <c r="PXN179" s="78" t="s">
        <v>204</v>
      </c>
      <c r="PXO179" s="78" t="s">
        <v>204</v>
      </c>
      <c r="PXP179" s="78" t="s">
        <v>204</v>
      </c>
      <c r="PXQ179" s="78" t="s">
        <v>204</v>
      </c>
      <c r="PXR179" s="78" t="s">
        <v>204</v>
      </c>
      <c r="PXS179" s="78" t="s">
        <v>204</v>
      </c>
      <c r="PXT179" s="78" t="s">
        <v>204</v>
      </c>
      <c r="PXU179" s="78" t="s">
        <v>204</v>
      </c>
      <c r="PXV179" s="78" t="s">
        <v>204</v>
      </c>
      <c r="PXW179" s="78" t="s">
        <v>204</v>
      </c>
      <c r="PXX179" s="78" t="s">
        <v>204</v>
      </c>
      <c r="PXY179" s="78" t="s">
        <v>204</v>
      </c>
      <c r="PXZ179" s="78" t="s">
        <v>204</v>
      </c>
      <c r="PYA179" s="78" t="s">
        <v>204</v>
      </c>
      <c r="PYB179" s="78" t="s">
        <v>204</v>
      </c>
      <c r="PYC179" s="78" t="s">
        <v>204</v>
      </c>
      <c r="PYD179" s="78" t="s">
        <v>204</v>
      </c>
      <c r="PYE179" s="78" t="s">
        <v>204</v>
      </c>
      <c r="PYF179" s="78" t="s">
        <v>204</v>
      </c>
      <c r="PYG179" s="78" t="s">
        <v>204</v>
      </c>
      <c r="PYH179" s="78" t="s">
        <v>204</v>
      </c>
      <c r="PYI179" s="78" t="s">
        <v>204</v>
      </c>
      <c r="PYJ179" s="78" t="s">
        <v>204</v>
      </c>
      <c r="PYK179" s="78" t="s">
        <v>204</v>
      </c>
      <c r="PYL179" s="78" t="s">
        <v>204</v>
      </c>
      <c r="PYM179" s="78" t="s">
        <v>204</v>
      </c>
      <c r="PYN179" s="78" t="s">
        <v>204</v>
      </c>
      <c r="PYO179" s="78" t="s">
        <v>204</v>
      </c>
      <c r="PYP179" s="78" t="s">
        <v>204</v>
      </c>
      <c r="PYQ179" s="78" t="s">
        <v>204</v>
      </c>
      <c r="PYR179" s="78" t="s">
        <v>204</v>
      </c>
      <c r="PYS179" s="78" t="s">
        <v>204</v>
      </c>
      <c r="PYT179" s="78" t="s">
        <v>204</v>
      </c>
      <c r="PYU179" s="78" t="s">
        <v>204</v>
      </c>
      <c r="PYV179" s="78" t="s">
        <v>204</v>
      </c>
      <c r="PYW179" s="78" t="s">
        <v>204</v>
      </c>
      <c r="PYX179" s="78" t="s">
        <v>204</v>
      </c>
      <c r="PYY179" s="78" t="s">
        <v>204</v>
      </c>
      <c r="PYZ179" s="78" t="s">
        <v>204</v>
      </c>
      <c r="PZA179" s="78" t="s">
        <v>204</v>
      </c>
      <c r="PZB179" s="78" t="s">
        <v>204</v>
      </c>
      <c r="PZC179" s="78" t="s">
        <v>204</v>
      </c>
      <c r="PZD179" s="78" t="s">
        <v>204</v>
      </c>
      <c r="PZE179" s="78" t="s">
        <v>204</v>
      </c>
      <c r="PZF179" s="78" t="s">
        <v>204</v>
      </c>
      <c r="PZG179" s="78" t="s">
        <v>204</v>
      </c>
      <c r="PZH179" s="78" t="s">
        <v>204</v>
      </c>
      <c r="PZI179" s="78" t="s">
        <v>204</v>
      </c>
      <c r="PZJ179" s="78" t="s">
        <v>204</v>
      </c>
      <c r="PZK179" s="78" t="s">
        <v>204</v>
      </c>
      <c r="PZL179" s="78" t="s">
        <v>204</v>
      </c>
      <c r="PZM179" s="78" t="s">
        <v>204</v>
      </c>
      <c r="PZN179" s="78" t="s">
        <v>204</v>
      </c>
      <c r="PZO179" s="78" t="s">
        <v>204</v>
      </c>
      <c r="PZP179" s="78" t="s">
        <v>204</v>
      </c>
      <c r="PZQ179" s="78" t="s">
        <v>204</v>
      </c>
      <c r="PZR179" s="78" t="s">
        <v>204</v>
      </c>
      <c r="PZS179" s="78" t="s">
        <v>204</v>
      </c>
      <c r="PZT179" s="78" t="s">
        <v>204</v>
      </c>
      <c r="PZU179" s="78" t="s">
        <v>204</v>
      </c>
      <c r="PZV179" s="78" t="s">
        <v>204</v>
      </c>
      <c r="PZW179" s="78" t="s">
        <v>204</v>
      </c>
      <c r="PZX179" s="78" t="s">
        <v>204</v>
      </c>
      <c r="PZY179" s="78" t="s">
        <v>204</v>
      </c>
      <c r="PZZ179" s="78" t="s">
        <v>204</v>
      </c>
      <c r="QAA179" s="78" t="s">
        <v>204</v>
      </c>
      <c r="QAB179" s="78" t="s">
        <v>204</v>
      </c>
      <c r="QAC179" s="78" t="s">
        <v>204</v>
      </c>
      <c r="QAD179" s="78" t="s">
        <v>204</v>
      </c>
      <c r="QAE179" s="78" t="s">
        <v>204</v>
      </c>
      <c r="QAF179" s="78" t="s">
        <v>204</v>
      </c>
      <c r="QAG179" s="78" t="s">
        <v>204</v>
      </c>
      <c r="QAH179" s="78" t="s">
        <v>204</v>
      </c>
      <c r="QAI179" s="78" t="s">
        <v>204</v>
      </c>
      <c r="QAJ179" s="78" t="s">
        <v>204</v>
      </c>
      <c r="QAK179" s="78" t="s">
        <v>204</v>
      </c>
      <c r="QAL179" s="78" t="s">
        <v>204</v>
      </c>
      <c r="QAM179" s="78" t="s">
        <v>204</v>
      </c>
      <c r="QAN179" s="78" t="s">
        <v>204</v>
      </c>
      <c r="QAO179" s="78" t="s">
        <v>204</v>
      </c>
      <c r="QAP179" s="78" t="s">
        <v>204</v>
      </c>
      <c r="QAQ179" s="78" t="s">
        <v>204</v>
      </c>
      <c r="QAR179" s="78" t="s">
        <v>204</v>
      </c>
      <c r="QAS179" s="78" t="s">
        <v>204</v>
      </c>
      <c r="QAT179" s="78" t="s">
        <v>204</v>
      </c>
      <c r="QAU179" s="78" t="s">
        <v>204</v>
      </c>
      <c r="QAV179" s="78" t="s">
        <v>204</v>
      </c>
      <c r="QAW179" s="78" t="s">
        <v>204</v>
      </c>
      <c r="QAX179" s="78" t="s">
        <v>204</v>
      </c>
      <c r="QAY179" s="78" t="s">
        <v>204</v>
      </c>
      <c r="QAZ179" s="78" t="s">
        <v>204</v>
      </c>
      <c r="QBA179" s="78" t="s">
        <v>204</v>
      </c>
      <c r="QBB179" s="78" t="s">
        <v>204</v>
      </c>
      <c r="QBC179" s="78" t="s">
        <v>204</v>
      </c>
      <c r="QBD179" s="78" t="s">
        <v>204</v>
      </c>
      <c r="QBE179" s="78" t="s">
        <v>204</v>
      </c>
      <c r="QBF179" s="78" t="s">
        <v>204</v>
      </c>
      <c r="QBG179" s="78" t="s">
        <v>204</v>
      </c>
      <c r="QBH179" s="78" t="s">
        <v>204</v>
      </c>
      <c r="QBI179" s="78" t="s">
        <v>204</v>
      </c>
      <c r="QBJ179" s="78" t="s">
        <v>204</v>
      </c>
      <c r="QBK179" s="78" t="s">
        <v>204</v>
      </c>
      <c r="QBL179" s="78" t="s">
        <v>204</v>
      </c>
      <c r="QBM179" s="78" t="s">
        <v>204</v>
      </c>
      <c r="QBN179" s="78" t="s">
        <v>204</v>
      </c>
      <c r="QBO179" s="78" t="s">
        <v>204</v>
      </c>
      <c r="QBP179" s="78" t="s">
        <v>204</v>
      </c>
      <c r="QBQ179" s="78" t="s">
        <v>204</v>
      </c>
      <c r="QBR179" s="78" t="s">
        <v>204</v>
      </c>
      <c r="QBS179" s="78" t="s">
        <v>204</v>
      </c>
      <c r="QBT179" s="78" t="s">
        <v>204</v>
      </c>
      <c r="QBU179" s="78" t="s">
        <v>204</v>
      </c>
      <c r="QBV179" s="78" t="s">
        <v>204</v>
      </c>
      <c r="QBW179" s="78" t="s">
        <v>204</v>
      </c>
      <c r="QBX179" s="78" t="s">
        <v>204</v>
      </c>
      <c r="QBY179" s="78" t="s">
        <v>204</v>
      </c>
      <c r="QBZ179" s="78" t="s">
        <v>204</v>
      </c>
      <c r="QCA179" s="78" t="s">
        <v>204</v>
      </c>
      <c r="QCB179" s="78" t="s">
        <v>204</v>
      </c>
      <c r="QCC179" s="78" t="s">
        <v>204</v>
      </c>
      <c r="QCD179" s="78" t="s">
        <v>204</v>
      </c>
      <c r="QCE179" s="78" t="s">
        <v>204</v>
      </c>
      <c r="QCF179" s="78" t="s">
        <v>204</v>
      </c>
      <c r="QCG179" s="78" t="s">
        <v>204</v>
      </c>
      <c r="QCH179" s="78" t="s">
        <v>204</v>
      </c>
      <c r="QCI179" s="78" t="s">
        <v>204</v>
      </c>
      <c r="QCJ179" s="78" t="s">
        <v>204</v>
      </c>
      <c r="QCK179" s="78" t="s">
        <v>204</v>
      </c>
      <c r="QCL179" s="78" t="s">
        <v>204</v>
      </c>
      <c r="QCM179" s="78" t="s">
        <v>204</v>
      </c>
      <c r="QCN179" s="78" t="s">
        <v>204</v>
      </c>
      <c r="QCO179" s="78" t="s">
        <v>204</v>
      </c>
      <c r="QCP179" s="78" t="s">
        <v>204</v>
      </c>
      <c r="QCQ179" s="78" t="s">
        <v>204</v>
      </c>
      <c r="QCR179" s="78" t="s">
        <v>204</v>
      </c>
      <c r="QCS179" s="78" t="s">
        <v>204</v>
      </c>
      <c r="QCT179" s="78" t="s">
        <v>204</v>
      </c>
      <c r="QCU179" s="78" t="s">
        <v>204</v>
      </c>
      <c r="QCV179" s="78" t="s">
        <v>204</v>
      </c>
      <c r="QCW179" s="78" t="s">
        <v>204</v>
      </c>
      <c r="QCX179" s="78" t="s">
        <v>204</v>
      </c>
      <c r="QCY179" s="78" t="s">
        <v>204</v>
      </c>
      <c r="QCZ179" s="78" t="s">
        <v>204</v>
      </c>
      <c r="QDA179" s="78" t="s">
        <v>204</v>
      </c>
      <c r="QDB179" s="78" t="s">
        <v>204</v>
      </c>
      <c r="QDC179" s="78" t="s">
        <v>204</v>
      </c>
      <c r="QDD179" s="78" t="s">
        <v>204</v>
      </c>
      <c r="QDE179" s="78" t="s">
        <v>204</v>
      </c>
      <c r="QDF179" s="78" t="s">
        <v>204</v>
      </c>
      <c r="QDG179" s="78" t="s">
        <v>204</v>
      </c>
      <c r="QDH179" s="78" t="s">
        <v>204</v>
      </c>
      <c r="QDI179" s="78" t="s">
        <v>204</v>
      </c>
      <c r="QDJ179" s="78" t="s">
        <v>204</v>
      </c>
      <c r="QDK179" s="78" t="s">
        <v>204</v>
      </c>
      <c r="QDL179" s="78" t="s">
        <v>204</v>
      </c>
      <c r="QDM179" s="78" t="s">
        <v>204</v>
      </c>
      <c r="QDN179" s="78" t="s">
        <v>204</v>
      </c>
      <c r="QDO179" s="78" t="s">
        <v>204</v>
      </c>
      <c r="QDP179" s="78" t="s">
        <v>204</v>
      </c>
      <c r="QDQ179" s="78" t="s">
        <v>204</v>
      </c>
      <c r="QDR179" s="78" t="s">
        <v>204</v>
      </c>
      <c r="QDS179" s="78" t="s">
        <v>204</v>
      </c>
      <c r="QDT179" s="78" t="s">
        <v>204</v>
      </c>
      <c r="QDU179" s="78" t="s">
        <v>204</v>
      </c>
      <c r="QDV179" s="78" t="s">
        <v>204</v>
      </c>
      <c r="QDW179" s="78" t="s">
        <v>204</v>
      </c>
      <c r="QDX179" s="78" t="s">
        <v>204</v>
      </c>
      <c r="QDY179" s="78" t="s">
        <v>204</v>
      </c>
      <c r="QDZ179" s="78" t="s">
        <v>204</v>
      </c>
      <c r="QEA179" s="78" t="s">
        <v>204</v>
      </c>
      <c r="QEB179" s="78" t="s">
        <v>204</v>
      </c>
      <c r="QEC179" s="78" t="s">
        <v>204</v>
      </c>
      <c r="QED179" s="78" t="s">
        <v>204</v>
      </c>
      <c r="QEE179" s="78" t="s">
        <v>204</v>
      </c>
      <c r="QEF179" s="78" t="s">
        <v>204</v>
      </c>
      <c r="QEG179" s="78" t="s">
        <v>204</v>
      </c>
      <c r="QEH179" s="78" t="s">
        <v>204</v>
      </c>
      <c r="QEI179" s="78" t="s">
        <v>204</v>
      </c>
      <c r="QEJ179" s="78" t="s">
        <v>204</v>
      </c>
      <c r="QEK179" s="78" t="s">
        <v>204</v>
      </c>
      <c r="QEL179" s="78" t="s">
        <v>204</v>
      </c>
      <c r="QEM179" s="78" t="s">
        <v>204</v>
      </c>
      <c r="QEN179" s="78" t="s">
        <v>204</v>
      </c>
      <c r="QEO179" s="78" t="s">
        <v>204</v>
      </c>
      <c r="QEP179" s="78" t="s">
        <v>204</v>
      </c>
      <c r="QEQ179" s="78" t="s">
        <v>204</v>
      </c>
      <c r="QER179" s="78" t="s">
        <v>204</v>
      </c>
      <c r="QES179" s="78" t="s">
        <v>204</v>
      </c>
      <c r="QET179" s="78" t="s">
        <v>204</v>
      </c>
      <c r="QEU179" s="78" t="s">
        <v>204</v>
      </c>
      <c r="QEV179" s="78" t="s">
        <v>204</v>
      </c>
      <c r="QEW179" s="78" t="s">
        <v>204</v>
      </c>
      <c r="QEX179" s="78" t="s">
        <v>204</v>
      </c>
      <c r="QEY179" s="78" t="s">
        <v>204</v>
      </c>
      <c r="QEZ179" s="78" t="s">
        <v>204</v>
      </c>
      <c r="QFA179" s="78" t="s">
        <v>204</v>
      </c>
      <c r="QFB179" s="78" t="s">
        <v>204</v>
      </c>
      <c r="QFC179" s="78" t="s">
        <v>204</v>
      </c>
      <c r="QFD179" s="78" t="s">
        <v>204</v>
      </c>
      <c r="QFE179" s="78" t="s">
        <v>204</v>
      </c>
      <c r="QFF179" s="78" t="s">
        <v>204</v>
      </c>
      <c r="QFG179" s="78" t="s">
        <v>204</v>
      </c>
      <c r="QFH179" s="78" t="s">
        <v>204</v>
      </c>
      <c r="QFI179" s="78" t="s">
        <v>204</v>
      </c>
      <c r="QFJ179" s="78" t="s">
        <v>204</v>
      </c>
      <c r="QFK179" s="78" t="s">
        <v>204</v>
      </c>
      <c r="QFL179" s="78" t="s">
        <v>204</v>
      </c>
      <c r="QFM179" s="78" t="s">
        <v>204</v>
      </c>
      <c r="QFN179" s="78" t="s">
        <v>204</v>
      </c>
      <c r="QFO179" s="78" t="s">
        <v>204</v>
      </c>
      <c r="QFP179" s="78" t="s">
        <v>204</v>
      </c>
      <c r="QFQ179" s="78" t="s">
        <v>204</v>
      </c>
      <c r="QFR179" s="78" t="s">
        <v>204</v>
      </c>
      <c r="QFS179" s="78" t="s">
        <v>204</v>
      </c>
      <c r="QFT179" s="78" t="s">
        <v>204</v>
      </c>
      <c r="QFU179" s="78" t="s">
        <v>204</v>
      </c>
      <c r="QFV179" s="78" t="s">
        <v>204</v>
      </c>
      <c r="QFW179" s="78" t="s">
        <v>204</v>
      </c>
      <c r="QFX179" s="78" t="s">
        <v>204</v>
      </c>
      <c r="QFY179" s="78" t="s">
        <v>204</v>
      </c>
      <c r="QFZ179" s="78" t="s">
        <v>204</v>
      </c>
      <c r="QGA179" s="78" t="s">
        <v>204</v>
      </c>
      <c r="QGB179" s="78" t="s">
        <v>204</v>
      </c>
      <c r="QGC179" s="78" t="s">
        <v>204</v>
      </c>
      <c r="QGD179" s="78" t="s">
        <v>204</v>
      </c>
      <c r="QGE179" s="78" t="s">
        <v>204</v>
      </c>
      <c r="QGF179" s="78" t="s">
        <v>204</v>
      </c>
      <c r="QGG179" s="78" t="s">
        <v>204</v>
      </c>
      <c r="QGH179" s="78" t="s">
        <v>204</v>
      </c>
      <c r="QGI179" s="78" t="s">
        <v>204</v>
      </c>
      <c r="QGJ179" s="78" t="s">
        <v>204</v>
      </c>
      <c r="QGK179" s="78" t="s">
        <v>204</v>
      </c>
      <c r="QGL179" s="78" t="s">
        <v>204</v>
      </c>
      <c r="QGM179" s="78" t="s">
        <v>204</v>
      </c>
      <c r="QGN179" s="78" t="s">
        <v>204</v>
      </c>
      <c r="QGO179" s="78" t="s">
        <v>204</v>
      </c>
      <c r="QGP179" s="78" t="s">
        <v>204</v>
      </c>
      <c r="QGQ179" s="78" t="s">
        <v>204</v>
      </c>
      <c r="QGR179" s="78" t="s">
        <v>204</v>
      </c>
      <c r="QGS179" s="78" t="s">
        <v>204</v>
      </c>
      <c r="QGT179" s="78" t="s">
        <v>204</v>
      </c>
      <c r="QGU179" s="78" t="s">
        <v>204</v>
      </c>
      <c r="QGV179" s="78" t="s">
        <v>204</v>
      </c>
      <c r="QGW179" s="78" t="s">
        <v>204</v>
      </c>
      <c r="QGX179" s="78" t="s">
        <v>204</v>
      </c>
      <c r="QGY179" s="78" t="s">
        <v>204</v>
      </c>
      <c r="QGZ179" s="78" t="s">
        <v>204</v>
      </c>
      <c r="QHA179" s="78" t="s">
        <v>204</v>
      </c>
      <c r="QHB179" s="78" t="s">
        <v>204</v>
      </c>
      <c r="QHC179" s="78" t="s">
        <v>204</v>
      </c>
      <c r="QHD179" s="78" t="s">
        <v>204</v>
      </c>
      <c r="QHE179" s="78" t="s">
        <v>204</v>
      </c>
      <c r="QHF179" s="78" t="s">
        <v>204</v>
      </c>
      <c r="QHG179" s="78" t="s">
        <v>204</v>
      </c>
      <c r="QHH179" s="78" t="s">
        <v>204</v>
      </c>
      <c r="QHI179" s="78" t="s">
        <v>204</v>
      </c>
      <c r="QHJ179" s="78" t="s">
        <v>204</v>
      </c>
      <c r="QHK179" s="78" t="s">
        <v>204</v>
      </c>
      <c r="QHL179" s="78" t="s">
        <v>204</v>
      </c>
      <c r="QHM179" s="78" t="s">
        <v>204</v>
      </c>
      <c r="QHN179" s="78" t="s">
        <v>204</v>
      </c>
      <c r="QHO179" s="78" t="s">
        <v>204</v>
      </c>
      <c r="QHP179" s="78" t="s">
        <v>204</v>
      </c>
      <c r="QHQ179" s="78" t="s">
        <v>204</v>
      </c>
      <c r="QHR179" s="78" t="s">
        <v>204</v>
      </c>
      <c r="QHS179" s="78" t="s">
        <v>204</v>
      </c>
      <c r="QHT179" s="78" t="s">
        <v>204</v>
      </c>
      <c r="QHU179" s="78" t="s">
        <v>204</v>
      </c>
      <c r="QHV179" s="78" t="s">
        <v>204</v>
      </c>
      <c r="QHW179" s="78" t="s">
        <v>204</v>
      </c>
      <c r="QHX179" s="78" t="s">
        <v>204</v>
      </c>
      <c r="QHY179" s="78" t="s">
        <v>204</v>
      </c>
      <c r="QHZ179" s="78" t="s">
        <v>204</v>
      </c>
      <c r="QIA179" s="78" t="s">
        <v>204</v>
      </c>
      <c r="QIB179" s="78" t="s">
        <v>204</v>
      </c>
      <c r="QIC179" s="78" t="s">
        <v>204</v>
      </c>
      <c r="QID179" s="78" t="s">
        <v>204</v>
      </c>
      <c r="QIE179" s="78" t="s">
        <v>204</v>
      </c>
      <c r="QIF179" s="78" t="s">
        <v>204</v>
      </c>
      <c r="QIG179" s="78" t="s">
        <v>204</v>
      </c>
      <c r="QIH179" s="78" t="s">
        <v>204</v>
      </c>
      <c r="QII179" s="78" t="s">
        <v>204</v>
      </c>
      <c r="QIJ179" s="78" t="s">
        <v>204</v>
      </c>
      <c r="QIK179" s="78" t="s">
        <v>204</v>
      </c>
      <c r="QIL179" s="78" t="s">
        <v>204</v>
      </c>
      <c r="QIM179" s="78" t="s">
        <v>204</v>
      </c>
      <c r="QIN179" s="78" t="s">
        <v>204</v>
      </c>
      <c r="QIO179" s="78" t="s">
        <v>204</v>
      </c>
      <c r="QIP179" s="78" t="s">
        <v>204</v>
      </c>
      <c r="QIQ179" s="78" t="s">
        <v>204</v>
      </c>
      <c r="QIR179" s="78" t="s">
        <v>204</v>
      </c>
      <c r="QIS179" s="78" t="s">
        <v>204</v>
      </c>
      <c r="QIT179" s="78" t="s">
        <v>204</v>
      </c>
      <c r="QIU179" s="78" t="s">
        <v>204</v>
      </c>
      <c r="QIV179" s="78" t="s">
        <v>204</v>
      </c>
      <c r="QIW179" s="78" t="s">
        <v>204</v>
      </c>
      <c r="QIX179" s="78" t="s">
        <v>204</v>
      </c>
      <c r="QIY179" s="78" t="s">
        <v>204</v>
      </c>
      <c r="QIZ179" s="78" t="s">
        <v>204</v>
      </c>
      <c r="QJA179" s="78" t="s">
        <v>204</v>
      </c>
      <c r="QJB179" s="78" t="s">
        <v>204</v>
      </c>
      <c r="QJC179" s="78" t="s">
        <v>204</v>
      </c>
      <c r="QJD179" s="78" t="s">
        <v>204</v>
      </c>
      <c r="QJE179" s="78" t="s">
        <v>204</v>
      </c>
      <c r="QJF179" s="78" t="s">
        <v>204</v>
      </c>
      <c r="QJG179" s="78" t="s">
        <v>204</v>
      </c>
      <c r="QJH179" s="78" t="s">
        <v>204</v>
      </c>
      <c r="QJI179" s="78" t="s">
        <v>204</v>
      </c>
      <c r="QJJ179" s="78" t="s">
        <v>204</v>
      </c>
      <c r="QJK179" s="78" t="s">
        <v>204</v>
      </c>
      <c r="QJL179" s="78" t="s">
        <v>204</v>
      </c>
      <c r="QJM179" s="78" t="s">
        <v>204</v>
      </c>
      <c r="QJN179" s="78" t="s">
        <v>204</v>
      </c>
      <c r="QJO179" s="78" t="s">
        <v>204</v>
      </c>
      <c r="QJP179" s="78" t="s">
        <v>204</v>
      </c>
      <c r="QJQ179" s="78" t="s">
        <v>204</v>
      </c>
      <c r="QJR179" s="78" t="s">
        <v>204</v>
      </c>
      <c r="QJS179" s="78" t="s">
        <v>204</v>
      </c>
      <c r="QJT179" s="78" t="s">
        <v>204</v>
      </c>
      <c r="QJU179" s="78" t="s">
        <v>204</v>
      </c>
      <c r="QJV179" s="78" t="s">
        <v>204</v>
      </c>
      <c r="QJW179" s="78" t="s">
        <v>204</v>
      </c>
      <c r="QJX179" s="78" t="s">
        <v>204</v>
      </c>
      <c r="QJY179" s="78" t="s">
        <v>204</v>
      </c>
      <c r="QJZ179" s="78" t="s">
        <v>204</v>
      </c>
      <c r="QKA179" s="78" t="s">
        <v>204</v>
      </c>
      <c r="QKB179" s="78" t="s">
        <v>204</v>
      </c>
      <c r="QKC179" s="78" t="s">
        <v>204</v>
      </c>
      <c r="QKD179" s="78" t="s">
        <v>204</v>
      </c>
      <c r="QKE179" s="78" t="s">
        <v>204</v>
      </c>
      <c r="QKF179" s="78" t="s">
        <v>204</v>
      </c>
      <c r="QKG179" s="78" t="s">
        <v>204</v>
      </c>
      <c r="QKH179" s="78" t="s">
        <v>204</v>
      </c>
      <c r="QKI179" s="78" t="s">
        <v>204</v>
      </c>
      <c r="QKJ179" s="78" t="s">
        <v>204</v>
      </c>
      <c r="QKK179" s="78" t="s">
        <v>204</v>
      </c>
      <c r="QKL179" s="78" t="s">
        <v>204</v>
      </c>
      <c r="QKM179" s="78" t="s">
        <v>204</v>
      </c>
      <c r="QKN179" s="78" t="s">
        <v>204</v>
      </c>
      <c r="QKO179" s="78" t="s">
        <v>204</v>
      </c>
      <c r="QKP179" s="78" t="s">
        <v>204</v>
      </c>
      <c r="QKQ179" s="78" t="s">
        <v>204</v>
      </c>
      <c r="QKR179" s="78" t="s">
        <v>204</v>
      </c>
      <c r="QKS179" s="78" t="s">
        <v>204</v>
      </c>
      <c r="QKT179" s="78" t="s">
        <v>204</v>
      </c>
      <c r="QKU179" s="78" t="s">
        <v>204</v>
      </c>
      <c r="QKV179" s="78" t="s">
        <v>204</v>
      </c>
      <c r="QKW179" s="78" t="s">
        <v>204</v>
      </c>
      <c r="QKX179" s="78" t="s">
        <v>204</v>
      </c>
      <c r="QKY179" s="78" t="s">
        <v>204</v>
      </c>
      <c r="QKZ179" s="78" t="s">
        <v>204</v>
      </c>
      <c r="QLA179" s="78" t="s">
        <v>204</v>
      </c>
      <c r="QLB179" s="78" t="s">
        <v>204</v>
      </c>
      <c r="QLC179" s="78" t="s">
        <v>204</v>
      </c>
      <c r="QLD179" s="78" t="s">
        <v>204</v>
      </c>
      <c r="QLE179" s="78" t="s">
        <v>204</v>
      </c>
      <c r="QLF179" s="78" t="s">
        <v>204</v>
      </c>
      <c r="QLG179" s="78" t="s">
        <v>204</v>
      </c>
      <c r="QLH179" s="78" t="s">
        <v>204</v>
      </c>
      <c r="QLI179" s="78" t="s">
        <v>204</v>
      </c>
      <c r="QLJ179" s="78" t="s">
        <v>204</v>
      </c>
      <c r="QLK179" s="78" t="s">
        <v>204</v>
      </c>
      <c r="QLL179" s="78" t="s">
        <v>204</v>
      </c>
      <c r="QLM179" s="78" t="s">
        <v>204</v>
      </c>
      <c r="QLN179" s="78" t="s">
        <v>204</v>
      </c>
      <c r="QLO179" s="78" t="s">
        <v>204</v>
      </c>
      <c r="QLP179" s="78" t="s">
        <v>204</v>
      </c>
      <c r="QLQ179" s="78" t="s">
        <v>204</v>
      </c>
      <c r="QLR179" s="78" t="s">
        <v>204</v>
      </c>
      <c r="QLS179" s="78" t="s">
        <v>204</v>
      </c>
      <c r="QLT179" s="78" t="s">
        <v>204</v>
      </c>
      <c r="QLU179" s="78" t="s">
        <v>204</v>
      </c>
      <c r="QLV179" s="78" t="s">
        <v>204</v>
      </c>
      <c r="QLW179" s="78" t="s">
        <v>204</v>
      </c>
      <c r="QLX179" s="78" t="s">
        <v>204</v>
      </c>
      <c r="QLY179" s="78" t="s">
        <v>204</v>
      </c>
      <c r="QLZ179" s="78" t="s">
        <v>204</v>
      </c>
      <c r="QMA179" s="78" t="s">
        <v>204</v>
      </c>
      <c r="QMB179" s="78" t="s">
        <v>204</v>
      </c>
      <c r="QMC179" s="78" t="s">
        <v>204</v>
      </c>
      <c r="QMD179" s="78" t="s">
        <v>204</v>
      </c>
      <c r="QME179" s="78" t="s">
        <v>204</v>
      </c>
      <c r="QMF179" s="78" t="s">
        <v>204</v>
      </c>
      <c r="QMG179" s="78" t="s">
        <v>204</v>
      </c>
      <c r="QMH179" s="78" t="s">
        <v>204</v>
      </c>
      <c r="QMI179" s="78" t="s">
        <v>204</v>
      </c>
      <c r="QMJ179" s="78" t="s">
        <v>204</v>
      </c>
      <c r="QMK179" s="78" t="s">
        <v>204</v>
      </c>
      <c r="QML179" s="78" t="s">
        <v>204</v>
      </c>
      <c r="QMM179" s="78" t="s">
        <v>204</v>
      </c>
      <c r="QMN179" s="78" t="s">
        <v>204</v>
      </c>
      <c r="QMO179" s="78" t="s">
        <v>204</v>
      </c>
      <c r="QMP179" s="78" t="s">
        <v>204</v>
      </c>
      <c r="QMQ179" s="78" t="s">
        <v>204</v>
      </c>
      <c r="QMR179" s="78" t="s">
        <v>204</v>
      </c>
      <c r="QMS179" s="78" t="s">
        <v>204</v>
      </c>
      <c r="QMT179" s="78" t="s">
        <v>204</v>
      </c>
      <c r="QMU179" s="78" t="s">
        <v>204</v>
      </c>
      <c r="QMV179" s="78" t="s">
        <v>204</v>
      </c>
      <c r="QMW179" s="78" t="s">
        <v>204</v>
      </c>
      <c r="QMX179" s="78" t="s">
        <v>204</v>
      </c>
      <c r="QMY179" s="78" t="s">
        <v>204</v>
      </c>
      <c r="QMZ179" s="78" t="s">
        <v>204</v>
      </c>
      <c r="QNA179" s="78" t="s">
        <v>204</v>
      </c>
      <c r="QNB179" s="78" t="s">
        <v>204</v>
      </c>
      <c r="QNC179" s="78" t="s">
        <v>204</v>
      </c>
      <c r="QND179" s="78" t="s">
        <v>204</v>
      </c>
      <c r="QNE179" s="78" t="s">
        <v>204</v>
      </c>
      <c r="QNF179" s="78" t="s">
        <v>204</v>
      </c>
      <c r="QNG179" s="78" t="s">
        <v>204</v>
      </c>
      <c r="QNH179" s="78" t="s">
        <v>204</v>
      </c>
      <c r="QNI179" s="78" t="s">
        <v>204</v>
      </c>
      <c r="QNJ179" s="78" t="s">
        <v>204</v>
      </c>
      <c r="QNK179" s="78" t="s">
        <v>204</v>
      </c>
      <c r="QNL179" s="78" t="s">
        <v>204</v>
      </c>
      <c r="QNM179" s="78" t="s">
        <v>204</v>
      </c>
      <c r="QNN179" s="78" t="s">
        <v>204</v>
      </c>
      <c r="QNO179" s="78" t="s">
        <v>204</v>
      </c>
      <c r="QNP179" s="78" t="s">
        <v>204</v>
      </c>
      <c r="QNQ179" s="78" t="s">
        <v>204</v>
      </c>
      <c r="QNR179" s="78" t="s">
        <v>204</v>
      </c>
      <c r="QNS179" s="78" t="s">
        <v>204</v>
      </c>
      <c r="QNT179" s="78" t="s">
        <v>204</v>
      </c>
      <c r="QNU179" s="78" t="s">
        <v>204</v>
      </c>
      <c r="QNV179" s="78" t="s">
        <v>204</v>
      </c>
      <c r="QNW179" s="78" t="s">
        <v>204</v>
      </c>
      <c r="QNX179" s="78" t="s">
        <v>204</v>
      </c>
      <c r="QNY179" s="78" t="s">
        <v>204</v>
      </c>
      <c r="QNZ179" s="78" t="s">
        <v>204</v>
      </c>
      <c r="QOA179" s="78" t="s">
        <v>204</v>
      </c>
      <c r="QOB179" s="78" t="s">
        <v>204</v>
      </c>
      <c r="QOC179" s="78" t="s">
        <v>204</v>
      </c>
      <c r="QOD179" s="78" t="s">
        <v>204</v>
      </c>
      <c r="QOE179" s="78" t="s">
        <v>204</v>
      </c>
      <c r="QOF179" s="78" t="s">
        <v>204</v>
      </c>
      <c r="QOG179" s="78" t="s">
        <v>204</v>
      </c>
      <c r="QOH179" s="78" t="s">
        <v>204</v>
      </c>
      <c r="QOI179" s="78" t="s">
        <v>204</v>
      </c>
      <c r="QOJ179" s="78" t="s">
        <v>204</v>
      </c>
      <c r="QOK179" s="78" t="s">
        <v>204</v>
      </c>
      <c r="QOL179" s="78" t="s">
        <v>204</v>
      </c>
      <c r="QOM179" s="78" t="s">
        <v>204</v>
      </c>
      <c r="QON179" s="78" t="s">
        <v>204</v>
      </c>
      <c r="QOO179" s="78" t="s">
        <v>204</v>
      </c>
      <c r="QOP179" s="78" t="s">
        <v>204</v>
      </c>
      <c r="QOQ179" s="78" t="s">
        <v>204</v>
      </c>
      <c r="QOR179" s="78" t="s">
        <v>204</v>
      </c>
      <c r="QOS179" s="78" t="s">
        <v>204</v>
      </c>
      <c r="QOT179" s="78" t="s">
        <v>204</v>
      </c>
      <c r="QOU179" s="78" t="s">
        <v>204</v>
      </c>
      <c r="QOV179" s="78" t="s">
        <v>204</v>
      </c>
      <c r="QOW179" s="78" t="s">
        <v>204</v>
      </c>
      <c r="QOX179" s="78" t="s">
        <v>204</v>
      </c>
      <c r="QOY179" s="78" t="s">
        <v>204</v>
      </c>
      <c r="QOZ179" s="78" t="s">
        <v>204</v>
      </c>
      <c r="QPA179" s="78" t="s">
        <v>204</v>
      </c>
      <c r="QPB179" s="78" t="s">
        <v>204</v>
      </c>
      <c r="QPC179" s="78" t="s">
        <v>204</v>
      </c>
      <c r="QPD179" s="78" t="s">
        <v>204</v>
      </c>
      <c r="QPE179" s="78" t="s">
        <v>204</v>
      </c>
      <c r="QPF179" s="78" t="s">
        <v>204</v>
      </c>
      <c r="QPG179" s="78" t="s">
        <v>204</v>
      </c>
      <c r="QPH179" s="78" t="s">
        <v>204</v>
      </c>
      <c r="QPI179" s="78" t="s">
        <v>204</v>
      </c>
      <c r="QPJ179" s="78" t="s">
        <v>204</v>
      </c>
      <c r="QPK179" s="78" t="s">
        <v>204</v>
      </c>
      <c r="QPL179" s="78" t="s">
        <v>204</v>
      </c>
      <c r="QPM179" s="78" t="s">
        <v>204</v>
      </c>
      <c r="QPN179" s="78" t="s">
        <v>204</v>
      </c>
      <c r="QPO179" s="78" t="s">
        <v>204</v>
      </c>
      <c r="QPP179" s="78" t="s">
        <v>204</v>
      </c>
      <c r="QPQ179" s="78" t="s">
        <v>204</v>
      </c>
      <c r="QPR179" s="78" t="s">
        <v>204</v>
      </c>
      <c r="QPS179" s="78" t="s">
        <v>204</v>
      </c>
      <c r="QPT179" s="78" t="s">
        <v>204</v>
      </c>
      <c r="QPU179" s="78" t="s">
        <v>204</v>
      </c>
      <c r="QPV179" s="78" t="s">
        <v>204</v>
      </c>
      <c r="QPW179" s="78" t="s">
        <v>204</v>
      </c>
      <c r="QPX179" s="78" t="s">
        <v>204</v>
      </c>
      <c r="QPY179" s="78" t="s">
        <v>204</v>
      </c>
      <c r="QPZ179" s="78" t="s">
        <v>204</v>
      </c>
      <c r="QQA179" s="78" t="s">
        <v>204</v>
      </c>
      <c r="QQB179" s="78" t="s">
        <v>204</v>
      </c>
      <c r="QQC179" s="78" t="s">
        <v>204</v>
      </c>
      <c r="QQD179" s="78" t="s">
        <v>204</v>
      </c>
      <c r="QQE179" s="78" t="s">
        <v>204</v>
      </c>
      <c r="QQF179" s="78" t="s">
        <v>204</v>
      </c>
      <c r="QQG179" s="78" t="s">
        <v>204</v>
      </c>
      <c r="QQH179" s="78" t="s">
        <v>204</v>
      </c>
      <c r="QQI179" s="78" t="s">
        <v>204</v>
      </c>
      <c r="QQJ179" s="78" t="s">
        <v>204</v>
      </c>
      <c r="QQK179" s="78" t="s">
        <v>204</v>
      </c>
      <c r="QQL179" s="78" t="s">
        <v>204</v>
      </c>
      <c r="QQM179" s="78" t="s">
        <v>204</v>
      </c>
      <c r="QQN179" s="78" t="s">
        <v>204</v>
      </c>
      <c r="QQO179" s="78" t="s">
        <v>204</v>
      </c>
      <c r="QQP179" s="78" t="s">
        <v>204</v>
      </c>
      <c r="QQQ179" s="78" t="s">
        <v>204</v>
      </c>
      <c r="QQR179" s="78" t="s">
        <v>204</v>
      </c>
      <c r="QQS179" s="78" t="s">
        <v>204</v>
      </c>
      <c r="QQT179" s="78" t="s">
        <v>204</v>
      </c>
      <c r="QQU179" s="78" t="s">
        <v>204</v>
      </c>
      <c r="QQV179" s="78" t="s">
        <v>204</v>
      </c>
      <c r="QQW179" s="78" t="s">
        <v>204</v>
      </c>
      <c r="QQX179" s="78" t="s">
        <v>204</v>
      </c>
      <c r="QQY179" s="78" t="s">
        <v>204</v>
      </c>
      <c r="QQZ179" s="78" t="s">
        <v>204</v>
      </c>
      <c r="QRA179" s="78" t="s">
        <v>204</v>
      </c>
      <c r="QRB179" s="78" t="s">
        <v>204</v>
      </c>
      <c r="QRC179" s="78" t="s">
        <v>204</v>
      </c>
      <c r="QRD179" s="78" t="s">
        <v>204</v>
      </c>
      <c r="QRE179" s="78" t="s">
        <v>204</v>
      </c>
      <c r="QRF179" s="78" t="s">
        <v>204</v>
      </c>
      <c r="QRG179" s="78" t="s">
        <v>204</v>
      </c>
      <c r="QRH179" s="78" t="s">
        <v>204</v>
      </c>
      <c r="QRI179" s="78" t="s">
        <v>204</v>
      </c>
      <c r="QRJ179" s="78" t="s">
        <v>204</v>
      </c>
      <c r="QRK179" s="78" t="s">
        <v>204</v>
      </c>
      <c r="QRL179" s="78" t="s">
        <v>204</v>
      </c>
      <c r="QRM179" s="78" t="s">
        <v>204</v>
      </c>
      <c r="QRN179" s="78" t="s">
        <v>204</v>
      </c>
      <c r="QRO179" s="78" t="s">
        <v>204</v>
      </c>
      <c r="QRP179" s="78" t="s">
        <v>204</v>
      </c>
      <c r="QRQ179" s="78" t="s">
        <v>204</v>
      </c>
      <c r="QRR179" s="78" t="s">
        <v>204</v>
      </c>
      <c r="QRS179" s="78" t="s">
        <v>204</v>
      </c>
      <c r="QRT179" s="78" t="s">
        <v>204</v>
      </c>
      <c r="QRU179" s="78" t="s">
        <v>204</v>
      </c>
      <c r="QRV179" s="78" t="s">
        <v>204</v>
      </c>
      <c r="QRW179" s="78" t="s">
        <v>204</v>
      </c>
      <c r="QRX179" s="78" t="s">
        <v>204</v>
      </c>
      <c r="QRY179" s="78" t="s">
        <v>204</v>
      </c>
      <c r="QRZ179" s="78" t="s">
        <v>204</v>
      </c>
      <c r="QSA179" s="78" t="s">
        <v>204</v>
      </c>
      <c r="QSB179" s="78" t="s">
        <v>204</v>
      </c>
      <c r="QSC179" s="78" t="s">
        <v>204</v>
      </c>
      <c r="QSD179" s="78" t="s">
        <v>204</v>
      </c>
      <c r="QSE179" s="78" t="s">
        <v>204</v>
      </c>
      <c r="QSF179" s="78" t="s">
        <v>204</v>
      </c>
      <c r="QSG179" s="78" t="s">
        <v>204</v>
      </c>
      <c r="QSH179" s="78" t="s">
        <v>204</v>
      </c>
      <c r="QSI179" s="78" t="s">
        <v>204</v>
      </c>
      <c r="QSJ179" s="78" t="s">
        <v>204</v>
      </c>
      <c r="QSK179" s="78" t="s">
        <v>204</v>
      </c>
      <c r="QSL179" s="78" t="s">
        <v>204</v>
      </c>
      <c r="QSM179" s="78" t="s">
        <v>204</v>
      </c>
      <c r="QSN179" s="78" t="s">
        <v>204</v>
      </c>
      <c r="QSO179" s="78" t="s">
        <v>204</v>
      </c>
      <c r="QSP179" s="78" t="s">
        <v>204</v>
      </c>
      <c r="QSQ179" s="78" t="s">
        <v>204</v>
      </c>
      <c r="QSR179" s="78" t="s">
        <v>204</v>
      </c>
      <c r="QSS179" s="78" t="s">
        <v>204</v>
      </c>
      <c r="QST179" s="78" t="s">
        <v>204</v>
      </c>
      <c r="QSU179" s="78" t="s">
        <v>204</v>
      </c>
      <c r="QSV179" s="78" t="s">
        <v>204</v>
      </c>
      <c r="QSW179" s="78" t="s">
        <v>204</v>
      </c>
      <c r="QSX179" s="78" t="s">
        <v>204</v>
      </c>
      <c r="QSY179" s="78" t="s">
        <v>204</v>
      </c>
      <c r="QSZ179" s="78" t="s">
        <v>204</v>
      </c>
      <c r="QTA179" s="78" t="s">
        <v>204</v>
      </c>
      <c r="QTB179" s="78" t="s">
        <v>204</v>
      </c>
      <c r="QTC179" s="78" t="s">
        <v>204</v>
      </c>
      <c r="QTD179" s="78" t="s">
        <v>204</v>
      </c>
      <c r="QTE179" s="78" t="s">
        <v>204</v>
      </c>
      <c r="QTF179" s="78" t="s">
        <v>204</v>
      </c>
      <c r="QTG179" s="78" t="s">
        <v>204</v>
      </c>
      <c r="QTH179" s="78" t="s">
        <v>204</v>
      </c>
      <c r="QTI179" s="78" t="s">
        <v>204</v>
      </c>
      <c r="QTJ179" s="78" t="s">
        <v>204</v>
      </c>
      <c r="QTK179" s="78" t="s">
        <v>204</v>
      </c>
      <c r="QTL179" s="78" t="s">
        <v>204</v>
      </c>
      <c r="QTM179" s="78" t="s">
        <v>204</v>
      </c>
      <c r="QTN179" s="78" t="s">
        <v>204</v>
      </c>
      <c r="QTO179" s="78" t="s">
        <v>204</v>
      </c>
      <c r="QTP179" s="78" t="s">
        <v>204</v>
      </c>
      <c r="QTQ179" s="78" t="s">
        <v>204</v>
      </c>
      <c r="QTR179" s="78" t="s">
        <v>204</v>
      </c>
      <c r="QTS179" s="78" t="s">
        <v>204</v>
      </c>
      <c r="QTT179" s="78" t="s">
        <v>204</v>
      </c>
      <c r="QTU179" s="78" t="s">
        <v>204</v>
      </c>
      <c r="QTV179" s="78" t="s">
        <v>204</v>
      </c>
      <c r="QTW179" s="78" t="s">
        <v>204</v>
      </c>
      <c r="QTX179" s="78" t="s">
        <v>204</v>
      </c>
      <c r="QTY179" s="78" t="s">
        <v>204</v>
      </c>
      <c r="QTZ179" s="78" t="s">
        <v>204</v>
      </c>
      <c r="QUA179" s="78" t="s">
        <v>204</v>
      </c>
      <c r="QUB179" s="78" t="s">
        <v>204</v>
      </c>
      <c r="QUC179" s="78" t="s">
        <v>204</v>
      </c>
      <c r="QUD179" s="78" t="s">
        <v>204</v>
      </c>
      <c r="QUE179" s="78" t="s">
        <v>204</v>
      </c>
      <c r="QUF179" s="78" t="s">
        <v>204</v>
      </c>
      <c r="QUG179" s="78" t="s">
        <v>204</v>
      </c>
      <c r="QUH179" s="78" t="s">
        <v>204</v>
      </c>
      <c r="QUI179" s="78" t="s">
        <v>204</v>
      </c>
      <c r="QUJ179" s="78" t="s">
        <v>204</v>
      </c>
      <c r="QUK179" s="78" t="s">
        <v>204</v>
      </c>
      <c r="QUL179" s="78" t="s">
        <v>204</v>
      </c>
      <c r="QUM179" s="78" t="s">
        <v>204</v>
      </c>
      <c r="QUN179" s="78" t="s">
        <v>204</v>
      </c>
      <c r="QUO179" s="78" t="s">
        <v>204</v>
      </c>
      <c r="QUP179" s="78" t="s">
        <v>204</v>
      </c>
      <c r="QUQ179" s="78" t="s">
        <v>204</v>
      </c>
      <c r="QUR179" s="78" t="s">
        <v>204</v>
      </c>
      <c r="QUS179" s="78" t="s">
        <v>204</v>
      </c>
      <c r="QUT179" s="78" t="s">
        <v>204</v>
      </c>
      <c r="QUU179" s="78" t="s">
        <v>204</v>
      </c>
      <c r="QUV179" s="78" t="s">
        <v>204</v>
      </c>
      <c r="QUW179" s="78" t="s">
        <v>204</v>
      </c>
      <c r="QUX179" s="78" t="s">
        <v>204</v>
      </c>
      <c r="QUY179" s="78" t="s">
        <v>204</v>
      </c>
      <c r="QUZ179" s="78" t="s">
        <v>204</v>
      </c>
      <c r="QVA179" s="78" t="s">
        <v>204</v>
      </c>
      <c r="QVB179" s="78" t="s">
        <v>204</v>
      </c>
      <c r="QVC179" s="78" t="s">
        <v>204</v>
      </c>
      <c r="QVD179" s="78" t="s">
        <v>204</v>
      </c>
      <c r="QVE179" s="78" t="s">
        <v>204</v>
      </c>
      <c r="QVF179" s="78" t="s">
        <v>204</v>
      </c>
      <c r="QVG179" s="78" t="s">
        <v>204</v>
      </c>
      <c r="QVH179" s="78" t="s">
        <v>204</v>
      </c>
      <c r="QVI179" s="78" t="s">
        <v>204</v>
      </c>
      <c r="QVJ179" s="78" t="s">
        <v>204</v>
      </c>
      <c r="QVK179" s="78" t="s">
        <v>204</v>
      </c>
      <c r="QVL179" s="78" t="s">
        <v>204</v>
      </c>
      <c r="QVM179" s="78" t="s">
        <v>204</v>
      </c>
      <c r="QVN179" s="78" t="s">
        <v>204</v>
      </c>
      <c r="QVO179" s="78" t="s">
        <v>204</v>
      </c>
      <c r="QVP179" s="78" t="s">
        <v>204</v>
      </c>
      <c r="QVQ179" s="78" t="s">
        <v>204</v>
      </c>
      <c r="QVR179" s="78" t="s">
        <v>204</v>
      </c>
      <c r="QVS179" s="78" t="s">
        <v>204</v>
      </c>
      <c r="QVT179" s="78" t="s">
        <v>204</v>
      </c>
      <c r="QVU179" s="78" t="s">
        <v>204</v>
      </c>
      <c r="QVV179" s="78" t="s">
        <v>204</v>
      </c>
      <c r="QVW179" s="78" t="s">
        <v>204</v>
      </c>
      <c r="QVX179" s="78" t="s">
        <v>204</v>
      </c>
      <c r="QVY179" s="78" t="s">
        <v>204</v>
      </c>
      <c r="QVZ179" s="78" t="s">
        <v>204</v>
      </c>
      <c r="QWA179" s="78" t="s">
        <v>204</v>
      </c>
      <c r="QWB179" s="78" t="s">
        <v>204</v>
      </c>
      <c r="QWC179" s="78" t="s">
        <v>204</v>
      </c>
      <c r="QWD179" s="78" t="s">
        <v>204</v>
      </c>
      <c r="QWE179" s="78" t="s">
        <v>204</v>
      </c>
      <c r="QWF179" s="78" t="s">
        <v>204</v>
      </c>
      <c r="QWG179" s="78" t="s">
        <v>204</v>
      </c>
      <c r="QWH179" s="78" t="s">
        <v>204</v>
      </c>
      <c r="QWI179" s="78" t="s">
        <v>204</v>
      </c>
      <c r="QWJ179" s="78" t="s">
        <v>204</v>
      </c>
      <c r="QWK179" s="78" t="s">
        <v>204</v>
      </c>
      <c r="QWL179" s="78" t="s">
        <v>204</v>
      </c>
      <c r="QWM179" s="78" t="s">
        <v>204</v>
      </c>
      <c r="QWN179" s="78" t="s">
        <v>204</v>
      </c>
      <c r="QWO179" s="78" t="s">
        <v>204</v>
      </c>
      <c r="QWP179" s="78" t="s">
        <v>204</v>
      </c>
      <c r="QWQ179" s="78" t="s">
        <v>204</v>
      </c>
      <c r="QWR179" s="78" t="s">
        <v>204</v>
      </c>
      <c r="QWS179" s="78" t="s">
        <v>204</v>
      </c>
      <c r="QWT179" s="78" t="s">
        <v>204</v>
      </c>
      <c r="QWU179" s="78" t="s">
        <v>204</v>
      </c>
      <c r="QWV179" s="78" t="s">
        <v>204</v>
      </c>
      <c r="QWW179" s="78" t="s">
        <v>204</v>
      </c>
      <c r="QWX179" s="78" t="s">
        <v>204</v>
      </c>
      <c r="QWY179" s="78" t="s">
        <v>204</v>
      </c>
      <c r="QWZ179" s="78" t="s">
        <v>204</v>
      </c>
      <c r="QXA179" s="78" t="s">
        <v>204</v>
      </c>
      <c r="QXB179" s="78" t="s">
        <v>204</v>
      </c>
      <c r="QXC179" s="78" t="s">
        <v>204</v>
      </c>
      <c r="QXD179" s="78" t="s">
        <v>204</v>
      </c>
      <c r="QXE179" s="78" t="s">
        <v>204</v>
      </c>
      <c r="QXF179" s="78" t="s">
        <v>204</v>
      </c>
      <c r="QXG179" s="78" t="s">
        <v>204</v>
      </c>
      <c r="QXH179" s="78" t="s">
        <v>204</v>
      </c>
      <c r="QXI179" s="78" t="s">
        <v>204</v>
      </c>
      <c r="QXJ179" s="78" t="s">
        <v>204</v>
      </c>
      <c r="QXK179" s="78" t="s">
        <v>204</v>
      </c>
      <c r="QXL179" s="78" t="s">
        <v>204</v>
      </c>
      <c r="QXM179" s="78" t="s">
        <v>204</v>
      </c>
      <c r="QXN179" s="78" t="s">
        <v>204</v>
      </c>
      <c r="QXO179" s="78" t="s">
        <v>204</v>
      </c>
      <c r="QXP179" s="78" t="s">
        <v>204</v>
      </c>
      <c r="QXQ179" s="78" t="s">
        <v>204</v>
      </c>
      <c r="QXR179" s="78" t="s">
        <v>204</v>
      </c>
      <c r="QXS179" s="78" t="s">
        <v>204</v>
      </c>
      <c r="QXT179" s="78" t="s">
        <v>204</v>
      </c>
      <c r="QXU179" s="78" t="s">
        <v>204</v>
      </c>
      <c r="QXV179" s="78" t="s">
        <v>204</v>
      </c>
      <c r="QXW179" s="78" t="s">
        <v>204</v>
      </c>
      <c r="QXX179" s="78" t="s">
        <v>204</v>
      </c>
      <c r="QXY179" s="78" t="s">
        <v>204</v>
      </c>
      <c r="QXZ179" s="78" t="s">
        <v>204</v>
      </c>
      <c r="QYA179" s="78" t="s">
        <v>204</v>
      </c>
      <c r="QYB179" s="78" t="s">
        <v>204</v>
      </c>
      <c r="QYC179" s="78" t="s">
        <v>204</v>
      </c>
      <c r="QYD179" s="78" t="s">
        <v>204</v>
      </c>
      <c r="QYE179" s="78" t="s">
        <v>204</v>
      </c>
      <c r="QYF179" s="78" t="s">
        <v>204</v>
      </c>
      <c r="QYG179" s="78" t="s">
        <v>204</v>
      </c>
      <c r="QYH179" s="78" t="s">
        <v>204</v>
      </c>
      <c r="QYI179" s="78" t="s">
        <v>204</v>
      </c>
      <c r="QYJ179" s="78" t="s">
        <v>204</v>
      </c>
      <c r="QYK179" s="78" t="s">
        <v>204</v>
      </c>
      <c r="QYL179" s="78" t="s">
        <v>204</v>
      </c>
      <c r="QYM179" s="78" t="s">
        <v>204</v>
      </c>
      <c r="QYN179" s="78" t="s">
        <v>204</v>
      </c>
      <c r="QYO179" s="78" t="s">
        <v>204</v>
      </c>
      <c r="QYP179" s="78" t="s">
        <v>204</v>
      </c>
      <c r="QYQ179" s="78" t="s">
        <v>204</v>
      </c>
      <c r="QYR179" s="78" t="s">
        <v>204</v>
      </c>
      <c r="QYS179" s="78" t="s">
        <v>204</v>
      </c>
      <c r="QYT179" s="78" t="s">
        <v>204</v>
      </c>
      <c r="QYU179" s="78" t="s">
        <v>204</v>
      </c>
      <c r="QYV179" s="78" t="s">
        <v>204</v>
      </c>
      <c r="QYW179" s="78" t="s">
        <v>204</v>
      </c>
      <c r="QYX179" s="78" t="s">
        <v>204</v>
      </c>
      <c r="QYY179" s="78" t="s">
        <v>204</v>
      </c>
      <c r="QYZ179" s="78" t="s">
        <v>204</v>
      </c>
      <c r="QZA179" s="78" t="s">
        <v>204</v>
      </c>
      <c r="QZB179" s="78" t="s">
        <v>204</v>
      </c>
      <c r="QZC179" s="78" t="s">
        <v>204</v>
      </c>
      <c r="QZD179" s="78" t="s">
        <v>204</v>
      </c>
      <c r="QZE179" s="78" t="s">
        <v>204</v>
      </c>
      <c r="QZF179" s="78" t="s">
        <v>204</v>
      </c>
      <c r="QZG179" s="78" t="s">
        <v>204</v>
      </c>
      <c r="QZH179" s="78" t="s">
        <v>204</v>
      </c>
      <c r="QZI179" s="78" t="s">
        <v>204</v>
      </c>
      <c r="QZJ179" s="78" t="s">
        <v>204</v>
      </c>
      <c r="QZK179" s="78" t="s">
        <v>204</v>
      </c>
      <c r="QZL179" s="78" t="s">
        <v>204</v>
      </c>
      <c r="QZM179" s="78" t="s">
        <v>204</v>
      </c>
      <c r="QZN179" s="78" t="s">
        <v>204</v>
      </c>
      <c r="QZO179" s="78" t="s">
        <v>204</v>
      </c>
      <c r="QZP179" s="78" t="s">
        <v>204</v>
      </c>
      <c r="QZQ179" s="78" t="s">
        <v>204</v>
      </c>
      <c r="QZR179" s="78" t="s">
        <v>204</v>
      </c>
      <c r="QZS179" s="78" t="s">
        <v>204</v>
      </c>
      <c r="QZT179" s="78" t="s">
        <v>204</v>
      </c>
      <c r="QZU179" s="78" t="s">
        <v>204</v>
      </c>
      <c r="QZV179" s="78" t="s">
        <v>204</v>
      </c>
      <c r="QZW179" s="78" t="s">
        <v>204</v>
      </c>
      <c r="QZX179" s="78" t="s">
        <v>204</v>
      </c>
      <c r="QZY179" s="78" t="s">
        <v>204</v>
      </c>
      <c r="QZZ179" s="78" t="s">
        <v>204</v>
      </c>
      <c r="RAA179" s="78" t="s">
        <v>204</v>
      </c>
      <c r="RAB179" s="78" t="s">
        <v>204</v>
      </c>
      <c r="RAC179" s="78" t="s">
        <v>204</v>
      </c>
      <c r="RAD179" s="78" t="s">
        <v>204</v>
      </c>
      <c r="RAE179" s="78" t="s">
        <v>204</v>
      </c>
      <c r="RAF179" s="78" t="s">
        <v>204</v>
      </c>
      <c r="RAG179" s="78" t="s">
        <v>204</v>
      </c>
      <c r="RAH179" s="78" t="s">
        <v>204</v>
      </c>
      <c r="RAI179" s="78" t="s">
        <v>204</v>
      </c>
      <c r="RAJ179" s="78" t="s">
        <v>204</v>
      </c>
      <c r="RAK179" s="78" t="s">
        <v>204</v>
      </c>
      <c r="RAL179" s="78" t="s">
        <v>204</v>
      </c>
      <c r="RAM179" s="78" t="s">
        <v>204</v>
      </c>
      <c r="RAN179" s="78" t="s">
        <v>204</v>
      </c>
      <c r="RAO179" s="78" t="s">
        <v>204</v>
      </c>
      <c r="RAP179" s="78" t="s">
        <v>204</v>
      </c>
      <c r="RAQ179" s="78" t="s">
        <v>204</v>
      </c>
      <c r="RAR179" s="78" t="s">
        <v>204</v>
      </c>
      <c r="RAS179" s="78" t="s">
        <v>204</v>
      </c>
      <c r="RAT179" s="78" t="s">
        <v>204</v>
      </c>
      <c r="RAU179" s="78" t="s">
        <v>204</v>
      </c>
      <c r="RAV179" s="78" t="s">
        <v>204</v>
      </c>
      <c r="RAW179" s="78" t="s">
        <v>204</v>
      </c>
      <c r="RAX179" s="78" t="s">
        <v>204</v>
      </c>
      <c r="RAY179" s="78" t="s">
        <v>204</v>
      </c>
      <c r="RAZ179" s="78" t="s">
        <v>204</v>
      </c>
      <c r="RBA179" s="78" t="s">
        <v>204</v>
      </c>
      <c r="RBB179" s="78" t="s">
        <v>204</v>
      </c>
      <c r="RBC179" s="78" t="s">
        <v>204</v>
      </c>
      <c r="RBD179" s="78" t="s">
        <v>204</v>
      </c>
      <c r="RBE179" s="78" t="s">
        <v>204</v>
      </c>
      <c r="RBF179" s="78" t="s">
        <v>204</v>
      </c>
      <c r="RBG179" s="78" t="s">
        <v>204</v>
      </c>
      <c r="RBH179" s="78" t="s">
        <v>204</v>
      </c>
      <c r="RBI179" s="78" t="s">
        <v>204</v>
      </c>
      <c r="RBJ179" s="78" t="s">
        <v>204</v>
      </c>
      <c r="RBK179" s="78" t="s">
        <v>204</v>
      </c>
      <c r="RBL179" s="78" t="s">
        <v>204</v>
      </c>
      <c r="RBM179" s="78" t="s">
        <v>204</v>
      </c>
      <c r="RBN179" s="78" t="s">
        <v>204</v>
      </c>
      <c r="RBO179" s="78" t="s">
        <v>204</v>
      </c>
      <c r="RBP179" s="78" t="s">
        <v>204</v>
      </c>
      <c r="RBQ179" s="78" t="s">
        <v>204</v>
      </c>
      <c r="RBR179" s="78" t="s">
        <v>204</v>
      </c>
      <c r="RBS179" s="78" t="s">
        <v>204</v>
      </c>
      <c r="RBT179" s="78" t="s">
        <v>204</v>
      </c>
      <c r="RBU179" s="78" t="s">
        <v>204</v>
      </c>
      <c r="RBV179" s="78" t="s">
        <v>204</v>
      </c>
      <c r="RBW179" s="78" t="s">
        <v>204</v>
      </c>
      <c r="RBX179" s="78" t="s">
        <v>204</v>
      </c>
      <c r="RBY179" s="78" t="s">
        <v>204</v>
      </c>
      <c r="RBZ179" s="78" t="s">
        <v>204</v>
      </c>
      <c r="RCA179" s="78" t="s">
        <v>204</v>
      </c>
      <c r="RCB179" s="78" t="s">
        <v>204</v>
      </c>
      <c r="RCC179" s="78" t="s">
        <v>204</v>
      </c>
      <c r="RCD179" s="78" t="s">
        <v>204</v>
      </c>
      <c r="RCE179" s="78" t="s">
        <v>204</v>
      </c>
      <c r="RCF179" s="78" t="s">
        <v>204</v>
      </c>
      <c r="RCG179" s="78" t="s">
        <v>204</v>
      </c>
      <c r="RCH179" s="78" t="s">
        <v>204</v>
      </c>
      <c r="RCI179" s="78" t="s">
        <v>204</v>
      </c>
      <c r="RCJ179" s="78" t="s">
        <v>204</v>
      </c>
      <c r="RCK179" s="78" t="s">
        <v>204</v>
      </c>
      <c r="RCL179" s="78" t="s">
        <v>204</v>
      </c>
      <c r="RCM179" s="78" t="s">
        <v>204</v>
      </c>
      <c r="RCN179" s="78" t="s">
        <v>204</v>
      </c>
      <c r="RCO179" s="78" t="s">
        <v>204</v>
      </c>
      <c r="RCP179" s="78" t="s">
        <v>204</v>
      </c>
      <c r="RCQ179" s="78" t="s">
        <v>204</v>
      </c>
      <c r="RCR179" s="78" t="s">
        <v>204</v>
      </c>
      <c r="RCS179" s="78" t="s">
        <v>204</v>
      </c>
      <c r="RCT179" s="78" t="s">
        <v>204</v>
      </c>
      <c r="RCU179" s="78" t="s">
        <v>204</v>
      </c>
      <c r="RCV179" s="78" t="s">
        <v>204</v>
      </c>
      <c r="RCW179" s="78" t="s">
        <v>204</v>
      </c>
      <c r="RCX179" s="78" t="s">
        <v>204</v>
      </c>
      <c r="RCY179" s="78" t="s">
        <v>204</v>
      </c>
      <c r="RCZ179" s="78" t="s">
        <v>204</v>
      </c>
      <c r="RDA179" s="78" t="s">
        <v>204</v>
      </c>
      <c r="RDB179" s="78" t="s">
        <v>204</v>
      </c>
      <c r="RDC179" s="78" t="s">
        <v>204</v>
      </c>
      <c r="RDD179" s="78" t="s">
        <v>204</v>
      </c>
      <c r="RDE179" s="78" t="s">
        <v>204</v>
      </c>
      <c r="RDF179" s="78" t="s">
        <v>204</v>
      </c>
      <c r="RDG179" s="78" t="s">
        <v>204</v>
      </c>
      <c r="RDH179" s="78" t="s">
        <v>204</v>
      </c>
      <c r="RDI179" s="78" t="s">
        <v>204</v>
      </c>
      <c r="RDJ179" s="78" t="s">
        <v>204</v>
      </c>
      <c r="RDK179" s="78" t="s">
        <v>204</v>
      </c>
      <c r="RDL179" s="78" t="s">
        <v>204</v>
      </c>
      <c r="RDM179" s="78" t="s">
        <v>204</v>
      </c>
      <c r="RDN179" s="78" t="s">
        <v>204</v>
      </c>
      <c r="RDO179" s="78" t="s">
        <v>204</v>
      </c>
      <c r="RDP179" s="78" t="s">
        <v>204</v>
      </c>
      <c r="RDQ179" s="78" t="s">
        <v>204</v>
      </c>
      <c r="RDR179" s="78" t="s">
        <v>204</v>
      </c>
      <c r="RDS179" s="78" t="s">
        <v>204</v>
      </c>
      <c r="RDT179" s="78" t="s">
        <v>204</v>
      </c>
      <c r="RDU179" s="78" t="s">
        <v>204</v>
      </c>
      <c r="RDV179" s="78" t="s">
        <v>204</v>
      </c>
      <c r="RDW179" s="78" t="s">
        <v>204</v>
      </c>
      <c r="RDX179" s="78" t="s">
        <v>204</v>
      </c>
      <c r="RDY179" s="78" t="s">
        <v>204</v>
      </c>
      <c r="RDZ179" s="78" t="s">
        <v>204</v>
      </c>
      <c r="REA179" s="78" t="s">
        <v>204</v>
      </c>
      <c r="REB179" s="78" t="s">
        <v>204</v>
      </c>
      <c r="REC179" s="78" t="s">
        <v>204</v>
      </c>
      <c r="RED179" s="78" t="s">
        <v>204</v>
      </c>
      <c r="REE179" s="78" t="s">
        <v>204</v>
      </c>
      <c r="REF179" s="78" t="s">
        <v>204</v>
      </c>
      <c r="REG179" s="78" t="s">
        <v>204</v>
      </c>
      <c r="REH179" s="78" t="s">
        <v>204</v>
      </c>
      <c r="REI179" s="78" t="s">
        <v>204</v>
      </c>
      <c r="REJ179" s="78" t="s">
        <v>204</v>
      </c>
      <c r="REK179" s="78" t="s">
        <v>204</v>
      </c>
      <c r="REL179" s="78" t="s">
        <v>204</v>
      </c>
      <c r="REM179" s="78" t="s">
        <v>204</v>
      </c>
      <c r="REN179" s="78" t="s">
        <v>204</v>
      </c>
      <c r="REO179" s="78" t="s">
        <v>204</v>
      </c>
      <c r="REP179" s="78" t="s">
        <v>204</v>
      </c>
      <c r="REQ179" s="78" t="s">
        <v>204</v>
      </c>
      <c r="RER179" s="78" t="s">
        <v>204</v>
      </c>
      <c r="RES179" s="78" t="s">
        <v>204</v>
      </c>
      <c r="RET179" s="78" t="s">
        <v>204</v>
      </c>
      <c r="REU179" s="78" t="s">
        <v>204</v>
      </c>
      <c r="REV179" s="78" t="s">
        <v>204</v>
      </c>
      <c r="REW179" s="78" t="s">
        <v>204</v>
      </c>
      <c r="REX179" s="78" t="s">
        <v>204</v>
      </c>
      <c r="REY179" s="78" t="s">
        <v>204</v>
      </c>
      <c r="REZ179" s="78" t="s">
        <v>204</v>
      </c>
      <c r="RFA179" s="78" t="s">
        <v>204</v>
      </c>
      <c r="RFB179" s="78" t="s">
        <v>204</v>
      </c>
      <c r="RFC179" s="78" t="s">
        <v>204</v>
      </c>
      <c r="RFD179" s="78" t="s">
        <v>204</v>
      </c>
      <c r="RFE179" s="78" t="s">
        <v>204</v>
      </c>
      <c r="RFF179" s="78" t="s">
        <v>204</v>
      </c>
      <c r="RFG179" s="78" t="s">
        <v>204</v>
      </c>
      <c r="RFH179" s="78" t="s">
        <v>204</v>
      </c>
      <c r="RFI179" s="78" t="s">
        <v>204</v>
      </c>
      <c r="RFJ179" s="78" t="s">
        <v>204</v>
      </c>
      <c r="RFK179" s="78" t="s">
        <v>204</v>
      </c>
      <c r="RFL179" s="78" t="s">
        <v>204</v>
      </c>
      <c r="RFM179" s="78" t="s">
        <v>204</v>
      </c>
      <c r="RFN179" s="78" t="s">
        <v>204</v>
      </c>
      <c r="RFO179" s="78" t="s">
        <v>204</v>
      </c>
      <c r="RFP179" s="78" t="s">
        <v>204</v>
      </c>
      <c r="RFQ179" s="78" t="s">
        <v>204</v>
      </c>
      <c r="RFR179" s="78" t="s">
        <v>204</v>
      </c>
      <c r="RFS179" s="78" t="s">
        <v>204</v>
      </c>
      <c r="RFT179" s="78" t="s">
        <v>204</v>
      </c>
      <c r="RFU179" s="78" t="s">
        <v>204</v>
      </c>
      <c r="RFV179" s="78" t="s">
        <v>204</v>
      </c>
      <c r="RFW179" s="78" t="s">
        <v>204</v>
      </c>
      <c r="RFX179" s="78" t="s">
        <v>204</v>
      </c>
      <c r="RFY179" s="78" t="s">
        <v>204</v>
      </c>
      <c r="RFZ179" s="78" t="s">
        <v>204</v>
      </c>
      <c r="RGA179" s="78" t="s">
        <v>204</v>
      </c>
      <c r="RGB179" s="78" t="s">
        <v>204</v>
      </c>
      <c r="RGC179" s="78" t="s">
        <v>204</v>
      </c>
      <c r="RGD179" s="78" t="s">
        <v>204</v>
      </c>
      <c r="RGE179" s="78" t="s">
        <v>204</v>
      </c>
      <c r="RGF179" s="78" t="s">
        <v>204</v>
      </c>
      <c r="RGG179" s="78" t="s">
        <v>204</v>
      </c>
      <c r="RGH179" s="78" t="s">
        <v>204</v>
      </c>
      <c r="RGI179" s="78" t="s">
        <v>204</v>
      </c>
      <c r="RGJ179" s="78" t="s">
        <v>204</v>
      </c>
      <c r="RGK179" s="78" t="s">
        <v>204</v>
      </c>
      <c r="RGL179" s="78" t="s">
        <v>204</v>
      </c>
      <c r="RGM179" s="78" t="s">
        <v>204</v>
      </c>
      <c r="RGN179" s="78" t="s">
        <v>204</v>
      </c>
      <c r="RGO179" s="78" t="s">
        <v>204</v>
      </c>
      <c r="RGP179" s="78" t="s">
        <v>204</v>
      </c>
      <c r="RGQ179" s="78" t="s">
        <v>204</v>
      </c>
      <c r="RGR179" s="78" t="s">
        <v>204</v>
      </c>
      <c r="RGS179" s="78" t="s">
        <v>204</v>
      </c>
      <c r="RGT179" s="78" t="s">
        <v>204</v>
      </c>
      <c r="RGU179" s="78" t="s">
        <v>204</v>
      </c>
      <c r="RGV179" s="78" t="s">
        <v>204</v>
      </c>
      <c r="RGW179" s="78" t="s">
        <v>204</v>
      </c>
      <c r="RGX179" s="78" t="s">
        <v>204</v>
      </c>
      <c r="RGY179" s="78" t="s">
        <v>204</v>
      </c>
      <c r="RGZ179" s="78" t="s">
        <v>204</v>
      </c>
      <c r="RHA179" s="78" t="s">
        <v>204</v>
      </c>
      <c r="RHB179" s="78" t="s">
        <v>204</v>
      </c>
      <c r="RHC179" s="78" t="s">
        <v>204</v>
      </c>
      <c r="RHD179" s="78" t="s">
        <v>204</v>
      </c>
      <c r="RHE179" s="78" t="s">
        <v>204</v>
      </c>
      <c r="RHF179" s="78" t="s">
        <v>204</v>
      </c>
      <c r="RHG179" s="78" t="s">
        <v>204</v>
      </c>
      <c r="RHH179" s="78" t="s">
        <v>204</v>
      </c>
      <c r="RHI179" s="78" t="s">
        <v>204</v>
      </c>
      <c r="RHJ179" s="78" t="s">
        <v>204</v>
      </c>
      <c r="RHK179" s="78" t="s">
        <v>204</v>
      </c>
      <c r="RHL179" s="78" t="s">
        <v>204</v>
      </c>
      <c r="RHM179" s="78" t="s">
        <v>204</v>
      </c>
      <c r="RHN179" s="78" t="s">
        <v>204</v>
      </c>
      <c r="RHO179" s="78" t="s">
        <v>204</v>
      </c>
      <c r="RHP179" s="78" t="s">
        <v>204</v>
      </c>
      <c r="RHQ179" s="78" t="s">
        <v>204</v>
      </c>
      <c r="RHR179" s="78" t="s">
        <v>204</v>
      </c>
      <c r="RHS179" s="78" t="s">
        <v>204</v>
      </c>
      <c r="RHT179" s="78" t="s">
        <v>204</v>
      </c>
      <c r="RHU179" s="78" t="s">
        <v>204</v>
      </c>
      <c r="RHV179" s="78" t="s">
        <v>204</v>
      </c>
      <c r="RHW179" s="78" t="s">
        <v>204</v>
      </c>
      <c r="RHX179" s="78" t="s">
        <v>204</v>
      </c>
      <c r="RHY179" s="78" t="s">
        <v>204</v>
      </c>
      <c r="RHZ179" s="78" t="s">
        <v>204</v>
      </c>
      <c r="RIA179" s="78" t="s">
        <v>204</v>
      </c>
      <c r="RIB179" s="78" t="s">
        <v>204</v>
      </c>
      <c r="RIC179" s="78" t="s">
        <v>204</v>
      </c>
      <c r="RID179" s="78" t="s">
        <v>204</v>
      </c>
      <c r="RIE179" s="78" t="s">
        <v>204</v>
      </c>
      <c r="RIF179" s="78" t="s">
        <v>204</v>
      </c>
      <c r="RIG179" s="78" t="s">
        <v>204</v>
      </c>
      <c r="RIH179" s="78" t="s">
        <v>204</v>
      </c>
      <c r="RII179" s="78" t="s">
        <v>204</v>
      </c>
      <c r="RIJ179" s="78" t="s">
        <v>204</v>
      </c>
      <c r="RIK179" s="78" t="s">
        <v>204</v>
      </c>
      <c r="RIL179" s="78" t="s">
        <v>204</v>
      </c>
      <c r="RIM179" s="78" t="s">
        <v>204</v>
      </c>
      <c r="RIN179" s="78" t="s">
        <v>204</v>
      </c>
      <c r="RIO179" s="78" t="s">
        <v>204</v>
      </c>
      <c r="RIP179" s="78" t="s">
        <v>204</v>
      </c>
      <c r="RIQ179" s="78" t="s">
        <v>204</v>
      </c>
      <c r="RIR179" s="78" t="s">
        <v>204</v>
      </c>
      <c r="RIS179" s="78" t="s">
        <v>204</v>
      </c>
      <c r="RIT179" s="78" t="s">
        <v>204</v>
      </c>
      <c r="RIU179" s="78" t="s">
        <v>204</v>
      </c>
      <c r="RIV179" s="78" t="s">
        <v>204</v>
      </c>
      <c r="RIW179" s="78" t="s">
        <v>204</v>
      </c>
      <c r="RIX179" s="78" t="s">
        <v>204</v>
      </c>
      <c r="RIY179" s="78" t="s">
        <v>204</v>
      </c>
      <c r="RIZ179" s="78" t="s">
        <v>204</v>
      </c>
      <c r="RJA179" s="78" t="s">
        <v>204</v>
      </c>
      <c r="RJB179" s="78" t="s">
        <v>204</v>
      </c>
      <c r="RJC179" s="78" t="s">
        <v>204</v>
      </c>
      <c r="RJD179" s="78" t="s">
        <v>204</v>
      </c>
      <c r="RJE179" s="78" t="s">
        <v>204</v>
      </c>
      <c r="RJF179" s="78" t="s">
        <v>204</v>
      </c>
      <c r="RJG179" s="78" t="s">
        <v>204</v>
      </c>
      <c r="RJH179" s="78" t="s">
        <v>204</v>
      </c>
      <c r="RJI179" s="78" t="s">
        <v>204</v>
      </c>
      <c r="RJJ179" s="78" t="s">
        <v>204</v>
      </c>
      <c r="RJK179" s="78" t="s">
        <v>204</v>
      </c>
      <c r="RJL179" s="78" t="s">
        <v>204</v>
      </c>
      <c r="RJM179" s="78" t="s">
        <v>204</v>
      </c>
      <c r="RJN179" s="78" t="s">
        <v>204</v>
      </c>
      <c r="RJO179" s="78" t="s">
        <v>204</v>
      </c>
      <c r="RJP179" s="78" t="s">
        <v>204</v>
      </c>
      <c r="RJQ179" s="78" t="s">
        <v>204</v>
      </c>
      <c r="RJR179" s="78" t="s">
        <v>204</v>
      </c>
      <c r="RJS179" s="78" t="s">
        <v>204</v>
      </c>
      <c r="RJT179" s="78" t="s">
        <v>204</v>
      </c>
      <c r="RJU179" s="78" t="s">
        <v>204</v>
      </c>
      <c r="RJV179" s="78" t="s">
        <v>204</v>
      </c>
      <c r="RJW179" s="78" t="s">
        <v>204</v>
      </c>
      <c r="RJX179" s="78" t="s">
        <v>204</v>
      </c>
      <c r="RJY179" s="78" t="s">
        <v>204</v>
      </c>
      <c r="RJZ179" s="78" t="s">
        <v>204</v>
      </c>
      <c r="RKA179" s="78" t="s">
        <v>204</v>
      </c>
      <c r="RKB179" s="78" t="s">
        <v>204</v>
      </c>
      <c r="RKC179" s="78" t="s">
        <v>204</v>
      </c>
      <c r="RKD179" s="78" t="s">
        <v>204</v>
      </c>
      <c r="RKE179" s="78" t="s">
        <v>204</v>
      </c>
      <c r="RKF179" s="78" t="s">
        <v>204</v>
      </c>
      <c r="RKG179" s="78" t="s">
        <v>204</v>
      </c>
      <c r="RKH179" s="78" t="s">
        <v>204</v>
      </c>
      <c r="RKI179" s="78" t="s">
        <v>204</v>
      </c>
      <c r="RKJ179" s="78" t="s">
        <v>204</v>
      </c>
      <c r="RKK179" s="78" t="s">
        <v>204</v>
      </c>
      <c r="RKL179" s="78" t="s">
        <v>204</v>
      </c>
      <c r="RKM179" s="78" t="s">
        <v>204</v>
      </c>
      <c r="RKN179" s="78" t="s">
        <v>204</v>
      </c>
      <c r="RKO179" s="78" t="s">
        <v>204</v>
      </c>
      <c r="RKP179" s="78" t="s">
        <v>204</v>
      </c>
      <c r="RKQ179" s="78" t="s">
        <v>204</v>
      </c>
      <c r="RKR179" s="78" t="s">
        <v>204</v>
      </c>
      <c r="RKS179" s="78" t="s">
        <v>204</v>
      </c>
      <c r="RKT179" s="78" t="s">
        <v>204</v>
      </c>
      <c r="RKU179" s="78" t="s">
        <v>204</v>
      </c>
      <c r="RKV179" s="78" t="s">
        <v>204</v>
      </c>
      <c r="RKW179" s="78" t="s">
        <v>204</v>
      </c>
      <c r="RKX179" s="78" t="s">
        <v>204</v>
      </c>
      <c r="RKY179" s="78" t="s">
        <v>204</v>
      </c>
      <c r="RKZ179" s="78" t="s">
        <v>204</v>
      </c>
      <c r="RLA179" s="78" t="s">
        <v>204</v>
      </c>
      <c r="RLB179" s="78" t="s">
        <v>204</v>
      </c>
      <c r="RLC179" s="78" t="s">
        <v>204</v>
      </c>
      <c r="RLD179" s="78" t="s">
        <v>204</v>
      </c>
      <c r="RLE179" s="78" t="s">
        <v>204</v>
      </c>
      <c r="RLF179" s="78" t="s">
        <v>204</v>
      </c>
      <c r="RLG179" s="78" t="s">
        <v>204</v>
      </c>
      <c r="RLH179" s="78" t="s">
        <v>204</v>
      </c>
      <c r="RLI179" s="78" t="s">
        <v>204</v>
      </c>
      <c r="RLJ179" s="78" t="s">
        <v>204</v>
      </c>
      <c r="RLK179" s="78" t="s">
        <v>204</v>
      </c>
      <c r="RLL179" s="78" t="s">
        <v>204</v>
      </c>
      <c r="RLM179" s="78" t="s">
        <v>204</v>
      </c>
      <c r="RLN179" s="78" t="s">
        <v>204</v>
      </c>
      <c r="RLO179" s="78" t="s">
        <v>204</v>
      </c>
      <c r="RLP179" s="78" t="s">
        <v>204</v>
      </c>
      <c r="RLQ179" s="78" t="s">
        <v>204</v>
      </c>
      <c r="RLR179" s="78" t="s">
        <v>204</v>
      </c>
      <c r="RLS179" s="78" t="s">
        <v>204</v>
      </c>
      <c r="RLT179" s="78" t="s">
        <v>204</v>
      </c>
      <c r="RLU179" s="78" t="s">
        <v>204</v>
      </c>
      <c r="RLV179" s="78" t="s">
        <v>204</v>
      </c>
      <c r="RLW179" s="78" t="s">
        <v>204</v>
      </c>
      <c r="RLX179" s="78" t="s">
        <v>204</v>
      </c>
      <c r="RLY179" s="78" t="s">
        <v>204</v>
      </c>
      <c r="RLZ179" s="78" t="s">
        <v>204</v>
      </c>
      <c r="RMA179" s="78" t="s">
        <v>204</v>
      </c>
      <c r="RMB179" s="78" t="s">
        <v>204</v>
      </c>
      <c r="RMC179" s="78" t="s">
        <v>204</v>
      </c>
      <c r="RMD179" s="78" t="s">
        <v>204</v>
      </c>
      <c r="RME179" s="78" t="s">
        <v>204</v>
      </c>
      <c r="RMF179" s="78" t="s">
        <v>204</v>
      </c>
      <c r="RMG179" s="78" t="s">
        <v>204</v>
      </c>
      <c r="RMH179" s="78" t="s">
        <v>204</v>
      </c>
      <c r="RMI179" s="78" t="s">
        <v>204</v>
      </c>
      <c r="RMJ179" s="78" t="s">
        <v>204</v>
      </c>
      <c r="RMK179" s="78" t="s">
        <v>204</v>
      </c>
      <c r="RML179" s="78" t="s">
        <v>204</v>
      </c>
      <c r="RMM179" s="78" t="s">
        <v>204</v>
      </c>
      <c r="RMN179" s="78" t="s">
        <v>204</v>
      </c>
      <c r="RMO179" s="78" t="s">
        <v>204</v>
      </c>
      <c r="RMP179" s="78" t="s">
        <v>204</v>
      </c>
      <c r="RMQ179" s="78" t="s">
        <v>204</v>
      </c>
      <c r="RMR179" s="78" t="s">
        <v>204</v>
      </c>
      <c r="RMS179" s="78" t="s">
        <v>204</v>
      </c>
      <c r="RMT179" s="78" t="s">
        <v>204</v>
      </c>
      <c r="RMU179" s="78" t="s">
        <v>204</v>
      </c>
      <c r="RMV179" s="78" t="s">
        <v>204</v>
      </c>
      <c r="RMW179" s="78" t="s">
        <v>204</v>
      </c>
      <c r="RMX179" s="78" t="s">
        <v>204</v>
      </c>
      <c r="RMY179" s="78" t="s">
        <v>204</v>
      </c>
      <c r="RMZ179" s="78" t="s">
        <v>204</v>
      </c>
      <c r="RNA179" s="78" t="s">
        <v>204</v>
      </c>
      <c r="RNB179" s="78" t="s">
        <v>204</v>
      </c>
      <c r="RNC179" s="78" t="s">
        <v>204</v>
      </c>
      <c r="RND179" s="78" t="s">
        <v>204</v>
      </c>
      <c r="RNE179" s="78" t="s">
        <v>204</v>
      </c>
      <c r="RNF179" s="78" t="s">
        <v>204</v>
      </c>
      <c r="RNG179" s="78" t="s">
        <v>204</v>
      </c>
      <c r="RNH179" s="78" t="s">
        <v>204</v>
      </c>
      <c r="RNI179" s="78" t="s">
        <v>204</v>
      </c>
      <c r="RNJ179" s="78" t="s">
        <v>204</v>
      </c>
      <c r="RNK179" s="78" t="s">
        <v>204</v>
      </c>
      <c r="RNL179" s="78" t="s">
        <v>204</v>
      </c>
      <c r="RNM179" s="78" t="s">
        <v>204</v>
      </c>
      <c r="RNN179" s="78" t="s">
        <v>204</v>
      </c>
      <c r="RNO179" s="78" t="s">
        <v>204</v>
      </c>
      <c r="RNP179" s="78" t="s">
        <v>204</v>
      </c>
      <c r="RNQ179" s="78" t="s">
        <v>204</v>
      </c>
      <c r="RNR179" s="78" t="s">
        <v>204</v>
      </c>
      <c r="RNS179" s="78" t="s">
        <v>204</v>
      </c>
      <c r="RNT179" s="78" t="s">
        <v>204</v>
      </c>
      <c r="RNU179" s="78" t="s">
        <v>204</v>
      </c>
      <c r="RNV179" s="78" t="s">
        <v>204</v>
      </c>
      <c r="RNW179" s="78" t="s">
        <v>204</v>
      </c>
      <c r="RNX179" s="78" t="s">
        <v>204</v>
      </c>
      <c r="RNY179" s="78" t="s">
        <v>204</v>
      </c>
      <c r="RNZ179" s="78" t="s">
        <v>204</v>
      </c>
      <c r="ROA179" s="78" t="s">
        <v>204</v>
      </c>
      <c r="ROB179" s="78" t="s">
        <v>204</v>
      </c>
      <c r="ROC179" s="78" t="s">
        <v>204</v>
      </c>
      <c r="ROD179" s="78" t="s">
        <v>204</v>
      </c>
      <c r="ROE179" s="78" t="s">
        <v>204</v>
      </c>
      <c r="ROF179" s="78" t="s">
        <v>204</v>
      </c>
      <c r="ROG179" s="78" t="s">
        <v>204</v>
      </c>
      <c r="ROH179" s="78" t="s">
        <v>204</v>
      </c>
      <c r="ROI179" s="78" t="s">
        <v>204</v>
      </c>
      <c r="ROJ179" s="78" t="s">
        <v>204</v>
      </c>
      <c r="ROK179" s="78" t="s">
        <v>204</v>
      </c>
      <c r="ROL179" s="78" t="s">
        <v>204</v>
      </c>
      <c r="ROM179" s="78" t="s">
        <v>204</v>
      </c>
      <c r="RON179" s="78" t="s">
        <v>204</v>
      </c>
      <c r="ROO179" s="78" t="s">
        <v>204</v>
      </c>
      <c r="ROP179" s="78" t="s">
        <v>204</v>
      </c>
      <c r="ROQ179" s="78" t="s">
        <v>204</v>
      </c>
      <c r="ROR179" s="78" t="s">
        <v>204</v>
      </c>
      <c r="ROS179" s="78" t="s">
        <v>204</v>
      </c>
      <c r="ROT179" s="78" t="s">
        <v>204</v>
      </c>
      <c r="ROU179" s="78" t="s">
        <v>204</v>
      </c>
      <c r="ROV179" s="78" t="s">
        <v>204</v>
      </c>
      <c r="ROW179" s="78" t="s">
        <v>204</v>
      </c>
      <c r="ROX179" s="78" t="s">
        <v>204</v>
      </c>
      <c r="ROY179" s="78" t="s">
        <v>204</v>
      </c>
      <c r="ROZ179" s="78" t="s">
        <v>204</v>
      </c>
      <c r="RPA179" s="78" t="s">
        <v>204</v>
      </c>
      <c r="RPB179" s="78" t="s">
        <v>204</v>
      </c>
      <c r="RPC179" s="78" t="s">
        <v>204</v>
      </c>
      <c r="RPD179" s="78" t="s">
        <v>204</v>
      </c>
      <c r="RPE179" s="78" t="s">
        <v>204</v>
      </c>
      <c r="RPF179" s="78" t="s">
        <v>204</v>
      </c>
      <c r="RPG179" s="78" t="s">
        <v>204</v>
      </c>
      <c r="RPH179" s="78" t="s">
        <v>204</v>
      </c>
      <c r="RPI179" s="78" t="s">
        <v>204</v>
      </c>
      <c r="RPJ179" s="78" t="s">
        <v>204</v>
      </c>
      <c r="RPK179" s="78" t="s">
        <v>204</v>
      </c>
      <c r="RPL179" s="78" t="s">
        <v>204</v>
      </c>
      <c r="RPM179" s="78" t="s">
        <v>204</v>
      </c>
      <c r="RPN179" s="78" t="s">
        <v>204</v>
      </c>
      <c r="RPO179" s="78" t="s">
        <v>204</v>
      </c>
      <c r="RPP179" s="78" t="s">
        <v>204</v>
      </c>
      <c r="RPQ179" s="78" t="s">
        <v>204</v>
      </c>
      <c r="RPR179" s="78" t="s">
        <v>204</v>
      </c>
      <c r="RPS179" s="78" t="s">
        <v>204</v>
      </c>
      <c r="RPT179" s="78" t="s">
        <v>204</v>
      </c>
      <c r="RPU179" s="78" t="s">
        <v>204</v>
      </c>
      <c r="RPV179" s="78" t="s">
        <v>204</v>
      </c>
      <c r="RPW179" s="78" t="s">
        <v>204</v>
      </c>
      <c r="RPX179" s="78" t="s">
        <v>204</v>
      </c>
      <c r="RPY179" s="78" t="s">
        <v>204</v>
      </c>
      <c r="RPZ179" s="78" t="s">
        <v>204</v>
      </c>
      <c r="RQA179" s="78" t="s">
        <v>204</v>
      </c>
      <c r="RQB179" s="78" t="s">
        <v>204</v>
      </c>
      <c r="RQC179" s="78" t="s">
        <v>204</v>
      </c>
      <c r="RQD179" s="78" t="s">
        <v>204</v>
      </c>
      <c r="RQE179" s="78" t="s">
        <v>204</v>
      </c>
      <c r="RQF179" s="78" t="s">
        <v>204</v>
      </c>
      <c r="RQG179" s="78" t="s">
        <v>204</v>
      </c>
      <c r="RQH179" s="78" t="s">
        <v>204</v>
      </c>
      <c r="RQI179" s="78" t="s">
        <v>204</v>
      </c>
      <c r="RQJ179" s="78" t="s">
        <v>204</v>
      </c>
      <c r="RQK179" s="78" t="s">
        <v>204</v>
      </c>
      <c r="RQL179" s="78" t="s">
        <v>204</v>
      </c>
      <c r="RQM179" s="78" t="s">
        <v>204</v>
      </c>
      <c r="RQN179" s="78" t="s">
        <v>204</v>
      </c>
      <c r="RQO179" s="78" t="s">
        <v>204</v>
      </c>
      <c r="RQP179" s="78" t="s">
        <v>204</v>
      </c>
      <c r="RQQ179" s="78" t="s">
        <v>204</v>
      </c>
      <c r="RQR179" s="78" t="s">
        <v>204</v>
      </c>
      <c r="RQS179" s="78" t="s">
        <v>204</v>
      </c>
      <c r="RQT179" s="78" t="s">
        <v>204</v>
      </c>
      <c r="RQU179" s="78" t="s">
        <v>204</v>
      </c>
      <c r="RQV179" s="78" t="s">
        <v>204</v>
      </c>
      <c r="RQW179" s="78" t="s">
        <v>204</v>
      </c>
      <c r="RQX179" s="78" t="s">
        <v>204</v>
      </c>
      <c r="RQY179" s="78" t="s">
        <v>204</v>
      </c>
      <c r="RQZ179" s="78" t="s">
        <v>204</v>
      </c>
      <c r="RRA179" s="78" t="s">
        <v>204</v>
      </c>
      <c r="RRB179" s="78" t="s">
        <v>204</v>
      </c>
      <c r="RRC179" s="78" t="s">
        <v>204</v>
      </c>
      <c r="RRD179" s="78" t="s">
        <v>204</v>
      </c>
      <c r="RRE179" s="78" t="s">
        <v>204</v>
      </c>
      <c r="RRF179" s="78" t="s">
        <v>204</v>
      </c>
      <c r="RRG179" s="78" t="s">
        <v>204</v>
      </c>
      <c r="RRH179" s="78" t="s">
        <v>204</v>
      </c>
      <c r="RRI179" s="78" t="s">
        <v>204</v>
      </c>
      <c r="RRJ179" s="78" t="s">
        <v>204</v>
      </c>
      <c r="RRK179" s="78" t="s">
        <v>204</v>
      </c>
      <c r="RRL179" s="78" t="s">
        <v>204</v>
      </c>
      <c r="RRM179" s="78" t="s">
        <v>204</v>
      </c>
      <c r="RRN179" s="78" t="s">
        <v>204</v>
      </c>
      <c r="RRO179" s="78" t="s">
        <v>204</v>
      </c>
      <c r="RRP179" s="78" t="s">
        <v>204</v>
      </c>
      <c r="RRQ179" s="78" t="s">
        <v>204</v>
      </c>
      <c r="RRR179" s="78" t="s">
        <v>204</v>
      </c>
      <c r="RRS179" s="78" t="s">
        <v>204</v>
      </c>
      <c r="RRT179" s="78" t="s">
        <v>204</v>
      </c>
      <c r="RRU179" s="78" t="s">
        <v>204</v>
      </c>
      <c r="RRV179" s="78" t="s">
        <v>204</v>
      </c>
      <c r="RRW179" s="78" t="s">
        <v>204</v>
      </c>
      <c r="RRX179" s="78" t="s">
        <v>204</v>
      </c>
      <c r="RRY179" s="78" t="s">
        <v>204</v>
      </c>
      <c r="RRZ179" s="78" t="s">
        <v>204</v>
      </c>
      <c r="RSA179" s="78" t="s">
        <v>204</v>
      </c>
      <c r="RSB179" s="78" t="s">
        <v>204</v>
      </c>
      <c r="RSC179" s="78" t="s">
        <v>204</v>
      </c>
      <c r="RSD179" s="78" t="s">
        <v>204</v>
      </c>
      <c r="RSE179" s="78" t="s">
        <v>204</v>
      </c>
      <c r="RSF179" s="78" t="s">
        <v>204</v>
      </c>
      <c r="RSG179" s="78" t="s">
        <v>204</v>
      </c>
      <c r="RSH179" s="78" t="s">
        <v>204</v>
      </c>
      <c r="RSI179" s="78" t="s">
        <v>204</v>
      </c>
      <c r="RSJ179" s="78" t="s">
        <v>204</v>
      </c>
      <c r="RSK179" s="78" t="s">
        <v>204</v>
      </c>
      <c r="RSL179" s="78" t="s">
        <v>204</v>
      </c>
      <c r="RSM179" s="78" t="s">
        <v>204</v>
      </c>
      <c r="RSN179" s="78" t="s">
        <v>204</v>
      </c>
      <c r="RSO179" s="78" t="s">
        <v>204</v>
      </c>
      <c r="RSP179" s="78" t="s">
        <v>204</v>
      </c>
      <c r="RSQ179" s="78" t="s">
        <v>204</v>
      </c>
      <c r="RSR179" s="78" t="s">
        <v>204</v>
      </c>
      <c r="RSS179" s="78" t="s">
        <v>204</v>
      </c>
      <c r="RST179" s="78" t="s">
        <v>204</v>
      </c>
      <c r="RSU179" s="78" t="s">
        <v>204</v>
      </c>
      <c r="RSV179" s="78" t="s">
        <v>204</v>
      </c>
      <c r="RSW179" s="78" t="s">
        <v>204</v>
      </c>
      <c r="RSX179" s="78" t="s">
        <v>204</v>
      </c>
      <c r="RSY179" s="78" t="s">
        <v>204</v>
      </c>
      <c r="RSZ179" s="78" t="s">
        <v>204</v>
      </c>
      <c r="RTA179" s="78" t="s">
        <v>204</v>
      </c>
      <c r="RTB179" s="78" t="s">
        <v>204</v>
      </c>
      <c r="RTC179" s="78" t="s">
        <v>204</v>
      </c>
      <c r="RTD179" s="78" t="s">
        <v>204</v>
      </c>
      <c r="RTE179" s="78" t="s">
        <v>204</v>
      </c>
      <c r="RTF179" s="78" t="s">
        <v>204</v>
      </c>
      <c r="RTG179" s="78" t="s">
        <v>204</v>
      </c>
      <c r="RTH179" s="78" t="s">
        <v>204</v>
      </c>
      <c r="RTI179" s="78" t="s">
        <v>204</v>
      </c>
      <c r="RTJ179" s="78" t="s">
        <v>204</v>
      </c>
      <c r="RTK179" s="78" t="s">
        <v>204</v>
      </c>
      <c r="RTL179" s="78" t="s">
        <v>204</v>
      </c>
      <c r="RTM179" s="78" t="s">
        <v>204</v>
      </c>
      <c r="RTN179" s="78" t="s">
        <v>204</v>
      </c>
      <c r="RTO179" s="78" t="s">
        <v>204</v>
      </c>
      <c r="RTP179" s="78" t="s">
        <v>204</v>
      </c>
      <c r="RTQ179" s="78" t="s">
        <v>204</v>
      </c>
      <c r="RTR179" s="78" t="s">
        <v>204</v>
      </c>
      <c r="RTS179" s="78" t="s">
        <v>204</v>
      </c>
      <c r="RTT179" s="78" t="s">
        <v>204</v>
      </c>
      <c r="RTU179" s="78" t="s">
        <v>204</v>
      </c>
      <c r="RTV179" s="78" t="s">
        <v>204</v>
      </c>
      <c r="RTW179" s="78" t="s">
        <v>204</v>
      </c>
      <c r="RTX179" s="78" t="s">
        <v>204</v>
      </c>
      <c r="RTY179" s="78" t="s">
        <v>204</v>
      </c>
      <c r="RTZ179" s="78" t="s">
        <v>204</v>
      </c>
      <c r="RUA179" s="78" t="s">
        <v>204</v>
      </c>
      <c r="RUB179" s="78" t="s">
        <v>204</v>
      </c>
      <c r="RUC179" s="78" t="s">
        <v>204</v>
      </c>
      <c r="RUD179" s="78" t="s">
        <v>204</v>
      </c>
      <c r="RUE179" s="78" t="s">
        <v>204</v>
      </c>
      <c r="RUF179" s="78" t="s">
        <v>204</v>
      </c>
      <c r="RUG179" s="78" t="s">
        <v>204</v>
      </c>
      <c r="RUH179" s="78" t="s">
        <v>204</v>
      </c>
      <c r="RUI179" s="78" t="s">
        <v>204</v>
      </c>
      <c r="RUJ179" s="78" t="s">
        <v>204</v>
      </c>
      <c r="RUK179" s="78" t="s">
        <v>204</v>
      </c>
      <c r="RUL179" s="78" t="s">
        <v>204</v>
      </c>
      <c r="RUM179" s="78" t="s">
        <v>204</v>
      </c>
      <c r="RUN179" s="78" t="s">
        <v>204</v>
      </c>
      <c r="RUO179" s="78" t="s">
        <v>204</v>
      </c>
      <c r="RUP179" s="78" t="s">
        <v>204</v>
      </c>
      <c r="RUQ179" s="78" t="s">
        <v>204</v>
      </c>
      <c r="RUR179" s="78" t="s">
        <v>204</v>
      </c>
      <c r="RUS179" s="78" t="s">
        <v>204</v>
      </c>
      <c r="RUT179" s="78" t="s">
        <v>204</v>
      </c>
      <c r="RUU179" s="78" t="s">
        <v>204</v>
      </c>
      <c r="RUV179" s="78" t="s">
        <v>204</v>
      </c>
      <c r="RUW179" s="78" t="s">
        <v>204</v>
      </c>
      <c r="RUX179" s="78" t="s">
        <v>204</v>
      </c>
      <c r="RUY179" s="78" t="s">
        <v>204</v>
      </c>
      <c r="RUZ179" s="78" t="s">
        <v>204</v>
      </c>
      <c r="RVA179" s="78" t="s">
        <v>204</v>
      </c>
      <c r="RVB179" s="78" t="s">
        <v>204</v>
      </c>
      <c r="RVC179" s="78" t="s">
        <v>204</v>
      </c>
      <c r="RVD179" s="78" t="s">
        <v>204</v>
      </c>
      <c r="RVE179" s="78" t="s">
        <v>204</v>
      </c>
      <c r="RVF179" s="78" t="s">
        <v>204</v>
      </c>
      <c r="RVG179" s="78" t="s">
        <v>204</v>
      </c>
      <c r="RVH179" s="78" t="s">
        <v>204</v>
      </c>
      <c r="RVI179" s="78" t="s">
        <v>204</v>
      </c>
      <c r="RVJ179" s="78" t="s">
        <v>204</v>
      </c>
      <c r="RVK179" s="78" t="s">
        <v>204</v>
      </c>
      <c r="RVL179" s="78" t="s">
        <v>204</v>
      </c>
      <c r="RVM179" s="78" t="s">
        <v>204</v>
      </c>
      <c r="RVN179" s="78" t="s">
        <v>204</v>
      </c>
      <c r="RVO179" s="78" t="s">
        <v>204</v>
      </c>
      <c r="RVP179" s="78" t="s">
        <v>204</v>
      </c>
      <c r="RVQ179" s="78" t="s">
        <v>204</v>
      </c>
      <c r="RVR179" s="78" t="s">
        <v>204</v>
      </c>
      <c r="RVS179" s="78" t="s">
        <v>204</v>
      </c>
      <c r="RVT179" s="78" t="s">
        <v>204</v>
      </c>
      <c r="RVU179" s="78" t="s">
        <v>204</v>
      </c>
      <c r="RVV179" s="78" t="s">
        <v>204</v>
      </c>
      <c r="RVW179" s="78" t="s">
        <v>204</v>
      </c>
      <c r="RVX179" s="78" t="s">
        <v>204</v>
      </c>
      <c r="RVY179" s="78" t="s">
        <v>204</v>
      </c>
      <c r="RVZ179" s="78" t="s">
        <v>204</v>
      </c>
      <c r="RWA179" s="78" t="s">
        <v>204</v>
      </c>
      <c r="RWB179" s="78" t="s">
        <v>204</v>
      </c>
      <c r="RWC179" s="78" t="s">
        <v>204</v>
      </c>
      <c r="RWD179" s="78" t="s">
        <v>204</v>
      </c>
      <c r="RWE179" s="78" t="s">
        <v>204</v>
      </c>
      <c r="RWF179" s="78" t="s">
        <v>204</v>
      </c>
      <c r="RWG179" s="78" t="s">
        <v>204</v>
      </c>
      <c r="RWH179" s="78" t="s">
        <v>204</v>
      </c>
      <c r="RWI179" s="78" t="s">
        <v>204</v>
      </c>
      <c r="RWJ179" s="78" t="s">
        <v>204</v>
      </c>
      <c r="RWK179" s="78" t="s">
        <v>204</v>
      </c>
      <c r="RWL179" s="78" t="s">
        <v>204</v>
      </c>
      <c r="RWM179" s="78" t="s">
        <v>204</v>
      </c>
      <c r="RWN179" s="78" t="s">
        <v>204</v>
      </c>
      <c r="RWO179" s="78" t="s">
        <v>204</v>
      </c>
      <c r="RWP179" s="78" t="s">
        <v>204</v>
      </c>
      <c r="RWQ179" s="78" t="s">
        <v>204</v>
      </c>
      <c r="RWR179" s="78" t="s">
        <v>204</v>
      </c>
      <c r="RWS179" s="78" t="s">
        <v>204</v>
      </c>
      <c r="RWT179" s="78" t="s">
        <v>204</v>
      </c>
      <c r="RWU179" s="78" t="s">
        <v>204</v>
      </c>
      <c r="RWV179" s="78" t="s">
        <v>204</v>
      </c>
      <c r="RWW179" s="78" t="s">
        <v>204</v>
      </c>
      <c r="RWX179" s="78" t="s">
        <v>204</v>
      </c>
      <c r="RWY179" s="78" t="s">
        <v>204</v>
      </c>
      <c r="RWZ179" s="78" t="s">
        <v>204</v>
      </c>
      <c r="RXA179" s="78" t="s">
        <v>204</v>
      </c>
      <c r="RXB179" s="78" t="s">
        <v>204</v>
      </c>
      <c r="RXC179" s="78" t="s">
        <v>204</v>
      </c>
      <c r="RXD179" s="78" t="s">
        <v>204</v>
      </c>
      <c r="RXE179" s="78" t="s">
        <v>204</v>
      </c>
      <c r="RXF179" s="78" t="s">
        <v>204</v>
      </c>
      <c r="RXG179" s="78" t="s">
        <v>204</v>
      </c>
      <c r="RXH179" s="78" t="s">
        <v>204</v>
      </c>
      <c r="RXI179" s="78" t="s">
        <v>204</v>
      </c>
      <c r="RXJ179" s="78" t="s">
        <v>204</v>
      </c>
      <c r="RXK179" s="78" t="s">
        <v>204</v>
      </c>
      <c r="RXL179" s="78" t="s">
        <v>204</v>
      </c>
      <c r="RXM179" s="78" t="s">
        <v>204</v>
      </c>
      <c r="RXN179" s="78" t="s">
        <v>204</v>
      </c>
      <c r="RXO179" s="78" t="s">
        <v>204</v>
      </c>
      <c r="RXP179" s="78" t="s">
        <v>204</v>
      </c>
      <c r="RXQ179" s="78" t="s">
        <v>204</v>
      </c>
      <c r="RXR179" s="78" t="s">
        <v>204</v>
      </c>
      <c r="RXS179" s="78" t="s">
        <v>204</v>
      </c>
      <c r="RXT179" s="78" t="s">
        <v>204</v>
      </c>
      <c r="RXU179" s="78" t="s">
        <v>204</v>
      </c>
      <c r="RXV179" s="78" t="s">
        <v>204</v>
      </c>
      <c r="RXW179" s="78" t="s">
        <v>204</v>
      </c>
      <c r="RXX179" s="78" t="s">
        <v>204</v>
      </c>
      <c r="RXY179" s="78" t="s">
        <v>204</v>
      </c>
      <c r="RXZ179" s="78" t="s">
        <v>204</v>
      </c>
      <c r="RYA179" s="78" t="s">
        <v>204</v>
      </c>
      <c r="RYB179" s="78" t="s">
        <v>204</v>
      </c>
      <c r="RYC179" s="78" t="s">
        <v>204</v>
      </c>
      <c r="RYD179" s="78" t="s">
        <v>204</v>
      </c>
      <c r="RYE179" s="78" t="s">
        <v>204</v>
      </c>
      <c r="RYF179" s="78" t="s">
        <v>204</v>
      </c>
      <c r="RYG179" s="78" t="s">
        <v>204</v>
      </c>
      <c r="RYH179" s="78" t="s">
        <v>204</v>
      </c>
      <c r="RYI179" s="78" t="s">
        <v>204</v>
      </c>
      <c r="RYJ179" s="78" t="s">
        <v>204</v>
      </c>
      <c r="RYK179" s="78" t="s">
        <v>204</v>
      </c>
      <c r="RYL179" s="78" t="s">
        <v>204</v>
      </c>
      <c r="RYM179" s="78" t="s">
        <v>204</v>
      </c>
      <c r="RYN179" s="78" t="s">
        <v>204</v>
      </c>
      <c r="RYO179" s="78" t="s">
        <v>204</v>
      </c>
      <c r="RYP179" s="78" t="s">
        <v>204</v>
      </c>
      <c r="RYQ179" s="78" t="s">
        <v>204</v>
      </c>
      <c r="RYR179" s="78" t="s">
        <v>204</v>
      </c>
      <c r="RYS179" s="78" t="s">
        <v>204</v>
      </c>
      <c r="RYT179" s="78" t="s">
        <v>204</v>
      </c>
      <c r="RYU179" s="78" t="s">
        <v>204</v>
      </c>
      <c r="RYV179" s="78" t="s">
        <v>204</v>
      </c>
      <c r="RYW179" s="78" t="s">
        <v>204</v>
      </c>
      <c r="RYX179" s="78" t="s">
        <v>204</v>
      </c>
      <c r="RYY179" s="78" t="s">
        <v>204</v>
      </c>
      <c r="RYZ179" s="78" t="s">
        <v>204</v>
      </c>
      <c r="RZA179" s="78" t="s">
        <v>204</v>
      </c>
      <c r="RZB179" s="78" t="s">
        <v>204</v>
      </c>
      <c r="RZC179" s="78" t="s">
        <v>204</v>
      </c>
      <c r="RZD179" s="78" t="s">
        <v>204</v>
      </c>
      <c r="RZE179" s="78" t="s">
        <v>204</v>
      </c>
      <c r="RZF179" s="78" t="s">
        <v>204</v>
      </c>
      <c r="RZG179" s="78" t="s">
        <v>204</v>
      </c>
      <c r="RZH179" s="78" t="s">
        <v>204</v>
      </c>
      <c r="RZI179" s="78" t="s">
        <v>204</v>
      </c>
      <c r="RZJ179" s="78" t="s">
        <v>204</v>
      </c>
      <c r="RZK179" s="78" t="s">
        <v>204</v>
      </c>
      <c r="RZL179" s="78" t="s">
        <v>204</v>
      </c>
      <c r="RZM179" s="78" t="s">
        <v>204</v>
      </c>
      <c r="RZN179" s="78" t="s">
        <v>204</v>
      </c>
      <c r="RZO179" s="78" t="s">
        <v>204</v>
      </c>
      <c r="RZP179" s="78" t="s">
        <v>204</v>
      </c>
      <c r="RZQ179" s="78" t="s">
        <v>204</v>
      </c>
      <c r="RZR179" s="78" t="s">
        <v>204</v>
      </c>
      <c r="RZS179" s="78" t="s">
        <v>204</v>
      </c>
      <c r="RZT179" s="78" t="s">
        <v>204</v>
      </c>
      <c r="RZU179" s="78" t="s">
        <v>204</v>
      </c>
      <c r="RZV179" s="78" t="s">
        <v>204</v>
      </c>
      <c r="RZW179" s="78" t="s">
        <v>204</v>
      </c>
      <c r="RZX179" s="78" t="s">
        <v>204</v>
      </c>
      <c r="RZY179" s="78" t="s">
        <v>204</v>
      </c>
      <c r="RZZ179" s="78" t="s">
        <v>204</v>
      </c>
      <c r="SAA179" s="78" t="s">
        <v>204</v>
      </c>
      <c r="SAB179" s="78" t="s">
        <v>204</v>
      </c>
      <c r="SAC179" s="78" t="s">
        <v>204</v>
      </c>
      <c r="SAD179" s="78" t="s">
        <v>204</v>
      </c>
      <c r="SAE179" s="78" t="s">
        <v>204</v>
      </c>
      <c r="SAF179" s="78" t="s">
        <v>204</v>
      </c>
      <c r="SAG179" s="78" t="s">
        <v>204</v>
      </c>
      <c r="SAH179" s="78" t="s">
        <v>204</v>
      </c>
      <c r="SAI179" s="78" t="s">
        <v>204</v>
      </c>
      <c r="SAJ179" s="78" t="s">
        <v>204</v>
      </c>
      <c r="SAK179" s="78" t="s">
        <v>204</v>
      </c>
      <c r="SAL179" s="78" t="s">
        <v>204</v>
      </c>
      <c r="SAM179" s="78" t="s">
        <v>204</v>
      </c>
      <c r="SAN179" s="78" t="s">
        <v>204</v>
      </c>
      <c r="SAO179" s="78" t="s">
        <v>204</v>
      </c>
      <c r="SAP179" s="78" t="s">
        <v>204</v>
      </c>
      <c r="SAQ179" s="78" t="s">
        <v>204</v>
      </c>
      <c r="SAR179" s="78" t="s">
        <v>204</v>
      </c>
      <c r="SAS179" s="78" t="s">
        <v>204</v>
      </c>
      <c r="SAT179" s="78" t="s">
        <v>204</v>
      </c>
      <c r="SAU179" s="78" t="s">
        <v>204</v>
      </c>
      <c r="SAV179" s="78" t="s">
        <v>204</v>
      </c>
      <c r="SAW179" s="78" t="s">
        <v>204</v>
      </c>
      <c r="SAX179" s="78" t="s">
        <v>204</v>
      </c>
      <c r="SAY179" s="78" t="s">
        <v>204</v>
      </c>
      <c r="SAZ179" s="78" t="s">
        <v>204</v>
      </c>
      <c r="SBA179" s="78" t="s">
        <v>204</v>
      </c>
      <c r="SBB179" s="78" t="s">
        <v>204</v>
      </c>
      <c r="SBC179" s="78" t="s">
        <v>204</v>
      </c>
      <c r="SBD179" s="78" t="s">
        <v>204</v>
      </c>
      <c r="SBE179" s="78" t="s">
        <v>204</v>
      </c>
      <c r="SBF179" s="78" t="s">
        <v>204</v>
      </c>
      <c r="SBG179" s="78" t="s">
        <v>204</v>
      </c>
      <c r="SBH179" s="78" t="s">
        <v>204</v>
      </c>
      <c r="SBI179" s="78" t="s">
        <v>204</v>
      </c>
      <c r="SBJ179" s="78" t="s">
        <v>204</v>
      </c>
      <c r="SBK179" s="78" t="s">
        <v>204</v>
      </c>
      <c r="SBL179" s="78" t="s">
        <v>204</v>
      </c>
      <c r="SBM179" s="78" t="s">
        <v>204</v>
      </c>
      <c r="SBN179" s="78" t="s">
        <v>204</v>
      </c>
      <c r="SBO179" s="78" t="s">
        <v>204</v>
      </c>
      <c r="SBP179" s="78" t="s">
        <v>204</v>
      </c>
      <c r="SBQ179" s="78" t="s">
        <v>204</v>
      </c>
      <c r="SBR179" s="78" t="s">
        <v>204</v>
      </c>
      <c r="SBS179" s="78" t="s">
        <v>204</v>
      </c>
      <c r="SBT179" s="78" t="s">
        <v>204</v>
      </c>
      <c r="SBU179" s="78" t="s">
        <v>204</v>
      </c>
      <c r="SBV179" s="78" t="s">
        <v>204</v>
      </c>
      <c r="SBW179" s="78" t="s">
        <v>204</v>
      </c>
      <c r="SBX179" s="78" t="s">
        <v>204</v>
      </c>
      <c r="SBY179" s="78" t="s">
        <v>204</v>
      </c>
      <c r="SBZ179" s="78" t="s">
        <v>204</v>
      </c>
      <c r="SCA179" s="78" t="s">
        <v>204</v>
      </c>
      <c r="SCB179" s="78" t="s">
        <v>204</v>
      </c>
      <c r="SCC179" s="78" t="s">
        <v>204</v>
      </c>
      <c r="SCD179" s="78" t="s">
        <v>204</v>
      </c>
      <c r="SCE179" s="78" t="s">
        <v>204</v>
      </c>
      <c r="SCF179" s="78" t="s">
        <v>204</v>
      </c>
      <c r="SCG179" s="78" t="s">
        <v>204</v>
      </c>
      <c r="SCH179" s="78" t="s">
        <v>204</v>
      </c>
      <c r="SCI179" s="78" t="s">
        <v>204</v>
      </c>
      <c r="SCJ179" s="78" t="s">
        <v>204</v>
      </c>
      <c r="SCK179" s="78" t="s">
        <v>204</v>
      </c>
      <c r="SCL179" s="78" t="s">
        <v>204</v>
      </c>
      <c r="SCM179" s="78" t="s">
        <v>204</v>
      </c>
      <c r="SCN179" s="78" t="s">
        <v>204</v>
      </c>
      <c r="SCO179" s="78" t="s">
        <v>204</v>
      </c>
      <c r="SCP179" s="78" t="s">
        <v>204</v>
      </c>
      <c r="SCQ179" s="78" t="s">
        <v>204</v>
      </c>
      <c r="SCR179" s="78" t="s">
        <v>204</v>
      </c>
      <c r="SCS179" s="78" t="s">
        <v>204</v>
      </c>
      <c r="SCT179" s="78" t="s">
        <v>204</v>
      </c>
      <c r="SCU179" s="78" t="s">
        <v>204</v>
      </c>
      <c r="SCV179" s="78" t="s">
        <v>204</v>
      </c>
      <c r="SCW179" s="78" t="s">
        <v>204</v>
      </c>
      <c r="SCX179" s="78" t="s">
        <v>204</v>
      </c>
      <c r="SCY179" s="78" t="s">
        <v>204</v>
      </c>
      <c r="SCZ179" s="78" t="s">
        <v>204</v>
      </c>
      <c r="SDA179" s="78" t="s">
        <v>204</v>
      </c>
      <c r="SDB179" s="78" t="s">
        <v>204</v>
      </c>
      <c r="SDC179" s="78" t="s">
        <v>204</v>
      </c>
      <c r="SDD179" s="78" t="s">
        <v>204</v>
      </c>
      <c r="SDE179" s="78" t="s">
        <v>204</v>
      </c>
      <c r="SDF179" s="78" t="s">
        <v>204</v>
      </c>
      <c r="SDG179" s="78" t="s">
        <v>204</v>
      </c>
      <c r="SDH179" s="78" t="s">
        <v>204</v>
      </c>
      <c r="SDI179" s="78" t="s">
        <v>204</v>
      </c>
      <c r="SDJ179" s="78" t="s">
        <v>204</v>
      </c>
      <c r="SDK179" s="78" t="s">
        <v>204</v>
      </c>
      <c r="SDL179" s="78" t="s">
        <v>204</v>
      </c>
      <c r="SDM179" s="78" t="s">
        <v>204</v>
      </c>
      <c r="SDN179" s="78" t="s">
        <v>204</v>
      </c>
      <c r="SDO179" s="78" t="s">
        <v>204</v>
      </c>
      <c r="SDP179" s="78" t="s">
        <v>204</v>
      </c>
      <c r="SDQ179" s="78" t="s">
        <v>204</v>
      </c>
      <c r="SDR179" s="78" t="s">
        <v>204</v>
      </c>
      <c r="SDS179" s="78" t="s">
        <v>204</v>
      </c>
      <c r="SDT179" s="78" t="s">
        <v>204</v>
      </c>
      <c r="SDU179" s="78" t="s">
        <v>204</v>
      </c>
      <c r="SDV179" s="78" t="s">
        <v>204</v>
      </c>
      <c r="SDW179" s="78" t="s">
        <v>204</v>
      </c>
      <c r="SDX179" s="78" t="s">
        <v>204</v>
      </c>
      <c r="SDY179" s="78" t="s">
        <v>204</v>
      </c>
      <c r="SDZ179" s="78" t="s">
        <v>204</v>
      </c>
      <c r="SEA179" s="78" t="s">
        <v>204</v>
      </c>
      <c r="SEB179" s="78" t="s">
        <v>204</v>
      </c>
      <c r="SEC179" s="78" t="s">
        <v>204</v>
      </c>
      <c r="SED179" s="78" t="s">
        <v>204</v>
      </c>
      <c r="SEE179" s="78" t="s">
        <v>204</v>
      </c>
      <c r="SEF179" s="78" t="s">
        <v>204</v>
      </c>
      <c r="SEG179" s="78" t="s">
        <v>204</v>
      </c>
      <c r="SEH179" s="78" t="s">
        <v>204</v>
      </c>
      <c r="SEI179" s="78" t="s">
        <v>204</v>
      </c>
      <c r="SEJ179" s="78" t="s">
        <v>204</v>
      </c>
      <c r="SEK179" s="78" t="s">
        <v>204</v>
      </c>
      <c r="SEL179" s="78" t="s">
        <v>204</v>
      </c>
      <c r="SEM179" s="78" t="s">
        <v>204</v>
      </c>
      <c r="SEN179" s="78" t="s">
        <v>204</v>
      </c>
      <c r="SEO179" s="78" t="s">
        <v>204</v>
      </c>
      <c r="SEP179" s="78" t="s">
        <v>204</v>
      </c>
      <c r="SEQ179" s="78" t="s">
        <v>204</v>
      </c>
      <c r="SER179" s="78" t="s">
        <v>204</v>
      </c>
      <c r="SES179" s="78" t="s">
        <v>204</v>
      </c>
      <c r="SET179" s="78" t="s">
        <v>204</v>
      </c>
      <c r="SEU179" s="78" t="s">
        <v>204</v>
      </c>
      <c r="SEV179" s="78" t="s">
        <v>204</v>
      </c>
      <c r="SEW179" s="78" t="s">
        <v>204</v>
      </c>
      <c r="SEX179" s="78" t="s">
        <v>204</v>
      </c>
      <c r="SEY179" s="78" t="s">
        <v>204</v>
      </c>
      <c r="SEZ179" s="78" t="s">
        <v>204</v>
      </c>
      <c r="SFA179" s="78" t="s">
        <v>204</v>
      </c>
      <c r="SFB179" s="78" t="s">
        <v>204</v>
      </c>
      <c r="SFC179" s="78" t="s">
        <v>204</v>
      </c>
      <c r="SFD179" s="78" t="s">
        <v>204</v>
      </c>
      <c r="SFE179" s="78" t="s">
        <v>204</v>
      </c>
      <c r="SFF179" s="78" t="s">
        <v>204</v>
      </c>
      <c r="SFG179" s="78" t="s">
        <v>204</v>
      </c>
      <c r="SFH179" s="78" t="s">
        <v>204</v>
      </c>
      <c r="SFI179" s="78" t="s">
        <v>204</v>
      </c>
      <c r="SFJ179" s="78" t="s">
        <v>204</v>
      </c>
      <c r="SFK179" s="78" t="s">
        <v>204</v>
      </c>
      <c r="SFL179" s="78" t="s">
        <v>204</v>
      </c>
      <c r="SFM179" s="78" t="s">
        <v>204</v>
      </c>
      <c r="SFN179" s="78" t="s">
        <v>204</v>
      </c>
      <c r="SFO179" s="78" t="s">
        <v>204</v>
      </c>
      <c r="SFP179" s="78" t="s">
        <v>204</v>
      </c>
      <c r="SFQ179" s="78" t="s">
        <v>204</v>
      </c>
      <c r="SFR179" s="78" t="s">
        <v>204</v>
      </c>
      <c r="SFS179" s="78" t="s">
        <v>204</v>
      </c>
      <c r="SFT179" s="78" t="s">
        <v>204</v>
      </c>
      <c r="SFU179" s="78" t="s">
        <v>204</v>
      </c>
      <c r="SFV179" s="78" t="s">
        <v>204</v>
      </c>
      <c r="SFW179" s="78" t="s">
        <v>204</v>
      </c>
      <c r="SFX179" s="78" t="s">
        <v>204</v>
      </c>
      <c r="SFY179" s="78" t="s">
        <v>204</v>
      </c>
      <c r="SFZ179" s="78" t="s">
        <v>204</v>
      </c>
      <c r="SGA179" s="78" t="s">
        <v>204</v>
      </c>
      <c r="SGB179" s="78" t="s">
        <v>204</v>
      </c>
      <c r="SGC179" s="78" t="s">
        <v>204</v>
      </c>
      <c r="SGD179" s="78" t="s">
        <v>204</v>
      </c>
      <c r="SGE179" s="78" t="s">
        <v>204</v>
      </c>
      <c r="SGF179" s="78" t="s">
        <v>204</v>
      </c>
      <c r="SGG179" s="78" t="s">
        <v>204</v>
      </c>
      <c r="SGH179" s="78" t="s">
        <v>204</v>
      </c>
      <c r="SGI179" s="78" t="s">
        <v>204</v>
      </c>
      <c r="SGJ179" s="78" t="s">
        <v>204</v>
      </c>
      <c r="SGK179" s="78" t="s">
        <v>204</v>
      </c>
      <c r="SGL179" s="78" t="s">
        <v>204</v>
      </c>
      <c r="SGM179" s="78" t="s">
        <v>204</v>
      </c>
      <c r="SGN179" s="78" t="s">
        <v>204</v>
      </c>
      <c r="SGO179" s="78" t="s">
        <v>204</v>
      </c>
      <c r="SGP179" s="78" t="s">
        <v>204</v>
      </c>
      <c r="SGQ179" s="78" t="s">
        <v>204</v>
      </c>
      <c r="SGR179" s="78" t="s">
        <v>204</v>
      </c>
      <c r="SGS179" s="78" t="s">
        <v>204</v>
      </c>
      <c r="SGT179" s="78" t="s">
        <v>204</v>
      </c>
      <c r="SGU179" s="78" t="s">
        <v>204</v>
      </c>
      <c r="SGV179" s="78" t="s">
        <v>204</v>
      </c>
      <c r="SGW179" s="78" t="s">
        <v>204</v>
      </c>
      <c r="SGX179" s="78" t="s">
        <v>204</v>
      </c>
      <c r="SGY179" s="78" t="s">
        <v>204</v>
      </c>
      <c r="SGZ179" s="78" t="s">
        <v>204</v>
      </c>
      <c r="SHA179" s="78" t="s">
        <v>204</v>
      </c>
      <c r="SHB179" s="78" t="s">
        <v>204</v>
      </c>
      <c r="SHC179" s="78" t="s">
        <v>204</v>
      </c>
      <c r="SHD179" s="78" t="s">
        <v>204</v>
      </c>
      <c r="SHE179" s="78" t="s">
        <v>204</v>
      </c>
      <c r="SHF179" s="78" t="s">
        <v>204</v>
      </c>
      <c r="SHG179" s="78" t="s">
        <v>204</v>
      </c>
      <c r="SHH179" s="78" t="s">
        <v>204</v>
      </c>
      <c r="SHI179" s="78" t="s">
        <v>204</v>
      </c>
      <c r="SHJ179" s="78" t="s">
        <v>204</v>
      </c>
      <c r="SHK179" s="78" t="s">
        <v>204</v>
      </c>
      <c r="SHL179" s="78" t="s">
        <v>204</v>
      </c>
      <c r="SHM179" s="78" t="s">
        <v>204</v>
      </c>
      <c r="SHN179" s="78" t="s">
        <v>204</v>
      </c>
      <c r="SHO179" s="78" t="s">
        <v>204</v>
      </c>
      <c r="SHP179" s="78" t="s">
        <v>204</v>
      </c>
      <c r="SHQ179" s="78" t="s">
        <v>204</v>
      </c>
      <c r="SHR179" s="78" t="s">
        <v>204</v>
      </c>
      <c r="SHS179" s="78" t="s">
        <v>204</v>
      </c>
      <c r="SHT179" s="78" t="s">
        <v>204</v>
      </c>
      <c r="SHU179" s="78" t="s">
        <v>204</v>
      </c>
      <c r="SHV179" s="78" t="s">
        <v>204</v>
      </c>
      <c r="SHW179" s="78" t="s">
        <v>204</v>
      </c>
      <c r="SHX179" s="78" t="s">
        <v>204</v>
      </c>
      <c r="SHY179" s="78" t="s">
        <v>204</v>
      </c>
      <c r="SHZ179" s="78" t="s">
        <v>204</v>
      </c>
      <c r="SIA179" s="78" t="s">
        <v>204</v>
      </c>
      <c r="SIB179" s="78" t="s">
        <v>204</v>
      </c>
      <c r="SIC179" s="78" t="s">
        <v>204</v>
      </c>
      <c r="SID179" s="78" t="s">
        <v>204</v>
      </c>
      <c r="SIE179" s="78" t="s">
        <v>204</v>
      </c>
      <c r="SIF179" s="78" t="s">
        <v>204</v>
      </c>
      <c r="SIG179" s="78" t="s">
        <v>204</v>
      </c>
      <c r="SIH179" s="78" t="s">
        <v>204</v>
      </c>
      <c r="SII179" s="78" t="s">
        <v>204</v>
      </c>
      <c r="SIJ179" s="78" t="s">
        <v>204</v>
      </c>
      <c r="SIK179" s="78" t="s">
        <v>204</v>
      </c>
      <c r="SIL179" s="78" t="s">
        <v>204</v>
      </c>
      <c r="SIM179" s="78" t="s">
        <v>204</v>
      </c>
      <c r="SIN179" s="78" t="s">
        <v>204</v>
      </c>
      <c r="SIO179" s="78" t="s">
        <v>204</v>
      </c>
      <c r="SIP179" s="78" t="s">
        <v>204</v>
      </c>
      <c r="SIQ179" s="78" t="s">
        <v>204</v>
      </c>
      <c r="SIR179" s="78" t="s">
        <v>204</v>
      </c>
      <c r="SIS179" s="78" t="s">
        <v>204</v>
      </c>
      <c r="SIT179" s="78" t="s">
        <v>204</v>
      </c>
      <c r="SIU179" s="78" t="s">
        <v>204</v>
      </c>
      <c r="SIV179" s="78" t="s">
        <v>204</v>
      </c>
      <c r="SIW179" s="78" t="s">
        <v>204</v>
      </c>
      <c r="SIX179" s="78" t="s">
        <v>204</v>
      </c>
      <c r="SIY179" s="78" t="s">
        <v>204</v>
      </c>
      <c r="SIZ179" s="78" t="s">
        <v>204</v>
      </c>
      <c r="SJA179" s="78" t="s">
        <v>204</v>
      </c>
      <c r="SJB179" s="78" t="s">
        <v>204</v>
      </c>
      <c r="SJC179" s="78" t="s">
        <v>204</v>
      </c>
      <c r="SJD179" s="78" t="s">
        <v>204</v>
      </c>
      <c r="SJE179" s="78" t="s">
        <v>204</v>
      </c>
      <c r="SJF179" s="78" t="s">
        <v>204</v>
      </c>
      <c r="SJG179" s="78" t="s">
        <v>204</v>
      </c>
      <c r="SJH179" s="78" t="s">
        <v>204</v>
      </c>
      <c r="SJI179" s="78" t="s">
        <v>204</v>
      </c>
      <c r="SJJ179" s="78" t="s">
        <v>204</v>
      </c>
      <c r="SJK179" s="78" t="s">
        <v>204</v>
      </c>
      <c r="SJL179" s="78" t="s">
        <v>204</v>
      </c>
      <c r="SJM179" s="78" t="s">
        <v>204</v>
      </c>
      <c r="SJN179" s="78" t="s">
        <v>204</v>
      </c>
      <c r="SJO179" s="78" t="s">
        <v>204</v>
      </c>
      <c r="SJP179" s="78" t="s">
        <v>204</v>
      </c>
      <c r="SJQ179" s="78" t="s">
        <v>204</v>
      </c>
      <c r="SJR179" s="78" t="s">
        <v>204</v>
      </c>
      <c r="SJS179" s="78" t="s">
        <v>204</v>
      </c>
      <c r="SJT179" s="78" t="s">
        <v>204</v>
      </c>
      <c r="SJU179" s="78" t="s">
        <v>204</v>
      </c>
      <c r="SJV179" s="78" t="s">
        <v>204</v>
      </c>
      <c r="SJW179" s="78" t="s">
        <v>204</v>
      </c>
      <c r="SJX179" s="78" t="s">
        <v>204</v>
      </c>
      <c r="SJY179" s="78" t="s">
        <v>204</v>
      </c>
      <c r="SJZ179" s="78" t="s">
        <v>204</v>
      </c>
      <c r="SKA179" s="78" t="s">
        <v>204</v>
      </c>
      <c r="SKB179" s="78" t="s">
        <v>204</v>
      </c>
      <c r="SKC179" s="78" t="s">
        <v>204</v>
      </c>
      <c r="SKD179" s="78" t="s">
        <v>204</v>
      </c>
      <c r="SKE179" s="78" t="s">
        <v>204</v>
      </c>
      <c r="SKF179" s="78" t="s">
        <v>204</v>
      </c>
      <c r="SKG179" s="78" t="s">
        <v>204</v>
      </c>
      <c r="SKH179" s="78" t="s">
        <v>204</v>
      </c>
      <c r="SKI179" s="78" t="s">
        <v>204</v>
      </c>
      <c r="SKJ179" s="78" t="s">
        <v>204</v>
      </c>
      <c r="SKK179" s="78" t="s">
        <v>204</v>
      </c>
      <c r="SKL179" s="78" t="s">
        <v>204</v>
      </c>
      <c r="SKM179" s="78" t="s">
        <v>204</v>
      </c>
      <c r="SKN179" s="78" t="s">
        <v>204</v>
      </c>
      <c r="SKO179" s="78" t="s">
        <v>204</v>
      </c>
      <c r="SKP179" s="78" t="s">
        <v>204</v>
      </c>
      <c r="SKQ179" s="78" t="s">
        <v>204</v>
      </c>
      <c r="SKR179" s="78" t="s">
        <v>204</v>
      </c>
      <c r="SKS179" s="78" t="s">
        <v>204</v>
      </c>
      <c r="SKT179" s="78" t="s">
        <v>204</v>
      </c>
      <c r="SKU179" s="78" t="s">
        <v>204</v>
      </c>
      <c r="SKV179" s="78" t="s">
        <v>204</v>
      </c>
      <c r="SKW179" s="78" t="s">
        <v>204</v>
      </c>
      <c r="SKX179" s="78" t="s">
        <v>204</v>
      </c>
      <c r="SKY179" s="78" t="s">
        <v>204</v>
      </c>
      <c r="SKZ179" s="78" t="s">
        <v>204</v>
      </c>
      <c r="SLA179" s="78" t="s">
        <v>204</v>
      </c>
      <c r="SLB179" s="78" t="s">
        <v>204</v>
      </c>
      <c r="SLC179" s="78" t="s">
        <v>204</v>
      </c>
      <c r="SLD179" s="78" t="s">
        <v>204</v>
      </c>
      <c r="SLE179" s="78" t="s">
        <v>204</v>
      </c>
      <c r="SLF179" s="78" t="s">
        <v>204</v>
      </c>
      <c r="SLG179" s="78" t="s">
        <v>204</v>
      </c>
      <c r="SLH179" s="78" t="s">
        <v>204</v>
      </c>
      <c r="SLI179" s="78" t="s">
        <v>204</v>
      </c>
      <c r="SLJ179" s="78" t="s">
        <v>204</v>
      </c>
      <c r="SLK179" s="78" t="s">
        <v>204</v>
      </c>
      <c r="SLL179" s="78" t="s">
        <v>204</v>
      </c>
      <c r="SLM179" s="78" t="s">
        <v>204</v>
      </c>
      <c r="SLN179" s="78" t="s">
        <v>204</v>
      </c>
      <c r="SLO179" s="78" t="s">
        <v>204</v>
      </c>
      <c r="SLP179" s="78" t="s">
        <v>204</v>
      </c>
      <c r="SLQ179" s="78" t="s">
        <v>204</v>
      </c>
      <c r="SLR179" s="78" t="s">
        <v>204</v>
      </c>
      <c r="SLS179" s="78" t="s">
        <v>204</v>
      </c>
      <c r="SLT179" s="78" t="s">
        <v>204</v>
      </c>
      <c r="SLU179" s="78" t="s">
        <v>204</v>
      </c>
      <c r="SLV179" s="78" t="s">
        <v>204</v>
      </c>
      <c r="SLW179" s="78" t="s">
        <v>204</v>
      </c>
      <c r="SLX179" s="78" t="s">
        <v>204</v>
      </c>
      <c r="SLY179" s="78" t="s">
        <v>204</v>
      </c>
      <c r="SLZ179" s="78" t="s">
        <v>204</v>
      </c>
      <c r="SMA179" s="78" t="s">
        <v>204</v>
      </c>
      <c r="SMB179" s="78" t="s">
        <v>204</v>
      </c>
      <c r="SMC179" s="78" t="s">
        <v>204</v>
      </c>
      <c r="SMD179" s="78" t="s">
        <v>204</v>
      </c>
      <c r="SME179" s="78" t="s">
        <v>204</v>
      </c>
      <c r="SMF179" s="78" t="s">
        <v>204</v>
      </c>
      <c r="SMG179" s="78" t="s">
        <v>204</v>
      </c>
      <c r="SMH179" s="78" t="s">
        <v>204</v>
      </c>
      <c r="SMI179" s="78" t="s">
        <v>204</v>
      </c>
      <c r="SMJ179" s="78" t="s">
        <v>204</v>
      </c>
      <c r="SMK179" s="78" t="s">
        <v>204</v>
      </c>
      <c r="SML179" s="78" t="s">
        <v>204</v>
      </c>
      <c r="SMM179" s="78" t="s">
        <v>204</v>
      </c>
      <c r="SMN179" s="78" t="s">
        <v>204</v>
      </c>
      <c r="SMO179" s="78" t="s">
        <v>204</v>
      </c>
      <c r="SMP179" s="78" t="s">
        <v>204</v>
      </c>
      <c r="SMQ179" s="78" t="s">
        <v>204</v>
      </c>
      <c r="SMR179" s="78" t="s">
        <v>204</v>
      </c>
      <c r="SMS179" s="78" t="s">
        <v>204</v>
      </c>
      <c r="SMT179" s="78" t="s">
        <v>204</v>
      </c>
      <c r="SMU179" s="78" t="s">
        <v>204</v>
      </c>
      <c r="SMV179" s="78" t="s">
        <v>204</v>
      </c>
      <c r="SMW179" s="78" t="s">
        <v>204</v>
      </c>
      <c r="SMX179" s="78" t="s">
        <v>204</v>
      </c>
      <c r="SMY179" s="78" t="s">
        <v>204</v>
      </c>
      <c r="SMZ179" s="78" t="s">
        <v>204</v>
      </c>
      <c r="SNA179" s="78" t="s">
        <v>204</v>
      </c>
      <c r="SNB179" s="78" t="s">
        <v>204</v>
      </c>
      <c r="SNC179" s="78" t="s">
        <v>204</v>
      </c>
      <c r="SND179" s="78" t="s">
        <v>204</v>
      </c>
      <c r="SNE179" s="78" t="s">
        <v>204</v>
      </c>
      <c r="SNF179" s="78" t="s">
        <v>204</v>
      </c>
      <c r="SNG179" s="78" t="s">
        <v>204</v>
      </c>
      <c r="SNH179" s="78" t="s">
        <v>204</v>
      </c>
      <c r="SNI179" s="78" t="s">
        <v>204</v>
      </c>
      <c r="SNJ179" s="78" t="s">
        <v>204</v>
      </c>
      <c r="SNK179" s="78" t="s">
        <v>204</v>
      </c>
      <c r="SNL179" s="78" t="s">
        <v>204</v>
      </c>
      <c r="SNM179" s="78" t="s">
        <v>204</v>
      </c>
      <c r="SNN179" s="78" t="s">
        <v>204</v>
      </c>
      <c r="SNO179" s="78" t="s">
        <v>204</v>
      </c>
      <c r="SNP179" s="78" t="s">
        <v>204</v>
      </c>
      <c r="SNQ179" s="78" t="s">
        <v>204</v>
      </c>
      <c r="SNR179" s="78" t="s">
        <v>204</v>
      </c>
      <c r="SNS179" s="78" t="s">
        <v>204</v>
      </c>
      <c r="SNT179" s="78" t="s">
        <v>204</v>
      </c>
      <c r="SNU179" s="78" t="s">
        <v>204</v>
      </c>
      <c r="SNV179" s="78" t="s">
        <v>204</v>
      </c>
      <c r="SNW179" s="78" t="s">
        <v>204</v>
      </c>
      <c r="SNX179" s="78" t="s">
        <v>204</v>
      </c>
      <c r="SNY179" s="78" t="s">
        <v>204</v>
      </c>
      <c r="SNZ179" s="78" t="s">
        <v>204</v>
      </c>
      <c r="SOA179" s="78" t="s">
        <v>204</v>
      </c>
      <c r="SOB179" s="78" t="s">
        <v>204</v>
      </c>
      <c r="SOC179" s="78" t="s">
        <v>204</v>
      </c>
      <c r="SOD179" s="78" t="s">
        <v>204</v>
      </c>
      <c r="SOE179" s="78" t="s">
        <v>204</v>
      </c>
      <c r="SOF179" s="78" t="s">
        <v>204</v>
      </c>
      <c r="SOG179" s="78" t="s">
        <v>204</v>
      </c>
      <c r="SOH179" s="78" t="s">
        <v>204</v>
      </c>
      <c r="SOI179" s="78" t="s">
        <v>204</v>
      </c>
      <c r="SOJ179" s="78" t="s">
        <v>204</v>
      </c>
      <c r="SOK179" s="78" t="s">
        <v>204</v>
      </c>
      <c r="SOL179" s="78" t="s">
        <v>204</v>
      </c>
      <c r="SOM179" s="78" t="s">
        <v>204</v>
      </c>
      <c r="SON179" s="78" t="s">
        <v>204</v>
      </c>
      <c r="SOO179" s="78" t="s">
        <v>204</v>
      </c>
      <c r="SOP179" s="78" t="s">
        <v>204</v>
      </c>
      <c r="SOQ179" s="78" t="s">
        <v>204</v>
      </c>
      <c r="SOR179" s="78" t="s">
        <v>204</v>
      </c>
      <c r="SOS179" s="78" t="s">
        <v>204</v>
      </c>
      <c r="SOT179" s="78" t="s">
        <v>204</v>
      </c>
      <c r="SOU179" s="78" t="s">
        <v>204</v>
      </c>
      <c r="SOV179" s="78" t="s">
        <v>204</v>
      </c>
      <c r="SOW179" s="78" t="s">
        <v>204</v>
      </c>
      <c r="SOX179" s="78" t="s">
        <v>204</v>
      </c>
      <c r="SOY179" s="78" t="s">
        <v>204</v>
      </c>
      <c r="SOZ179" s="78" t="s">
        <v>204</v>
      </c>
      <c r="SPA179" s="78" t="s">
        <v>204</v>
      </c>
      <c r="SPB179" s="78" t="s">
        <v>204</v>
      </c>
      <c r="SPC179" s="78" t="s">
        <v>204</v>
      </c>
      <c r="SPD179" s="78" t="s">
        <v>204</v>
      </c>
      <c r="SPE179" s="78" t="s">
        <v>204</v>
      </c>
      <c r="SPF179" s="78" t="s">
        <v>204</v>
      </c>
      <c r="SPG179" s="78" t="s">
        <v>204</v>
      </c>
      <c r="SPH179" s="78" t="s">
        <v>204</v>
      </c>
      <c r="SPI179" s="78" t="s">
        <v>204</v>
      </c>
      <c r="SPJ179" s="78" t="s">
        <v>204</v>
      </c>
      <c r="SPK179" s="78" t="s">
        <v>204</v>
      </c>
      <c r="SPL179" s="78" t="s">
        <v>204</v>
      </c>
      <c r="SPM179" s="78" t="s">
        <v>204</v>
      </c>
      <c r="SPN179" s="78" t="s">
        <v>204</v>
      </c>
      <c r="SPO179" s="78" t="s">
        <v>204</v>
      </c>
      <c r="SPP179" s="78" t="s">
        <v>204</v>
      </c>
      <c r="SPQ179" s="78" t="s">
        <v>204</v>
      </c>
      <c r="SPR179" s="78" t="s">
        <v>204</v>
      </c>
      <c r="SPS179" s="78" t="s">
        <v>204</v>
      </c>
      <c r="SPT179" s="78" t="s">
        <v>204</v>
      </c>
      <c r="SPU179" s="78" t="s">
        <v>204</v>
      </c>
      <c r="SPV179" s="78" t="s">
        <v>204</v>
      </c>
      <c r="SPW179" s="78" t="s">
        <v>204</v>
      </c>
      <c r="SPX179" s="78" t="s">
        <v>204</v>
      </c>
      <c r="SPY179" s="78" t="s">
        <v>204</v>
      </c>
      <c r="SPZ179" s="78" t="s">
        <v>204</v>
      </c>
      <c r="SQA179" s="78" t="s">
        <v>204</v>
      </c>
      <c r="SQB179" s="78" t="s">
        <v>204</v>
      </c>
      <c r="SQC179" s="78" t="s">
        <v>204</v>
      </c>
      <c r="SQD179" s="78" t="s">
        <v>204</v>
      </c>
      <c r="SQE179" s="78" t="s">
        <v>204</v>
      </c>
      <c r="SQF179" s="78" t="s">
        <v>204</v>
      </c>
      <c r="SQG179" s="78" t="s">
        <v>204</v>
      </c>
      <c r="SQH179" s="78" t="s">
        <v>204</v>
      </c>
      <c r="SQI179" s="78" t="s">
        <v>204</v>
      </c>
      <c r="SQJ179" s="78" t="s">
        <v>204</v>
      </c>
      <c r="SQK179" s="78" t="s">
        <v>204</v>
      </c>
      <c r="SQL179" s="78" t="s">
        <v>204</v>
      </c>
      <c r="SQM179" s="78" t="s">
        <v>204</v>
      </c>
      <c r="SQN179" s="78" t="s">
        <v>204</v>
      </c>
      <c r="SQO179" s="78" t="s">
        <v>204</v>
      </c>
      <c r="SQP179" s="78" t="s">
        <v>204</v>
      </c>
      <c r="SQQ179" s="78" t="s">
        <v>204</v>
      </c>
      <c r="SQR179" s="78" t="s">
        <v>204</v>
      </c>
      <c r="SQS179" s="78" t="s">
        <v>204</v>
      </c>
      <c r="SQT179" s="78" t="s">
        <v>204</v>
      </c>
      <c r="SQU179" s="78" t="s">
        <v>204</v>
      </c>
      <c r="SQV179" s="78" t="s">
        <v>204</v>
      </c>
      <c r="SQW179" s="78" t="s">
        <v>204</v>
      </c>
      <c r="SQX179" s="78" t="s">
        <v>204</v>
      </c>
      <c r="SQY179" s="78" t="s">
        <v>204</v>
      </c>
      <c r="SQZ179" s="78" t="s">
        <v>204</v>
      </c>
      <c r="SRA179" s="78" t="s">
        <v>204</v>
      </c>
      <c r="SRB179" s="78" t="s">
        <v>204</v>
      </c>
      <c r="SRC179" s="78" t="s">
        <v>204</v>
      </c>
      <c r="SRD179" s="78" t="s">
        <v>204</v>
      </c>
      <c r="SRE179" s="78" t="s">
        <v>204</v>
      </c>
      <c r="SRF179" s="78" t="s">
        <v>204</v>
      </c>
      <c r="SRG179" s="78" t="s">
        <v>204</v>
      </c>
      <c r="SRH179" s="78" t="s">
        <v>204</v>
      </c>
      <c r="SRI179" s="78" t="s">
        <v>204</v>
      </c>
      <c r="SRJ179" s="78" t="s">
        <v>204</v>
      </c>
      <c r="SRK179" s="78" t="s">
        <v>204</v>
      </c>
      <c r="SRL179" s="78" t="s">
        <v>204</v>
      </c>
      <c r="SRM179" s="78" t="s">
        <v>204</v>
      </c>
      <c r="SRN179" s="78" t="s">
        <v>204</v>
      </c>
      <c r="SRO179" s="78" t="s">
        <v>204</v>
      </c>
      <c r="SRP179" s="78" t="s">
        <v>204</v>
      </c>
      <c r="SRQ179" s="78" t="s">
        <v>204</v>
      </c>
      <c r="SRR179" s="78" t="s">
        <v>204</v>
      </c>
      <c r="SRS179" s="78" t="s">
        <v>204</v>
      </c>
      <c r="SRT179" s="78" t="s">
        <v>204</v>
      </c>
      <c r="SRU179" s="78" t="s">
        <v>204</v>
      </c>
      <c r="SRV179" s="78" t="s">
        <v>204</v>
      </c>
      <c r="SRW179" s="78" t="s">
        <v>204</v>
      </c>
      <c r="SRX179" s="78" t="s">
        <v>204</v>
      </c>
      <c r="SRY179" s="78" t="s">
        <v>204</v>
      </c>
      <c r="SRZ179" s="78" t="s">
        <v>204</v>
      </c>
      <c r="SSA179" s="78" t="s">
        <v>204</v>
      </c>
      <c r="SSB179" s="78" t="s">
        <v>204</v>
      </c>
      <c r="SSC179" s="78" t="s">
        <v>204</v>
      </c>
      <c r="SSD179" s="78" t="s">
        <v>204</v>
      </c>
      <c r="SSE179" s="78" t="s">
        <v>204</v>
      </c>
      <c r="SSF179" s="78" t="s">
        <v>204</v>
      </c>
      <c r="SSG179" s="78" t="s">
        <v>204</v>
      </c>
      <c r="SSH179" s="78" t="s">
        <v>204</v>
      </c>
      <c r="SSI179" s="78" t="s">
        <v>204</v>
      </c>
      <c r="SSJ179" s="78" t="s">
        <v>204</v>
      </c>
      <c r="SSK179" s="78" t="s">
        <v>204</v>
      </c>
      <c r="SSL179" s="78" t="s">
        <v>204</v>
      </c>
      <c r="SSM179" s="78" t="s">
        <v>204</v>
      </c>
      <c r="SSN179" s="78" t="s">
        <v>204</v>
      </c>
      <c r="SSO179" s="78" t="s">
        <v>204</v>
      </c>
      <c r="SSP179" s="78" t="s">
        <v>204</v>
      </c>
      <c r="SSQ179" s="78" t="s">
        <v>204</v>
      </c>
      <c r="SSR179" s="78" t="s">
        <v>204</v>
      </c>
      <c r="SSS179" s="78" t="s">
        <v>204</v>
      </c>
      <c r="SST179" s="78" t="s">
        <v>204</v>
      </c>
      <c r="SSU179" s="78" t="s">
        <v>204</v>
      </c>
      <c r="SSV179" s="78" t="s">
        <v>204</v>
      </c>
      <c r="SSW179" s="78" t="s">
        <v>204</v>
      </c>
      <c r="SSX179" s="78" t="s">
        <v>204</v>
      </c>
      <c r="SSY179" s="78" t="s">
        <v>204</v>
      </c>
      <c r="SSZ179" s="78" t="s">
        <v>204</v>
      </c>
      <c r="STA179" s="78" t="s">
        <v>204</v>
      </c>
      <c r="STB179" s="78" t="s">
        <v>204</v>
      </c>
      <c r="STC179" s="78" t="s">
        <v>204</v>
      </c>
      <c r="STD179" s="78" t="s">
        <v>204</v>
      </c>
      <c r="STE179" s="78" t="s">
        <v>204</v>
      </c>
      <c r="STF179" s="78" t="s">
        <v>204</v>
      </c>
      <c r="STG179" s="78" t="s">
        <v>204</v>
      </c>
      <c r="STH179" s="78" t="s">
        <v>204</v>
      </c>
      <c r="STI179" s="78" t="s">
        <v>204</v>
      </c>
      <c r="STJ179" s="78" t="s">
        <v>204</v>
      </c>
      <c r="STK179" s="78" t="s">
        <v>204</v>
      </c>
      <c r="STL179" s="78" t="s">
        <v>204</v>
      </c>
      <c r="STM179" s="78" t="s">
        <v>204</v>
      </c>
      <c r="STN179" s="78" t="s">
        <v>204</v>
      </c>
      <c r="STO179" s="78" t="s">
        <v>204</v>
      </c>
      <c r="STP179" s="78" t="s">
        <v>204</v>
      </c>
      <c r="STQ179" s="78" t="s">
        <v>204</v>
      </c>
      <c r="STR179" s="78" t="s">
        <v>204</v>
      </c>
      <c r="STS179" s="78" t="s">
        <v>204</v>
      </c>
      <c r="STT179" s="78" t="s">
        <v>204</v>
      </c>
      <c r="STU179" s="78" t="s">
        <v>204</v>
      </c>
      <c r="STV179" s="78" t="s">
        <v>204</v>
      </c>
      <c r="STW179" s="78" t="s">
        <v>204</v>
      </c>
      <c r="STX179" s="78" t="s">
        <v>204</v>
      </c>
      <c r="STY179" s="78" t="s">
        <v>204</v>
      </c>
      <c r="STZ179" s="78" t="s">
        <v>204</v>
      </c>
      <c r="SUA179" s="78" t="s">
        <v>204</v>
      </c>
      <c r="SUB179" s="78" t="s">
        <v>204</v>
      </c>
      <c r="SUC179" s="78" t="s">
        <v>204</v>
      </c>
      <c r="SUD179" s="78" t="s">
        <v>204</v>
      </c>
      <c r="SUE179" s="78" t="s">
        <v>204</v>
      </c>
      <c r="SUF179" s="78" t="s">
        <v>204</v>
      </c>
      <c r="SUG179" s="78" t="s">
        <v>204</v>
      </c>
      <c r="SUH179" s="78" t="s">
        <v>204</v>
      </c>
      <c r="SUI179" s="78" t="s">
        <v>204</v>
      </c>
      <c r="SUJ179" s="78" t="s">
        <v>204</v>
      </c>
      <c r="SUK179" s="78" t="s">
        <v>204</v>
      </c>
      <c r="SUL179" s="78" t="s">
        <v>204</v>
      </c>
      <c r="SUM179" s="78" t="s">
        <v>204</v>
      </c>
      <c r="SUN179" s="78" t="s">
        <v>204</v>
      </c>
      <c r="SUO179" s="78" t="s">
        <v>204</v>
      </c>
      <c r="SUP179" s="78" t="s">
        <v>204</v>
      </c>
      <c r="SUQ179" s="78" t="s">
        <v>204</v>
      </c>
      <c r="SUR179" s="78" t="s">
        <v>204</v>
      </c>
      <c r="SUS179" s="78" t="s">
        <v>204</v>
      </c>
      <c r="SUT179" s="78" t="s">
        <v>204</v>
      </c>
      <c r="SUU179" s="78" t="s">
        <v>204</v>
      </c>
      <c r="SUV179" s="78" t="s">
        <v>204</v>
      </c>
      <c r="SUW179" s="78" t="s">
        <v>204</v>
      </c>
      <c r="SUX179" s="78" t="s">
        <v>204</v>
      </c>
      <c r="SUY179" s="78" t="s">
        <v>204</v>
      </c>
      <c r="SUZ179" s="78" t="s">
        <v>204</v>
      </c>
      <c r="SVA179" s="78" t="s">
        <v>204</v>
      </c>
      <c r="SVB179" s="78" t="s">
        <v>204</v>
      </c>
      <c r="SVC179" s="78" t="s">
        <v>204</v>
      </c>
      <c r="SVD179" s="78" t="s">
        <v>204</v>
      </c>
      <c r="SVE179" s="78" t="s">
        <v>204</v>
      </c>
      <c r="SVF179" s="78" t="s">
        <v>204</v>
      </c>
      <c r="SVG179" s="78" t="s">
        <v>204</v>
      </c>
      <c r="SVH179" s="78" t="s">
        <v>204</v>
      </c>
      <c r="SVI179" s="78" t="s">
        <v>204</v>
      </c>
      <c r="SVJ179" s="78" t="s">
        <v>204</v>
      </c>
      <c r="SVK179" s="78" t="s">
        <v>204</v>
      </c>
      <c r="SVL179" s="78" t="s">
        <v>204</v>
      </c>
      <c r="SVM179" s="78" t="s">
        <v>204</v>
      </c>
      <c r="SVN179" s="78" t="s">
        <v>204</v>
      </c>
      <c r="SVO179" s="78" t="s">
        <v>204</v>
      </c>
      <c r="SVP179" s="78" t="s">
        <v>204</v>
      </c>
      <c r="SVQ179" s="78" t="s">
        <v>204</v>
      </c>
      <c r="SVR179" s="78" t="s">
        <v>204</v>
      </c>
      <c r="SVS179" s="78" t="s">
        <v>204</v>
      </c>
      <c r="SVT179" s="78" t="s">
        <v>204</v>
      </c>
      <c r="SVU179" s="78" t="s">
        <v>204</v>
      </c>
      <c r="SVV179" s="78" t="s">
        <v>204</v>
      </c>
      <c r="SVW179" s="78" t="s">
        <v>204</v>
      </c>
      <c r="SVX179" s="78" t="s">
        <v>204</v>
      </c>
      <c r="SVY179" s="78" t="s">
        <v>204</v>
      </c>
      <c r="SVZ179" s="78" t="s">
        <v>204</v>
      </c>
      <c r="SWA179" s="78" t="s">
        <v>204</v>
      </c>
      <c r="SWB179" s="78" t="s">
        <v>204</v>
      </c>
      <c r="SWC179" s="78" t="s">
        <v>204</v>
      </c>
      <c r="SWD179" s="78" t="s">
        <v>204</v>
      </c>
      <c r="SWE179" s="78" t="s">
        <v>204</v>
      </c>
      <c r="SWF179" s="78" t="s">
        <v>204</v>
      </c>
      <c r="SWG179" s="78" t="s">
        <v>204</v>
      </c>
      <c r="SWH179" s="78" t="s">
        <v>204</v>
      </c>
      <c r="SWI179" s="78" t="s">
        <v>204</v>
      </c>
      <c r="SWJ179" s="78" t="s">
        <v>204</v>
      </c>
      <c r="SWK179" s="78" t="s">
        <v>204</v>
      </c>
      <c r="SWL179" s="78" t="s">
        <v>204</v>
      </c>
      <c r="SWM179" s="78" t="s">
        <v>204</v>
      </c>
      <c r="SWN179" s="78" t="s">
        <v>204</v>
      </c>
      <c r="SWO179" s="78" t="s">
        <v>204</v>
      </c>
      <c r="SWP179" s="78" t="s">
        <v>204</v>
      </c>
      <c r="SWQ179" s="78" t="s">
        <v>204</v>
      </c>
      <c r="SWR179" s="78" t="s">
        <v>204</v>
      </c>
      <c r="SWS179" s="78" t="s">
        <v>204</v>
      </c>
      <c r="SWT179" s="78" t="s">
        <v>204</v>
      </c>
      <c r="SWU179" s="78" t="s">
        <v>204</v>
      </c>
      <c r="SWV179" s="78" t="s">
        <v>204</v>
      </c>
      <c r="SWW179" s="78" t="s">
        <v>204</v>
      </c>
      <c r="SWX179" s="78" t="s">
        <v>204</v>
      </c>
      <c r="SWY179" s="78" t="s">
        <v>204</v>
      </c>
      <c r="SWZ179" s="78" t="s">
        <v>204</v>
      </c>
      <c r="SXA179" s="78" t="s">
        <v>204</v>
      </c>
      <c r="SXB179" s="78" t="s">
        <v>204</v>
      </c>
      <c r="SXC179" s="78" t="s">
        <v>204</v>
      </c>
      <c r="SXD179" s="78" t="s">
        <v>204</v>
      </c>
      <c r="SXE179" s="78" t="s">
        <v>204</v>
      </c>
      <c r="SXF179" s="78" t="s">
        <v>204</v>
      </c>
      <c r="SXG179" s="78" t="s">
        <v>204</v>
      </c>
      <c r="SXH179" s="78" t="s">
        <v>204</v>
      </c>
      <c r="SXI179" s="78" t="s">
        <v>204</v>
      </c>
      <c r="SXJ179" s="78" t="s">
        <v>204</v>
      </c>
      <c r="SXK179" s="78" t="s">
        <v>204</v>
      </c>
      <c r="SXL179" s="78" t="s">
        <v>204</v>
      </c>
      <c r="SXM179" s="78" t="s">
        <v>204</v>
      </c>
      <c r="SXN179" s="78" t="s">
        <v>204</v>
      </c>
      <c r="SXO179" s="78" t="s">
        <v>204</v>
      </c>
      <c r="SXP179" s="78" t="s">
        <v>204</v>
      </c>
      <c r="SXQ179" s="78" t="s">
        <v>204</v>
      </c>
      <c r="SXR179" s="78" t="s">
        <v>204</v>
      </c>
      <c r="SXS179" s="78" t="s">
        <v>204</v>
      </c>
      <c r="SXT179" s="78" t="s">
        <v>204</v>
      </c>
      <c r="SXU179" s="78" t="s">
        <v>204</v>
      </c>
      <c r="SXV179" s="78" t="s">
        <v>204</v>
      </c>
      <c r="SXW179" s="78" t="s">
        <v>204</v>
      </c>
      <c r="SXX179" s="78" t="s">
        <v>204</v>
      </c>
      <c r="SXY179" s="78" t="s">
        <v>204</v>
      </c>
      <c r="SXZ179" s="78" t="s">
        <v>204</v>
      </c>
      <c r="SYA179" s="78" t="s">
        <v>204</v>
      </c>
      <c r="SYB179" s="78" t="s">
        <v>204</v>
      </c>
      <c r="SYC179" s="78" t="s">
        <v>204</v>
      </c>
      <c r="SYD179" s="78" t="s">
        <v>204</v>
      </c>
      <c r="SYE179" s="78" t="s">
        <v>204</v>
      </c>
      <c r="SYF179" s="78" t="s">
        <v>204</v>
      </c>
      <c r="SYG179" s="78" t="s">
        <v>204</v>
      </c>
      <c r="SYH179" s="78" t="s">
        <v>204</v>
      </c>
      <c r="SYI179" s="78" t="s">
        <v>204</v>
      </c>
      <c r="SYJ179" s="78" t="s">
        <v>204</v>
      </c>
      <c r="SYK179" s="78" t="s">
        <v>204</v>
      </c>
      <c r="SYL179" s="78" t="s">
        <v>204</v>
      </c>
      <c r="SYM179" s="78" t="s">
        <v>204</v>
      </c>
      <c r="SYN179" s="78" t="s">
        <v>204</v>
      </c>
      <c r="SYO179" s="78" t="s">
        <v>204</v>
      </c>
      <c r="SYP179" s="78" t="s">
        <v>204</v>
      </c>
      <c r="SYQ179" s="78" t="s">
        <v>204</v>
      </c>
      <c r="SYR179" s="78" t="s">
        <v>204</v>
      </c>
      <c r="SYS179" s="78" t="s">
        <v>204</v>
      </c>
      <c r="SYT179" s="78" t="s">
        <v>204</v>
      </c>
      <c r="SYU179" s="78" t="s">
        <v>204</v>
      </c>
      <c r="SYV179" s="78" t="s">
        <v>204</v>
      </c>
      <c r="SYW179" s="78" t="s">
        <v>204</v>
      </c>
      <c r="SYX179" s="78" t="s">
        <v>204</v>
      </c>
      <c r="SYY179" s="78" t="s">
        <v>204</v>
      </c>
      <c r="SYZ179" s="78" t="s">
        <v>204</v>
      </c>
      <c r="SZA179" s="78" t="s">
        <v>204</v>
      </c>
      <c r="SZB179" s="78" t="s">
        <v>204</v>
      </c>
      <c r="SZC179" s="78" t="s">
        <v>204</v>
      </c>
      <c r="SZD179" s="78" t="s">
        <v>204</v>
      </c>
      <c r="SZE179" s="78" t="s">
        <v>204</v>
      </c>
      <c r="SZF179" s="78" t="s">
        <v>204</v>
      </c>
      <c r="SZG179" s="78" t="s">
        <v>204</v>
      </c>
      <c r="SZH179" s="78" t="s">
        <v>204</v>
      </c>
      <c r="SZI179" s="78" t="s">
        <v>204</v>
      </c>
      <c r="SZJ179" s="78" t="s">
        <v>204</v>
      </c>
      <c r="SZK179" s="78" t="s">
        <v>204</v>
      </c>
      <c r="SZL179" s="78" t="s">
        <v>204</v>
      </c>
      <c r="SZM179" s="78" t="s">
        <v>204</v>
      </c>
      <c r="SZN179" s="78" t="s">
        <v>204</v>
      </c>
      <c r="SZO179" s="78" t="s">
        <v>204</v>
      </c>
      <c r="SZP179" s="78" t="s">
        <v>204</v>
      </c>
      <c r="SZQ179" s="78" t="s">
        <v>204</v>
      </c>
      <c r="SZR179" s="78" t="s">
        <v>204</v>
      </c>
      <c r="SZS179" s="78" t="s">
        <v>204</v>
      </c>
      <c r="SZT179" s="78" t="s">
        <v>204</v>
      </c>
      <c r="SZU179" s="78" t="s">
        <v>204</v>
      </c>
      <c r="SZV179" s="78" t="s">
        <v>204</v>
      </c>
      <c r="SZW179" s="78" t="s">
        <v>204</v>
      </c>
      <c r="SZX179" s="78" t="s">
        <v>204</v>
      </c>
      <c r="SZY179" s="78" t="s">
        <v>204</v>
      </c>
      <c r="SZZ179" s="78" t="s">
        <v>204</v>
      </c>
      <c r="TAA179" s="78" t="s">
        <v>204</v>
      </c>
      <c r="TAB179" s="78" t="s">
        <v>204</v>
      </c>
      <c r="TAC179" s="78" t="s">
        <v>204</v>
      </c>
      <c r="TAD179" s="78" t="s">
        <v>204</v>
      </c>
      <c r="TAE179" s="78" t="s">
        <v>204</v>
      </c>
      <c r="TAF179" s="78" t="s">
        <v>204</v>
      </c>
      <c r="TAG179" s="78" t="s">
        <v>204</v>
      </c>
      <c r="TAH179" s="78" t="s">
        <v>204</v>
      </c>
      <c r="TAI179" s="78" t="s">
        <v>204</v>
      </c>
      <c r="TAJ179" s="78" t="s">
        <v>204</v>
      </c>
      <c r="TAK179" s="78" t="s">
        <v>204</v>
      </c>
      <c r="TAL179" s="78" t="s">
        <v>204</v>
      </c>
      <c r="TAM179" s="78" t="s">
        <v>204</v>
      </c>
      <c r="TAN179" s="78" t="s">
        <v>204</v>
      </c>
      <c r="TAO179" s="78" t="s">
        <v>204</v>
      </c>
      <c r="TAP179" s="78" t="s">
        <v>204</v>
      </c>
      <c r="TAQ179" s="78" t="s">
        <v>204</v>
      </c>
      <c r="TAR179" s="78" t="s">
        <v>204</v>
      </c>
      <c r="TAS179" s="78" t="s">
        <v>204</v>
      </c>
      <c r="TAT179" s="78" t="s">
        <v>204</v>
      </c>
      <c r="TAU179" s="78" t="s">
        <v>204</v>
      </c>
      <c r="TAV179" s="78" t="s">
        <v>204</v>
      </c>
      <c r="TAW179" s="78" t="s">
        <v>204</v>
      </c>
      <c r="TAX179" s="78" t="s">
        <v>204</v>
      </c>
      <c r="TAY179" s="78" t="s">
        <v>204</v>
      </c>
      <c r="TAZ179" s="78" t="s">
        <v>204</v>
      </c>
      <c r="TBA179" s="78" t="s">
        <v>204</v>
      </c>
      <c r="TBB179" s="78" t="s">
        <v>204</v>
      </c>
      <c r="TBC179" s="78" t="s">
        <v>204</v>
      </c>
      <c r="TBD179" s="78" t="s">
        <v>204</v>
      </c>
      <c r="TBE179" s="78" t="s">
        <v>204</v>
      </c>
      <c r="TBF179" s="78" t="s">
        <v>204</v>
      </c>
      <c r="TBG179" s="78" t="s">
        <v>204</v>
      </c>
      <c r="TBH179" s="78" t="s">
        <v>204</v>
      </c>
      <c r="TBI179" s="78" t="s">
        <v>204</v>
      </c>
      <c r="TBJ179" s="78" t="s">
        <v>204</v>
      </c>
      <c r="TBK179" s="78" t="s">
        <v>204</v>
      </c>
      <c r="TBL179" s="78" t="s">
        <v>204</v>
      </c>
      <c r="TBM179" s="78" t="s">
        <v>204</v>
      </c>
      <c r="TBN179" s="78" t="s">
        <v>204</v>
      </c>
      <c r="TBO179" s="78" t="s">
        <v>204</v>
      </c>
      <c r="TBP179" s="78" t="s">
        <v>204</v>
      </c>
      <c r="TBQ179" s="78" t="s">
        <v>204</v>
      </c>
      <c r="TBR179" s="78" t="s">
        <v>204</v>
      </c>
      <c r="TBS179" s="78" t="s">
        <v>204</v>
      </c>
      <c r="TBT179" s="78" t="s">
        <v>204</v>
      </c>
      <c r="TBU179" s="78" t="s">
        <v>204</v>
      </c>
      <c r="TBV179" s="78" t="s">
        <v>204</v>
      </c>
      <c r="TBW179" s="78" t="s">
        <v>204</v>
      </c>
      <c r="TBX179" s="78" t="s">
        <v>204</v>
      </c>
      <c r="TBY179" s="78" t="s">
        <v>204</v>
      </c>
      <c r="TBZ179" s="78" t="s">
        <v>204</v>
      </c>
      <c r="TCA179" s="78" t="s">
        <v>204</v>
      </c>
      <c r="TCB179" s="78" t="s">
        <v>204</v>
      </c>
      <c r="TCC179" s="78" t="s">
        <v>204</v>
      </c>
      <c r="TCD179" s="78" t="s">
        <v>204</v>
      </c>
      <c r="TCE179" s="78" t="s">
        <v>204</v>
      </c>
      <c r="TCF179" s="78" t="s">
        <v>204</v>
      </c>
      <c r="TCG179" s="78" t="s">
        <v>204</v>
      </c>
      <c r="TCH179" s="78" t="s">
        <v>204</v>
      </c>
      <c r="TCI179" s="78" t="s">
        <v>204</v>
      </c>
      <c r="TCJ179" s="78" t="s">
        <v>204</v>
      </c>
      <c r="TCK179" s="78" t="s">
        <v>204</v>
      </c>
      <c r="TCL179" s="78" t="s">
        <v>204</v>
      </c>
      <c r="TCM179" s="78" t="s">
        <v>204</v>
      </c>
      <c r="TCN179" s="78" t="s">
        <v>204</v>
      </c>
      <c r="TCO179" s="78" t="s">
        <v>204</v>
      </c>
      <c r="TCP179" s="78" t="s">
        <v>204</v>
      </c>
      <c r="TCQ179" s="78" t="s">
        <v>204</v>
      </c>
      <c r="TCR179" s="78" t="s">
        <v>204</v>
      </c>
      <c r="TCS179" s="78" t="s">
        <v>204</v>
      </c>
      <c r="TCT179" s="78" t="s">
        <v>204</v>
      </c>
      <c r="TCU179" s="78" t="s">
        <v>204</v>
      </c>
      <c r="TCV179" s="78" t="s">
        <v>204</v>
      </c>
      <c r="TCW179" s="78" t="s">
        <v>204</v>
      </c>
      <c r="TCX179" s="78" t="s">
        <v>204</v>
      </c>
      <c r="TCY179" s="78" t="s">
        <v>204</v>
      </c>
      <c r="TCZ179" s="78" t="s">
        <v>204</v>
      </c>
      <c r="TDA179" s="78" t="s">
        <v>204</v>
      </c>
      <c r="TDB179" s="78" t="s">
        <v>204</v>
      </c>
      <c r="TDC179" s="78" t="s">
        <v>204</v>
      </c>
      <c r="TDD179" s="78" t="s">
        <v>204</v>
      </c>
      <c r="TDE179" s="78" t="s">
        <v>204</v>
      </c>
      <c r="TDF179" s="78" t="s">
        <v>204</v>
      </c>
      <c r="TDG179" s="78" t="s">
        <v>204</v>
      </c>
      <c r="TDH179" s="78" t="s">
        <v>204</v>
      </c>
      <c r="TDI179" s="78" t="s">
        <v>204</v>
      </c>
      <c r="TDJ179" s="78" t="s">
        <v>204</v>
      </c>
      <c r="TDK179" s="78" t="s">
        <v>204</v>
      </c>
      <c r="TDL179" s="78" t="s">
        <v>204</v>
      </c>
      <c r="TDM179" s="78" t="s">
        <v>204</v>
      </c>
      <c r="TDN179" s="78" t="s">
        <v>204</v>
      </c>
      <c r="TDO179" s="78" t="s">
        <v>204</v>
      </c>
      <c r="TDP179" s="78" t="s">
        <v>204</v>
      </c>
      <c r="TDQ179" s="78" t="s">
        <v>204</v>
      </c>
      <c r="TDR179" s="78" t="s">
        <v>204</v>
      </c>
      <c r="TDS179" s="78" t="s">
        <v>204</v>
      </c>
      <c r="TDT179" s="78" t="s">
        <v>204</v>
      </c>
      <c r="TDU179" s="78" t="s">
        <v>204</v>
      </c>
      <c r="TDV179" s="78" t="s">
        <v>204</v>
      </c>
      <c r="TDW179" s="78" t="s">
        <v>204</v>
      </c>
      <c r="TDX179" s="78" t="s">
        <v>204</v>
      </c>
      <c r="TDY179" s="78" t="s">
        <v>204</v>
      </c>
      <c r="TDZ179" s="78" t="s">
        <v>204</v>
      </c>
      <c r="TEA179" s="78" t="s">
        <v>204</v>
      </c>
      <c r="TEB179" s="78" t="s">
        <v>204</v>
      </c>
      <c r="TEC179" s="78" t="s">
        <v>204</v>
      </c>
      <c r="TED179" s="78" t="s">
        <v>204</v>
      </c>
      <c r="TEE179" s="78" t="s">
        <v>204</v>
      </c>
      <c r="TEF179" s="78" t="s">
        <v>204</v>
      </c>
      <c r="TEG179" s="78" t="s">
        <v>204</v>
      </c>
      <c r="TEH179" s="78" t="s">
        <v>204</v>
      </c>
      <c r="TEI179" s="78" t="s">
        <v>204</v>
      </c>
      <c r="TEJ179" s="78" t="s">
        <v>204</v>
      </c>
      <c r="TEK179" s="78" t="s">
        <v>204</v>
      </c>
      <c r="TEL179" s="78" t="s">
        <v>204</v>
      </c>
      <c r="TEM179" s="78" t="s">
        <v>204</v>
      </c>
      <c r="TEN179" s="78" t="s">
        <v>204</v>
      </c>
      <c r="TEO179" s="78" t="s">
        <v>204</v>
      </c>
      <c r="TEP179" s="78" t="s">
        <v>204</v>
      </c>
      <c r="TEQ179" s="78" t="s">
        <v>204</v>
      </c>
      <c r="TER179" s="78" t="s">
        <v>204</v>
      </c>
      <c r="TES179" s="78" t="s">
        <v>204</v>
      </c>
      <c r="TET179" s="78" t="s">
        <v>204</v>
      </c>
      <c r="TEU179" s="78" t="s">
        <v>204</v>
      </c>
      <c r="TEV179" s="78" t="s">
        <v>204</v>
      </c>
      <c r="TEW179" s="78" t="s">
        <v>204</v>
      </c>
      <c r="TEX179" s="78" t="s">
        <v>204</v>
      </c>
      <c r="TEY179" s="78" t="s">
        <v>204</v>
      </c>
      <c r="TEZ179" s="78" t="s">
        <v>204</v>
      </c>
      <c r="TFA179" s="78" t="s">
        <v>204</v>
      </c>
      <c r="TFB179" s="78" t="s">
        <v>204</v>
      </c>
      <c r="TFC179" s="78" t="s">
        <v>204</v>
      </c>
      <c r="TFD179" s="78" t="s">
        <v>204</v>
      </c>
      <c r="TFE179" s="78" t="s">
        <v>204</v>
      </c>
      <c r="TFF179" s="78" t="s">
        <v>204</v>
      </c>
      <c r="TFG179" s="78" t="s">
        <v>204</v>
      </c>
      <c r="TFH179" s="78" t="s">
        <v>204</v>
      </c>
      <c r="TFI179" s="78" t="s">
        <v>204</v>
      </c>
      <c r="TFJ179" s="78" t="s">
        <v>204</v>
      </c>
      <c r="TFK179" s="78" t="s">
        <v>204</v>
      </c>
      <c r="TFL179" s="78" t="s">
        <v>204</v>
      </c>
      <c r="TFM179" s="78" t="s">
        <v>204</v>
      </c>
      <c r="TFN179" s="78" t="s">
        <v>204</v>
      </c>
      <c r="TFO179" s="78" t="s">
        <v>204</v>
      </c>
      <c r="TFP179" s="78" t="s">
        <v>204</v>
      </c>
      <c r="TFQ179" s="78" t="s">
        <v>204</v>
      </c>
      <c r="TFR179" s="78" t="s">
        <v>204</v>
      </c>
      <c r="TFS179" s="78" t="s">
        <v>204</v>
      </c>
      <c r="TFT179" s="78" t="s">
        <v>204</v>
      </c>
      <c r="TFU179" s="78" t="s">
        <v>204</v>
      </c>
      <c r="TFV179" s="78" t="s">
        <v>204</v>
      </c>
      <c r="TFW179" s="78" t="s">
        <v>204</v>
      </c>
      <c r="TFX179" s="78" t="s">
        <v>204</v>
      </c>
      <c r="TFY179" s="78" t="s">
        <v>204</v>
      </c>
      <c r="TFZ179" s="78" t="s">
        <v>204</v>
      </c>
      <c r="TGA179" s="78" t="s">
        <v>204</v>
      </c>
      <c r="TGB179" s="78" t="s">
        <v>204</v>
      </c>
      <c r="TGC179" s="78" t="s">
        <v>204</v>
      </c>
      <c r="TGD179" s="78" t="s">
        <v>204</v>
      </c>
      <c r="TGE179" s="78" t="s">
        <v>204</v>
      </c>
      <c r="TGF179" s="78" t="s">
        <v>204</v>
      </c>
      <c r="TGG179" s="78" t="s">
        <v>204</v>
      </c>
      <c r="TGH179" s="78" t="s">
        <v>204</v>
      </c>
      <c r="TGI179" s="78" t="s">
        <v>204</v>
      </c>
      <c r="TGJ179" s="78" t="s">
        <v>204</v>
      </c>
      <c r="TGK179" s="78" t="s">
        <v>204</v>
      </c>
      <c r="TGL179" s="78" t="s">
        <v>204</v>
      </c>
      <c r="TGM179" s="78" t="s">
        <v>204</v>
      </c>
      <c r="TGN179" s="78" t="s">
        <v>204</v>
      </c>
      <c r="TGO179" s="78" t="s">
        <v>204</v>
      </c>
      <c r="TGP179" s="78" t="s">
        <v>204</v>
      </c>
      <c r="TGQ179" s="78" t="s">
        <v>204</v>
      </c>
      <c r="TGR179" s="78" t="s">
        <v>204</v>
      </c>
      <c r="TGS179" s="78" t="s">
        <v>204</v>
      </c>
      <c r="TGT179" s="78" t="s">
        <v>204</v>
      </c>
      <c r="TGU179" s="78" t="s">
        <v>204</v>
      </c>
      <c r="TGV179" s="78" t="s">
        <v>204</v>
      </c>
      <c r="TGW179" s="78" t="s">
        <v>204</v>
      </c>
      <c r="TGX179" s="78" t="s">
        <v>204</v>
      </c>
      <c r="TGY179" s="78" t="s">
        <v>204</v>
      </c>
      <c r="TGZ179" s="78" t="s">
        <v>204</v>
      </c>
      <c r="THA179" s="78" t="s">
        <v>204</v>
      </c>
      <c r="THB179" s="78" t="s">
        <v>204</v>
      </c>
      <c r="THC179" s="78" t="s">
        <v>204</v>
      </c>
      <c r="THD179" s="78" t="s">
        <v>204</v>
      </c>
      <c r="THE179" s="78" t="s">
        <v>204</v>
      </c>
      <c r="THF179" s="78" t="s">
        <v>204</v>
      </c>
      <c r="THG179" s="78" t="s">
        <v>204</v>
      </c>
      <c r="THH179" s="78" t="s">
        <v>204</v>
      </c>
      <c r="THI179" s="78" t="s">
        <v>204</v>
      </c>
      <c r="THJ179" s="78" t="s">
        <v>204</v>
      </c>
      <c r="THK179" s="78" t="s">
        <v>204</v>
      </c>
      <c r="THL179" s="78" t="s">
        <v>204</v>
      </c>
      <c r="THM179" s="78" t="s">
        <v>204</v>
      </c>
      <c r="THN179" s="78" t="s">
        <v>204</v>
      </c>
      <c r="THO179" s="78" t="s">
        <v>204</v>
      </c>
      <c r="THP179" s="78" t="s">
        <v>204</v>
      </c>
      <c r="THQ179" s="78" t="s">
        <v>204</v>
      </c>
      <c r="THR179" s="78" t="s">
        <v>204</v>
      </c>
      <c r="THS179" s="78" t="s">
        <v>204</v>
      </c>
      <c r="THT179" s="78" t="s">
        <v>204</v>
      </c>
      <c r="THU179" s="78" t="s">
        <v>204</v>
      </c>
      <c r="THV179" s="78" t="s">
        <v>204</v>
      </c>
      <c r="THW179" s="78" t="s">
        <v>204</v>
      </c>
      <c r="THX179" s="78" t="s">
        <v>204</v>
      </c>
      <c r="THY179" s="78" t="s">
        <v>204</v>
      </c>
      <c r="THZ179" s="78" t="s">
        <v>204</v>
      </c>
      <c r="TIA179" s="78" t="s">
        <v>204</v>
      </c>
      <c r="TIB179" s="78" t="s">
        <v>204</v>
      </c>
      <c r="TIC179" s="78" t="s">
        <v>204</v>
      </c>
      <c r="TID179" s="78" t="s">
        <v>204</v>
      </c>
      <c r="TIE179" s="78" t="s">
        <v>204</v>
      </c>
      <c r="TIF179" s="78" t="s">
        <v>204</v>
      </c>
      <c r="TIG179" s="78" t="s">
        <v>204</v>
      </c>
      <c r="TIH179" s="78" t="s">
        <v>204</v>
      </c>
      <c r="TII179" s="78" t="s">
        <v>204</v>
      </c>
      <c r="TIJ179" s="78" t="s">
        <v>204</v>
      </c>
      <c r="TIK179" s="78" t="s">
        <v>204</v>
      </c>
      <c r="TIL179" s="78" t="s">
        <v>204</v>
      </c>
      <c r="TIM179" s="78" t="s">
        <v>204</v>
      </c>
      <c r="TIN179" s="78" t="s">
        <v>204</v>
      </c>
      <c r="TIO179" s="78" t="s">
        <v>204</v>
      </c>
      <c r="TIP179" s="78" t="s">
        <v>204</v>
      </c>
      <c r="TIQ179" s="78" t="s">
        <v>204</v>
      </c>
      <c r="TIR179" s="78" t="s">
        <v>204</v>
      </c>
      <c r="TIS179" s="78" t="s">
        <v>204</v>
      </c>
      <c r="TIT179" s="78" t="s">
        <v>204</v>
      </c>
      <c r="TIU179" s="78" t="s">
        <v>204</v>
      </c>
      <c r="TIV179" s="78" t="s">
        <v>204</v>
      </c>
      <c r="TIW179" s="78" t="s">
        <v>204</v>
      </c>
      <c r="TIX179" s="78" t="s">
        <v>204</v>
      </c>
      <c r="TIY179" s="78" t="s">
        <v>204</v>
      </c>
      <c r="TIZ179" s="78" t="s">
        <v>204</v>
      </c>
      <c r="TJA179" s="78" t="s">
        <v>204</v>
      </c>
      <c r="TJB179" s="78" t="s">
        <v>204</v>
      </c>
      <c r="TJC179" s="78" t="s">
        <v>204</v>
      </c>
      <c r="TJD179" s="78" t="s">
        <v>204</v>
      </c>
      <c r="TJE179" s="78" t="s">
        <v>204</v>
      </c>
      <c r="TJF179" s="78" t="s">
        <v>204</v>
      </c>
      <c r="TJG179" s="78" t="s">
        <v>204</v>
      </c>
      <c r="TJH179" s="78" t="s">
        <v>204</v>
      </c>
      <c r="TJI179" s="78" t="s">
        <v>204</v>
      </c>
      <c r="TJJ179" s="78" t="s">
        <v>204</v>
      </c>
      <c r="TJK179" s="78" t="s">
        <v>204</v>
      </c>
      <c r="TJL179" s="78" t="s">
        <v>204</v>
      </c>
      <c r="TJM179" s="78" t="s">
        <v>204</v>
      </c>
      <c r="TJN179" s="78" t="s">
        <v>204</v>
      </c>
      <c r="TJO179" s="78" t="s">
        <v>204</v>
      </c>
      <c r="TJP179" s="78" t="s">
        <v>204</v>
      </c>
      <c r="TJQ179" s="78" t="s">
        <v>204</v>
      </c>
      <c r="TJR179" s="78" t="s">
        <v>204</v>
      </c>
      <c r="TJS179" s="78" t="s">
        <v>204</v>
      </c>
      <c r="TJT179" s="78" t="s">
        <v>204</v>
      </c>
      <c r="TJU179" s="78" t="s">
        <v>204</v>
      </c>
      <c r="TJV179" s="78" t="s">
        <v>204</v>
      </c>
      <c r="TJW179" s="78" t="s">
        <v>204</v>
      </c>
      <c r="TJX179" s="78" t="s">
        <v>204</v>
      </c>
      <c r="TJY179" s="78" t="s">
        <v>204</v>
      </c>
      <c r="TJZ179" s="78" t="s">
        <v>204</v>
      </c>
      <c r="TKA179" s="78" t="s">
        <v>204</v>
      </c>
      <c r="TKB179" s="78" t="s">
        <v>204</v>
      </c>
      <c r="TKC179" s="78" t="s">
        <v>204</v>
      </c>
      <c r="TKD179" s="78" t="s">
        <v>204</v>
      </c>
      <c r="TKE179" s="78" t="s">
        <v>204</v>
      </c>
      <c r="TKF179" s="78" t="s">
        <v>204</v>
      </c>
      <c r="TKG179" s="78" t="s">
        <v>204</v>
      </c>
      <c r="TKH179" s="78" t="s">
        <v>204</v>
      </c>
      <c r="TKI179" s="78" t="s">
        <v>204</v>
      </c>
      <c r="TKJ179" s="78" t="s">
        <v>204</v>
      </c>
      <c r="TKK179" s="78" t="s">
        <v>204</v>
      </c>
      <c r="TKL179" s="78" t="s">
        <v>204</v>
      </c>
      <c r="TKM179" s="78" t="s">
        <v>204</v>
      </c>
      <c r="TKN179" s="78" t="s">
        <v>204</v>
      </c>
      <c r="TKO179" s="78" t="s">
        <v>204</v>
      </c>
      <c r="TKP179" s="78" t="s">
        <v>204</v>
      </c>
      <c r="TKQ179" s="78" t="s">
        <v>204</v>
      </c>
      <c r="TKR179" s="78" t="s">
        <v>204</v>
      </c>
      <c r="TKS179" s="78" t="s">
        <v>204</v>
      </c>
      <c r="TKT179" s="78" t="s">
        <v>204</v>
      </c>
      <c r="TKU179" s="78" t="s">
        <v>204</v>
      </c>
      <c r="TKV179" s="78" t="s">
        <v>204</v>
      </c>
      <c r="TKW179" s="78" t="s">
        <v>204</v>
      </c>
      <c r="TKX179" s="78" t="s">
        <v>204</v>
      </c>
      <c r="TKY179" s="78" t="s">
        <v>204</v>
      </c>
      <c r="TKZ179" s="78" t="s">
        <v>204</v>
      </c>
      <c r="TLA179" s="78" t="s">
        <v>204</v>
      </c>
      <c r="TLB179" s="78" t="s">
        <v>204</v>
      </c>
      <c r="TLC179" s="78" t="s">
        <v>204</v>
      </c>
      <c r="TLD179" s="78" t="s">
        <v>204</v>
      </c>
      <c r="TLE179" s="78" t="s">
        <v>204</v>
      </c>
      <c r="TLF179" s="78" t="s">
        <v>204</v>
      </c>
      <c r="TLG179" s="78" t="s">
        <v>204</v>
      </c>
      <c r="TLH179" s="78" t="s">
        <v>204</v>
      </c>
      <c r="TLI179" s="78" t="s">
        <v>204</v>
      </c>
      <c r="TLJ179" s="78" t="s">
        <v>204</v>
      </c>
      <c r="TLK179" s="78" t="s">
        <v>204</v>
      </c>
      <c r="TLL179" s="78" t="s">
        <v>204</v>
      </c>
      <c r="TLM179" s="78" t="s">
        <v>204</v>
      </c>
      <c r="TLN179" s="78" t="s">
        <v>204</v>
      </c>
      <c r="TLO179" s="78" t="s">
        <v>204</v>
      </c>
      <c r="TLP179" s="78" t="s">
        <v>204</v>
      </c>
      <c r="TLQ179" s="78" t="s">
        <v>204</v>
      </c>
      <c r="TLR179" s="78" t="s">
        <v>204</v>
      </c>
      <c r="TLS179" s="78" t="s">
        <v>204</v>
      </c>
      <c r="TLT179" s="78" t="s">
        <v>204</v>
      </c>
      <c r="TLU179" s="78" t="s">
        <v>204</v>
      </c>
      <c r="TLV179" s="78" t="s">
        <v>204</v>
      </c>
      <c r="TLW179" s="78" t="s">
        <v>204</v>
      </c>
      <c r="TLX179" s="78" t="s">
        <v>204</v>
      </c>
      <c r="TLY179" s="78" t="s">
        <v>204</v>
      </c>
      <c r="TLZ179" s="78" t="s">
        <v>204</v>
      </c>
      <c r="TMA179" s="78" t="s">
        <v>204</v>
      </c>
      <c r="TMB179" s="78" t="s">
        <v>204</v>
      </c>
      <c r="TMC179" s="78" t="s">
        <v>204</v>
      </c>
      <c r="TMD179" s="78" t="s">
        <v>204</v>
      </c>
      <c r="TME179" s="78" t="s">
        <v>204</v>
      </c>
      <c r="TMF179" s="78" t="s">
        <v>204</v>
      </c>
      <c r="TMG179" s="78" t="s">
        <v>204</v>
      </c>
      <c r="TMH179" s="78" t="s">
        <v>204</v>
      </c>
      <c r="TMI179" s="78" t="s">
        <v>204</v>
      </c>
      <c r="TMJ179" s="78" t="s">
        <v>204</v>
      </c>
      <c r="TMK179" s="78" t="s">
        <v>204</v>
      </c>
      <c r="TML179" s="78" t="s">
        <v>204</v>
      </c>
      <c r="TMM179" s="78" t="s">
        <v>204</v>
      </c>
      <c r="TMN179" s="78" t="s">
        <v>204</v>
      </c>
      <c r="TMO179" s="78" t="s">
        <v>204</v>
      </c>
      <c r="TMP179" s="78" t="s">
        <v>204</v>
      </c>
      <c r="TMQ179" s="78" t="s">
        <v>204</v>
      </c>
      <c r="TMR179" s="78" t="s">
        <v>204</v>
      </c>
      <c r="TMS179" s="78" t="s">
        <v>204</v>
      </c>
      <c r="TMT179" s="78" t="s">
        <v>204</v>
      </c>
      <c r="TMU179" s="78" t="s">
        <v>204</v>
      </c>
      <c r="TMV179" s="78" t="s">
        <v>204</v>
      </c>
      <c r="TMW179" s="78" t="s">
        <v>204</v>
      </c>
      <c r="TMX179" s="78" t="s">
        <v>204</v>
      </c>
      <c r="TMY179" s="78" t="s">
        <v>204</v>
      </c>
      <c r="TMZ179" s="78" t="s">
        <v>204</v>
      </c>
      <c r="TNA179" s="78" t="s">
        <v>204</v>
      </c>
      <c r="TNB179" s="78" t="s">
        <v>204</v>
      </c>
      <c r="TNC179" s="78" t="s">
        <v>204</v>
      </c>
      <c r="TND179" s="78" t="s">
        <v>204</v>
      </c>
      <c r="TNE179" s="78" t="s">
        <v>204</v>
      </c>
      <c r="TNF179" s="78" t="s">
        <v>204</v>
      </c>
      <c r="TNG179" s="78" t="s">
        <v>204</v>
      </c>
      <c r="TNH179" s="78" t="s">
        <v>204</v>
      </c>
      <c r="TNI179" s="78" t="s">
        <v>204</v>
      </c>
      <c r="TNJ179" s="78" t="s">
        <v>204</v>
      </c>
      <c r="TNK179" s="78" t="s">
        <v>204</v>
      </c>
      <c r="TNL179" s="78" t="s">
        <v>204</v>
      </c>
      <c r="TNM179" s="78" t="s">
        <v>204</v>
      </c>
      <c r="TNN179" s="78" t="s">
        <v>204</v>
      </c>
      <c r="TNO179" s="78" t="s">
        <v>204</v>
      </c>
      <c r="TNP179" s="78" t="s">
        <v>204</v>
      </c>
      <c r="TNQ179" s="78" t="s">
        <v>204</v>
      </c>
      <c r="TNR179" s="78" t="s">
        <v>204</v>
      </c>
      <c r="TNS179" s="78" t="s">
        <v>204</v>
      </c>
      <c r="TNT179" s="78" t="s">
        <v>204</v>
      </c>
      <c r="TNU179" s="78" t="s">
        <v>204</v>
      </c>
      <c r="TNV179" s="78" t="s">
        <v>204</v>
      </c>
      <c r="TNW179" s="78" t="s">
        <v>204</v>
      </c>
      <c r="TNX179" s="78" t="s">
        <v>204</v>
      </c>
      <c r="TNY179" s="78" t="s">
        <v>204</v>
      </c>
      <c r="TNZ179" s="78" t="s">
        <v>204</v>
      </c>
      <c r="TOA179" s="78" t="s">
        <v>204</v>
      </c>
      <c r="TOB179" s="78" t="s">
        <v>204</v>
      </c>
      <c r="TOC179" s="78" t="s">
        <v>204</v>
      </c>
      <c r="TOD179" s="78" t="s">
        <v>204</v>
      </c>
      <c r="TOE179" s="78" t="s">
        <v>204</v>
      </c>
      <c r="TOF179" s="78" t="s">
        <v>204</v>
      </c>
      <c r="TOG179" s="78" t="s">
        <v>204</v>
      </c>
      <c r="TOH179" s="78" t="s">
        <v>204</v>
      </c>
      <c r="TOI179" s="78" t="s">
        <v>204</v>
      </c>
      <c r="TOJ179" s="78" t="s">
        <v>204</v>
      </c>
      <c r="TOK179" s="78" t="s">
        <v>204</v>
      </c>
      <c r="TOL179" s="78" t="s">
        <v>204</v>
      </c>
      <c r="TOM179" s="78" t="s">
        <v>204</v>
      </c>
      <c r="TON179" s="78" t="s">
        <v>204</v>
      </c>
      <c r="TOO179" s="78" t="s">
        <v>204</v>
      </c>
      <c r="TOP179" s="78" t="s">
        <v>204</v>
      </c>
      <c r="TOQ179" s="78" t="s">
        <v>204</v>
      </c>
      <c r="TOR179" s="78" t="s">
        <v>204</v>
      </c>
      <c r="TOS179" s="78" t="s">
        <v>204</v>
      </c>
      <c r="TOT179" s="78" t="s">
        <v>204</v>
      </c>
      <c r="TOU179" s="78" t="s">
        <v>204</v>
      </c>
      <c r="TOV179" s="78" t="s">
        <v>204</v>
      </c>
      <c r="TOW179" s="78" t="s">
        <v>204</v>
      </c>
      <c r="TOX179" s="78" t="s">
        <v>204</v>
      </c>
      <c r="TOY179" s="78" t="s">
        <v>204</v>
      </c>
      <c r="TOZ179" s="78" t="s">
        <v>204</v>
      </c>
      <c r="TPA179" s="78" t="s">
        <v>204</v>
      </c>
      <c r="TPB179" s="78" t="s">
        <v>204</v>
      </c>
      <c r="TPC179" s="78" t="s">
        <v>204</v>
      </c>
      <c r="TPD179" s="78" t="s">
        <v>204</v>
      </c>
      <c r="TPE179" s="78" t="s">
        <v>204</v>
      </c>
      <c r="TPF179" s="78" t="s">
        <v>204</v>
      </c>
      <c r="TPG179" s="78" t="s">
        <v>204</v>
      </c>
      <c r="TPH179" s="78" t="s">
        <v>204</v>
      </c>
      <c r="TPI179" s="78" t="s">
        <v>204</v>
      </c>
      <c r="TPJ179" s="78" t="s">
        <v>204</v>
      </c>
      <c r="TPK179" s="78" t="s">
        <v>204</v>
      </c>
      <c r="TPL179" s="78" t="s">
        <v>204</v>
      </c>
      <c r="TPM179" s="78" t="s">
        <v>204</v>
      </c>
      <c r="TPN179" s="78" t="s">
        <v>204</v>
      </c>
      <c r="TPO179" s="78" t="s">
        <v>204</v>
      </c>
      <c r="TPP179" s="78" t="s">
        <v>204</v>
      </c>
      <c r="TPQ179" s="78" t="s">
        <v>204</v>
      </c>
      <c r="TPR179" s="78" t="s">
        <v>204</v>
      </c>
      <c r="TPS179" s="78" t="s">
        <v>204</v>
      </c>
      <c r="TPT179" s="78" t="s">
        <v>204</v>
      </c>
      <c r="TPU179" s="78" t="s">
        <v>204</v>
      </c>
      <c r="TPV179" s="78" t="s">
        <v>204</v>
      </c>
      <c r="TPW179" s="78" t="s">
        <v>204</v>
      </c>
      <c r="TPX179" s="78" t="s">
        <v>204</v>
      </c>
      <c r="TPY179" s="78" t="s">
        <v>204</v>
      </c>
      <c r="TPZ179" s="78" t="s">
        <v>204</v>
      </c>
      <c r="TQA179" s="78" t="s">
        <v>204</v>
      </c>
      <c r="TQB179" s="78" t="s">
        <v>204</v>
      </c>
      <c r="TQC179" s="78" t="s">
        <v>204</v>
      </c>
      <c r="TQD179" s="78" t="s">
        <v>204</v>
      </c>
      <c r="TQE179" s="78" t="s">
        <v>204</v>
      </c>
      <c r="TQF179" s="78" t="s">
        <v>204</v>
      </c>
      <c r="TQG179" s="78" t="s">
        <v>204</v>
      </c>
      <c r="TQH179" s="78" t="s">
        <v>204</v>
      </c>
      <c r="TQI179" s="78" t="s">
        <v>204</v>
      </c>
      <c r="TQJ179" s="78" t="s">
        <v>204</v>
      </c>
      <c r="TQK179" s="78" t="s">
        <v>204</v>
      </c>
      <c r="TQL179" s="78" t="s">
        <v>204</v>
      </c>
      <c r="TQM179" s="78" t="s">
        <v>204</v>
      </c>
      <c r="TQN179" s="78" t="s">
        <v>204</v>
      </c>
      <c r="TQO179" s="78" t="s">
        <v>204</v>
      </c>
      <c r="TQP179" s="78" t="s">
        <v>204</v>
      </c>
      <c r="TQQ179" s="78" t="s">
        <v>204</v>
      </c>
      <c r="TQR179" s="78" t="s">
        <v>204</v>
      </c>
      <c r="TQS179" s="78" t="s">
        <v>204</v>
      </c>
      <c r="TQT179" s="78" t="s">
        <v>204</v>
      </c>
      <c r="TQU179" s="78" t="s">
        <v>204</v>
      </c>
      <c r="TQV179" s="78" t="s">
        <v>204</v>
      </c>
      <c r="TQW179" s="78" t="s">
        <v>204</v>
      </c>
      <c r="TQX179" s="78" t="s">
        <v>204</v>
      </c>
      <c r="TQY179" s="78" t="s">
        <v>204</v>
      </c>
      <c r="TQZ179" s="78" t="s">
        <v>204</v>
      </c>
      <c r="TRA179" s="78" t="s">
        <v>204</v>
      </c>
      <c r="TRB179" s="78" t="s">
        <v>204</v>
      </c>
      <c r="TRC179" s="78" t="s">
        <v>204</v>
      </c>
      <c r="TRD179" s="78" t="s">
        <v>204</v>
      </c>
      <c r="TRE179" s="78" t="s">
        <v>204</v>
      </c>
      <c r="TRF179" s="78" t="s">
        <v>204</v>
      </c>
      <c r="TRG179" s="78" t="s">
        <v>204</v>
      </c>
      <c r="TRH179" s="78" t="s">
        <v>204</v>
      </c>
      <c r="TRI179" s="78" t="s">
        <v>204</v>
      </c>
      <c r="TRJ179" s="78" t="s">
        <v>204</v>
      </c>
      <c r="TRK179" s="78" t="s">
        <v>204</v>
      </c>
      <c r="TRL179" s="78" t="s">
        <v>204</v>
      </c>
      <c r="TRM179" s="78" t="s">
        <v>204</v>
      </c>
      <c r="TRN179" s="78" t="s">
        <v>204</v>
      </c>
      <c r="TRO179" s="78" t="s">
        <v>204</v>
      </c>
      <c r="TRP179" s="78" t="s">
        <v>204</v>
      </c>
      <c r="TRQ179" s="78" t="s">
        <v>204</v>
      </c>
      <c r="TRR179" s="78" t="s">
        <v>204</v>
      </c>
      <c r="TRS179" s="78" t="s">
        <v>204</v>
      </c>
      <c r="TRT179" s="78" t="s">
        <v>204</v>
      </c>
      <c r="TRU179" s="78" t="s">
        <v>204</v>
      </c>
      <c r="TRV179" s="78" t="s">
        <v>204</v>
      </c>
      <c r="TRW179" s="78" t="s">
        <v>204</v>
      </c>
      <c r="TRX179" s="78" t="s">
        <v>204</v>
      </c>
      <c r="TRY179" s="78" t="s">
        <v>204</v>
      </c>
      <c r="TRZ179" s="78" t="s">
        <v>204</v>
      </c>
      <c r="TSA179" s="78" t="s">
        <v>204</v>
      </c>
      <c r="TSB179" s="78" t="s">
        <v>204</v>
      </c>
      <c r="TSC179" s="78" t="s">
        <v>204</v>
      </c>
      <c r="TSD179" s="78" t="s">
        <v>204</v>
      </c>
      <c r="TSE179" s="78" t="s">
        <v>204</v>
      </c>
      <c r="TSF179" s="78" t="s">
        <v>204</v>
      </c>
      <c r="TSG179" s="78" t="s">
        <v>204</v>
      </c>
      <c r="TSH179" s="78" t="s">
        <v>204</v>
      </c>
      <c r="TSI179" s="78" t="s">
        <v>204</v>
      </c>
      <c r="TSJ179" s="78" t="s">
        <v>204</v>
      </c>
      <c r="TSK179" s="78" t="s">
        <v>204</v>
      </c>
      <c r="TSL179" s="78" t="s">
        <v>204</v>
      </c>
      <c r="TSM179" s="78" t="s">
        <v>204</v>
      </c>
      <c r="TSN179" s="78" t="s">
        <v>204</v>
      </c>
      <c r="TSO179" s="78" t="s">
        <v>204</v>
      </c>
      <c r="TSP179" s="78" t="s">
        <v>204</v>
      </c>
      <c r="TSQ179" s="78" t="s">
        <v>204</v>
      </c>
      <c r="TSR179" s="78" t="s">
        <v>204</v>
      </c>
      <c r="TSS179" s="78" t="s">
        <v>204</v>
      </c>
      <c r="TST179" s="78" t="s">
        <v>204</v>
      </c>
      <c r="TSU179" s="78" t="s">
        <v>204</v>
      </c>
      <c r="TSV179" s="78" t="s">
        <v>204</v>
      </c>
      <c r="TSW179" s="78" t="s">
        <v>204</v>
      </c>
      <c r="TSX179" s="78" t="s">
        <v>204</v>
      </c>
      <c r="TSY179" s="78" t="s">
        <v>204</v>
      </c>
      <c r="TSZ179" s="78" t="s">
        <v>204</v>
      </c>
      <c r="TTA179" s="78" t="s">
        <v>204</v>
      </c>
      <c r="TTB179" s="78" t="s">
        <v>204</v>
      </c>
      <c r="TTC179" s="78" t="s">
        <v>204</v>
      </c>
      <c r="TTD179" s="78" t="s">
        <v>204</v>
      </c>
      <c r="TTE179" s="78" t="s">
        <v>204</v>
      </c>
      <c r="TTF179" s="78" t="s">
        <v>204</v>
      </c>
      <c r="TTG179" s="78" t="s">
        <v>204</v>
      </c>
      <c r="TTH179" s="78" t="s">
        <v>204</v>
      </c>
      <c r="TTI179" s="78" t="s">
        <v>204</v>
      </c>
      <c r="TTJ179" s="78" t="s">
        <v>204</v>
      </c>
      <c r="TTK179" s="78" t="s">
        <v>204</v>
      </c>
      <c r="TTL179" s="78" t="s">
        <v>204</v>
      </c>
      <c r="TTM179" s="78" t="s">
        <v>204</v>
      </c>
      <c r="TTN179" s="78" t="s">
        <v>204</v>
      </c>
      <c r="TTO179" s="78" t="s">
        <v>204</v>
      </c>
      <c r="TTP179" s="78" t="s">
        <v>204</v>
      </c>
      <c r="TTQ179" s="78" t="s">
        <v>204</v>
      </c>
      <c r="TTR179" s="78" t="s">
        <v>204</v>
      </c>
      <c r="TTS179" s="78" t="s">
        <v>204</v>
      </c>
      <c r="TTT179" s="78" t="s">
        <v>204</v>
      </c>
      <c r="TTU179" s="78" t="s">
        <v>204</v>
      </c>
      <c r="TTV179" s="78" t="s">
        <v>204</v>
      </c>
      <c r="TTW179" s="78" t="s">
        <v>204</v>
      </c>
      <c r="TTX179" s="78" t="s">
        <v>204</v>
      </c>
      <c r="TTY179" s="78" t="s">
        <v>204</v>
      </c>
      <c r="TTZ179" s="78" t="s">
        <v>204</v>
      </c>
      <c r="TUA179" s="78" t="s">
        <v>204</v>
      </c>
      <c r="TUB179" s="78" t="s">
        <v>204</v>
      </c>
      <c r="TUC179" s="78" t="s">
        <v>204</v>
      </c>
      <c r="TUD179" s="78" t="s">
        <v>204</v>
      </c>
      <c r="TUE179" s="78" t="s">
        <v>204</v>
      </c>
      <c r="TUF179" s="78" t="s">
        <v>204</v>
      </c>
      <c r="TUG179" s="78" t="s">
        <v>204</v>
      </c>
      <c r="TUH179" s="78" t="s">
        <v>204</v>
      </c>
      <c r="TUI179" s="78" t="s">
        <v>204</v>
      </c>
      <c r="TUJ179" s="78" t="s">
        <v>204</v>
      </c>
      <c r="TUK179" s="78" t="s">
        <v>204</v>
      </c>
      <c r="TUL179" s="78" t="s">
        <v>204</v>
      </c>
      <c r="TUM179" s="78" t="s">
        <v>204</v>
      </c>
      <c r="TUN179" s="78" t="s">
        <v>204</v>
      </c>
      <c r="TUO179" s="78" t="s">
        <v>204</v>
      </c>
      <c r="TUP179" s="78" t="s">
        <v>204</v>
      </c>
      <c r="TUQ179" s="78" t="s">
        <v>204</v>
      </c>
      <c r="TUR179" s="78" t="s">
        <v>204</v>
      </c>
      <c r="TUS179" s="78" t="s">
        <v>204</v>
      </c>
      <c r="TUT179" s="78" t="s">
        <v>204</v>
      </c>
      <c r="TUU179" s="78" t="s">
        <v>204</v>
      </c>
      <c r="TUV179" s="78" t="s">
        <v>204</v>
      </c>
      <c r="TUW179" s="78" t="s">
        <v>204</v>
      </c>
      <c r="TUX179" s="78" t="s">
        <v>204</v>
      </c>
      <c r="TUY179" s="78" t="s">
        <v>204</v>
      </c>
      <c r="TUZ179" s="78" t="s">
        <v>204</v>
      </c>
      <c r="TVA179" s="78" t="s">
        <v>204</v>
      </c>
      <c r="TVB179" s="78" t="s">
        <v>204</v>
      </c>
      <c r="TVC179" s="78" t="s">
        <v>204</v>
      </c>
      <c r="TVD179" s="78" t="s">
        <v>204</v>
      </c>
      <c r="TVE179" s="78" t="s">
        <v>204</v>
      </c>
      <c r="TVF179" s="78" t="s">
        <v>204</v>
      </c>
      <c r="TVG179" s="78" t="s">
        <v>204</v>
      </c>
      <c r="TVH179" s="78" t="s">
        <v>204</v>
      </c>
      <c r="TVI179" s="78" t="s">
        <v>204</v>
      </c>
      <c r="TVJ179" s="78" t="s">
        <v>204</v>
      </c>
      <c r="TVK179" s="78" t="s">
        <v>204</v>
      </c>
      <c r="TVL179" s="78" t="s">
        <v>204</v>
      </c>
      <c r="TVM179" s="78" t="s">
        <v>204</v>
      </c>
      <c r="TVN179" s="78" t="s">
        <v>204</v>
      </c>
      <c r="TVO179" s="78" t="s">
        <v>204</v>
      </c>
      <c r="TVP179" s="78" t="s">
        <v>204</v>
      </c>
      <c r="TVQ179" s="78" t="s">
        <v>204</v>
      </c>
      <c r="TVR179" s="78" t="s">
        <v>204</v>
      </c>
      <c r="TVS179" s="78" t="s">
        <v>204</v>
      </c>
      <c r="TVT179" s="78" t="s">
        <v>204</v>
      </c>
      <c r="TVU179" s="78" t="s">
        <v>204</v>
      </c>
      <c r="TVV179" s="78" t="s">
        <v>204</v>
      </c>
      <c r="TVW179" s="78" t="s">
        <v>204</v>
      </c>
      <c r="TVX179" s="78" t="s">
        <v>204</v>
      </c>
      <c r="TVY179" s="78" t="s">
        <v>204</v>
      </c>
      <c r="TVZ179" s="78" t="s">
        <v>204</v>
      </c>
      <c r="TWA179" s="78" t="s">
        <v>204</v>
      </c>
      <c r="TWB179" s="78" t="s">
        <v>204</v>
      </c>
      <c r="TWC179" s="78" t="s">
        <v>204</v>
      </c>
      <c r="TWD179" s="78" t="s">
        <v>204</v>
      </c>
      <c r="TWE179" s="78" t="s">
        <v>204</v>
      </c>
      <c r="TWF179" s="78" t="s">
        <v>204</v>
      </c>
      <c r="TWG179" s="78" t="s">
        <v>204</v>
      </c>
      <c r="TWH179" s="78" t="s">
        <v>204</v>
      </c>
      <c r="TWI179" s="78" t="s">
        <v>204</v>
      </c>
      <c r="TWJ179" s="78" t="s">
        <v>204</v>
      </c>
      <c r="TWK179" s="78" t="s">
        <v>204</v>
      </c>
      <c r="TWL179" s="78" t="s">
        <v>204</v>
      </c>
      <c r="TWM179" s="78" t="s">
        <v>204</v>
      </c>
      <c r="TWN179" s="78" t="s">
        <v>204</v>
      </c>
      <c r="TWO179" s="78" t="s">
        <v>204</v>
      </c>
      <c r="TWP179" s="78" t="s">
        <v>204</v>
      </c>
      <c r="TWQ179" s="78" t="s">
        <v>204</v>
      </c>
      <c r="TWR179" s="78" t="s">
        <v>204</v>
      </c>
      <c r="TWS179" s="78" t="s">
        <v>204</v>
      </c>
      <c r="TWT179" s="78" t="s">
        <v>204</v>
      </c>
      <c r="TWU179" s="78" t="s">
        <v>204</v>
      </c>
      <c r="TWV179" s="78" t="s">
        <v>204</v>
      </c>
      <c r="TWW179" s="78" t="s">
        <v>204</v>
      </c>
      <c r="TWX179" s="78" t="s">
        <v>204</v>
      </c>
      <c r="TWY179" s="78" t="s">
        <v>204</v>
      </c>
      <c r="TWZ179" s="78" t="s">
        <v>204</v>
      </c>
      <c r="TXA179" s="78" t="s">
        <v>204</v>
      </c>
      <c r="TXB179" s="78" t="s">
        <v>204</v>
      </c>
      <c r="TXC179" s="78" t="s">
        <v>204</v>
      </c>
      <c r="TXD179" s="78" t="s">
        <v>204</v>
      </c>
      <c r="TXE179" s="78" t="s">
        <v>204</v>
      </c>
      <c r="TXF179" s="78" t="s">
        <v>204</v>
      </c>
      <c r="TXG179" s="78" t="s">
        <v>204</v>
      </c>
      <c r="TXH179" s="78" t="s">
        <v>204</v>
      </c>
      <c r="TXI179" s="78" t="s">
        <v>204</v>
      </c>
      <c r="TXJ179" s="78" t="s">
        <v>204</v>
      </c>
      <c r="TXK179" s="78" t="s">
        <v>204</v>
      </c>
      <c r="TXL179" s="78" t="s">
        <v>204</v>
      </c>
      <c r="TXM179" s="78" t="s">
        <v>204</v>
      </c>
      <c r="TXN179" s="78" t="s">
        <v>204</v>
      </c>
      <c r="TXO179" s="78" t="s">
        <v>204</v>
      </c>
      <c r="TXP179" s="78" t="s">
        <v>204</v>
      </c>
      <c r="TXQ179" s="78" t="s">
        <v>204</v>
      </c>
      <c r="TXR179" s="78" t="s">
        <v>204</v>
      </c>
      <c r="TXS179" s="78" t="s">
        <v>204</v>
      </c>
      <c r="TXT179" s="78" t="s">
        <v>204</v>
      </c>
      <c r="TXU179" s="78" t="s">
        <v>204</v>
      </c>
      <c r="TXV179" s="78" t="s">
        <v>204</v>
      </c>
      <c r="TXW179" s="78" t="s">
        <v>204</v>
      </c>
      <c r="TXX179" s="78" t="s">
        <v>204</v>
      </c>
      <c r="TXY179" s="78" t="s">
        <v>204</v>
      </c>
      <c r="TXZ179" s="78" t="s">
        <v>204</v>
      </c>
      <c r="TYA179" s="78" t="s">
        <v>204</v>
      </c>
      <c r="TYB179" s="78" t="s">
        <v>204</v>
      </c>
      <c r="TYC179" s="78" t="s">
        <v>204</v>
      </c>
      <c r="TYD179" s="78" t="s">
        <v>204</v>
      </c>
      <c r="TYE179" s="78" t="s">
        <v>204</v>
      </c>
      <c r="TYF179" s="78" t="s">
        <v>204</v>
      </c>
      <c r="TYG179" s="78" t="s">
        <v>204</v>
      </c>
      <c r="TYH179" s="78" t="s">
        <v>204</v>
      </c>
      <c r="TYI179" s="78" t="s">
        <v>204</v>
      </c>
      <c r="TYJ179" s="78" t="s">
        <v>204</v>
      </c>
      <c r="TYK179" s="78" t="s">
        <v>204</v>
      </c>
      <c r="TYL179" s="78" t="s">
        <v>204</v>
      </c>
      <c r="TYM179" s="78" t="s">
        <v>204</v>
      </c>
      <c r="TYN179" s="78" t="s">
        <v>204</v>
      </c>
      <c r="TYO179" s="78" t="s">
        <v>204</v>
      </c>
      <c r="TYP179" s="78" t="s">
        <v>204</v>
      </c>
      <c r="TYQ179" s="78" t="s">
        <v>204</v>
      </c>
      <c r="TYR179" s="78" t="s">
        <v>204</v>
      </c>
      <c r="TYS179" s="78" t="s">
        <v>204</v>
      </c>
      <c r="TYT179" s="78" t="s">
        <v>204</v>
      </c>
      <c r="TYU179" s="78" t="s">
        <v>204</v>
      </c>
      <c r="TYV179" s="78" t="s">
        <v>204</v>
      </c>
      <c r="TYW179" s="78" t="s">
        <v>204</v>
      </c>
      <c r="TYX179" s="78" t="s">
        <v>204</v>
      </c>
      <c r="TYY179" s="78" t="s">
        <v>204</v>
      </c>
      <c r="TYZ179" s="78" t="s">
        <v>204</v>
      </c>
      <c r="TZA179" s="78" t="s">
        <v>204</v>
      </c>
      <c r="TZB179" s="78" t="s">
        <v>204</v>
      </c>
      <c r="TZC179" s="78" t="s">
        <v>204</v>
      </c>
      <c r="TZD179" s="78" t="s">
        <v>204</v>
      </c>
      <c r="TZE179" s="78" t="s">
        <v>204</v>
      </c>
      <c r="TZF179" s="78" t="s">
        <v>204</v>
      </c>
      <c r="TZG179" s="78" t="s">
        <v>204</v>
      </c>
      <c r="TZH179" s="78" t="s">
        <v>204</v>
      </c>
      <c r="TZI179" s="78" t="s">
        <v>204</v>
      </c>
      <c r="TZJ179" s="78" t="s">
        <v>204</v>
      </c>
      <c r="TZK179" s="78" t="s">
        <v>204</v>
      </c>
      <c r="TZL179" s="78" t="s">
        <v>204</v>
      </c>
      <c r="TZM179" s="78" t="s">
        <v>204</v>
      </c>
      <c r="TZN179" s="78" t="s">
        <v>204</v>
      </c>
      <c r="TZO179" s="78" t="s">
        <v>204</v>
      </c>
      <c r="TZP179" s="78" t="s">
        <v>204</v>
      </c>
      <c r="TZQ179" s="78" t="s">
        <v>204</v>
      </c>
      <c r="TZR179" s="78" t="s">
        <v>204</v>
      </c>
      <c r="TZS179" s="78" t="s">
        <v>204</v>
      </c>
      <c r="TZT179" s="78" t="s">
        <v>204</v>
      </c>
      <c r="TZU179" s="78" t="s">
        <v>204</v>
      </c>
      <c r="TZV179" s="78" t="s">
        <v>204</v>
      </c>
      <c r="TZW179" s="78" t="s">
        <v>204</v>
      </c>
      <c r="TZX179" s="78" t="s">
        <v>204</v>
      </c>
      <c r="TZY179" s="78" t="s">
        <v>204</v>
      </c>
      <c r="TZZ179" s="78" t="s">
        <v>204</v>
      </c>
      <c r="UAA179" s="78" t="s">
        <v>204</v>
      </c>
      <c r="UAB179" s="78" t="s">
        <v>204</v>
      </c>
      <c r="UAC179" s="78" t="s">
        <v>204</v>
      </c>
      <c r="UAD179" s="78" t="s">
        <v>204</v>
      </c>
      <c r="UAE179" s="78" t="s">
        <v>204</v>
      </c>
      <c r="UAF179" s="78" t="s">
        <v>204</v>
      </c>
      <c r="UAG179" s="78" t="s">
        <v>204</v>
      </c>
      <c r="UAH179" s="78" t="s">
        <v>204</v>
      </c>
      <c r="UAI179" s="78" t="s">
        <v>204</v>
      </c>
      <c r="UAJ179" s="78" t="s">
        <v>204</v>
      </c>
      <c r="UAK179" s="78" t="s">
        <v>204</v>
      </c>
      <c r="UAL179" s="78" t="s">
        <v>204</v>
      </c>
      <c r="UAM179" s="78" t="s">
        <v>204</v>
      </c>
      <c r="UAN179" s="78" t="s">
        <v>204</v>
      </c>
      <c r="UAO179" s="78" t="s">
        <v>204</v>
      </c>
      <c r="UAP179" s="78" t="s">
        <v>204</v>
      </c>
      <c r="UAQ179" s="78" t="s">
        <v>204</v>
      </c>
      <c r="UAR179" s="78" t="s">
        <v>204</v>
      </c>
      <c r="UAS179" s="78" t="s">
        <v>204</v>
      </c>
      <c r="UAT179" s="78" t="s">
        <v>204</v>
      </c>
      <c r="UAU179" s="78" t="s">
        <v>204</v>
      </c>
      <c r="UAV179" s="78" t="s">
        <v>204</v>
      </c>
      <c r="UAW179" s="78" t="s">
        <v>204</v>
      </c>
      <c r="UAX179" s="78" t="s">
        <v>204</v>
      </c>
      <c r="UAY179" s="78" t="s">
        <v>204</v>
      </c>
      <c r="UAZ179" s="78" t="s">
        <v>204</v>
      </c>
      <c r="UBA179" s="78" t="s">
        <v>204</v>
      </c>
      <c r="UBB179" s="78" t="s">
        <v>204</v>
      </c>
      <c r="UBC179" s="78" t="s">
        <v>204</v>
      </c>
      <c r="UBD179" s="78" t="s">
        <v>204</v>
      </c>
      <c r="UBE179" s="78" t="s">
        <v>204</v>
      </c>
      <c r="UBF179" s="78" t="s">
        <v>204</v>
      </c>
      <c r="UBG179" s="78" t="s">
        <v>204</v>
      </c>
      <c r="UBH179" s="78" t="s">
        <v>204</v>
      </c>
      <c r="UBI179" s="78" t="s">
        <v>204</v>
      </c>
      <c r="UBJ179" s="78" t="s">
        <v>204</v>
      </c>
      <c r="UBK179" s="78" t="s">
        <v>204</v>
      </c>
      <c r="UBL179" s="78" t="s">
        <v>204</v>
      </c>
      <c r="UBM179" s="78" t="s">
        <v>204</v>
      </c>
      <c r="UBN179" s="78" t="s">
        <v>204</v>
      </c>
      <c r="UBO179" s="78" t="s">
        <v>204</v>
      </c>
      <c r="UBP179" s="78" t="s">
        <v>204</v>
      </c>
      <c r="UBQ179" s="78" t="s">
        <v>204</v>
      </c>
      <c r="UBR179" s="78" t="s">
        <v>204</v>
      </c>
      <c r="UBS179" s="78" t="s">
        <v>204</v>
      </c>
      <c r="UBT179" s="78" t="s">
        <v>204</v>
      </c>
      <c r="UBU179" s="78" t="s">
        <v>204</v>
      </c>
      <c r="UBV179" s="78" t="s">
        <v>204</v>
      </c>
      <c r="UBW179" s="78" t="s">
        <v>204</v>
      </c>
      <c r="UBX179" s="78" t="s">
        <v>204</v>
      </c>
      <c r="UBY179" s="78" t="s">
        <v>204</v>
      </c>
      <c r="UBZ179" s="78" t="s">
        <v>204</v>
      </c>
      <c r="UCA179" s="78" t="s">
        <v>204</v>
      </c>
      <c r="UCB179" s="78" t="s">
        <v>204</v>
      </c>
      <c r="UCC179" s="78" t="s">
        <v>204</v>
      </c>
      <c r="UCD179" s="78" t="s">
        <v>204</v>
      </c>
      <c r="UCE179" s="78" t="s">
        <v>204</v>
      </c>
      <c r="UCF179" s="78" t="s">
        <v>204</v>
      </c>
      <c r="UCG179" s="78" t="s">
        <v>204</v>
      </c>
      <c r="UCH179" s="78" t="s">
        <v>204</v>
      </c>
      <c r="UCI179" s="78" t="s">
        <v>204</v>
      </c>
      <c r="UCJ179" s="78" t="s">
        <v>204</v>
      </c>
      <c r="UCK179" s="78" t="s">
        <v>204</v>
      </c>
      <c r="UCL179" s="78" t="s">
        <v>204</v>
      </c>
      <c r="UCM179" s="78" t="s">
        <v>204</v>
      </c>
      <c r="UCN179" s="78" t="s">
        <v>204</v>
      </c>
      <c r="UCO179" s="78" t="s">
        <v>204</v>
      </c>
      <c r="UCP179" s="78" t="s">
        <v>204</v>
      </c>
      <c r="UCQ179" s="78" t="s">
        <v>204</v>
      </c>
      <c r="UCR179" s="78" t="s">
        <v>204</v>
      </c>
      <c r="UCS179" s="78" t="s">
        <v>204</v>
      </c>
      <c r="UCT179" s="78" t="s">
        <v>204</v>
      </c>
      <c r="UCU179" s="78" t="s">
        <v>204</v>
      </c>
      <c r="UCV179" s="78" t="s">
        <v>204</v>
      </c>
      <c r="UCW179" s="78" t="s">
        <v>204</v>
      </c>
      <c r="UCX179" s="78" t="s">
        <v>204</v>
      </c>
      <c r="UCY179" s="78" t="s">
        <v>204</v>
      </c>
      <c r="UCZ179" s="78" t="s">
        <v>204</v>
      </c>
      <c r="UDA179" s="78" t="s">
        <v>204</v>
      </c>
      <c r="UDB179" s="78" t="s">
        <v>204</v>
      </c>
      <c r="UDC179" s="78" t="s">
        <v>204</v>
      </c>
      <c r="UDD179" s="78" t="s">
        <v>204</v>
      </c>
      <c r="UDE179" s="78" t="s">
        <v>204</v>
      </c>
      <c r="UDF179" s="78" t="s">
        <v>204</v>
      </c>
      <c r="UDG179" s="78" t="s">
        <v>204</v>
      </c>
      <c r="UDH179" s="78" t="s">
        <v>204</v>
      </c>
      <c r="UDI179" s="78" t="s">
        <v>204</v>
      </c>
      <c r="UDJ179" s="78" t="s">
        <v>204</v>
      </c>
      <c r="UDK179" s="78" t="s">
        <v>204</v>
      </c>
      <c r="UDL179" s="78" t="s">
        <v>204</v>
      </c>
      <c r="UDM179" s="78" t="s">
        <v>204</v>
      </c>
      <c r="UDN179" s="78" t="s">
        <v>204</v>
      </c>
      <c r="UDO179" s="78" t="s">
        <v>204</v>
      </c>
      <c r="UDP179" s="78" t="s">
        <v>204</v>
      </c>
      <c r="UDQ179" s="78" t="s">
        <v>204</v>
      </c>
      <c r="UDR179" s="78" t="s">
        <v>204</v>
      </c>
      <c r="UDS179" s="78" t="s">
        <v>204</v>
      </c>
      <c r="UDT179" s="78" t="s">
        <v>204</v>
      </c>
      <c r="UDU179" s="78" t="s">
        <v>204</v>
      </c>
      <c r="UDV179" s="78" t="s">
        <v>204</v>
      </c>
      <c r="UDW179" s="78" t="s">
        <v>204</v>
      </c>
      <c r="UDX179" s="78" t="s">
        <v>204</v>
      </c>
      <c r="UDY179" s="78" t="s">
        <v>204</v>
      </c>
      <c r="UDZ179" s="78" t="s">
        <v>204</v>
      </c>
      <c r="UEA179" s="78" t="s">
        <v>204</v>
      </c>
      <c r="UEB179" s="78" t="s">
        <v>204</v>
      </c>
      <c r="UEC179" s="78" t="s">
        <v>204</v>
      </c>
      <c r="UED179" s="78" t="s">
        <v>204</v>
      </c>
      <c r="UEE179" s="78" t="s">
        <v>204</v>
      </c>
      <c r="UEF179" s="78" t="s">
        <v>204</v>
      </c>
      <c r="UEG179" s="78" t="s">
        <v>204</v>
      </c>
      <c r="UEH179" s="78" t="s">
        <v>204</v>
      </c>
      <c r="UEI179" s="78" t="s">
        <v>204</v>
      </c>
      <c r="UEJ179" s="78" t="s">
        <v>204</v>
      </c>
      <c r="UEK179" s="78" t="s">
        <v>204</v>
      </c>
      <c r="UEL179" s="78" t="s">
        <v>204</v>
      </c>
      <c r="UEM179" s="78" t="s">
        <v>204</v>
      </c>
      <c r="UEN179" s="78" t="s">
        <v>204</v>
      </c>
      <c r="UEO179" s="78" t="s">
        <v>204</v>
      </c>
      <c r="UEP179" s="78" t="s">
        <v>204</v>
      </c>
      <c r="UEQ179" s="78" t="s">
        <v>204</v>
      </c>
      <c r="UER179" s="78" t="s">
        <v>204</v>
      </c>
      <c r="UES179" s="78" t="s">
        <v>204</v>
      </c>
      <c r="UET179" s="78" t="s">
        <v>204</v>
      </c>
      <c r="UEU179" s="78" t="s">
        <v>204</v>
      </c>
      <c r="UEV179" s="78" t="s">
        <v>204</v>
      </c>
      <c r="UEW179" s="78" t="s">
        <v>204</v>
      </c>
      <c r="UEX179" s="78" t="s">
        <v>204</v>
      </c>
      <c r="UEY179" s="78" t="s">
        <v>204</v>
      </c>
      <c r="UEZ179" s="78" t="s">
        <v>204</v>
      </c>
      <c r="UFA179" s="78" t="s">
        <v>204</v>
      </c>
      <c r="UFB179" s="78" t="s">
        <v>204</v>
      </c>
      <c r="UFC179" s="78" t="s">
        <v>204</v>
      </c>
      <c r="UFD179" s="78" t="s">
        <v>204</v>
      </c>
      <c r="UFE179" s="78" t="s">
        <v>204</v>
      </c>
      <c r="UFF179" s="78" t="s">
        <v>204</v>
      </c>
      <c r="UFG179" s="78" t="s">
        <v>204</v>
      </c>
      <c r="UFH179" s="78" t="s">
        <v>204</v>
      </c>
      <c r="UFI179" s="78" t="s">
        <v>204</v>
      </c>
      <c r="UFJ179" s="78" t="s">
        <v>204</v>
      </c>
      <c r="UFK179" s="78" t="s">
        <v>204</v>
      </c>
      <c r="UFL179" s="78" t="s">
        <v>204</v>
      </c>
      <c r="UFM179" s="78" t="s">
        <v>204</v>
      </c>
      <c r="UFN179" s="78" t="s">
        <v>204</v>
      </c>
      <c r="UFO179" s="78" t="s">
        <v>204</v>
      </c>
      <c r="UFP179" s="78" t="s">
        <v>204</v>
      </c>
      <c r="UFQ179" s="78" t="s">
        <v>204</v>
      </c>
      <c r="UFR179" s="78" t="s">
        <v>204</v>
      </c>
      <c r="UFS179" s="78" t="s">
        <v>204</v>
      </c>
      <c r="UFT179" s="78" t="s">
        <v>204</v>
      </c>
      <c r="UFU179" s="78" t="s">
        <v>204</v>
      </c>
      <c r="UFV179" s="78" t="s">
        <v>204</v>
      </c>
      <c r="UFW179" s="78" t="s">
        <v>204</v>
      </c>
      <c r="UFX179" s="78" t="s">
        <v>204</v>
      </c>
      <c r="UFY179" s="78" t="s">
        <v>204</v>
      </c>
      <c r="UFZ179" s="78" t="s">
        <v>204</v>
      </c>
      <c r="UGA179" s="78" t="s">
        <v>204</v>
      </c>
      <c r="UGB179" s="78" t="s">
        <v>204</v>
      </c>
      <c r="UGC179" s="78" t="s">
        <v>204</v>
      </c>
      <c r="UGD179" s="78" t="s">
        <v>204</v>
      </c>
      <c r="UGE179" s="78" t="s">
        <v>204</v>
      </c>
      <c r="UGF179" s="78" t="s">
        <v>204</v>
      </c>
      <c r="UGG179" s="78" t="s">
        <v>204</v>
      </c>
      <c r="UGH179" s="78" t="s">
        <v>204</v>
      </c>
      <c r="UGI179" s="78" t="s">
        <v>204</v>
      </c>
      <c r="UGJ179" s="78" t="s">
        <v>204</v>
      </c>
      <c r="UGK179" s="78" t="s">
        <v>204</v>
      </c>
      <c r="UGL179" s="78" t="s">
        <v>204</v>
      </c>
      <c r="UGM179" s="78" t="s">
        <v>204</v>
      </c>
      <c r="UGN179" s="78" t="s">
        <v>204</v>
      </c>
      <c r="UGO179" s="78" t="s">
        <v>204</v>
      </c>
      <c r="UGP179" s="78" t="s">
        <v>204</v>
      </c>
      <c r="UGQ179" s="78" t="s">
        <v>204</v>
      </c>
      <c r="UGR179" s="78" t="s">
        <v>204</v>
      </c>
      <c r="UGS179" s="78" t="s">
        <v>204</v>
      </c>
      <c r="UGT179" s="78" t="s">
        <v>204</v>
      </c>
      <c r="UGU179" s="78" t="s">
        <v>204</v>
      </c>
      <c r="UGV179" s="78" t="s">
        <v>204</v>
      </c>
      <c r="UGW179" s="78" t="s">
        <v>204</v>
      </c>
      <c r="UGX179" s="78" t="s">
        <v>204</v>
      </c>
      <c r="UGY179" s="78" t="s">
        <v>204</v>
      </c>
      <c r="UGZ179" s="78" t="s">
        <v>204</v>
      </c>
      <c r="UHA179" s="78" t="s">
        <v>204</v>
      </c>
      <c r="UHB179" s="78" t="s">
        <v>204</v>
      </c>
      <c r="UHC179" s="78" t="s">
        <v>204</v>
      </c>
      <c r="UHD179" s="78" t="s">
        <v>204</v>
      </c>
      <c r="UHE179" s="78" t="s">
        <v>204</v>
      </c>
      <c r="UHF179" s="78" t="s">
        <v>204</v>
      </c>
      <c r="UHG179" s="78" t="s">
        <v>204</v>
      </c>
      <c r="UHH179" s="78" t="s">
        <v>204</v>
      </c>
      <c r="UHI179" s="78" t="s">
        <v>204</v>
      </c>
      <c r="UHJ179" s="78" t="s">
        <v>204</v>
      </c>
      <c r="UHK179" s="78" t="s">
        <v>204</v>
      </c>
      <c r="UHL179" s="78" t="s">
        <v>204</v>
      </c>
      <c r="UHM179" s="78" t="s">
        <v>204</v>
      </c>
      <c r="UHN179" s="78" t="s">
        <v>204</v>
      </c>
      <c r="UHO179" s="78" t="s">
        <v>204</v>
      </c>
      <c r="UHP179" s="78" t="s">
        <v>204</v>
      </c>
      <c r="UHQ179" s="78" t="s">
        <v>204</v>
      </c>
      <c r="UHR179" s="78" t="s">
        <v>204</v>
      </c>
      <c r="UHS179" s="78" t="s">
        <v>204</v>
      </c>
      <c r="UHT179" s="78" t="s">
        <v>204</v>
      </c>
      <c r="UHU179" s="78" t="s">
        <v>204</v>
      </c>
      <c r="UHV179" s="78" t="s">
        <v>204</v>
      </c>
      <c r="UHW179" s="78" t="s">
        <v>204</v>
      </c>
      <c r="UHX179" s="78" t="s">
        <v>204</v>
      </c>
      <c r="UHY179" s="78" t="s">
        <v>204</v>
      </c>
      <c r="UHZ179" s="78" t="s">
        <v>204</v>
      </c>
      <c r="UIA179" s="78" t="s">
        <v>204</v>
      </c>
      <c r="UIB179" s="78" t="s">
        <v>204</v>
      </c>
      <c r="UIC179" s="78" t="s">
        <v>204</v>
      </c>
      <c r="UID179" s="78" t="s">
        <v>204</v>
      </c>
      <c r="UIE179" s="78" t="s">
        <v>204</v>
      </c>
      <c r="UIF179" s="78" t="s">
        <v>204</v>
      </c>
      <c r="UIG179" s="78" t="s">
        <v>204</v>
      </c>
      <c r="UIH179" s="78" t="s">
        <v>204</v>
      </c>
      <c r="UII179" s="78" t="s">
        <v>204</v>
      </c>
      <c r="UIJ179" s="78" t="s">
        <v>204</v>
      </c>
      <c r="UIK179" s="78" t="s">
        <v>204</v>
      </c>
      <c r="UIL179" s="78" t="s">
        <v>204</v>
      </c>
      <c r="UIM179" s="78" t="s">
        <v>204</v>
      </c>
      <c r="UIN179" s="78" t="s">
        <v>204</v>
      </c>
      <c r="UIO179" s="78" t="s">
        <v>204</v>
      </c>
      <c r="UIP179" s="78" t="s">
        <v>204</v>
      </c>
      <c r="UIQ179" s="78" t="s">
        <v>204</v>
      </c>
      <c r="UIR179" s="78" t="s">
        <v>204</v>
      </c>
      <c r="UIS179" s="78" t="s">
        <v>204</v>
      </c>
      <c r="UIT179" s="78" t="s">
        <v>204</v>
      </c>
      <c r="UIU179" s="78" t="s">
        <v>204</v>
      </c>
      <c r="UIV179" s="78" t="s">
        <v>204</v>
      </c>
      <c r="UIW179" s="78" t="s">
        <v>204</v>
      </c>
      <c r="UIX179" s="78" t="s">
        <v>204</v>
      </c>
      <c r="UIY179" s="78" t="s">
        <v>204</v>
      </c>
      <c r="UIZ179" s="78" t="s">
        <v>204</v>
      </c>
      <c r="UJA179" s="78" t="s">
        <v>204</v>
      </c>
      <c r="UJB179" s="78" t="s">
        <v>204</v>
      </c>
      <c r="UJC179" s="78" t="s">
        <v>204</v>
      </c>
      <c r="UJD179" s="78" t="s">
        <v>204</v>
      </c>
      <c r="UJE179" s="78" t="s">
        <v>204</v>
      </c>
      <c r="UJF179" s="78" t="s">
        <v>204</v>
      </c>
      <c r="UJG179" s="78" t="s">
        <v>204</v>
      </c>
      <c r="UJH179" s="78" t="s">
        <v>204</v>
      </c>
      <c r="UJI179" s="78" t="s">
        <v>204</v>
      </c>
      <c r="UJJ179" s="78" t="s">
        <v>204</v>
      </c>
      <c r="UJK179" s="78" t="s">
        <v>204</v>
      </c>
      <c r="UJL179" s="78" t="s">
        <v>204</v>
      </c>
      <c r="UJM179" s="78" t="s">
        <v>204</v>
      </c>
      <c r="UJN179" s="78" t="s">
        <v>204</v>
      </c>
      <c r="UJO179" s="78" t="s">
        <v>204</v>
      </c>
      <c r="UJP179" s="78" t="s">
        <v>204</v>
      </c>
      <c r="UJQ179" s="78" t="s">
        <v>204</v>
      </c>
      <c r="UJR179" s="78" t="s">
        <v>204</v>
      </c>
      <c r="UJS179" s="78" t="s">
        <v>204</v>
      </c>
      <c r="UJT179" s="78" t="s">
        <v>204</v>
      </c>
      <c r="UJU179" s="78" t="s">
        <v>204</v>
      </c>
      <c r="UJV179" s="78" t="s">
        <v>204</v>
      </c>
      <c r="UJW179" s="78" t="s">
        <v>204</v>
      </c>
      <c r="UJX179" s="78" t="s">
        <v>204</v>
      </c>
      <c r="UJY179" s="78" t="s">
        <v>204</v>
      </c>
      <c r="UJZ179" s="78" t="s">
        <v>204</v>
      </c>
      <c r="UKA179" s="78" t="s">
        <v>204</v>
      </c>
      <c r="UKB179" s="78" t="s">
        <v>204</v>
      </c>
      <c r="UKC179" s="78" t="s">
        <v>204</v>
      </c>
      <c r="UKD179" s="78" t="s">
        <v>204</v>
      </c>
      <c r="UKE179" s="78" t="s">
        <v>204</v>
      </c>
      <c r="UKF179" s="78" t="s">
        <v>204</v>
      </c>
      <c r="UKG179" s="78" t="s">
        <v>204</v>
      </c>
      <c r="UKH179" s="78" t="s">
        <v>204</v>
      </c>
      <c r="UKI179" s="78" t="s">
        <v>204</v>
      </c>
      <c r="UKJ179" s="78" t="s">
        <v>204</v>
      </c>
      <c r="UKK179" s="78" t="s">
        <v>204</v>
      </c>
      <c r="UKL179" s="78" t="s">
        <v>204</v>
      </c>
      <c r="UKM179" s="78" t="s">
        <v>204</v>
      </c>
      <c r="UKN179" s="78" t="s">
        <v>204</v>
      </c>
      <c r="UKO179" s="78" t="s">
        <v>204</v>
      </c>
      <c r="UKP179" s="78" t="s">
        <v>204</v>
      </c>
      <c r="UKQ179" s="78" t="s">
        <v>204</v>
      </c>
      <c r="UKR179" s="78" t="s">
        <v>204</v>
      </c>
      <c r="UKS179" s="78" t="s">
        <v>204</v>
      </c>
      <c r="UKT179" s="78" t="s">
        <v>204</v>
      </c>
      <c r="UKU179" s="78" t="s">
        <v>204</v>
      </c>
      <c r="UKV179" s="78" t="s">
        <v>204</v>
      </c>
      <c r="UKW179" s="78" t="s">
        <v>204</v>
      </c>
      <c r="UKX179" s="78" t="s">
        <v>204</v>
      </c>
      <c r="UKY179" s="78" t="s">
        <v>204</v>
      </c>
      <c r="UKZ179" s="78" t="s">
        <v>204</v>
      </c>
      <c r="ULA179" s="78" t="s">
        <v>204</v>
      </c>
      <c r="ULB179" s="78" t="s">
        <v>204</v>
      </c>
      <c r="ULC179" s="78" t="s">
        <v>204</v>
      </c>
      <c r="ULD179" s="78" t="s">
        <v>204</v>
      </c>
      <c r="ULE179" s="78" t="s">
        <v>204</v>
      </c>
      <c r="ULF179" s="78" t="s">
        <v>204</v>
      </c>
      <c r="ULG179" s="78" t="s">
        <v>204</v>
      </c>
      <c r="ULH179" s="78" t="s">
        <v>204</v>
      </c>
      <c r="ULI179" s="78" t="s">
        <v>204</v>
      </c>
      <c r="ULJ179" s="78" t="s">
        <v>204</v>
      </c>
      <c r="ULK179" s="78" t="s">
        <v>204</v>
      </c>
      <c r="ULL179" s="78" t="s">
        <v>204</v>
      </c>
      <c r="ULM179" s="78" t="s">
        <v>204</v>
      </c>
      <c r="ULN179" s="78" t="s">
        <v>204</v>
      </c>
      <c r="ULO179" s="78" t="s">
        <v>204</v>
      </c>
      <c r="ULP179" s="78" t="s">
        <v>204</v>
      </c>
      <c r="ULQ179" s="78" t="s">
        <v>204</v>
      </c>
      <c r="ULR179" s="78" t="s">
        <v>204</v>
      </c>
      <c r="ULS179" s="78" t="s">
        <v>204</v>
      </c>
      <c r="ULT179" s="78" t="s">
        <v>204</v>
      </c>
      <c r="ULU179" s="78" t="s">
        <v>204</v>
      </c>
      <c r="ULV179" s="78" t="s">
        <v>204</v>
      </c>
      <c r="ULW179" s="78" t="s">
        <v>204</v>
      </c>
      <c r="ULX179" s="78" t="s">
        <v>204</v>
      </c>
      <c r="ULY179" s="78" t="s">
        <v>204</v>
      </c>
      <c r="ULZ179" s="78" t="s">
        <v>204</v>
      </c>
      <c r="UMA179" s="78" t="s">
        <v>204</v>
      </c>
      <c r="UMB179" s="78" t="s">
        <v>204</v>
      </c>
      <c r="UMC179" s="78" t="s">
        <v>204</v>
      </c>
      <c r="UMD179" s="78" t="s">
        <v>204</v>
      </c>
      <c r="UME179" s="78" t="s">
        <v>204</v>
      </c>
      <c r="UMF179" s="78" t="s">
        <v>204</v>
      </c>
      <c r="UMG179" s="78" t="s">
        <v>204</v>
      </c>
      <c r="UMH179" s="78" t="s">
        <v>204</v>
      </c>
      <c r="UMI179" s="78" t="s">
        <v>204</v>
      </c>
      <c r="UMJ179" s="78" t="s">
        <v>204</v>
      </c>
      <c r="UMK179" s="78" t="s">
        <v>204</v>
      </c>
      <c r="UML179" s="78" t="s">
        <v>204</v>
      </c>
      <c r="UMM179" s="78" t="s">
        <v>204</v>
      </c>
      <c r="UMN179" s="78" t="s">
        <v>204</v>
      </c>
      <c r="UMO179" s="78" t="s">
        <v>204</v>
      </c>
      <c r="UMP179" s="78" t="s">
        <v>204</v>
      </c>
      <c r="UMQ179" s="78" t="s">
        <v>204</v>
      </c>
      <c r="UMR179" s="78" t="s">
        <v>204</v>
      </c>
      <c r="UMS179" s="78" t="s">
        <v>204</v>
      </c>
      <c r="UMT179" s="78" t="s">
        <v>204</v>
      </c>
      <c r="UMU179" s="78" t="s">
        <v>204</v>
      </c>
      <c r="UMV179" s="78" t="s">
        <v>204</v>
      </c>
      <c r="UMW179" s="78" t="s">
        <v>204</v>
      </c>
      <c r="UMX179" s="78" t="s">
        <v>204</v>
      </c>
      <c r="UMY179" s="78" t="s">
        <v>204</v>
      </c>
      <c r="UMZ179" s="78" t="s">
        <v>204</v>
      </c>
      <c r="UNA179" s="78" t="s">
        <v>204</v>
      </c>
      <c r="UNB179" s="78" t="s">
        <v>204</v>
      </c>
      <c r="UNC179" s="78" t="s">
        <v>204</v>
      </c>
      <c r="UND179" s="78" t="s">
        <v>204</v>
      </c>
      <c r="UNE179" s="78" t="s">
        <v>204</v>
      </c>
      <c r="UNF179" s="78" t="s">
        <v>204</v>
      </c>
      <c r="UNG179" s="78" t="s">
        <v>204</v>
      </c>
      <c r="UNH179" s="78" t="s">
        <v>204</v>
      </c>
      <c r="UNI179" s="78" t="s">
        <v>204</v>
      </c>
      <c r="UNJ179" s="78" t="s">
        <v>204</v>
      </c>
      <c r="UNK179" s="78" t="s">
        <v>204</v>
      </c>
      <c r="UNL179" s="78" t="s">
        <v>204</v>
      </c>
      <c r="UNM179" s="78" t="s">
        <v>204</v>
      </c>
      <c r="UNN179" s="78" t="s">
        <v>204</v>
      </c>
      <c r="UNO179" s="78" t="s">
        <v>204</v>
      </c>
      <c r="UNP179" s="78" t="s">
        <v>204</v>
      </c>
      <c r="UNQ179" s="78" t="s">
        <v>204</v>
      </c>
      <c r="UNR179" s="78" t="s">
        <v>204</v>
      </c>
      <c r="UNS179" s="78" t="s">
        <v>204</v>
      </c>
      <c r="UNT179" s="78" t="s">
        <v>204</v>
      </c>
      <c r="UNU179" s="78" t="s">
        <v>204</v>
      </c>
      <c r="UNV179" s="78" t="s">
        <v>204</v>
      </c>
      <c r="UNW179" s="78" t="s">
        <v>204</v>
      </c>
      <c r="UNX179" s="78" t="s">
        <v>204</v>
      </c>
      <c r="UNY179" s="78" t="s">
        <v>204</v>
      </c>
      <c r="UNZ179" s="78" t="s">
        <v>204</v>
      </c>
      <c r="UOA179" s="78" t="s">
        <v>204</v>
      </c>
      <c r="UOB179" s="78" t="s">
        <v>204</v>
      </c>
      <c r="UOC179" s="78" t="s">
        <v>204</v>
      </c>
      <c r="UOD179" s="78" t="s">
        <v>204</v>
      </c>
      <c r="UOE179" s="78" t="s">
        <v>204</v>
      </c>
      <c r="UOF179" s="78" t="s">
        <v>204</v>
      </c>
      <c r="UOG179" s="78" t="s">
        <v>204</v>
      </c>
      <c r="UOH179" s="78" t="s">
        <v>204</v>
      </c>
      <c r="UOI179" s="78" t="s">
        <v>204</v>
      </c>
      <c r="UOJ179" s="78" t="s">
        <v>204</v>
      </c>
      <c r="UOK179" s="78" t="s">
        <v>204</v>
      </c>
      <c r="UOL179" s="78" t="s">
        <v>204</v>
      </c>
      <c r="UOM179" s="78" t="s">
        <v>204</v>
      </c>
      <c r="UON179" s="78" t="s">
        <v>204</v>
      </c>
      <c r="UOO179" s="78" t="s">
        <v>204</v>
      </c>
      <c r="UOP179" s="78" t="s">
        <v>204</v>
      </c>
      <c r="UOQ179" s="78" t="s">
        <v>204</v>
      </c>
      <c r="UOR179" s="78" t="s">
        <v>204</v>
      </c>
      <c r="UOS179" s="78" t="s">
        <v>204</v>
      </c>
      <c r="UOT179" s="78" t="s">
        <v>204</v>
      </c>
      <c r="UOU179" s="78" t="s">
        <v>204</v>
      </c>
      <c r="UOV179" s="78" t="s">
        <v>204</v>
      </c>
      <c r="UOW179" s="78" t="s">
        <v>204</v>
      </c>
      <c r="UOX179" s="78" t="s">
        <v>204</v>
      </c>
      <c r="UOY179" s="78" t="s">
        <v>204</v>
      </c>
      <c r="UOZ179" s="78" t="s">
        <v>204</v>
      </c>
      <c r="UPA179" s="78" t="s">
        <v>204</v>
      </c>
      <c r="UPB179" s="78" t="s">
        <v>204</v>
      </c>
      <c r="UPC179" s="78" t="s">
        <v>204</v>
      </c>
      <c r="UPD179" s="78" t="s">
        <v>204</v>
      </c>
      <c r="UPE179" s="78" t="s">
        <v>204</v>
      </c>
      <c r="UPF179" s="78" t="s">
        <v>204</v>
      </c>
      <c r="UPG179" s="78" t="s">
        <v>204</v>
      </c>
      <c r="UPH179" s="78" t="s">
        <v>204</v>
      </c>
      <c r="UPI179" s="78" t="s">
        <v>204</v>
      </c>
      <c r="UPJ179" s="78" t="s">
        <v>204</v>
      </c>
      <c r="UPK179" s="78" t="s">
        <v>204</v>
      </c>
      <c r="UPL179" s="78" t="s">
        <v>204</v>
      </c>
      <c r="UPM179" s="78" t="s">
        <v>204</v>
      </c>
      <c r="UPN179" s="78" t="s">
        <v>204</v>
      </c>
      <c r="UPO179" s="78" t="s">
        <v>204</v>
      </c>
      <c r="UPP179" s="78" t="s">
        <v>204</v>
      </c>
      <c r="UPQ179" s="78" t="s">
        <v>204</v>
      </c>
      <c r="UPR179" s="78" t="s">
        <v>204</v>
      </c>
      <c r="UPS179" s="78" t="s">
        <v>204</v>
      </c>
      <c r="UPT179" s="78" t="s">
        <v>204</v>
      </c>
      <c r="UPU179" s="78" t="s">
        <v>204</v>
      </c>
      <c r="UPV179" s="78" t="s">
        <v>204</v>
      </c>
      <c r="UPW179" s="78" t="s">
        <v>204</v>
      </c>
      <c r="UPX179" s="78" t="s">
        <v>204</v>
      </c>
      <c r="UPY179" s="78" t="s">
        <v>204</v>
      </c>
      <c r="UPZ179" s="78" t="s">
        <v>204</v>
      </c>
      <c r="UQA179" s="78" t="s">
        <v>204</v>
      </c>
      <c r="UQB179" s="78" t="s">
        <v>204</v>
      </c>
      <c r="UQC179" s="78" t="s">
        <v>204</v>
      </c>
      <c r="UQD179" s="78" t="s">
        <v>204</v>
      </c>
      <c r="UQE179" s="78" t="s">
        <v>204</v>
      </c>
      <c r="UQF179" s="78" t="s">
        <v>204</v>
      </c>
      <c r="UQG179" s="78" t="s">
        <v>204</v>
      </c>
      <c r="UQH179" s="78" t="s">
        <v>204</v>
      </c>
      <c r="UQI179" s="78" t="s">
        <v>204</v>
      </c>
      <c r="UQJ179" s="78" t="s">
        <v>204</v>
      </c>
      <c r="UQK179" s="78" t="s">
        <v>204</v>
      </c>
      <c r="UQL179" s="78" t="s">
        <v>204</v>
      </c>
      <c r="UQM179" s="78" t="s">
        <v>204</v>
      </c>
      <c r="UQN179" s="78" t="s">
        <v>204</v>
      </c>
      <c r="UQO179" s="78" t="s">
        <v>204</v>
      </c>
      <c r="UQP179" s="78" t="s">
        <v>204</v>
      </c>
      <c r="UQQ179" s="78" t="s">
        <v>204</v>
      </c>
      <c r="UQR179" s="78" t="s">
        <v>204</v>
      </c>
      <c r="UQS179" s="78" t="s">
        <v>204</v>
      </c>
      <c r="UQT179" s="78" t="s">
        <v>204</v>
      </c>
      <c r="UQU179" s="78" t="s">
        <v>204</v>
      </c>
      <c r="UQV179" s="78" t="s">
        <v>204</v>
      </c>
      <c r="UQW179" s="78" t="s">
        <v>204</v>
      </c>
      <c r="UQX179" s="78" t="s">
        <v>204</v>
      </c>
      <c r="UQY179" s="78" t="s">
        <v>204</v>
      </c>
      <c r="UQZ179" s="78" t="s">
        <v>204</v>
      </c>
      <c r="URA179" s="78" t="s">
        <v>204</v>
      </c>
      <c r="URB179" s="78" t="s">
        <v>204</v>
      </c>
      <c r="URC179" s="78" t="s">
        <v>204</v>
      </c>
      <c r="URD179" s="78" t="s">
        <v>204</v>
      </c>
      <c r="URE179" s="78" t="s">
        <v>204</v>
      </c>
      <c r="URF179" s="78" t="s">
        <v>204</v>
      </c>
      <c r="URG179" s="78" t="s">
        <v>204</v>
      </c>
      <c r="URH179" s="78" t="s">
        <v>204</v>
      </c>
      <c r="URI179" s="78" t="s">
        <v>204</v>
      </c>
      <c r="URJ179" s="78" t="s">
        <v>204</v>
      </c>
      <c r="URK179" s="78" t="s">
        <v>204</v>
      </c>
      <c r="URL179" s="78" t="s">
        <v>204</v>
      </c>
      <c r="URM179" s="78" t="s">
        <v>204</v>
      </c>
      <c r="URN179" s="78" t="s">
        <v>204</v>
      </c>
      <c r="URO179" s="78" t="s">
        <v>204</v>
      </c>
      <c r="URP179" s="78" t="s">
        <v>204</v>
      </c>
      <c r="URQ179" s="78" t="s">
        <v>204</v>
      </c>
      <c r="URR179" s="78" t="s">
        <v>204</v>
      </c>
      <c r="URS179" s="78" t="s">
        <v>204</v>
      </c>
      <c r="URT179" s="78" t="s">
        <v>204</v>
      </c>
      <c r="URU179" s="78" t="s">
        <v>204</v>
      </c>
      <c r="URV179" s="78" t="s">
        <v>204</v>
      </c>
      <c r="URW179" s="78" t="s">
        <v>204</v>
      </c>
      <c r="URX179" s="78" t="s">
        <v>204</v>
      </c>
      <c r="URY179" s="78" t="s">
        <v>204</v>
      </c>
      <c r="URZ179" s="78" t="s">
        <v>204</v>
      </c>
      <c r="USA179" s="78" t="s">
        <v>204</v>
      </c>
      <c r="USB179" s="78" t="s">
        <v>204</v>
      </c>
      <c r="USC179" s="78" t="s">
        <v>204</v>
      </c>
      <c r="USD179" s="78" t="s">
        <v>204</v>
      </c>
      <c r="USE179" s="78" t="s">
        <v>204</v>
      </c>
      <c r="USF179" s="78" t="s">
        <v>204</v>
      </c>
      <c r="USG179" s="78" t="s">
        <v>204</v>
      </c>
      <c r="USH179" s="78" t="s">
        <v>204</v>
      </c>
      <c r="USI179" s="78" t="s">
        <v>204</v>
      </c>
      <c r="USJ179" s="78" t="s">
        <v>204</v>
      </c>
      <c r="USK179" s="78" t="s">
        <v>204</v>
      </c>
      <c r="USL179" s="78" t="s">
        <v>204</v>
      </c>
      <c r="USM179" s="78" t="s">
        <v>204</v>
      </c>
      <c r="USN179" s="78" t="s">
        <v>204</v>
      </c>
      <c r="USO179" s="78" t="s">
        <v>204</v>
      </c>
      <c r="USP179" s="78" t="s">
        <v>204</v>
      </c>
      <c r="USQ179" s="78" t="s">
        <v>204</v>
      </c>
      <c r="USR179" s="78" t="s">
        <v>204</v>
      </c>
      <c r="USS179" s="78" t="s">
        <v>204</v>
      </c>
      <c r="UST179" s="78" t="s">
        <v>204</v>
      </c>
      <c r="USU179" s="78" t="s">
        <v>204</v>
      </c>
      <c r="USV179" s="78" t="s">
        <v>204</v>
      </c>
      <c r="USW179" s="78" t="s">
        <v>204</v>
      </c>
      <c r="USX179" s="78" t="s">
        <v>204</v>
      </c>
      <c r="USY179" s="78" t="s">
        <v>204</v>
      </c>
      <c r="USZ179" s="78" t="s">
        <v>204</v>
      </c>
      <c r="UTA179" s="78" t="s">
        <v>204</v>
      </c>
      <c r="UTB179" s="78" t="s">
        <v>204</v>
      </c>
      <c r="UTC179" s="78" t="s">
        <v>204</v>
      </c>
      <c r="UTD179" s="78" t="s">
        <v>204</v>
      </c>
      <c r="UTE179" s="78" t="s">
        <v>204</v>
      </c>
      <c r="UTF179" s="78" t="s">
        <v>204</v>
      </c>
      <c r="UTG179" s="78" t="s">
        <v>204</v>
      </c>
      <c r="UTH179" s="78" t="s">
        <v>204</v>
      </c>
      <c r="UTI179" s="78" t="s">
        <v>204</v>
      </c>
      <c r="UTJ179" s="78" t="s">
        <v>204</v>
      </c>
      <c r="UTK179" s="78" t="s">
        <v>204</v>
      </c>
      <c r="UTL179" s="78" t="s">
        <v>204</v>
      </c>
      <c r="UTM179" s="78" t="s">
        <v>204</v>
      </c>
      <c r="UTN179" s="78" t="s">
        <v>204</v>
      </c>
      <c r="UTO179" s="78" t="s">
        <v>204</v>
      </c>
      <c r="UTP179" s="78" t="s">
        <v>204</v>
      </c>
      <c r="UTQ179" s="78" t="s">
        <v>204</v>
      </c>
      <c r="UTR179" s="78" t="s">
        <v>204</v>
      </c>
      <c r="UTS179" s="78" t="s">
        <v>204</v>
      </c>
      <c r="UTT179" s="78" t="s">
        <v>204</v>
      </c>
      <c r="UTU179" s="78" t="s">
        <v>204</v>
      </c>
      <c r="UTV179" s="78" t="s">
        <v>204</v>
      </c>
      <c r="UTW179" s="78" t="s">
        <v>204</v>
      </c>
      <c r="UTX179" s="78" t="s">
        <v>204</v>
      </c>
      <c r="UTY179" s="78" t="s">
        <v>204</v>
      </c>
      <c r="UTZ179" s="78" t="s">
        <v>204</v>
      </c>
      <c r="UUA179" s="78" t="s">
        <v>204</v>
      </c>
      <c r="UUB179" s="78" t="s">
        <v>204</v>
      </c>
      <c r="UUC179" s="78" t="s">
        <v>204</v>
      </c>
      <c r="UUD179" s="78" t="s">
        <v>204</v>
      </c>
      <c r="UUE179" s="78" t="s">
        <v>204</v>
      </c>
      <c r="UUF179" s="78" t="s">
        <v>204</v>
      </c>
      <c r="UUG179" s="78" t="s">
        <v>204</v>
      </c>
      <c r="UUH179" s="78" t="s">
        <v>204</v>
      </c>
      <c r="UUI179" s="78" t="s">
        <v>204</v>
      </c>
      <c r="UUJ179" s="78" t="s">
        <v>204</v>
      </c>
      <c r="UUK179" s="78" t="s">
        <v>204</v>
      </c>
      <c r="UUL179" s="78" t="s">
        <v>204</v>
      </c>
      <c r="UUM179" s="78" t="s">
        <v>204</v>
      </c>
      <c r="UUN179" s="78" t="s">
        <v>204</v>
      </c>
      <c r="UUO179" s="78" t="s">
        <v>204</v>
      </c>
      <c r="UUP179" s="78" t="s">
        <v>204</v>
      </c>
      <c r="UUQ179" s="78" t="s">
        <v>204</v>
      </c>
      <c r="UUR179" s="78" t="s">
        <v>204</v>
      </c>
      <c r="UUS179" s="78" t="s">
        <v>204</v>
      </c>
      <c r="UUT179" s="78" t="s">
        <v>204</v>
      </c>
      <c r="UUU179" s="78" t="s">
        <v>204</v>
      </c>
      <c r="UUV179" s="78" t="s">
        <v>204</v>
      </c>
      <c r="UUW179" s="78" t="s">
        <v>204</v>
      </c>
      <c r="UUX179" s="78" t="s">
        <v>204</v>
      </c>
      <c r="UUY179" s="78" t="s">
        <v>204</v>
      </c>
      <c r="UUZ179" s="78" t="s">
        <v>204</v>
      </c>
      <c r="UVA179" s="78" t="s">
        <v>204</v>
      </c>
      <c r="UVB179" s="78" t="s">
        <v>204</v>
      </c>
      <c r="UVC179" s="78" t="s">
        <v>204</v>
      </c>
      <c r="UVD179" s="78" t="s">
        <v>204</v>
      </c>
      <c r="UVE179" s="78" t="s">
        <v>204</v>
      </c>
      <c r="UVF179" s="78" t="s">
        <v>204</v>
      </c>
      <c r="UVG179" s="78" t="s">
        <v>204</v>
      </c>
      <c r="UVH179" s="78" t="s">
        <v>204</v>
      </c>
      <c r="UVI179" s="78" t="s">
        <v>204</v>
      </c>
      <c r="UVJ179" s="78" t="s">
        <v>204</v>
      </c>
      <c r="UVK179" s="78" t="s">
        <v>204</v>
      </c>
      <c r="UVL179" s="78" t="s">
        <v>204</v>
      </c>
      <c r="UVM179" s="78" t="s">
        <v>204</v>
      </c>
      <c r="UVN179" s="78" t="s">
        <v>204</v>
      </c>
      <c r="UVO179" s="78" t="s">
        <v>204</v>
      </c>
      <c r="UVP179" s="78" t="s">
        <v>204</v>
      </c>
      <c r="UVQ179" s="78" t="s">
        <v>204</v>
      </c>
      <c r="UVR179" s="78" t="s">
        <v>204</v>
      </c>
      <c r="UVS179" s="78" t="s">
        <v>204</v>
      </c>
      <c r="UVT179" s="78" t="s">
        <v>204</v>
      </c>
      <c r="UVU179" s="78" t="s">
        <v>204</v>
      </c>
      <c r="UVV179" s="78" t="s">
        <v>204</v>
      </c>
      <c r="UVW179" s="78" t="s">
        <v>204</v>
      </c>
      <c r="UVX179" s="78" t="s">
        <v>204</v>
      </c>
      <c r="UVY179" s="78" t="s">
        <v>204</v>
      </c>
      <c r="UVZ179" s="78" t="s">
        <v>204</v>
      </c>
      <c r="UWA179" s="78" t="s">
        <v>204</v>
      </c>
      <c r="UWB179" s="78" t="s">
        <v>204</v>
      </c>
      <c r="UWC179" s="78" t="s">
        <v>204</v>
      </c>
      <c r="UWD179" s="78" t="s">
        <v>204</v>
      </c>
      <c r="UWE179" s="78" t="s">
        <v>204</v>
      </c>
      <c r="UWF179" s="78" t="s">
        <v>204</v>
      </c>
      <c r="UWG179" s="78" t="s">
        <v>204</v>
      </c>
      <c r="UWH179" s="78" t="s">
        <v>204</v>
      </c>
      <c r="UWI179" s="78" t="s">
        <v>204</v>
      </c>
      <c r="UWJ179" s="78" t="s">
        <v>204</v>
      </c>
      <c r="UWK179" s="78" t="s">
        <v>204</v>
      </c>
      <c r="UWL179" s="78" t="s">
        <v>204</v>
      </c>
      <c r="UWM179" s="78" t="s">
        <v>204</v>
      </c>
      <c r="UWN179" s="78" t="s">
        <v>204</v>
      </c>
      <c r="UWO179" s="78" t="s">
        <v>204</v>
      </c>
      <c r="UWP179" s="78" t="s">
        <v>204</v>
      </c>
      <c r="UWQ179" s="78" t="s">
        <v>204</v>
      </c>
      <c r="UWR179" s="78" t="s">
        <v>204</v>
      </c>
      <c r="UWS179" s="78" t="s">
        <v>204</v>
      </c>
      <c r="UWT179" s="78" t="s">
        <v>204</v>
      </c>
      <c r="UWU179" s="78" t="s">
        <v>204</v>
      </c>
      <c r="UWV179" s="78" t="s">
        <v>204</v>
      </c>
      <c r="UWW179" s="78" t="s">
        <v>204</v>
      </c>
      <c r="UWX179" s="78" t="s">
        <v>204</v>
      </c>
      <c r="UWY179" s="78" t="s">
        <v>204</v>
      </c>
      <c r="UWZ179" s="78" t="s">
        <v>204</v>
      </c>
      <c r="UXA179" s="78" t="s">
        <v>204</v>
      </c>
      <c r="UXB179" s="78" t="s">
        <v>204</v>
      </c>
      <c r="UXC179" s="78" t="s">
        <v>204</v>
      </c>
      <c r="UXD179" s="78" t="s">
        <v>204</v>
      </c>
      <c r="UXE179" s="78" t="s">
        <v>204</v>
      </c>
      <c r="UXF179" s="78" t="s">
        <v>204</v>
      </c>
      <c r="UXG179" s="78" t="s">
        <v>204</v>
      </c>
      <c r="UXH179" s="78" t="s">
        <v>204</v>
      </c>
      <c r="UXI179" s="78" t="s">
        <v>204</v>
      </c>
      <c r="UXJ179" s="78" t="s">
        <v>204</v>
      </c>
      <c r="UXK179" s="78" t="s">
        <v>204</v>
      </c>
      <c r="UXL179" s="78" t="s">
        <v>204</v>
      </c>
      <c r="UXM179" s="78" t="s">
        <v>204</v>
      </c>
      <c r="UXN179" s="78" t="s">
        <v>204</v>
      </c>
      <c r="UXO179" s="78" t="s">
        <v>204</v>
      </c>
      <c r="UXP179" s="78" t="s">
        <v>204</v>
      </c>
      <c r="UXQ179" s="78" t="s">
        <v>204</v>
      </c>
      <c r="UXR179" s="78" t="s">
        <v>204</v>
      </c>
      <c r="UXS179" s="78" t="s">
        <v>204</v>
      </c>
      <c r="UXT179" s="78" t="s">
        <v>204</v>
      </c>
      <c r="UXU179" s="78" t="s">
        <v>204</v>
      </c>
      <c r="UXV179" s="78" t="s">
        <v>204</v>
      </c>
      <c r="UXW179" s="78" t="s">
        <v>204</v>
      </c>
      <c r="UXX179" s="78" t="s">
        <v>204</v>
      </c>
      <c r="UXY179" s="78" t="s">
        <v>204</v>
      </c>
      <c r="UXZ179" s="78" t="s">
        <v>204</v>
      </c>
      <c r="UYA179" s="78" t="s">
        <v>204</v>
      </c>
      <c r="UYB179" s="78" t="s">
        <v>204</v>
      </c>
      <c r="UYC179" s="78" t="s">
        <v>204</v>
      </c>
      <c r="UYD179" s="78" t="s">
        <v>204</v>
      </c>
      <c r="UYE179" s="78" t="s">
        <v>204</v>
      </c>
      <c r="UYF179" s="78" t="s">
        <v>204</v>
      </c>
      <c r="UYG179" s="78" t="s">
        <v>204</v>
      </c>
      <c r="UYH179" s="78" t="s">
        <v>204</v>
      </c>
      <c r="UYI179" s="78" t="s">
        <v>204</v>
      </c>
      <c r="UYJ179" s="78" t="s">
        <v>204</v>
      </c>
      <c r="UYK179" s="78" t="s">
        <v>204</v>
      </c>
      <c r="UYL179" s="78" t="s">
        <v>204</v>
      </c>
      <c r="UYM179" s="78" t="s">
        <v>204</v>
      </c>
      <c r="UYN179" s="78" t="s">
        <v>204</v>
      </c>
      <c r="UYO179" s="78" t="s">
        <v>204</v>
      </c>
      <c r="UYP179" s="78" t="s">
        <v>204</v>
      </c>
      <c r="UYQ179" s="78" t="s">
        <v>204</v>
      </c>
      <c r="UYR179" s="78" t="s">
        <v>204</v>
      </c>
      <c r="UYS179" s="78" t="s">
        <v>204</v>
      </c>
      <c r="UYT179" s="78" t="s">
        <v>204</v>
      </c>
      <c r="UYU179" s="78" t="s">
        <v>204</v>
      </c>
      <c r="UYV179" s="78" t="s">
        <v>204</v>
      </c>
      <c r="UYW179" s="78" t="s">
        <v>204</v>
      </c>
      <c r="UYX179" s="78" t="s">
        <v>204</v>
      </c>
      <c r="UYY179" s="78" t="s">
        <v>204</v>
      </c>
      <c r="UYZ179" s="78" t="s">
        <v>204</v>
      </c>
      <c r="UZA179" s="78" t="s">
        <v>204</v>
      </c>
      <c r="UZB179" s="78" t="s">
        <v>204</v>
      </c>
      <c r="UZC179" s="78" t="s">
        <v>204</v>
      </c>
      <c r="UZD179" s="78" t="s">
        <v>204</v>
      </c>
      <c r="UZE179" s="78" t="s">
        <v>204</v>
      </c>
      <c r="UZF179" s="78" t="s">
        <v>204</v>
      </c>
      <c r="UZG179" s="78" t="s">
        <v>204</v>
      </c>
      <c r="UZH179" s="78" t="s">
        <v>204</v>
      </c>
      <c r="UZI179" s="78" t="s">
        <v>204</v>
      </c>
      <c r="UZJ179" s="78" t="s">
        <v>204</v>
      </c>
      <c r="UZK179" s="78" t="s">
        <v>204</v>
      </c>
      <c r="UZL179" s="78" t="s">
        <v>204</v>
      </c>
      <c r="UZM179" s="78" t="s">
        <v>204</v>
      </c>
      <c r="UZN179" s="78" t="s">
        <v>204</v>
      </c>
      <c r="UZO179" s="78" t="s">
        <v>204</v>
      </c>
      <c r="UZP179" s="78" t="s">
        <v>204</v>
      </c>
      <c r="UZQ179" s="78" t="s">
        <v>204</v>
      </c>
      <c r="UZR179" s="78" t="s">
        <v>204</v>
      </c>
      <c r="UZS179" s="78" t="s">
        <v>204</v>
      </c>
      <c r="UZT179" s="78" t="s">
        <v>204</v>
      </c>
      <c r="UZU179" s="78" t="s">
        <v>204</v>
      </c>
      <c r="UZV179" s="78" t="s">
        <v>204</v>
      </c>
      <c r="UZW179" s="78" t="s">
        <v>204</v>
      </c>
      <c r="UZX179" s="78" t="s">
        <v>204</v>
      </c>
      <c r="UZY179" s="78" t="s">
        <v>204</v>
      </c>
      <c r="UZZ179" s="78" t="s">
        <v>204</v>
      </c>
      <c r="VAA179" s="78" t="s">
        <v>204</v>
      </c>
      <c r="VAB179" s="78" t="s">
        <v>204</v>
      </c>
      <c r="VAC179" s="78" t="s">
        <v>204</v>
      </c>
      <c r="VAD179" s="78" t="s">
        <v>204</v>
      </c>
      <c r="VAE179" s="78" t="s">
        <v>204</v>
      </c>
      <c r="VAF179" s="78" t="s">
        <v>204</v>
      </c>
      <c r="VAG179" s="78" t="s">
        <v>204</v>
      </c>
      <c r="VAH179" s="78" t="s">
        <v>204</v>
      </c>
      <c r="VAI179" s="78" t="s">
        <v>204</v>
      </c>
      <c r="VAJ179" s="78" t="s">
        <v>204</v>
      </c>
      <c r="VAK179" s="78" t="s">
        <v>204</v>
      </c>
      <c r="VAL179" s="78" t="s">
        <v>204</v>
      </c>
      <c r="VAM179" s="78" t="s">
        <v>204</v>
      </c>
      <c r="VAN179" s="78" t="s">
        <v>204</v>
      </c>
      <c r="VAO179" s="78" t="s">
        <v>204</v>
      </c>
      <c r="VAP179" s="78" t="s">
        <v>204</v>
      </c>
      <c r="VAQ179" s="78" t="s">
        <v>204</v>
      </c>
      <c r="VAR179" s="78" t="s">
        <v>204</v>
      </c>
      <c r="VAS179" s="78" t="s">
        <v>204</v>
      </c>
      <c r="VAT179" s="78" t="s">
        <v>204</v>
      </c>
      <c r="VAU179" s="78" t="s">
        <v>204</v>
      </c>
      <c r="VAV179" s="78" t="s">
        <v>204</v>
      </c>
      <c r="VAW179" s="78" t="s">
        <v>204</v>
      </c>
      <c r="VAX179" s="78" t="s">
        <v>204</v>
      </c>
      <c r="VAY179" s="78" t="s">
        <v>204</v>
      </c>
      <c r="VAZ179" s="78" t="s">
        <v>204</v>
      </c>
      <c r="VBA179" s="78" t="s">
        <v>204</v>
      </c>
      <c r="VBB179" s="78" t="s">
        <v>204</v>
      </c>
      <c r="VBC179" s="78" t="s">
        <v>204</v>
      </c>
      <c r="VBD179" s="78" t="s">
        <v>204</v>
      </c>
      <c r="VBE179" s="78" t="s">
        <v>204</v>
      </c>
      <c r="VBF179" s="78" t="s">
        <v>204</v>
      </c>
      <c r="VBG179" s="78" t="s">
        <v>204</v>
      </c>
      <c r="VBH179" s="78" t="s">
        <v>204</v>
      </c>
      <c r="VBI179" s="78" t="s">
        <v>204</v>
      </c>
      <c r="VBJ179" s="78" t="s">
        <v>204</v>
      </c>
      <c r="VBK179" s="78" t="s">
        <v>204</v>
      </c>
      <c r="VBL179" s="78" t="s">
        <v>204</v>
      </c>
      <c r="VBM179" s="78" t="s">
        <v>204</v>
      </c>
      <c r="VBN179" s="78" t="s">
        <v>204</v>
      </c>
      <c r="VBO179" s="78" t="s">
        <v>204</v>
      </c>
      <c r="VBP179" s="78" t="s">
        <v>204</v>
      </c>
      <c r="VBQ179" s="78" t="s">
        <v>204</v>
      </c>
      <c r="VBR179" s="78" t="s">
        <v>204</v>
      </c>
      <c r="VBS179" s="78" t="s">
        <v>204</v>
      </c>
      <c r="VBT179" s="78" t="s">
        <v>204</v>
      </c>
      <c r="VBU179" s="78" t="s">
        <v>204</v>
      </c>
      <c r="VBV179" s="78" t="s">
        <v>204</v>
      </c>
      <c r="VBW179" s="78" t="s">
        <v>204</v>
      </c>
      <c r="VBX179" s="78" t="s">
        <v>204</v>
      </c>
      <c r="VBY179" s="78" t="s">
        <v>204</v>
      </c>
      <c r="VBZ179" s="78" t="s">
        <v>204</v>
      </c>
      <c r="VCA179" s="78" t="s">
        <v>204</v>
      </c>
      <c r="VCB179" s="78" t="s">
        <v>204</v>
      </c>
      <c r="VCC179" s="78" t="s">
        <v>204</v>
      </c>
      <c r="VCD179" s="78" t="s">
        <v>204</v>
      </c>
      <c r="VCE179" s="78" t="s">
        <v>204</v>
      </c>
      <c r="VCF179" s="78" t="s">
        <v>204</v>
      </c>
      <c r="VCG179" s="78" t="s">
        <v>204</v>
      </c>
      <c r="VCH179" s="78" t="s">
        <v>204</v>
      </c>
      <c r="VCI179" s="78" t="s">
        <v>204</v>
      </c>
      <c r="VCJ179" s="78" t="s">
        <v>204</v>
      </c>
      <c r="VCK179" s="78" t="s">
        <v>204</v>
      </c>
      <c r="VCL179" s="78" t="s">
        <v>204</v>
      </c>
      <c r="VCM179" s="78" t="s">
        <v>204</v>
      </c>
      <c r="VCN179" s="78" t="s">
        <v>204</v>
      </c>
      <c r="VCO179" s="78" t="s">
        <v>204</v>
      </c>
      <c r="VCP179" s="78" t="s">
        <v>204</v>
      </c>
      <c r="VCQ179" s="78" t="s">
        <v>204</v>
      </c>
      <c r="VCR179" s="78" t="s">
        <v>204</v>
      </c>
      <c r="VCS179" s="78" t="s">
        <v>204</v>
      </c>
      <c r="VCT179" s="78" t="s">
        <v>204</v>
      </c>
      <c r="VCU179" s="78" t="s">
        <v>204</v>
      </c>
      <c r="VCV179" s="78" t="s">
        <v>204</v>
      </c>
      <c r="VCW179" s="78" t="s">
        <v>204</v>
      </c>
      <c r="VCX179" s="78" t="s">
        <v>204</v>
      </c>
      <c r="VCY179" s="78" t="s">
        <v>204</v>
      </c>
      <c r="VCZ179" s="78" t="s">
        <v>204</v>
      </c>
      <c r="VDA179" s="78" t="s">
        <v>204</v>
      </c>
      <c r="VDB179" s="78" t="s">
        <v>204</v>
      </c>
      <c r="VDC179" s="78" t="s">
        <v>204</v>
      </c>
      <c r="VDD179" s="78" t="s">
        <v>204</v>
      </c>
      <c r="VDE179" s="78" t="s">
        <v>204</v>
      </c>
      <c r="VDF179" s="78" t="s">
        <v>204</v>
      </c>
      <c r="VDG179" s="78" t="s">
        <v>204</v>
      </c>
      <c r="VDH179" s="78" t="s">
        <v>204</v>
      </c>
      <c r="VDI179" s="78" t="s">
        <v>204</v>
      </c>
      <c r="VDJ179" s="78" t="s">
        <v>204</v>
      </c>
      <c r="VDK179" s="78" t="s">
        <v>204</v>
      </c>
      <c r="VDL179" s="78" t="s">
        <v>204</v>
      </c>
      <c r="VDM179" s="78" t="s">
        <v>204</v>
      </c>
      <c r="VDN179" s="78" t="s">
        <v>204</v>
      </c>
      <c r="VDO179" s="78" t="s">
        <v>204</v>
      </c>
      <c r="VDP179" s="78" t="s">
        <v>204</v>
      </c>
      <c r="VDQ179" s="78" t="s">
        <v>204</v>
      </c>
      <c r="VDR179" s="78" t="s">
        <v>204</v>
      </c>
      <c r="VDS179" s="78" t="s">
        <v>204</v>
      </c>
      <c r="VDT179" s="78" t="s">
        <v>204</v>
      </c>
      <c r="VDU179" s="78" t="s">
        <v>204</v>
      </c>
      <c r="VDV179" s="78" t="s">
        <v>204</v>
      </c>
      <c r="VDW179" s="78" t="s">
        <v>204</v>
      </c>
      <c r="VDX179" s="78" t="s">
        <v>204</v>
      </c>
      <c r="VDY179" s="78" t="s">
        <v>204</v>
      </c>
      <c r="VDZ179" s="78" t="s">
        <v>204</v>
      </c>
      <c r="VEA179" s="78" t="s">
        <v>204</v>
      </c>
      <c r="VEB179" s="78" t="s">
        <v>204</v>
      </c>
      <c r="VEC179" s="78" t="s">
        <v>204</v>
      </c>
      <c r="VED179" s="78" t="s">
        <v>204</v>
      </c>
      <c r="VEE179" s="78" t="s">
        <v>204</v>
      </c>
      <c r="VEF179" s="78" t="s">
        <v>204</v>
      </c>
      <c r="VEG179" s="78" t="s">
        <v>204</v>
      </c>
      <c r="VEH179" s="78" t="s">
        <v>204</v>
      </c>
      <c r="VEI179" s="78" t="s">
        <v>204</v>
      </c>
      <c r="VEJ179" s="78" t="s">
        <v>204</v>
      </c>
      <c r="VEK179" s="78" t="s">
        <v>204</v>
      </c>
      <c r="VEL179" s="78" t="s">
        <v>204</v>
      </c>
      <c r="VEM179" s="78" t="s">
        <v>204</v>
      </c>
      <c r="VEN179" s="78" t="s">
        <v>204</v>
      </c>
      <c r="VEO179" s="78" t="s">
        <v>204</v>
      </c>
      <c r="VEP179" s="78" t="s">
        <v>204</v>
      </c>
      <c r="VEQ179" s="78" t="s">
        <v>204</v>
      </c>
      <c r="VER179" s="78" t="s">
        <v>204</v>
      </c>
      <c r="VES179" s="78" t="s">
        <v>204</v>
      </c>
      <c r="VET179" s="78" t="s">
        <v>204</v>
      </c>
      <c r="VEU179" s="78" t="s">
        <v>204</v>
      </c>
      <c r="VEV179" s="78" t="s">
        <v>204</v>
      </c>
      <c r="VEW179" s="78" t="s">
        <v>204</v>
      </c>
      <c r="VEX179" s="78" t="s">
        <v>204</v>
      </c>
      <c r="VEY179" s="78" t="s">
        <v>204</v>
      </c>
      <c r="VEZ179" s="78" t="s">
        <v>204</v>
      </c>
      <c r="VFA179" s="78" t="s">
        <v>204</v>
      </c>
      <c r="VFB179" s="78" t="s">
        <v>204</v>
      </c>
      <c r="VFC179" s="78" t="s">
        <v>204</v>
      </c>
      <c r="VFD179" s="78" t="s">
        <v>204</v>
      </c>
      <c r="VFE179" s="78" t="s">
        <v>204</v>
      </c>
      <c r="VFF179" s="78" t="s">
        <v>204</v>
      </c>
      <c r="VFG179" s="78" t="s">
        <v>204</v>
      </c>
      <c r="VFH179" s="78" t="s">
        <v>204</v>
      </c>
      <c r="VFI179" s="78" t="s">
        <v>204</v>
      </c>
      <c r="VFJ179" s="78" t="s">
        <v>204</v>
      </c>
      <c r="VFK179" s="78" t="s">
        <v>204</v>
      </c>
      <c r="VFL179" s="78" t="s">
        <v>204</v>
      </c>
      <c r="VFM179" s="78" t="s">
        <v>204</v>
      </c>
      <c r="VFN179" s="78" t="s">
        <v>204</v>
      </c>
      <c r="VFO179" s="78" t="s">
        <v>204</v>
      </c>
      <c r="VFP179" s="78" t="s">
        <v>204</v>
      </c>
      <c r="VFQ179" s="78" t="s">
        <v>204</v>
      </c>
      <c r="VFR179" s="78" t="s">
        <v>204</v>
      </c>
      <c r="VFS179" s="78" t="s">
        <v>204</v>
      </c>
      <c r="VFT179" s="78" t="s">
        <v>204</v>
      </c>
      <c r="VFU179" s="78" t="s">
        <v>204</v>
      </c>
      <c r="VFV179" s="78" t="s">
        <v>204</v>
      </c>
      <c r="VFW179" s="78" t="s">
        <v>204</v>
      </c>
      <c r="VFX179" s="78" t="s">
        <v>204</v>
      </c>
      <c r="VFY179" s="78" t="s">
        <v>204</v>
      </c>
      <c r="VFZ179" s="78" t="s">
        <v>204</v>
      </c>
      <c r="VGA179" s="78" t="s">
        <v>204</v>
      </c>
      <c r="VGB179" s="78" t="s">
        <v>204</v>
      </c>
      <c r="VGC179" s="78" t="s">
        <v>204</v>
      </c>
      <c r="VGD179" s="78" t="s">
        <v>204</v>
      </c>
      <c r="VGE179" s="78" t="s">
        <v>204</v>
      </c>
      <c r="VGF179" s="78" t="s">
        <v>204</v>
      </c>
      <c r="VGG179" s="78" t="s">
        <v>204</v>
      </c>
      <c r="VGH179" s="78" t="s">
        <v>204</v>
      </c>
      <c r="VGI179" s="78" t="s">
        <v>204</v>
      </c>
      <c r="VGJ179" s="78" t="s">
        <v>204</v>
      </c>
      <c r="VGK179" s="78" t="s">
        <v>204</v>
      </c>
      <c r="VGL179" s="78" t="s">
        <v>204</v>
      </c>
      <c r="VGM179" s="78" t="s">
        <v>204</v>
      </c>
      <c r="VGN179" s="78" t="s">
        <v>204</v>
      </c>
      <c r="VGO179" s="78" t="s">
        <v>204</v>
      </c>
      <c r="VGP179" s="78" t="s">
        <v>204</v>
      </c>
      <c r="VGQ179" s="78" t="s">
        <v>204</v>
      </c>
      <c r="VGR179" s="78" t="s">
        <v>204</v>
      </c>
      <c r="VGS179" s="78" t="s">
        <v>204</v>
      </c>
      <c r="VGT179" s="78" t="s">
        <v>204</v>
      </c>
      <c r="VGU179" s="78" t="s">
        <v>204</v>
      </c>
      <c r="VGV179" s="78" t="s">
        <v>204</v>
      </c>
      <c r="VGW179" s="78" t="s">
        <v>204</v>
      </c>
      <c r="VGX179" s="78" t="s">
        <v>204</v>
      </c>
      <c r="VGY179" s="78" t="s">
        <v>204</v>
      </c>
      <c r="VGZ179" s="78" t="s">
        <v>204</v>
      </c>
      <c r="VHA179" s="78" t="s">
        <v>204</v>
      </c>
      <c r="VHB179" s="78" t="s">
        <v>204</v>
      </c>
      <c r="VHC179" s="78" t="s">
        <v>204</v>
      </c>
      <c r="VHD179" s="78" t="s">
        <v>204</v>
      </c>
      <c r="VHE179" s="78" t="s">
        <v>204</v>
      </c>
      <c r="VHF179" s="78" t="s">
        <v>204</v>
      </c>
      <c r="VHG179" s="78" t="s">
        <v>204</v>
      </c>
      <c r="VHH179" s="78" t="s">
        <v>204</v>
      </c>
      <c r="VHI179" s="78" t="s">
        <v>204</v>
      </c>
      <c r="VHJ179" s="78" t="s">
        <v>204</v>
      </c>
      <c r="VHK179" s="78" t="s">
        <v>204</v>
      </c>
      <c r="VHL179" s="78" t="s">
        <v>204</v>
      </c>
      <c r="VHM179" s="78" t="s">
        <v>204</v>
      </c>
      <c r="VHN179" s="78" t="s">
        <v>204</v>
      </c>
      <c r="VHO179" s="78" t="s">
        <v>204</v>
      </c>
      <c r="VHP179" s="78" t="s">
        <v>204</v>
      </c>
      <c r="VHQ179" s="78" t="s">
        <v>204</v>
      </c>
      <c r="VHR179" s="78" t="s">
        <v>204</v>
      </c>
      <c r="VHS179" s="78" t="s">
        <v>204</v>
      </c>
      <c r="VHT179" s="78" t="s">
        <v>204</v>
      </c>
      <c r="VHU179" s="78" t="s">
        <v>204</v>
      </c>
      <c r="VHV179" s="78" t="s">
        <v>204</v>
      </c>
      <c r="VHW179" s="78" t="s">
        <v>204</v>
      </c>
      <c r="VHX179" s="78" t="s">
        <v>204</v>
      </c>
      <c r="VHY179" s="78" t="s">
        <v>204</v>
      </c>
      <c r="VHZ179" s="78" t="s">
        <v>204</v>
      </c>
      <c r="VIA179" s="78" t="s">
        <v>204</v>
      </c>
      <c r="VIB179" s="78" t="s">
        <v>204</v>
      </c>
      <c r="VIC179" s="78" t="s">
        <v>204</v>
      </c>
      <c r="VID179" s="78" t="s">
        <v>204</v>
      </c>
      <c r="VIE179" s="78" t="s">
        <v>204</v>
      </c>
      <c r="VIF179" s="78" t="s">
        <v>204</v>
      </c>
      <c r="VIG179" s="78" t="s">
        <v>204</v>
      </c>
      <c r="VIH179" s="78" t="s">
        <v>204</v>
      </c>
      <c r="VII179" s="78" t="s">
        <v>204</v>
      </c>
      <c r="VIJ179" s="78" t="s">
        <v>204</v>
      </c>
      <c r="VIK179" s="78" t="s">
        <v>204</v>
      </c>
      <c r="VIL179" s="78" t="s">
        <v>204</v>
      </c>
      <c r="VIM179" s="78" t="s">
        <v>204</v>
      </c>
      <c r="VIN179" s="78" t="s">
        <v>204</v>
      </c>
      <c r="VIO179" s="78" t="s">
        <v>204</v>
      </c>
      <c r="VIP179" s="78" t="s">
        <v>204</v>
      </c>
      <c r="VIQ179" s="78" t="s">
        <v>204</v>
      </c>
      <c r="VIR179" s="78" t="s">
        <v>204</v>
      </c>
      <c r="VIS179" s="78" t="s">
        <v>204</v>
      </c>
      <c r="VIT179" s="78" t="s">
        <v>204</v>
      </c>
      <c r="VIU179" s="78" t="s">
        <v>204</v>
      </c>
      <c r="VIV179" s="78" t="s">
        <v>204</v>
      </c>
      <c r="VIW179" s="78" t="s">
        <v>204</v>
      </c>
      <c r="VIX179" s="78" t="s">
        <v>204</v>
      </c>
      <c r="VIY179" s="78" t="s">
        <v>204</v>
      </c>
      <c r="VIZ179" s="78" t="s">
        <v>204</v>
      </c>
      <c r="VJA179" s="78" t="s">
        <v>204</v>
      </c>
      <c r="VJB179" s="78" t="s">
        <v>204</v>
      </c>
      <c r="VJC179" s="78" t="s">
        <v>204</v>
      </c>
      <c r="VJD179" s="78" t="s">
        <v>204</v>
      </c>
      <c r="VJE179" s="78" t="s">
        <v>204</v>
      </c>
      <c r="VJF179" s="78" t="s">
        <v>204</v>
      </c>
      <c r="VJG179" s="78" t="s">
        <v>204</v>
      </c>
      <c r="VJH179" s="78" t="s">
        <v>204</v>
      </c>
      <c r="VJI179" s="78" t="s">
        <v>204</v>
      </c>
      <c r="VJJ179" s="78" t="s">
        <v>204</v>
      </c>
      <c r="VJK179" s="78" t="s">
        <v>204</v>
      </c>
      <c r="VJL179" s="78" t="s">
        <v>204</v>
      </c>
      <c r="VJM179" s="78" t="s">
        <v>204</v>
      </c>
      <c r="VJN179" s="78" t="s">
        <v>204</v>
      </c>
      <c r="VJO179" s="78" t="s">
        <v>204</v>
      </c>
      <c r="VJP179" s="78" t="s">
        <v>204</v>
      </c>
      <c r="VJQ179" s="78" t="s">
        <v>204</v>
      </c>
      <c r="VJR179" s="78" t="s">
        <v>204</v>
      </c>
      <c r="VJS179" s="78" t="s">
        <v>204</v>
      </c>
      <c r="VJT179" s="78" t="s">
        <v>204</v>
      </c>
      <c r="VJU179" s="78" t="s">
        <v>204</v>
      </c>
      <c r="VJV179" s="78" t="s">
        <v>204</v>
      </c>
      <c r="VJW179" s="78" t="s">
        <v>204</v>
      </c>
      <c r="VJX179" s="78" t="s">
        <v>204</v>
      </c>
      <c r="VJY179" s="78" t="s">
        <v>204</v>
      </c>
      <c r="VJZ179" s="78" t="s">
        <v>204</v>
      </c>
      <c r="VKA179" s="78" t="s">
        <v>204</v>
      </c>
      <c r="VKB179" s="78" t="s">
        <v>204</v>
      </c>
      <c r="VKC179" s="78" t="s">
        <v>204</v>
      </c>
      <c r="VKD179" s="78" t="s">
        <v>204</v>
      </c>
      <c r="VKE179" s="78" t="s">
        <v>204</v>
      </c>
      <c r="VKF179" s="78" t="s">
        <v>204</v>
      </c>
      <c r="VKG179" s="78" t="s">
        <v>204</v>
      </c>
      <c r="VKH179" s="78" t="s">
        <v>204</v>
      </c>
      <c r="VKI179" s="78" t="s">
        <v>204</v>
      </c>
      <c r="VKJ179" s="78" t="s">
        <v>204</v>
      </c>
      <c r="VKK179" s="78" t="s">
        <v>204</v>
      </c>
      <c r="VKL179" s="78" t="s">
        <v>204</v>
      </c>
      <c r="VKM179" s="78" t="s">
        <v>204</v>
      </c>
      <c r="VKN179" s="78" t="s">
        <v>204</v>
      </c>
      <c r="VKO179" s="78" t="s">
        <v>204</v>
      </c>
      <c r="VKP179" s="78" t="s">
        <v>204</v>
      </c>
      <c r="VKQ179" s="78" t="s">
        <v>204</v>
      </c>
      <c r="VKR179" s="78" t="s">
        <v>204</v>
      </c>
      <c r="VKS179" s="78" t="s">
        <v>204</v>
      </c>
      <c r="VKT179" s="78" t="s">
        <v>204</v>
      </c>
      <c r="VKU179" s="78" t="s">
        <v>204</v>
      </c>
      <c r="VKV179" s="78" t="s">
        <v>204</v>
      </c>
      <c r="VKW179" s="78" t="s">
        <v>204</v>
      </c>
      <c r="VKX179" s="78" t="s">
        <v>204</v>
      </c>
      <c r="VKY179" s="78" t="s">
        <v>204</v>
      </c>
      <c r="VKZ179" s="78" t="s">
        <v>204</v>
      </c>
      <c r="VLA179" s="78" t="s">
        <v>204</v>
      </c>
      <c r="VLB179" s="78" t="s">
        <v>204</v>
      </c>
      <c r="VLC179" s="78" t="s">
        <v>204</v>
      </c>
      <c r="VLD179" s="78" t="s">
        <v>204</v>
      </c>
      <c r="VLE179" s="78" t="s">
        <v>204</v>
      </c>
      <c r="VLF179" s="78" t="s">
        <v>204</v>
      </c>
      <c r="VLG179" s="78" t="s">
        <v>204</v>
      </c>
      <c r="VLH179" s="78" t="s">
        <v>204</v>
      </c>
      <c r="VLI179" s="78" t="s">
        <v>204</v>
      </c>
      <c r="VLJ179" s="78" t="s">
        <v>204</v>
      </c>
      <c r="VLK179" s="78" t="s">
        <v>204</v>
      </c>
      <c r="VLL179" s="78" t="s">
        <v>204</v>
      </c>
      <c r="VLM179" s="78" t="s">
        <v>204</v>
      </c>
      <c r="VLN179" s="78" t="s">
        <v>204</v>
      </c>
      <c r="VLO179" s="78" t="s">
        <v>204</v>
      </c>
      <c r="VLP179" s="78" t="s">
        <v>204</v>
      </c>
      <c r="VLQ179" s="78" t="s">
        <v>204</v>
      </c>
      <c r="VLR179" s="78" t="s">
        <v>204</v>
      </c>
      <c r="VLS179" s="78" t="s">
        <v>204</v>
      </c>
      <c r="VLT179" s="78" t="s">
        <v>204</v>
      </c>
      <c r="VLU179" s="78" t="s">
        <v>204</v>
      </c>
      <c r="VLV179" s="78" t="s">
        <v>204</v>
      </c>
      <c r="VLW179" s="78" t="s">
        <v>204</v>
      </c>
      <c r="VLX179" s="78" t="s">
        <v>204</v>
      </c>
      <c r="VLY179" s="78" t="s">
        <v>204</v>
      </c>
      <c r="VLZ179" s="78" t="s">
        <v>204</v>
      </c>
      <c r="VMA179" s="78" t="s">
        <v>204</v>
      </c>
      <c r="VMB179" s="78" t="s">
        <v>204</v>
      </c>
      <c r="VMC179" s="78" t="s">
        <v>204</v>
      </c>
      <c r="VMD179" s="78" t="s">
        <v>204</v>
      </c>
      <c r="VME179" s="78" t="s">
        <v>204</v>
      </c>
      <c r="VMF179" s="78" t="s">
        <v>204</v>
      </c>
      <c r="VMG179" s="78" t="s">
        <v>204</v>
      </c>
      <c r="VMH179" s="78" t="s">
        <v>204</v>
      </c>
      <c r="VMI179" s="78" t="s">
        <v>204</v>
      </c>
      <c r="VMJ179" s="78" t="s">
        <v>204</v>
      </c>
      <c r="VMK179" s="78" t="s">
        <v>204</v>
      </c>
      <c r="VML179" s="78" t="s">
        <v>204</v>
      </c>
      <c r="VMM179" s="78" t="s">
        <v>204</v>
      </c>
      <c r="VMN179" s="78" t="s">
        <v>204</v>
      </c>
      <c r="VMO179" s="78" t="s">
        <v>204</v>
      </c>
      <c r="VMP179" s="78" t="s">
        <v>204</v>
      </c>
      <c r="VMQ179" s="78" t="s">
        <v>204</v>
      </c>
      <c r="VMR179" s="78" t="s">
        <v>204</v>
      </c>
      <c r="VMS179" s="78" t="s">
        <v>204</v>
      </c>
      <c r="VMT179" s="78" t="s">
        <v>204</v>
      </c>
      <c r="VMU179" s="78" t="s">
        <v>204</v>
      </c>
      <c r="VMV179" s="78" t="s">
        <v>204</v>
      </c>
      <c r="VMW179" s="78" t="s">
        <v>204</v>
      </c>
      <c r="VMX179" s="78" t="s">
        <v>204</v>
      </c>
      <c r="VMY179" s="78" t="s">
        <v>204</v>
      </c>
      <c r="VMZ179" s="78" t="s">
        <v>204</v>
      </c>
      <c r="VNA179" s="78" t="s">
        <v>204</v>
      </c>
      <c r="VNB179" s="78" t="s">
        <v>204</v>
      </c>
      <c r="VNC179" s="78" t="s">
        <v>204</v>
      </c>
      <c r="VND179" s="78" t="s">
        <v>204</v>
      </c>
      <c r="VNE179" s="78" t="s">
        <v>204</v>
      </c>
      <c r="VNF179" s="78" t="s">
        <v>204</v>
      </c>
      <c r="VNG179" s="78" t="s">
        <v>204</v>
      </c>
      <c r="VNH179" s="78" t="s">
        <v>204</v>
      </c>
      <c r="VNI179" s="78" t="s">
        <v>204</v>
      </c>
      <c r="VNJ179" s="78" t="s">
        <v>204</v>
      </c>
      <c r="VNK179" s="78" t="s">
        <v>204</v>
      </c>
      <c r="VNL179" s="78" t="s">
        <v>204</v>
      </c>
      <c r="VNM179" s="78" t="s">
        <v>204</v>
      </c>
      <c r="VNN179" s="78" t="s">
        <v>204</v>
      </c>
      <c r="VNO179" s="78" t="s">
        <v>204</v>
      </c>
      <c r="VNP179" s="78" t="s">
        <v>204</v>
      </c>
      <c r="VNQ179" s="78" t="s">
        <v>204</v>
      </c>
      <c r="VNR179" s="78" t="s">
        <v>204</v>
      </c>
      <c r="VNS179" s="78" t="s">
        <v>204</v>
      </c>
      <c r="VNT179" s="78" t="s">
        <v>204</v>
      </c>
      <c r="VNU179" s="78" t="s">
        <v>204</v>
      </c>
      <c r="VNV179" s="78" t="s">
        <v>204</v>
      </c>
      <c r="VNW179" s="78" t="s">
        <v>204</v>
      </c>
      <c r="VNX179" s="78" t="s">
        <v>204</v>
      </c>
      <c r="VNY179" s="78" t="s">
        <v>204</v>
      </c>
      <c r="VNZ179" s="78" t="s">
        <v>204</v>
      </c>
      <c r="VOA179" s="78" t="s">
        <v>204</v>
      </c>
      <c r="VOB179" s="78" t="s">
        <v>204</v>
      </c>
      <c r="VOC179" s="78" t="s">
        <v>204</v>
      </c>
      <c r="VOD179" s="78" t="s">
        <v>204</v>
      </c>
      <c r="VOE179" s="78" t="s">
        <v>204</v>
      </c>
      <c r="VOF179" s="78" t="s">
        <v>204</v>
      </c>
      <c r="VOG179" s="78" t="s">
        <v>204</v>
      </c>
      <c r="VOH179" s="78" t="s">
        <v>204</v>
      </c>
      <c r="VOI179" s="78" t="s">
        <v>204</v>
      </c>
      <c r="VOJ179" s="78" t="s">
        <v>204</v>
      </c>
      <c r="VOK179" s="78" t="s">
        <v>204</v>
      </c>
      <c r="VOL179" s="78" t="s">
        <v>204</v>
      </c>
      <c r="VOM179" s="78" t="s">
        <v>204</v>
      </c>
      <c r="VON179" s="78" t="s">
        <v>204</v>
      </c>
      <c r="VOO179" s="78" t="s">
        <v>204</v>
      </c>
      <c r="VOP179" s="78" t="s">
        <v>204</v>
      </c>
      <c r="VOQ179" s="78" t="s">
        <v>204</v>
      </c>
      <c r="VOR179" s="78" t="s">
        <v>204</v>
      </c>
      <c r="VOS179" s="78" t="s">
        <v>204</v>
      </c>
      <c r="VOT179" s="78" t="s">
        <v>204</v>
      </c>
      <c r="VOU179" s="78" t="s">
        <v>204</v>
      </c>
      <c r="VOV179" s="78" t="s">
        <v>204</v>
      </c>
      <c r="VOW179" s="78" t="s">
        <v>204</v>
      </c>
      <c r="VOX179" s="78" t="s">
        <v>204</v>
      </c>
      <c r="VOY179" s="78" t="s">
        <v>204</v>
      </c>
      <c r="VOZ179" s="78" t="s">
        <v>204</v>
      </c>
      <c r="VPA179" s="78" t="s">
        <v>204</v>
      </c>
      <c r="VPB179" s="78" t="s">
        <v>204</v>
      </c>
      <c r="VPC179" s="78" t="s">
        <v>204</v>
      </c>
      <c r="VPD179" s="78" t="s">
        <v>204</v>
      </c>
      <c r="VPE179" s="78" t="s">
        <v>204</v>
      </c>
      <c r="VPF179" s="78" t="s">
        <v>204</v>
      </c>
      <c r="VPG179" s="78" t="s">
        <v>204</v>
      </c>
      <c r="VPH179" s="78" t="s">
        <v>204</v>
      </c>
      <c r="VPI179" s="78" t="s">
        <v>204</v>
      </c>
      <c r="VPJ179" s="78" t="s">
        <v>204</v>
      </c>
      <c r="VPK179" s="78" t="s">
        <v>204</v>
      </c>
      <c r="VPL179" s="78" t="s">
        <v>204</v>
      </c>
      <c r="VPM179" s="78" t="s">
        <v>204</v>
      </c>
      <c r="VPN179" s="78" t="s">
        <v>204</v>
      </c>
      <c r="VPO179" s="78" t="s">
        <v>204</v>
      </c>
      <c r="VPP179" s="78" t="s">
        <v>204</v>
      </c>
      <c r="VPQ179" s="78" t="s">
        <v>204</v>
      </c>
      <c r="VPR179" s="78" t="s">
        <v>204</v>
      </c>
      <c r="VPS179" s="78" t="s">
        <v>204</v>
      </c>
      <c r="VPT179" s="78" t="s">
        <v>204</v>
      </c>
      <c r="VPU179" s="78" t="s">
        <v>204</v>
      </c>
      <c r="VPV179" s="78" t="s">
        <v>204</v>
      </c>
      <c r="VPW179" s="78" t="s">
        <v>204</v>
      </c>
      <c r="VPX179" s="78" t="s">
        <v>204</v>
      </c>
      <c r="VPY179" s="78" t="s">
        <v>204</v>
      </c>
      <c r="VPZ179" s="78" t="s">
        <v>204</v>
      </c>
      <c r="VQA179" s="78" t="s">
        <v>204</v>
      </c>
      <c r="VQB179" s="78" t="s">
        <v>204</v>
      </c>
      <c r="VQC179" s="78" t="s">
        <v>204</v>
      </c>
      <c r="VQD179" s="78" t="s">
        <v>204</v>
      </c>
      <c r="VQE179" s="78" t="s">
        <v>204</v>
      </c>
      <c r="VQF179" s="78" t="s">
        <v>204</v>
      </c>
      <c r="VQG179" s="78" t="s">
        <v>204</v>
      </c>
      <c r="VQH179" s="78" t="s">
        <v>204</v>
      </c>
      <c r="VQI179" s="78" t="s">
        <v>204</v>
      </c>
      <c r="VQJ179" s="78" t="s">
        <v>204</v>
      </c>
      <c r="VQK179" s="78" t="s">
        <v>204</v>
      </c>
      <c r="VQL179" s="78" t="s">
        <v>204</v>
      </c>
      <c r="VQM179" s="78" t="s">
        <v>204</v>
      </c>
      <c r="VQN179" s="78" t="s">
        <v>204</v>
      </c>
      <c r="VQO179" s="78" t="s">
        <v>204</v>
      </c>
      <c r="VQP179" s="78" t="s">
        <v>204</v>
      </c>
      <c r="VQQ179" s="78" t="s">
        <v>204</v>
      </c>
      <c r="VQR179" s="78" t="s">
        <v>204</v>
      </c>
      <c r="VQS179" s="78" t="s">
        <v>204</v>
      </c>
      <c r="VQT179" s="78" t="s">
        <v>204</v>
      </c>
      <c r="VQU179" s="78" t="s">
        <v>204</v>
      </c>
      <c r="VQV179" s="78" t="s">
        <v>204</v>
      </c>
      <c r="VQW179" s="78" t="s">
        <v>204</v>
      </c>
      <c r="VQX179" s="78" t="s">
        <v>204</v>
      </c>
      <c r="VQY179" s="78" t="s">
        <v>204</v>
      </c>
      <c r="VQZ179" s="78" t="s">
        <v>204</v>
      </c>
      <c r="VRA179" s="78" t="s">
        <v>204</v>
      </c>
      <c r="VRB179" s="78" t="s">
        <v>204</v>
      </c>
      <c r="VRC179" s="78" t="s">
        <v>204</v>
      </c>
      <c r="VRD179" s="78" t="s">
        <v>204</v>
      </c>
      <c r="VRE179" s="78" t="s">
        <v>204</v>
      </c>
      <c r="VRF179" s="78" t="s">
        <v>204</v>
      </c>
      <c r="VRG179" s="78" t="s">
        <v>204</v>
      </c>
      <c r="VRH179" s="78" t="s">
        <v>204</v>
      </c>
      <c r="VRI179" s="78" t="s">
        <v>204</v>
      </c>
      <c r="VRJ179" s="78" t="s">
        <v>204</v>
      </c>
      <c r="VRK179" s="78" t="s">
        <v>204</v>
      </c>
      <c r="VRL179" s="78" t="s">
        <v>204</v>
      </c>
      <c r="VRM179" s="78" t="s">
        <v>204</v>
      </c>
      <c r="VRN179" s="78" t="s">
        <v>204</v>
      </c>
      <c r="VRO179" s="78" t="s">
        <v>204</v>
      </c>
      <c r="VRP179" s="78" t="s">
        <v>204</v>
      </c>
      <c r="VRQ179" s="78" t="s">
        <v>204</v>
      </c>
      <c r="VRR179" s="78" t="s">
        <v>204</v>
      </c>
      <c r="VRS179" s="78" t="s">
        <v>204</v>
      </c>
      <c r="VRT179" s="78" t="s">
        <v>204</v>
      </c>
      <c r="VRU179" s="78" t="s">
        <v>204</v>
      </c>
      <c r="VRV179" s="78" t="s">
        <v>204</v>
      </c>
      <c r="VRW179" s="78" t="s">
        <v>204</v>
      </c>
      <c r="VRX179" s="78" t="s">
        <v>204</v>
      </c>
      <c r="VRY179" s="78" t="s">
        <v>204</v>
      </c>
      <c r="VRZ179" s="78" t="s">
        <v>204</v>
      </c>
      <c r="VSA179" s="78" t="s">
        <v>204</v>
      </c>
      <c r="VSB179" s="78" t="s">
        <v>204</v>
      </c>
      <c r="VSC179" s="78" t="s">
        <v>204</v>
      </c>
      <c r="VSD179" s="78" t="s">
        <v>204</v>
      </c>
      <c r="VSE179" s="78" t="s">
        <v>204</v>
      </c>
      <c r="VSF179" s="78" t="s">
        <v>204</v>
      </c>
      <c r="VSG179" s="78" t="s">
        <v>204</v>
      </c>
      <c r="VSH179" s="78" t="s">
        <v>204</v>
      </c>
      <c r="VSI179" s="78" t="s">
        <v>204</v>
      </c>
      <c r="VSJ179" s="78" t="s">
        <v>204</v>
      </c>
      <c r="VSK179" s="78" t="s">
        <v>204</v>
      </c>
      <c r="VSL179" s="78" t="s">
        <v>204</v>
      </c>
      <c r="VSM179" s="78" t="s">
        <v>204</v>
      </c>
      <c r="VSN179" s="78" t="s">
        <v>204</v>
      </c>
      <c r="VSO179" s="78" t="s">
        <v>204</v>
      </c>
      <c r="VSP179" s="78" t="s">
        <v>204</v>
      </c>
      <c r="VSQ179" s="78" t="s">
        <v>204</v>
      </c>
      <c r="VSR179" s="78" t="s">
        <v>204</v>
      </c>
      <c r="VSS179" s="78" t="s">
        <v>204</v>
      </c>
      <c r="VST179" s="78" t="s">
        <v>204</v>
      </c>
      <c r="VSU179" s="78" t="s">
        <v>204</v>
      </c>
      <c r="VSV179" s="78" t="s">
        <v>204</v>
      </c>
      <c r="VSW179" s="78" t="s">
        <v>204</v>
      </c>
      <c r="VSX179" s="78" t="s">
        <v>204</v>
      </c>
      <c r="VSY179" s="78" t="s">
        <v>204</v>
      </c>
      <c r="VSZ179" s="78" t="s">
        <v>204</v>
      </c>
      <c r="VTA179" s="78" t="s">
        <v>204</v>
      </c>
      <c r="VTB179" s="78" t="s">
        <v>204</v>
      </c>
      <c r="VTC179" s="78" t="s">
        <v>204</v>
      </c>
      <c r="VTD179" s="78" t="s">
        <v>204</v>
      </c>
      <c r="VTE179" s="78" t="s">
        <v>204</v>
      </c>
      <c r="VTF179" s="78" t="s">
        <v>204</v>
      </c>
      <c r="VTG179" s="78" t="s">
        <v>204</v>
      </c>
      <c r="VTH179" s="78" t="s">
        <v>204</v>
      </c>
      <c r="VTI179" s="78" t="s">
        <v>204</v>
      </c>
      <c r="VTJ179" s="78" t="s">
        <v>204</v>
      </c>
      <c r="VTK179" s="78" t="s">
        <v>204</v>
      </c>
      <c r="VTL179" s="78" t="s">
        <v>204</v>
      </c>
      <c r="VTM179" s="78" t="s">
        <v>204</v>
      </c>
      <c r="VTN179" s="78" t="s">
        <v>204</v>
      </c>
      <c r="VTO179" s="78" t="s">
        <v>204</v>
      </c>
      <c r="VTP179" s="78" t="s">
        <v>204</v>
      </c>
      <c r="VTQ179" s="78" t="s">
        <v>204</v>
      </c>
      <c r="VTR179" s="78" t="s">
        <v>204</v>
      </c>
      <c r="VTS179" s="78" t="s">
        <v>204</v>
      </c>
      <c r="VTT179" s="78" t="s">
        <v>204</v>
      </c>
      <c r="VTU179" s="78" t="s">
        <v>204</v>
      </c>
      <c r="VTV179" s="78" t="s">
        <v>204</v>
      </c>
      <c r="VTW179" s="78" t="s">
        <v>204</v>
      </c>
      <c r="VTX179" s="78" t="s">
        <v>204</v>
      </c>
      <c r="VTY179" s="78" t="s">
        <v>204</v>
      </c>
      <c r="VTZ179" s="78" t="s">
        <v>204</v>
      </c>
      <c r="VUA179" s="78" t="s">
        <v>204</v>
      </c>
      <c r="VUB179" s="78" t="s">
        <v>204</v>
      </c>
      <c r="VUC179" s="78" t="s">
        <v>204</v>
      </c>
      <c r="VUD179" s="78" t="s">
        <v>204</v>
      </c>
      <c r="VUE179" s="78" t="s">
        <v>204</v>
      </c>
      <c r="VUF179" s="78" t="s">
        <v>204</v>
      </c>
      <c r="VUG179" s="78" t="s">
        <v>204</v>
      </c>
      <c r="VUH179" s="78" t="s">
        <v>204</v>
      </c>
      <c r="VUI179" s="78" t="s">
        <v>204</v>
      </c>
      <c r="VUJ179" s="78" t="s">
        <v>204</v>
      </c>
      <c r="VUK179" s="78" t="s">
        <v>204</v>
      </c>
      <c r="VUL179" s="78" t="s">
        <v>204</v>
      </c>
      <c r="VUM179" s="78" t="s">
        <v>204</v>
      </c>
      <c r="VUN179" s="78" t="s">
        <v>204</v>
      </c>
      <c r="VUO179" s="78" t="s">
        <v>204</v>
      </c>
      <c r="VUP179" s="78" t="s">
        <v>204</v>
      </c>
      <c r="VUQ179" s="78" t="s">
        <v>204</v>
      </c>
      <c r="VUR179" s="78" t="s">
        <v>204</v>
      </c>
      <c r="VUS179" s="78" t="s">
        <v>204</v>
      </c>
      <c r="VUT179" s="78" t="s">
        <v>204</v>
      </c>
      <c r="VUU179" s="78" t="s">
        <v>204</v>
      </c>
      <c r="VUV179" s="78" t="s">
        <v>204</v>
      </c>
      <c r="VUW179" s="78" t="s">
        <v>204</v>
      </c>
      <c r="VUX179" s="78" t="s">
        <v>204</v>
      </c>
      <c r="VUY179" s="78" t="s">
        <v>204</v>
      </c>
      <c r="VUZ179" s="78" t="s">
        <v>204</v>
      </c>
      <c r="VVA179" s="78" t="s">
        <v>204</v>
      </c>
      <c r="VVB179" s="78" t="s">
        <v>204</v>
      </c>
      <c r="VVC179" s="78" t="s">
        <v>204</v>
      </c>
      <c r="VVD179" s="78" t="s">
        <v>204</v>
      </c>
      <c r="VVE179" s="78" t="s">
        <v>204</v>
      </c>
      <c r="VVF179" s="78" t="s">
        <v>204</v>
      </c>
      <c r="VVG179" s="78" t="s">
        <v>204</v>
      </c>
      <c r="VVH179" s="78" t="s">
        <v>204</v>
      </c>
      <c r="VVI179" s="78" t="s">
        <v>204</v>
      </c>
      <c r="VVJ179" s="78" t="s">
        <v>204</v>
      </c>
      <c r="VVK179" s="78" t="s">
        <v>204</v>
      </c>
      <c r="VVL179" s="78" t="s">
        <v>204</v>
      </c>
      <c r="VVM179" s="78" t="s">
        <v>204</v>
      </c>
      <c r="VVN179" s="78" t="s">
        <v>204</v>
      </c>
      <c r="VVO179" s="78" t="s">
        <v>204</v>
      </c>
      <c r="VVP179" s="78" t="s">
        <v>204</v>
      </c>
      <c r="VVQ179" s="78" t="s">
        <v>204</v>
      </c>
      <c r="VVR179" s="78" t="s">
        <v>204</v>
      </c>
      <c r="VVS179" s="78" t="s">
        <v>204</v>
      </c>
      <c r="VVT179" s="78" t="s">
        <v>204</v>
      </c>
      <c r="VVU179" s="78" t="s">
        <v>204</v>
      </c>
      <c r="VVV179" s="78" t="s">
        <v>204</v>
      </c>
      <c r="VVW179" s="78" t="s">
        <v>204</v>
      </c>
      <c r="VVX179" s="78" t="s">
        <v>204</v>
      </c>
      <c r="VVY179" s="78" t="s">
        <v>204</v>
      </c>
      <c r="VVZ179" s="78" t="s">
        <v>204</v>
      </c>
      <c r="VWA179" s="78" t="s">
        <v>204</v>
      </c>
      <c r="VWB179" s="78" t="s">
        <v>204</v>
      </c>
      <c r="VWC179" s="78" t="s">
        <v>204</v>
      </c>
      <c r="VWD179" s="78" t="s">
        <v>204</v>
      </c>
      <c r="VWE179" s="78" t="s">
        <v>204</v>
      </c>
      <c r="VWF179" s="78" t="s">
        <v>204</v>
      </c>
      <c r="VWG179" s="78" t="s">
        <v>204</v>
      </c>
      <c r="VWH179" s="78" t="s">
        <v>204</v>
      </c>
      <c r="VWI179" s="78" t="s">
        <v>204</v>
      </c>
      <c r="VWJ179" s="78" t="s">
        <v>204</v>
      </c>
      <c r="VWK179" s="78" t="s">
        <v>204</v>
      </c>
      <c r="VWL179" s="78" t="s">
        <v>204</v>
      </c>
      <c r="VWM179" s="78" t="s">
        <v>204</v>
      </c>
      <c r="VWN179" s="78" t="s">
        <v>204</v>
      </c>
      <c r="VWO179" s="78" t="s">
        <v>204</v>
      </c>
      <c r="VWP179" s="78" t="s">
        <v>204</v>
      </c>
      <c r="VWQ179" s="78" t="s">
        <v>204</v>
      </c>
      <c r="VWR179" s="78" t="s">
        <v>204</v>
      </c>
      <c r="VWS179" s="78" t="s">
        <v>204</v>
      </c>
      <c r="VWT179" s="78" t="s">
        <v>204</v>
      </c>
      <c r="VWU179" s="78" t="s">
        <v>204</v>
      </c>
      <c r="VWV179" s="78" t="s">
        <v>204</v>
      </c>
      <c r="VWW179" s="78" t="s">
        <v>204</v>
      </c>
      <c r="VWX179" s="78" t="s">
        <v>204</v>
      </c>
      <c r="VWY179" s="78" t="s">
        <v>204</v>
      </c>
      <c r="VWZ179" s="78" t="s">
        <v>204</v>
      </c>
      <c r="VXA179" s="78" t="s">
        <v>204</v>
      </c>
      <c r="VXB179" s="78" t="s">
        <v>204</v>
      </c>
      <c r="VXC179" s="78" t="s">
        <v>204</v>
      </c>
      <c r="VXD179" s="78" t="s">
        <v>204</v>
      </c>
      <c r="VXE179" s="78" t="s">
        <v>204</v>
      </c>
      <c r="VXF179" s="78" t="s">
        <v>204</v>
      </c>
      <c r="VXG179" s="78" t="s">
        <v>204</v>
      </c>
      <c r="VXH179" s="78" t="s">
        <v>204</v>
      </c>
      <c r="VXI179" s="78" t="s">
        <v>204</v>
      </c>
      <c r="VXJ179" s="78" t="s">
        <v>204</v>
      </c>
      <c r="VXK179" s="78" t="s">
        <v>204</v>
      </c>
      <c r="VXL179" s="78" t="s">
        <v>204</v>
      </c>
      <c r="VXM179" s="78" t="s">
        <v>204</v>
      </c>
      <c r="VXN179" s="78" t="s">
        <v>204</v>
      </c>
      <c r="VXO179" s="78" t="s">
        <v>204</v>
      </c>
      <c r="VXP179" s="78" t="s">
        <v>204</v>
      </c>
      <c r="VXQ179" s="78" t="s">
        <v>204</v>
      </c>
      <c r="VXR179" s="78" t="s">
        <v>204</v>
      </c>
      <c r="VXS179" s="78" t="s">
        <v>204</v>
      </c>
      <c r="VXT179" s="78" t="s">
        <v>204</v>
      </c>
      <c r="VXU179" s="78" t="s">
        <v>204</v>
      </c>
      <c r="VXV179" s="78" t="s">
        <v>204</v>
      </c>
      <c r="VXW179" s="78" t="s">
        <v>204</v>
      </c>
      <c r="VXX179" s="78" t="s">
        <v>204</v>
      </c>
      <c r="VXY179" s="78" t="s">
        <v>204</v>
      </c>
      <c r="VXZ179" s="78" t="s">
        <v>204</v>
      </c>
      <c r="VYA179" s="78" t="s">
        <v>204</v>
      </c>
      <c r="VYB179" s="78" t="s">
        <v>204</v>
      </c>
      <c r="VYC179" s="78" t="s">
        <v>204</v>
      </c>
      <c r="VYD179" s="78" t="s">
        <v>204</v>
      </c>
      <c r="VYE179" s="78" t="s">
        <v>204</v>
      </c>
      <c r="VYF179" s="78" t="s">
        <v>204</v>
      </c>
      <c r="VYG179" s="78" t="s">
        <v>204</v>
      </c>
      <c r="VYH179" s="78" t="s">
        <v>204</v>
      </c>
      <c r="VYI179" s="78" t="s">
        <v>204</v>
      </c>
      <c r="VYJ179" s="78" t="s">
        <v>204</v>
      </c>
      <c r="VYK179" s="78" t="s">
        <v>204</v>
      </c>
      <c r="VYL179" s="78" t="s">
        <v>204</v>
      </c>
      <c r="VYM179" s="78" t="s">
        <v>204</v>
      </c>
      <c r="VYN179" s="78" t="s">
        <v>204</v>
      </c>
      <c r="VYO179" s="78" t="s">
        <v>204</v>
      </c>
      <c r="VYP179" s="78" t="s">
        <v>204</v>
      </c>
      <c r="VYQ179" s="78" t="s">
        <v>204</v>
      </c>
      <c r="VYR179" s="78" t="s">
        <v>204</v>
      </c>
      <c r="VYS179" s="78" t="s">
        <v>204</v>
      </c>
      <c r="VYT179" s="78" t="s">
        <v>204</v>
      </c>
      <c r="VYU179" s="78" t="s">
        <v>204</v>
      </c>
      <c r="VYV179" s="78" t="s">
        <v>204</v>
      </c>
      <c r="VYW179" s="78" t="s">
        <v>204</v>
      </c>
      <c r="VYX179" s="78" t="s">
        <v>204</v>
      </c>
      <c r="VYY179" s="78" t="s">
        <v>204</v>
      </c>
      <c r="VYZ179" s="78" t="s">
        <v>204</v>
      </c>
      <c r="VZA179" s="78" t="s">
        <v>204</v>
      </c>
      <c r="VZB179" s="78" t="s">
        <v>204</v>
      </c>
      <c r="VZC179" s="78" t="s">
        <v>204</v>
      </c>
      <c r="VZD179" s="78" t="s">
        <v>204</v>
      </c>
      <c r="VZE179" s="78" t="s">
        <v>204</v>
      </c>
      <c r="VZF179" s="78" t="s">
        <v>204</v>
      </c>
      <c r="VZG179" s="78" t="s">
        <v>204</v>
      </c>
      <c r="VZH179" s="78" t="s">
        <v>204</v>
      </c>
      <c r="VZI179" s="78" t="s">
        <v>204</v>
      </c>
      <c r="VZJ179" s="78" t="s">
        <v>204</v>
      </c>
      <c r="VZK179" s="78" t="s">
        <v>204</v>
      </c>
      <c r="VZL179" s="78" t="s">
        <v>204</v>
      </c>
      <c r="VZM179" s="78" t="s">
        <v>204</v>
      </c>
      <c r="VZN179" s="78" t="s">
        <v>204</v>
      </c>
      <c r="VZO179" s="78" t="s">
        <v>204</v>
      </c>
      <c r="VZP179" s="78" t="s">
        <v>204</v>
      </c>
      <c r="VZQ179" s="78" t="s">
        <v>204</v>
      </c>
      <c r="VZR179" s="78" t="s">
        <v>204</v>
      </c>
      <c r="VZS179" s="78" t="s">
        <v>204</v>
      </c>
      <c r="VZT179" s="78" t="s">
        <v>204</v>
      </c>
      <c r="VZU179" s="78" t="s">
        <v>204</v>
      </c>
      <c r="VZV179" s="78" t="s">
        <v>204</v>
      </c>
      <c r="VZW179" s="78" t="s">
        <v>204</v>
      </c>
      <c r="VZX179" s="78" t="s">
        <v>204</v>
      </c>
      <c r="VZY179" s="78" t="s">
        <v>204</v>
      </c>
      <c r="VZZ179" s="78" t="s">
        <v>204</v>
      </c>
      <c r="WAA179" s="78" t="s">
        <v>204</v>
      </c>
      <c r="WAB179" s="78" t="s">
        <v>204</v>
      </c>
      <c r="WAC179" s="78" t="s">
        <v>204</v>
      </c>
      <c r="WAD179" s="78" t="s">
        <v>204</v>
      </c>
      <c r="WAE179" s="78" t="s">
        <v>204</v>
      </c>
      <c r="WAF179" s="78" t="s">
        <v>204</v>
      </c>
      <c r="WAG179" s="78" t="s">
        <v>204</v>
      </c>
      <c r="WAH179" s="78" t="s">
        <v>204</v>
      </c>
      <c r="WAI179" s="78" t="s">
        <v>204</v>
      </c>
      <c r="WAJ179" s="78" t="s">
        <v>204</v>
      </c>
      <c r="WAK179" s="78" t="s">
        <v>204</v>
      </c>
      <c r="WAL179" s="78" t="s">
        <v>204</v>
      </c>
      <c r="WAM179" s="78" t="s">
        <v>204</v>
      </c>
      <c r="WAN179" s="78" t="s">
        <v>204</v>
      </c>
      <c r="WAO179" s="78" t="s">
        <v>204</v>
      </c>
      <c r="WAP179" s="78" t="s">
        <v>204</v>
      </c>
      <c r="WAQ179" s="78" t="s">
        <v>204</v>
      </c>
      <c r="WAR179" s="78" t="s">
        <v>204</v>
      </c>
      <c r="WAS179" s="78" t="s">
        <v>204</v>
      </c>
      <c r="WAT179" s="78" t="s">
        <v>204</v>
      </c>
      <c r="WAU179" s="78" t="s">
        <v>204</v>
      </c>
      <c r="WAV179" s="78" t="s">
        <v>204</v>
      </c>
      <c r="WAW179" s="78" t="s">
        <v>204</v>
      </c>
      <c r="WAX179" s="78" t="s">
        <v>204</v>
      </c>
      <c r="WAY179" s="78" t="s">
        <v>204</v>
      </c>
      <c r="WAZ179" s="78" t="s">
        <v>204</v>
      </c>
      <c r="WBA179" s="78" t="s">
        <v>204</v>
      </c>
      <c r="WBB179" s="78" t="s">
        <v>204</v>
      </c>
      <c r="WBC179" s="78" t="s">
        <v>204</v>
      </c>
      <c r="WBD179" s="78" t="s">
        <v>204</v>
      </c>
      <c r="WBE179" s="78" t="s">
        <v>204</v>
      </c>
      <c r="WBF179" s="78" t="s">
        <v>204</v>
      </c>
      <c r="WBG179" s="78" t="s">
        <v>204</v>
      </c>
      <c r="WBH179" s="78" t="s">
        <v>204</v>
      </c>
      <c r="WBI179" s="78" t="s">
        <v>204</v>
      </c>
      <c r="WBJ179" s="78" t="s">
        <v>204</v>
      </c>
      <c r="WBK179" s="78" t="s">
        <v>204</v>
      </c>
      <c r="WBL179" s="78" t="s">
        <v>204</v>
      </c>
      <c r="WBM179" s="78" t="s">
        <v>204</v>
      </c>
      <c r="WBN179" s="78" t="s">
        <v>204</v>
      </c>
      <c r="WBO179" s="78" t="s">
        <v>204</v>
      </c>
      <c r="WBP179" s="78" t="s">
        <v>204</v>
      </c>
      <c r="WBQ179" s="78" t="s">
        <v>204</v>
      </c>
      <c r="WBR179" s="78" t="s">
        <v>204</v>
      </c>
      <c r="WBS179" s="78" t="s">
        <v>204</v>
      </c>
      <c r="WBT179" s="78" t="s">
        <v>204</v>
      </c>
      <c r="WBU179" s="78" t="s">
        <v>204</v>
      </c>
      <c r="WBV179" s="78" t="s">
        <v>204</v>
      </c>
      <c r="WBW179" s="78" t="s">
        <v>204</v>
      </c>
      <c r="WBX179" s="78" t="s">
        <v>204</v>
      </c>
      <c r="WBY179" s="78" t="s">
        <v>204</v>
      </c>
      <c r="WBZ179" s="78" t="s">
        <v>204</v>
      </c>
      <c r="WCA179" s="78" t="s">
        <v>204</v>
      </c>
      <c r="WCB179" s="78" t="s">
        <v>204</v>
      </c>
      <c r="WCC179" s="78" t="s">
        <v>204</v>
      </c>
      <c r="WCD179" s="78" t="s">
        <v>204</v>
      </c>
      <c r="WCE179" s="78" t="s">
        <v>204</v>
      </c>
      <c r="WCF179" s="78" t="s">
        <v>204</v>
      </c>
      <c r="WCG179" s="78" t="s">
        <v>204</v>
      </c>
      <c r="WCH179" s="78" t="s">
        <v>204</v>
      </c>
      <c r="WCI179" s="78" t="s">
        <v>204</v>
      </c>
      <c r="WCJ179" s="78" t="s">
        <v>204</v>
      </c>
      <c r="WCK179" s="78" t="s">
        <v>204</v>
      </c>
      <c r="WCL179" s="78" t="s">
        <v>204</v>
      </c>
      <c r="WCM179" s="78" t="s">
        <v>204</v>
      </c>
      <c r="WCN179" s="78" t="s">
        <v>204</v>
      </c>
      <c r="WCO179" s="78" t="s">
        <v>204</v>
      </c>
      <c r="WCP179" s="78" t="s">
        <v>204</v>
      </c>
      <c r="WCQ179" s="78" t="s">
        <v>204</v>
      </c>
      <c r="WCR179" s="78" t="s">
        <v>204</v>
      </c>
      <c r="WCS179" s="78" t="s">
        <v>204</v>
      </c>
      <c r="WCT179" s="78" t="s">
        <v>204</v>
      </c>
      <c r="WCU179" s="78" t="s">
        <v>204</v>
      </c>
      <c r="WCV179" s="78" t="s">
        <v>204</v>
      </c>
      <c r="WCW179" s="78" t="s">
        <v>204</v>
      </c>
      <c r="WCX179" s="78" t="s">
        <v>204</v>
      </c>
      <c r="WCY179" s="78" t="s">
        <v>204</v>
      </c>
      <c r="WCZ179" s="78" t="s">
        <v>204</v>
      </c>
      <c r="WDA179" s="78" t="s">
        <v>204</v>
      </c>
      <c r="WDB179" s="78" t="s">
        <v>204</v>
      </c>
      <c r="WDC179" s="78" t="s">
        <v>204</v>
      </c>
      <c r="WDD179" s="78" t="s">
        <v>204</v>
      </c>
      <c r="WDE179" s="78" t="s">
        <v>204</v>
      </c>
      <c r="WDF179" s="78" t="s">
        <v>204</v>
      </c>
      <c r="WDG179" s="78" t="s">
        <v>204</v>
      </c>
      <c r="WDH179" s="78" t="s">
        <v>204</v>
      </c>
      <c r="WDI179" s="78" t="s">
        <v>204</v>
      </c>
      <c r="WDJ179" s="78" t="s">
        <v>204</v>
      </c>
      <c r="WDK179" s="78" t="s">
        <v>204</v>
      </c>
      <c r="WDL179" s="78" t="s">
        <v>204</v>
      </c>
      <c r="WDM179" s="78" t="s">
        <v>204</v>
      </c>
      <c r="WDN179" s="78" t="s">
        <v>204</v>
      </c>
      <c r="WDO179" s="78" t="s">
        <v>204</v>
      </c>
      <c r="WDP179" s="78" t="s">
        <v>204</v>
      </c>
      <c r="WDQ179" s="78" t="s">
        <v>204</v>
      </c>
      <c r="WDR179" s="78" t="s">
        <v>204</v>
      </c>
      <c r="WDS179" s="78" t="s">
        <v>204</v>
      </c>
      <c r="WDT179" s="78" t="s">
        <v>204</v>
      </c>
      <c r="WDU179" s="78" t="s">
        <v>204</v>
      </c>
      <c r="WDV179" s="78" t="s">
        <v>204</v>
      </c>
      <c r="WDW179" s="78" t="s">
        <v>204</v>
      </c>
      <c r="WDX179" s="78" t="s">
        <v>204</v>
      </c>
      <c r="WDY179" s="78" t="s">
        <v>204</v>
      </c>
      <c r="WDZ179" s="78" t="s">
        <v>204</v>
      </c>
      <c r="WEA179" s="78" t="s">
        <v>204</v>
      </c>
      <c r="WEB179" s="78" t="s">
        <v>204</v>
      </c>
      <c r="WEC179" s="78" t="s">
        <v>204</v>
      </c>
      <c r="WED179" s="78" t="s">
        <v>204</v>
      </c>
      <c r="WEE179" s="78" t="s">
        <v>204</v>
      </c>
      <c r="WEF179" s="78" t="s">
        <v>204</v>
      </c>
      <c r="WEG179" s="78" t="s">
        <v>204</v>
      </c>
      <c r="WEH179" s="78" t="s">
        <v>204</v>
      </c>
      <c r="WEI179" s="78" t="s">
        <v>204</v>
      </c>
      <c r="WEJ179" s="78" t="s">
        <v>204</v>
      </c>
      <c r="WEK179" s="78" t="s">
        <v>204</v>
      </c>
      <c r="WEL179" s="78" t="s">
        <v>204</v>
      </c>
      <c r="WEM179" s="78" t="s">
        <v>204</v>
      </c>
      <c r="WEN179" s="78" t="s">
        <v>204</v>
      </c>
      <c r="WEO179" s="78" t="s">
        <v>204</v>
      </c>
      <c r="WEP179" s="78" t="s">
        <v>204</v>
      </c>
      <c r="WEQ179" s="78" t="s">
        <v>204</v>
      </c>
      <c r="WER179" s="78" t="s">
        <v>204</v>
      </c>
      <c r="WES179" s="78" t="s">
        <v>204</v>
      </c>
      <c r="WET179" s="78" t="s">
        <v>204</v>
      </c>
      <c r="WEU179" s="78" t="s">
        <v>204</v>
      </c>
      <c r="WEV179" s="78" t="s">
        <v>204</v>
      </c>
      <c r="WEW179" s="78" t="s">
        <v>204</v>
      </c>
      <c r="WEX179" s="78" t="s">
        <v>204</v>
      </c>
      <c r="WEY179" s="78" t="s">
        <v>204</v>
      </c>
      <c r="WEZ179" s="78" t="s">
        <v>204</v>
      </c>
      <c r="WFA179" s="78" t="s">
        <v>204</v>
      </c>
      <c r="WFB179" s="78" t="s">
        <v>204</v>
      </c>
      <c r="WFC179" s="78" t="s">
        <v>204</v>
      </c>
      <c r="WFD179" s="78" t="s">
        <v>204</v>
      </c>
      <c r="WFE179" s="78" t="s">
        <v>204</v>
      </c>
      <c r="WFF179" s="78" t="s">
        <v>204</v>
      </c>
      <c r="WFG179" s="78" t="s">
        <v>204</v>
      </c>
      <c r="WFH179" s="78" t="s">
        <v>204</v>
      </c>
      <c r="WFI179" s="78" t="s">
        <v>204</v>
      </c>
      <c r="WFJ179" s="78" t="s">
        <v>204</v>
      </c>
      <c r="WFK179" s="78" t="s">
        <v>204</v>
      </c>
      <c r="WFL179" s="78" t="s">
        <v>204</v>
      </c>
      <c r="WFM179" s="78" t="s">
        <v>204</v>
      </c>
      <c r="WFN179" s="78" t="s">
        <v>204</v>
      </c>
      <c r="WFO179" s="78" t="s">
        <v>204</v>
      </c>
      <c r="WFP179" s="78" t="s">
        <v>204</v>
      </c>
      <c r="WFQ179" s="78" t="s">
        <v>204</v>
      </c>
      <c r="WFR179" s="78" t="s">
        <v>204</v>
      </c>
      <c r="WFS179" s="78" t="s">
        <v>204</v>
      </c>
      <c r="WFT179" s="78" t="s">
        <v>204</v>
      </c>
      <c r="WFU179" s="78" t="s">
        <v>204</v>
      </c>
      <c r="WFV179" s="78" t="s">
        <v>204</v>
      </c>
      <c r="WFW179" s="78" t="s">
        <v>204</v>
      </c>
      <c r="WFX179" s="78" t="s">
        <v>204</v>
      </c>
      <c r="WFY179" s="78" t="s">
        <v>204</v>
      </c>
      <c r="WFZ179" s="78" t="s">
        <v>204</v>
      </c>
      <c r="WGA179" s="78" t="s">
        <v>204</v>
      </c>
      <c r="WGB179" s="78" t="s">
        <v>204</v>
      </c>
      <c r="WGC179" s="78" t="s">
        <v>204</v>
      </c>
      <c r="WGD179" s="78" t="s">
        <v>204</v>
      </c>
      <c r="WGE179" s="78" t="s">
        <v>204</v>
      </c>
      <c r="WGF179" s="78" t="s">
        <v>204</v>
      </c>
      <c r="WGG179" s="78" t="s">
        <v>204</v>
      </c>
      <c r="WGH179" s="78" t="s">
        <v>204</v>
      </c>
      <c r="WGI179" s="78" t="s">
        <v>204</v>
      </c>
      <c r="WGJ179" s="78" t="s">
        <v>204</v>
      </c>
      <c r="WGK179" s="78" t="s">
        <v>204</v>
      </c>
      <c r="WGL179" s="78" t="s">
        <v>204</v>
      </c>
      <c r="WGM179" s="78" t="s">
        <v>204</v>
      </c>
      <c r="WGN179" s="78" t="s">
        <v>204</v>
      </c>
      <c r="WGO179" s="78" t="s">
        <v>204</v>
      </c>
      <c r="WGP179" s="78" t="s">
        <v>204</v>
      </c>
      <c r="WGQ179" s="78" t="s">
        <v>204</v>
      </c>
      <c r="WGR179" s="78" t="s">
        <v>204</v>
      </c>
      <c r="WGS179" s="78" t="s">
        <v>204</v>
      </c>
      <c r="WGT179" s="78" t="s">
        <v>204</v>
      </c>
      <c r="WGU179" s="78" t="s">
        <v>204</v>
      </c>
      <c r="WGV179" s="78" t="s">
        <v>204</v>
      </c>
      <c r="WGW179" s="78" t="s">
        <v>204</v>
      </c>
      <c r="WGX179" s="78" t="s">
        <v>204</v>
      </c>
      <c r="WGY179" s="78" t="s">
        <v>204</v>
      </c>
      <c r="WGZ179" s="78" t="s">
        <v>204</v>
      </c>
      <c r="WHA179" s="78" t="s">
        <v>204</v>
      </c>
      <c r="WHB179" s="78" t="s">
        <v>204</v>
      </c>
      <c r="WHC179" s="78" t="s">
        <v>204</v>
      </c>
      <c r="WHD179" s="78" t="s">
        <v>204</v>
      </c>
      <c r="WHE179" s="78" t="s">
        <v>204</v>
      </c>
      <c r="WHF179" s="78" t="s">
        <v>204</v>
      </c>
      <c r="WHG179" s="78" t="s">
        <v>204</v>
      </c>
      <c r="WHH179" s="78" t="s">
        <v>204</v>
      </c>
      <c r="WHI179" s="78" t="s">
        <v>204</v>
      </c>
      <c r="WHJ179" s="78" t="s">
        <v>204</v>
      </c>
      <c r="WHK179" s="78" t="s">
        <v>204</v>
      </c>
      <c r="WHL179" s="78" t="s">
        <v>204</v>
      </c>
      <c r="WHM179" s="78" t="s">
        <v>204</v>
      </c>
      <c r="WHN179" s="78" t="s">
        <v>204</v>
      </c>
      <c r="WHO179" s="78" t="s">
        <v>204</v>
      </c>
      <c r="WHP179" s="78" t="s">
        <v>204</v>
      </c>
      <c r="WHQ179" s="78" t="s">
        <v>204</v>
      </c>
      <c r="WHR179" s="78" t="s">
        <v>204</v>
      </c>
      <c r="WHS179" s="78" t="s">
        <v>204</v>
      </c>
      <c r="WHT179" s="78" t="s">
        <v>204</v>
      </c>
      <c r="WHU179" s="78" t="s">
        <v>204</v>
      </c>
      <c r="WHV179" s="78" t="s">
        <v>204</v>
      </c>
      <c r="WHW179" s="78" t="s">
        <v>204</v>
      </c>
      <c r="WHX179" s="78" t="s">
        <v>204</v>
      </c>
      <c r="WHY179" s="78" t="s">
        <v>204</v>
      </c>
      <c r="WHZ179" s="78" t="s">
        <v>204</v>
      </c>
      <c r="WIA179" s="78" t="s">
        <v>204</v>
      </c>
      <c r="WIB179" s="78" t="s">
        <v>204</v>
      </c>
      <c r="WIC179" s="78" t="s">
        <v>204</v>
      </c>
      <c r="WID179" s="78" t="s">
        <v>204</v>
      </c>
      <c r="WIE179" s="78" t="s">
        <v>204</v>
      </c>
      <c r="WIF179" s="78" t="s">
        <v>204</v>
      </c>
      <c r="WIG179" s="78" t="s">
        <v>204</v>
      </c>
      <c r="WIH179" s="78" t="s">
        <v>204</v>
      </c>
      <c r="WII179" s="78" t="s">
        <v>204</v>
      </c>
      <c r="WIJ179" s="78" t="s">
        <v>204</v>
      </c>
      <c r="WIK179" s="78" t="s">
        <v>204</v>
      </c>
      <c r="WIL179" s="78" t="s">
        <v>204</v>
      </c>
      <c r="WIM179" s="78" t="s">
        <v>204</v>
      </c>
      <c r="WIN179" s="78" t="s">
        <v>204</v>
      </c>
      <c r="WIO179" s="78" t="s">
        <v>204</v>
      </c>
      <c r="WIP179" s="78" t="s">
        <v>204</v>
      </c>
      <c r="WIQ179" s="78" t="s">
        <v>204</v>
      </c>
      <c r="WIR179" s="78" t="s">
        <v>204</v>
      </c>
      <c r="WIS179" s="78" t="s">
        <v>204</v>
      </c>
      <c r="WIT179" s="78" t="s">
        <v>204</v>
      </c>
      <c r="WIU179" s="78" t="s">
        <v>204</v>
      </c>
      <c r="WIV179" s="78" t="s">
        <v>204</v>
      </c>
      <c r="WIW179" s="78" t="s">
        <v>204</v>
      </c>
      <c r="WIX179" s="78" t="s">
        <v>204</v>
      </c>
      <c r="WIY179" s="78" t="s">
        <v>204</v>
      </c>
      <c r="WIZ179" s="78" t="s">
        <v>204</v>
      </c>
      <c r="WJA179" s="78" t="s">
        <v>204</v>
      </c>
      <c r="WJB179" s="78" t="s">
        <v>204</v>
      </c>
      <c r="WJC179" s="78" t="s">
        <v>204</v>
      </c>
      <c r="WJD179" s="78" t="s">
        <v>204</v>
      </c>
      <c r="WJE179" s="78" t="s">
        <v>204</v>
      </c>
      <c r="WJF179" s="78" t="s">
        <v>204</v>
      </c>
      <c r="WJG179" s="78" t="s">
        <v>204</v>
      </c>
      <c r="WJH179" s="78" t="s">
        <v>204</v>
      </c>
      <c r="WJI179" s="78" t="s">
        <v>204</v>
      </c>
      <c r="WJJ179" s="78" t="s">
        <v>204</v>
      </c>
      <c r="WJK179" s="78" t="s">
        <v>204</v>
      </c>
      <c r="WJL179" s="78" t="s">
        <v>204</v>
      </c>
      <c r="WJM179" s="78" t="s">
        <v>204</v>
      </c>
      <c r="WJN179" s="78" t="s">
        <v>204</v>
      </c>
      <c r="WJO179" s="78" t="s">
        <v>204</v>
      </c>
      <c r="WJP179" s="78" t="s">
        <v>204</v>
      </c>
      <c r="WJQ179" s="78" t="s">
        <v>204</v>
      </c>
      <c r="WJR179" s="78" t="s">
        <v>204</v>
      </c>
      <c r="WJS179" s="78" t="s">
        <v>204</v>
      </c>
      <c r="WJT179" s="78" t="s">
        <v>204</v>
      </c>
      <c r="WJU179" s="78" t="s">
        <v>204</v>
      </c>
      <c r="WJV179" s="78" t="s">
        <v>204</v>
      </c>
      <c r="WJW179" s="78" t="s">
        <v>204</v>
      </c>
      <c r="WJX179" s="78" t="s">
        <v>204</v>
      </c>
      <c r="WJY179" s="78" t="s">
        <v>204</v>
      </c>
      <c r="WJZ179" s="78" t="s">
        <v>204</v>
      </c>
      <c r="WKA179" s="78" t="s">
        <v>204</v>
      </c>
      <c r="WKB179" s="78" t="s">
        <v>204</v>
      </c>
      <c r="WKC179" s="78" t="s">
        <v>204</v>
      </c>
      <c r="WKD179" s="78" t="s">
        <v>204</v>
      </c>
      <c r="WKE179" s="78" t="s">
        <v>204</v>
      </c>
      <c r="WKF179" s="78" t="s">
        <v>204</v>
      </c>
      <c r="WKG179" s="78" t="s">
        <v>204</v>
      </c>
      <c r="WKH179" s="78" t="s">
        <v>204</v>
      </c>
      <c r="WKI179" s="78" t="s">
        <v>204</v>
      </c>
      <c r="WKJ179" s="78" t="s">
        <v>204</v>
      </c>
      <c r="WKK179" s="78" t="s">
        <v>204</v>
      </c>
      <c r="WKL179" s="78" t="s">
        <v>204</v>
      </c>
      <c r="WKM179" s="78" t="s">
        <v>204</v>
      </c>
      <c r="WKN179" s="78" t="s">
        <v>204</v>
      </c>
      <c r="WKO179" s="78" t="s">
        <v>204</v>
      </c>
      <c r="WKP179" s="78" t="s">
        <v>204</v>
      </c>
      <c r="WKQ179" s="78" t="s">
        <v>204</v>
      </c>
      <c r="WKR179" s="78" t="s">
        <v>204</v>
      </c>
      <c r="WKS179" s="78" t="s">
        <v>204</v>
      </c>
      <c r="WKT179" s="78" t="s">
        <v>204</v>
      </c>
      <c r="WKU179" s="78" t="s">
        <v>204</v>
      </c>
      <c r="WKV179" s="78" t="s">
        <v>204</v>
      </c>
      <c r="WKW179" s="78" t="s">
        <v>204</v>
      </c>
      <c r="WKX179" s="78" t="s">
        <v>204</v>
      </c>
      <c r="WKY179" s="78" t="s">
        <v>204</v>
      </c>
      <c r="WKZ179" s="78" t="s">
        <v>204</v>
      </c>
      <c r="WLA179" s="78" t="s">
        <v>204</v>
      </c>
      <c r="WLB179" s="78" t="s">
        <v>204</v>
      </c>
      <c r="WLC179" s="78" t="s">
        <v>204</v>
      </c>
      <c r="WLD179" s="78" t="s">
        <v>204</v>
      </c>
      <c r="WLE179" s="78" t="s">
        <v>204</v>
      </c>
      <c r="WLF179" s="78" t="s">
        <v>204</v>
      </c>
      <c r="WLG179" s="78" t="s">
        <v>204</v>
      </c>
      <c r="WLH179" s="78" t="s">
        <v>204</v>
      </c>
      <c r="WLI179" s="78" t="s">
        <v>204</v>
      </c>
      <c r="WLJ179" s="78" t="s">
        <v>204</v>
      </c>
      <c r="WLK179" s="78" t="s">
        <v>204</v>
      </c>
      <c r="WLL179" s="78" t="s">
        <v>204</v>
      </c>
      <c r="WLM179" s="78" t="s">
        <v>204</v>
      </c>
      <c r="WLN179" s="78" t="s">
        <v>204</v>
      </c>
      <c r="WLO179" s="78" t="s">
        <v>204</v>
      </c>
      <c r="WLP179" s="78" t="s">
        <v>204</v>
      </c>
      <c r="WLQ179" s="78" t="s">
        <v>204</v>
      </c>
      <c r="WLR179" s="78" t="s">
        <v>204</v>
      </c>
      <c r="WLS179" s="78" t="s">
        <v>204</v>
      </c>
      <c r="WLT179" s="78" t="s">
        <v>204</v>
      </c>
      <c r="WLU179" s="78" t="s">
        <v>204</v>
      </c>
      <c r="WLV179" s="78" t="s">
        <v>204</v>
      </c>
      <c r="WLW179" s="78" t="s">
        <v>204</v>
      </c>
      <c r="WLX179" s="78" t="s">
        <v>204</v>
      </c>
      <c r="WLY179" s="78" t="s">
        <v>204</v>
      </c>
      <c r="WLZ179" s="78" t="s">
        <v>204</v>
      </c>
      <c r="WMA179" s="78" t="s">
        <v>204</v>
      </c>
      <c r="WMB179" s="78" t="s">
        <v>204</v>
      </c>
      <c r="WMC179" s="78" t="s">
        <v>204</v>
      </c>
      <c r="WMD179" s="78" t="s">
        <v>204</v>
      </c>
      <c r="WME179" s="78" t="s">
        <v>204</v>
      </c>
      <c r="WMF179" s="78" t="s">
        <v>204</v>
      </c>
      <c r="WMG179" s="78" t="s">
        <v>204</v>
      </c>
      <c r="WMH179" s="78" t="s">
        <v>204</v>
      </c>
      <c r="WMI179" s="78" t="s">
        <v>204</v>
      </c>
      <c r="WMJ179" s="78" t="s">
        <v>204</v>
      </c>
      <c r="WMK179" s="78" t="s">
        <v>204</v>
      </c>
      <c r="WML179" s="78" t="s">
        <v>204</v>
      </c>
      <c r="WMM179" s="78" t="s">
        <v>204</v>
      </c>
      <c r="WMN179" s="78" t="s">
        <v>204</v>
      </c>
      <c r="WMO179" s="78" t="s">
        <v>204</v>
      </c>
      <c r="WMP179" s="78" t="s">
        <v>204</v>
      </c>
      <c r="WMQ179" s="78" t="s">
        <v>204</v>
      </c>
      <c r="WMR179" s="78" t="s">
        <v>204</v>
      </c>
      <c r="WMS179" s="78" t="s">
        <v>204</v>
      </c>
      <c r="WMT179" s="78" t="s">
        <v>204</v>
      </c>
      <c r="WMU179" s="78" t="s">
        <v>204</v>
      </c>
      <c r="WMV179" s="78" t="s">
        <v>204</v>
      </c>
      <c r="WMW179" s="78" t="s">
        <v>204</v>
      </c>
      <c r="WMX179" s="78" t="s">
        <v>204</v>
      </c>
      <c r="WMY179" s="78" t="s">
        <v>204</v>
      </c>
      <c r="WMZ179" s="78" t="s">
        <v>204</v>
      </c>
      <c r="WNA179" s="78" t="s">
        <v>204</v>
      </c>
      <c r="WNB179" s="78" t="s">
        <v>204</v>
      </c>
      <c r="WNC179" s="78" t="s">
        <v>204</v>
      </c>
      <c r="WND179" s="78" t="s">
        <v>204</v>
      </c>
      <c r="WNE179" s="78" t="s">
        <v>204</v>
      </c>
      <c r="WNF179" s="78" t="s">
        <v>204</v>
      </c>
      <c r="WNG179" s="78" t="s">
        <v>204</v>
      </c>
      <c r="WNH179" s="78" t="s">
        <v>204</v>
      </c>
      <c r="WNI179" s="78" t="s">
        <v>204</v>
      </c>
      <c r="WNJ179" s="78" t="s">
        <v>204</v>
      </c>
      <c r="WNK179" s="78" t="s">
        <v>204</v>
      </c>
      <c r="WNL179" s="78" t="s">
        <v>204</v>
      </c>
      <c r="WNM179" s="78" t="s">
        <v>204</v>
      </c>
      <c r="WNN179" s="78" t="s">
        <v>204</v>
      </c>
      <c r="WNO179" s="78" t="s">
        <v>204</v>
      </c>
      <c r="WNP179" s="78" t="s">
        <v>204</v>
      </c>
      <c r="WNQ179" s="78" t="s">
        <v>204</v>
      </c>
      <c r="WNR179" s="78" t="s">
        <v>204</v>
      </c>
      <c r="WNS179" s="78" t="s">
        <v>204</v>
      </c>
      <c r="WNT179" s="78" t="s">
        <v>204</v>
      </c>
      <c r="WNU179" s="78" t="s">
        <v>204</v>
      </c>
      <c r="WNV179" s="78" t="s">
        <v>204</v>
      </c>
      <c r="WNW179" s="78" t="s">
        <v>204</v>
      </c>
      <c r="WNX179" s="78" t="s">
        <v>204</v>
      </c>
      <c r="WNY179" s="78" t="s">
        <v>204</v>
      </c>
      <c r="WNZ179" s="78" t="s">
        <v>204</v>
      </c>
      <c r="WOA179" s="78" t="s">
        <v>204</v>
      </c>
      <c r="WOB179" s="78" t="s">
        <v>204</v>
      </c>
      <c r="WOC179" s="78" t="s">
        <v>204</v>
      </c>
      <c r="WOD179" s="78" t="s">
        <v>204</v>
      </c>
      <c r="WOE179" s="78" t="s">
        <v>204</v>
      </c>
      <c r="WOF179" s="78" t="s">
        <v>204</v>
      </c>
      <c r="WOG179" s="78" t="s">
        <v>204</v>
      </c>
      <c r="WOH179" s="78" t="s">
        <v>204</v>
      </c>
      <c r="WOI179" s="78" t="s">
        <v>204</v>
      </c>
      <c r="WOJ179" s="78" t="s">
        <v>204</v>
      </c>
      <c r="WOK179" s="78" t="s">
        <v>204</v>
      </c>
      <c r="WOL179" s="78" t="s">
        <v>204</v>
      </c>
      <c r="WOM179" s="78" t="s">
        <v>204</v>
      </c>
      <c r="WON179" s="78" t="s">
        <v>204</v>
      </c>
      <c r="WOO179" s="78" t="s">
        <v>204</v>
      </c>
      <c r="WOP179" s="78" t="s">
        <v>204</v>
      </c>
      <c r="WOQ179" s="78" t="s">
        <v>204</v>
      </c>
      <c r="WOR179" s="78" t="s">
        <v>204</v>
      </c>
      <c r="WOS179" s="78" t="s">
        <v>204</v>
      </c>
      <c r="WOT179" s="78" t="s">
        <v>204</v>
      </c>
      <c r="WOU179" s="78" t="s">
        <v>204</v>
      </c>
      <c r="WOV179" s="78" t="s">
        <v>204</v>
      </c>
      <c r="WOW179" s="78" t="s">
        <v>204</v>
      </c>
      <c r="WOX179" s="78" t="s">
        <v>204</v>
      </c>
      <c r="WOY179" s="78" t="s">
        <v>204</v>
      </c>
      <c r="WOZ179" s="78" t="s">
        <v>204</v>
      </c>
      <c r="WPA179" s="78" t="s">
        <v>204</v>
      </c>
      <c r="WPB179" s="78" t="s">
        <v>204</v>
      </c>
      <c r="WPC179" s="78" t="s">
        <v>204</v>
      </c>
      <c r="WPD179" s="78" t="s">
        <v>204</v>
      </c>
      <c r="WPE179" s="78" t="s">
        <v>204</v>
      </c>
      <c r="WPF179" s="78" t="s">
        <v>204</v>
      </c>
      <c r="WPG179" s="78" t="s">
        <v>204</v>
      </c>
      <c r="WPH179" s="78" t="s">
        <v>204</v>
      </c>
      <c r="WPI179" s="78" t="s">
        <v>204</v>
      </c>
      <c r="WPJ179" s="78" t="s">
        <v>204</v>
      </c>
      <c r="WPK179" s="78" t="s">
        <v>204</v>
      </c>
      <c r="WPL179" s="78" t="s">
        <v>204</v>
      </c>
      <c r="WPM179" s="78" t="s">
        <v>204</v>
      </c>
      <c r="WPN179" s="78" t="s">
        <v>204</v>
      </c>
      <c r="WPO179" s="78" t="s">
        <v>204</v>
      </c>
      <c r="WPP179" s="78" t="s">
        <v>204</v>
      </c>
      <c r="WPQ179" s="78" t="s">
        <v>204</v>
      </c>
      <c r="WPR179" s="78" t="s">
        <v>204</v>
      </c>
      <c r="WPS179" s="78" t="s">
        <v>204</v>
      </c>
      <c r="WPT179" s="78" t="s">
        <v>204</v>
      </c>
      <c r="WPU179" s="78" t="s">
        <v>204</v>
      </c>
      <c r="WPV179" s="78" t="s">
        <v>204</v>
      </c>
      <c r="WPW179" s="78" t="s">
        <v>204</v>
      </c>
      <c r="WPX179" s="78" t="s">
        <v>204</v>
      </c>
      <c r="WPY179" s="78" t="s">
        <v>204</v>
      </c>
      <c r="WPZ179" s="78" t="s">
        <v>204</v>
      </c>
      <c r="WQA179" s="78" t="s">
        <v>204</v>
      </c>
      <c r="WQB179" s="78" t="s">
        <v>204</v>
      </c>
      <c r="WQC179" s="78" t="s">
        <v>204</v>
      </c>
      <c r="WQD179" s="78" t="s">
        <v>204</v>
      </c>
      <c r="WQE179" s="78" t="s">
        <v>204</v>
      </c>
      <c r="WQF179" s="78" t="s">
        <v>204</v>
      </c>
      <c r="WQG179" s="78" t="s">
        <v>204</v>
      </c>
      <c r="WQH179" s="78" t="s">
        <v>204</v>
      </c>
      <c r="WQI179" s="78" t="s">
        <v>204</v>
      </c>
      <c r="WQJ179" s="78" t="s">
        <v>204</v>
      </c>
      <c r="WQK179" s="78" t="s">
        <v>204</v>
      </c>
      <c r="WQL179" s="78" t="s">
        <v>204</v>
      </c>
      <c r="WQM179" s="78" t="s">
        <v>204</v>
      </c>
      <c r="WQN179" s="78" t="s">
        <v>204</v>
      </c>
      <c r="WQO179" s="78" t="s">
        <v>204</v>
      </c>
      <c r="WQP179" s="78" t="s">
        <v>204</v>
      </c>
      <c r="WQQ179" s="78" t="s">
        <v>204</v>
      </c>
      <c r="WQR179" s="78" t="s">
        <v>204</v>
      </c>
      <c r="WQS179" s="78" t="s">
        <v>204</v>
      </c>
      <c r="WQT179" s="78" t="s">
        <v>204</v>
      </c>
      <c r="WQU179" s="78" t="s">
        <v>204</v>
      </c>
      <c r="WQV179" s="78" t="s">
        <v>204</v>
      </c>
      <c r="WQW179" s="78" t="s">
        <v>204</v>
      </c>
      <c r="WQX179" s="78" t="s">
        <v>204</v>
      </c>
      <c r="WQY179" s="78" t="s">
        <v>204</v>
      </c>
      <c r="WQZ179" s="78" t="s">
        <v>204</v>
      </c>
      <c r="WRA179" s="78" t="s">
        <v>204</v>
      </c>
      <c r="WRB179" s="78" t="s">
        <v>204</v>
      </c>
      <c r="WRC179" s="78" t="s">
        <v>204</v>
      </c>
      <c r="WRD179" s="78" t="s">
        <v>204</v>
      </c>
      <c r="WRE179" s="78" t="s">
        <v>204</v>
      </c>
      <c r="WRF179" s="78" t="s">
        <v>204</v>
      </c>
      <c r="WRG179" s="78" t="s">
        <v>204</v>
      </c>
      <c r="WRH179" s="78" t="s">
        <v>204</v>
      </c>
      <c r="WRI179" s="78" t="s">
        <v>204</v>
      </c>
      <c r="WRJ179" s="78" t="s">
        <v>204</v>
      </c>
      <c r="WRK179" s="78" t="s">
        <v>204</v>
      </c>
      <c r="WRL179" s="78" t="s">
        <v>204</v>
      </c>
      <c r="WRM179" s="78" t="s">
        <v>204</v>
      </c>
      <c r="WRN179" s="78" t="s">
        <v>204</v>
      </c>
      <c r="WRO179" s="78" t="s">
        <v>204</v>
      </c>
      <c r="WRP179" s="78" t="s">
        <v>204</v>
      </c>
      <c r="WRQ179" s="78" t="s">
        <v>204</v>
      </c>
      <c r="WRR179" s="78" t="s">
        <v>204</v>
      </c>
      <c r="WRS179" s="78" t="s">
        <v>204</v>
      </c>
      <c r="WRT179" s="78" t="s">
        <v>204</v>
      </c>
      <c r="WRU179" s="78" t="s">
        <v>204</v>
      </c>
      <c r="WRV179" s="78" t="s">
        <v>204</v>
      </c>
      <c r="WRW179" s="78" t="s">
        <v>204</v>
      </c>
      <c r="WRX179" s="78" t="s">
        <v>204</v>
      </c>
      <c r="WRY179" s="78" t="s">
        <v>204</v>
      </c>
      <c r="WRZ179" s="78" t="s">
        <v>204</v>
      </c>
      <c r="WSA179" s="78" t="s">
        <v>204</v>
      </c>
      <c r="WSB179" s="78" t="s">
        <v>204</v>
      </c>
      <c r="WSC179" s="78" t="s">
        <v>204</v>
      </c>
      <c r="WSD179" s="78" t="s">
        <v>204</v>
      </c>
      <c r="WSE179" s="78" t="s">
        <v>204</v>
      </c>
      <c r="WSF179" s="78" t="s">
        <v>204</v>
      </c>
      <c r="WSG179" s="78" t="s">
        <v>204</v>
      </c>
      <c r="WSH179" s="78" t="s">
        <v>204</v>
      </c>
      <c r="WSI179" s="78" t="s">
        <v>204</v>
      </c>
      <c r="WSJ179" s="78" t="s">
        <v>204</v>
      </c>
      <c r="WSK179" s="78" t="s">
        <v>204</v>
      </c>
      <c r="WSL179" s="78" t="s">
        <v>204</v>
      </c>
      <c r="WSM179" s="78" t="s">
        <v>204</v>
      </c>
      <c r="WSN179" s="78" t="s">
        <v>204</v>
      </c>
      <c r="WSO179" s="78" t="s">
        <v>204</v>
      </c>
      <c r="WSP179" s="78" t="s">
        <v>204</v>
      </c>
      <c r="WSQ179" s="78" t="s">
        <v>204</v>
      </c>
      <c r="WSR179" s="78" t="s">
        <v>204</v>
      </c>
      <c r="WSS179" s="78" t="s">
        <v>204</v>
      </c>
      <c r="WST179" s="78" t="s">
        <v>204</v>
      </c>
      <c r="WSU179" s="78" t="s">
        <v>204</v>
      </c>
      <c r="WSV179" s="78" t="s">
        <v>204</v>
      </c>
      <c r="WSW179" s="78" t="s">
        <v>204</v>
      </c>
      <c r="WSX179" s="78" t="s">
        <v>204</v>
      </c>
      <c r="WSY179" s="78" t="s">
        <v>204</v>
      </c>
      <c r="WSZ179" s="78" t="s">
        <v>204</v>
      </c>
      <c r="WTA179" s="78" t="s">
        <v>204</v>
      </c>
      <c r="WTB179" s="78" t="s">
        <v>204</v>
      </c>
      <c r="WTC179" s="78" t="s">
        <v>204</v>
      </c>
      <c r="WTD179" s="78" t="s">
        <v>204</v>
      </c>
      <c r="WTE179" s="78" t="s">
        <v>204</v>
      </c>
      <c r="WTF179" s="78" t="s">
        <v>204</v>
      </c>
      <c r="WTG179" s="78" t="s">
        <v>204</v>
      </c>
      <c r="WTH179" s="78" t="s">
        <v>204</v>
      </c>
      <c r="WTI179" s="78" t="s">
        <v>204</v>
      </c>
      <c r="WTJ179" s="78" t="s">
        <v>204</v>
      </c>
      <c r="WTK179" s="78" t="s">
        <v>204</v>
      </c>
      <c r="WTL179" s="78" t="s">
        <v>204</v>
      </c>
      <c r="WTM179" s="78" t="s">
        <v>204</v>
      </c>
      <c r="WTN179" s="78" t="s">
        <v>204</v>
      </c>
      <c r="WTO179" s="78" t="s">
        <v>204</v>
      </c>
      <c r="WTP179" s="78" t="s">
        <v>204</v>
      </c>
      <c r="WTQ179" s="78" t="s">
        <v>204</v>
      </c>
      <c r="WTR179" s="78" t="s">
        <v>204</v>
      </c>
      <c r="WTS179" s="78" t="s">
        <v>204</v>
      </c>
      <c r="WTT179" s="78" t="s">
        <v>204</v>
      </c>
      <c r="WTU179" s="78" t="s">
        <v>204</v>
      </c>
      <c r="WTV179" s="78" t="s">
        <v>204</v>
      </c>
      <c r="WTW179" s="78" t="s">
        <v>204</v>
      </c>
      <c r="WTX179" s="78" t="s">
        <v>204</v>
      </c>
      <c r="WTY179" s="78" t="s">
        <v>204</v>
      </c>
      <c r="WTZ179" s="78" t="s">
        <v>204</v>
      </c>
      <c r="WUA179" s="78" t="s">
        <v>204</v>
      </c>
      <c r="WUB179" s="78" t="s">
        <v>204</v>
      </c>
      <c r="WUC179" s="78" t="s">
        <v>204</v>
      </c>
      <c r="WUD179" s="78" t="s">
        <v>204</v>
      </c>
      <c r="WUE179" s="78" t="s">
        <v>204</v>
      </c>
      <c r="WUF179" s="78" t="s">
        <v>204</v>
      </c>
      <c r="WUG179" s="78" t="s">
        <v>204</v>
      </c>
      <c r="WUH179" s="78" t="s">
        <v>204</v>
      </c>
      <c r="WUI179" s="78" t="s">
        <v>204</v>
      </c>
      <c r="WUJ179" s="78" t="s">
        <v>204</v>
      </c>
      <c r="WUK179" s="78" t="s">
        <v>204</v>
      </c>
      <c r="WUL179" s="78" t="s">
        <v>204</v>
      </c>
      <c r="WUM179" s="78" t="s">
        <v>204</v>
      </c>
      <c r="WUN179" s="78" t="s">
        <v>204</v>
      </c>
      <c r="WUO179" s="78" t="s">
        <v>204</v>
      </c>
      <c r="WUP179" s="78" t="s">
        <v>204</v>
      </c>
      <c r="WUQ179" s="78" t="s">
        <v>204</v>
      </c>
      <c r="WUR179" s="78" t="s">
        <v>204</v>
      </c>
      <c r="WUS179" s="78" t="s">
        <v>204</v>
      </c>
      <c r="WUT179" s="78" t="s">
        <v>204</v>
      </c>
      <c r="WUU179" s="78" t="s">
        <v>204</v>
      </c>
      <c r="WUV179" s="78" t="s">
        <v>204</v>
      </c>
      <c r="WUW179" s="78" t="s">
        <v>204</v>
      </c>
      <c r="WUX179" s="78" t="s">
        <v>204</v>
      </c>
      <c r="WUY179" s="78" t="s">
        <v>204</v>
      </c>
      <c r="WUZ179" s="78" t="s">
        <v>204</v>
      </c>
      <c r="WVA179" s="78" t="s">
        <v>204</v>
      </c>
      <c r="WVB179" s="78" t="s">
        <v>204</v>
      </c>
      <c r="WVC179" s="78" t="s">
        <v>204</v>
      </c>
      <c r="WVD179" s="78" t="s">
        <v>204</v>
      </c>
      <c r="WVE179" s="78" t="s">
        <v>204</v>
      </c>
      <c r="WVF179" s="78" t="s">
        <v>204</v>
      </c>
      <c r="WVG179" s="78" t="s">
        <v>204</v>
      </c>
      <c r="WVH179" s="78" t="s">
        <v>204</v>
      </c>
      <c r="WVI179" s="78" t="s">
        <v>204</v>
      </c>
      <c r="WVJ179" s="78" t="s">
        <v>204</v>
      </c>
      <c r="WVK179" s="78" t="s">
        <v>204</v>
      </c>
      <c r="WVL179" s="78" t="s">
        <v>204</v>
      </c>
      <c r="WVM179" s="78" t="s">
        <v>204</v>
      </c>
      <c r="WVN179" s="78" t="s">
        <v>204</v>
      </c>
      <c r="WVO179" s="78" t="s">
        <v>204</v>
      </c>
      <c r="WVP179" s="78" t="s">
        <v>204</v>
      </c>
      <c r="WVQ179" s="78" t="s">
        <v>204</v>
      </c>
      <c r="WVR179" s="78" t="s">
        <v>204</v>
      </c>
      <c r="WVS179" s="78" t="s">
        <v>204</v>
      </c>
      <c r="WVT179" s="78" t="s">
        <v>204</v>
      </c>
      <c r="WVU179" s="78" t="s">
        <v>204</v>
      </c>
      <c r="WVV179" s="78" t="s">
        <v>204</v>
      </c>
      <c r="WVW179" s="78" t="s">
        <v>204</v>
      </c>
      <c r="WVX179" s="78" t="s">
        <v>204</v>
      </c>
      <c r="WVY179" s="78" t="s">
        <v>204</v>
      </c>
      <c r="WVZ179" s="78" t="s">
        <v>204</v>
      </c>
      <c r="WWA179" s="78" t="s">
        <v>204</v>
      </c>
      <c r="WWB179" s="78" t="s">
        <v>204</v>
      </c>
      <c r="WWC179" s="78" t="s">
        <v>204</v>
      </c>
      <c r="WWD179" s="78" t="s">
        <v>204</v>
      </c>
      <c r="WWE179" s="78" t="s">
        <v>204</v>
      </c>
      <c r="WWF179" s="78" t="s">
        <v>204</v>
      </c>
      <c r="WWG179" s="78" t="s">
        <v>204</v>
      </c>
      <c r="WWH179" s="78" t="s">
        <v>204</v>
      </c>
      <c r="WWI179" s="78" t="s">
        <v>204</v>
      </c>
      <c r="WWJ179" s="78" t="s">
        <v>204</v>
      </c>
      <c r="WWK179" s="78" t="s">
        <v>204</v>
      </c>
      <c r="WWL179" s="78" t="s">
        <v>204</v>
      </c>
      <c r="WWM179" s="78" t="s">
        <v>204</v>
      </c>
      <c r="WWN179" s="78" t="s">
        <v>204</v>
      </c>
      <c r="WWO179" s="78" t="s">
        <v>204</v>
      </c>
      <c r="WWP179" s="78" t="s">
        <v>204</v>
      </c>
      <c r="WWQ179" s="78" t="s">
        <v>204</v>
      </c>
      <c r="WWR179" s="78" t="s">
        <v>204</v>
      </c>
      <c r="WWS179" s="78" t="s">
        <v>204</v>
      </c>
      <c r="WWT179" s="78" t="s">
        <v>204</v>
      </c>
      <c r="WWU179" s="78" t="s">
        <v>204</v>
      </c>
      <c r="WWV179" s="78" t="s">
        <v>204</v>
      </c>
      <c r="WWW179" s="78" t="s">
        <v>204</v>
      </c>
      <c r="WWX179" s="78" t="s">
        <v>204</v>
      </c>
      <c r="WWY179" s="78" t="s">
        <v>204</v>
      </c>
      <c r="WWZ179" s="78" t="s">
        <v>204</v>
      </c>
      <c r="WXA179" s="78" t="s">
        <v>204</v>
      </c>
      <c r="WXB179" s="78" t="s">
        <v>204</v>
      </c>
      <c r="WXC179" s="78" t="s">
        <v>204</v>
      </c>
      <c r="WXD179" s="78" t="s">
        <v>204</v>
      </c>
      <c r="WXE179" s="78" t="s">
        <v>204</v>
      </c>
      <c r="WXF179" s="78" t="s">
        <v>204</v>
      </c>
      <c r="WXG179" s="78" t="s">
        <v>204</v>
      </c>
      <c r="WXH179" s="78" t="s">
        <v>204</v>
      </c>
      <c r="WXI179" s="78" t="s">
        <v>204</v>
      </c>
      <c r="WXJ179" s="78" t="s">
        <v>204</v>
      </c>
      <c r="WXK179" s="78" t="s">
        <v>204</v>
      </c>
      <c r="WXL179" s="78" t="s">
        <v>204</v>
      </c>
      <c r="WXM179" s="78" t="s">
        <v>204</v>
      </c>
      <c r="WXN179" s="78" t="s">
        <v>204</v>
      </c>
      <c r="WXO179" s="78" t="s">
        <v>204</v>
      </c>
      <c r="WXP179" s="78" t="s">
        <v>204</v>
      </c>
      <c r="WXQ179" s="78" t="s">
        <v>204</v>
      </c>
      <c r="WXR179" s="78" t="s">
        <v>204</v>
      </c>
      <c r="WXS179" s="78" t="s">
        <v>204</v>
      </c>
      <c r="WXT179" s="78" t="s">
        <v>204</v>
      </c>
      <c r="WXU179" s="78" t="s">
        <v>204</v>
      </c>
      <c r="WXV179" s="78" t="s">
        <v>204</v>
      </c>
      <c r="WXW179" s="78" t="s">
        <v>204</v>
      </c>
      <c r="WXX179" s="78" t="s">
        <v>204</v>
      </c>
      <c r="WXY179" s="78" t="s">
        <v>204</v>
      </c>
      <c r="WXZ179" s="78" t="s">
        <v>204</v>
      </c>
      <c r="WYA179" s="78" t="s">
        <v>204</v>
      </c>
      <c r="WYB179" s="78" t="s">
        <v>204</v>
      </c>
      <c r="WYC179" s="78" t="s">
        <v>204</v>
      </c>
      <c r="WYD179" s="78" t="s">
        <v>204</v>
      </c>
      <c r="WYE179" s="78" t="s">
        <v>204</v>
      </c>
      <c r="WYF179" s="78" t="s">
        <v>204</v>
      </c>
      <c r="WYG179" s="78" t="s">
        <v>204</v>
      </c>
      <c r="WYH179" s="78" t="s">
        <v>204</v>
      </c>
      <c r="WYI179" s="78" t="s">
        <v>204</v>
      </c>
      <c r="WYJ179" s="78" t="s">
        <v>204</v>
      </c>
      <c r="WYK179" s="78" t="s">
        <v>204</v>
      </c>
      <c r="WYL179" s="78" t="s">
        <v>204</v>
      </c>
      <c r="WYM179" s="78" t="s">
        <v>204</v>
      </c>
      <c r="WYN179" s="78" t="s">
        <v>204</v>
      </c>
      <c r="WYO179" s="78" t="s">
        <v>204</v>
      </c>
      <c r="WYP179" s="78" t="s">
        <v>204</v>
      </c>
      <c r="WYQ179" s="78" t="s">
        <v>204</v>
      </c>
      <c r="WYR179" s="78" t="s">
        <v>204</v>
      </c>
      <c r="WYS179" s="78" t="s">
        <v>204</v>
      </c>
      <c r="WYT179" s="78" t="s">
        <v>204</v>
      </c>
      <c r="WYU179" s="78" t="s">
        <v>204</v>
      </c>
      <c r="WYV179" s="78" t="s">
        <v>204</v>
      </c>
      <c r="WYW179" s="78" t="s">
        <v>204</v>
      </c>
      <c r="WYX179" s="78" t="s">
        <v>204</v>
      </c>
      <c r="WYY179" s="78" t="s">
        <v>204</v>
      </c>
      <c r="WYZ179" s="78" t="s">
        <v>204</v>
      </c>
      <c r="WZA179" s="78" t="s">
        <v>204</v>
      </c>
      <c r="WZB179" s="78" t="s">
        <v>204</v>
      </c>
      <c r="WZC179" s="78" t="s">
        <v>204</v>
      </c>
      <c r="WZD179" s="78" t="s">
        <v>204</v>
      </c>
      <c r="WZE179" s="78" t="s">
        <v>204</v>
      </c>
      <c r="WZF179" s="78" t="s">
        <v>204</v>
      </c>
      <c r="WZG179" s="78" t="s">
        <v>204</v>
      </c>
      <c r="WZH179" s="78" t="s">
        <v>204</v>
      </c>
      <c r="WZI179" s="78" t="s">
        <v>204</v>
      </c>
      <c r="WZJ179" s="78" t="s">
        <v>204</v>
      </c>
      <c r="WZK179" s="78" t="s">
        <v>204</v>
      </c>
      <c r="WZL179" s="78" t="s">
        <v>204</v>
      </c>
      <c r="WZM179" s="78" t="s">
        <v>204</v>
      </c>
      <c r="WZN179" s="78" t="s">
        <v>204</v>
      </c>
      <c r="WZO179" s="78" t="s">
        <v>204</v>
      </c>
      <c r="WZP179" s="78" t="s">
        <v>204</v>
      </c>
      <c r="WZQ179" s="78" t="s">
        <v>204</v>
      </c>
      <c r="WZR179" s="78" t="s">
        <v>204</v>
      </c>
      <c r="WZS179" s="78" t="s">
        <v>204</v>
      </c>
      <c r="WZT179" s="78" t="s">
        <v>204</v>
      </c>
      <c r="WZU179" s="78" t="s">
        <v>204</v>
      </c>
      <c r="WZV179" s="78" t="s">
        <v>204</v>
      </c>
      <c r="WZW179" s="78" t="s">
        <v>204</v>
      </c>
      <c r="WZX179" s="78" t="s">
        <v>204</v>
      </c>
      <c r="WZY179" s="78" t="s">
        <v>204</v>
      </c>
      <c r="WZZ179" s="78" t="s">
        <v>204</v>
      </c>
      <c r="XAA179" s="78" t="s">
        <v>204</v>
      </c>
      <c r="XAB179" s="78" t="s">
        <v>204</v>
      </c>
      <c r="XAC179" s="78" t="s">
        <v>204</v>
      </c>
      <c r="XAD179" s="78" t="s">
        <v>204</v>
      </c>
      <c r="XAE179" s="78" t="s">
        <v>204</v>
      </c>
      <c r="XAF179" s="78" t="s">
        <v>204</v>
      </c>
      <c r="XAG179" s="78" t="s">
        <v>204</v>
      </c>
      <c r="XAH179" s="78" t="s">
        <v>204</v>
      </c>
      <c r="XAI179" s="78" t="s">
        <v>204</v>
      </c>
      <c r="XAJ179" s="78" t="s">
        <v>204</v>
      </c>
      <c r="XAK179" s="78" t="s">
        <v>204</v>
      </c>
      <c r="XAL179" s="78" t="s">
        <v>204</v>
      </c>
      <c r="XAM179" s="78" t="s">
        <v>204</v>
      </c>
      <c r="XAN179" s="78" t="s">
        <v>204</v>
      </c>
      <c r="XAO179" s="78" t="s">
        <v>204</v>
      </c>
      <c r="XAP179" s="78" t="s">
        <v>204</v>
      </c>
      <c r="XAQ179" s="78" t="s">
        <v>204</v>
      </c>
      <c r="XAR179" s="78" t="s">
        <v>204</v>
      </c>
      <c r="XAS179" s="78" t="s">
        <v>204</v>
      </c>
      <c r="XAT179" s="78" t="s">
        <v>204</v>
      </c>
      <c r="XAU179" s="78" t="s">
        <v>204</v>
      </c>
      <c r="XAV179" s="78" t="s">
        <v>204</v>
      </c>
      <c r="XAW179" s="78" t="s">
        <v>204</v>
      </c>
      <c r="XAX179" s="78" t="s">
        <v>204</v>
      </c>
      <c r="XAY179" s="78" t="s">
        <v>204</v>
      </c>
      <c r="XAZ179" s="78" t="s">
        <v>204</v>
      </c>
      <c r="XBA179" s="78" t="s">
        <v>204</v>
      </c>
      <c r="XBB179" s="78" t="s">
        <v>204</v>
      </c>
      <c r="XBC179" s="78" t="s">
        <v>204</v>
      </c>
      <c r="XBD179" s="78" t="s">
        <v>204</v>
      </c>
      <c r="XBE179" s="78" t="s">
        <v>204</v>
      </c>
      <c r="XBF179" s="78" t="s">
        <v>204</v>
      </c>
      <c r="XBG179" s="78" t="s">
        <v>204</v>
      </c>
      <c r="XBH179" s="78" t="s">
        <v>204</v>
      </c>
      <c r="XBI179" s="78" t="s">
        <v>204</v>
      </c>
      <c r="XBJ179" s="78" t="s">
        <v>204</v>
      </c>
      <c r="XBK179" s="78" t="s">
        <v>204</v>
      </c>
      <c r="XBL179" s="78" t="s">
        <v>204</v>
      </c>
      <c r="XBM179" s="78" t="s">
        <v>204</v>
      </c>
      <c r="XBN179" s="78" t="s">
        <v>204</v>
      </c>
      <c r="XBO179" s="78" t="s">
        <v>204</v>
      </c>
      <c r="XBP179" s="78" t="s">
        <v>204</v>
      </c>
      <c r="XBQ179" s="78" t="s">
        <v>204</v>
      </c>
      <c r="XBR179" s="78" t="s">
        <v>204</v>
      </c>
      <c r="XBS179" s="78" t="s">
        <v>204</v>
      </c>
      <c r="XBT179" s="78" t="s">
        <v>204</v>
      </c>
      <c r="XBU179" s="78" t="s">
        <v>204</v>
      </c>
      <c r="XBV179" s="78" t="s">
        <v>204</v>
      </c>
      <c r="XBW179" s="78" t="s">
        <v>204</v>
      </c>
      <c r="XBX179" s="78" t="s">
        <v>204</v>
      </c>
      <c r="XBY179" s="78" t="s">
        <v>204</v>
      </c>
      <c r="XBZ179" s="78" t="s">
        <v>204</v>
      </c>
      <c r="XCA179" s="78" t="s">
        <v>204</v>
      </c>
      <c r="XCB179" s="78" t="s">
        <v>204</v>
      </c>
      <c r="XCC179" s="78" t="s">
        <v>204</v>
      </c>
      <c r="XCD179" s="78" t="s">
        <v>204</v>
      </c>
      <c r="XCE179" s="78" t="s">
        <v>204</v>
      </c>
      <c r="XCF179" s="78" t="s">
        <v>204</v>
      </c>
      <c r="XCG179" s="78" t="s">
        <v>204</v>
      </c>
      <c r="XCH179" s="78" t="s">
        <v>204</v>
      </c>
      <c r="XCI179" s="78" t="s">
        <v>204</v>
      </c>
      <c r="XCJ179" s="78" t="s">
        <v>204</v>
      </c>
      <c r="XCK179" s="78" t="s">
        <v>204</v>
      </c>
      <c r="XCL179" s="78" t="s">
        <v>204</v>
      </c>
      <c r="XCM179" s="78" t="s">
        <v>204</v>
      </c>
      <c r="XCN179" s="78" t="s">
        <v>204</v>
      </c>
      <c r="XCO179" s="78" t="s">
        <v>204</v>
      </c>
      <c r="XCP179" s="78" t="s">
        <v>204</v>
      </c>
      <c r="XCQ179" s="78" t="s">
        <v>204</v>
      </c>
      <c r="XCR179" s="78" t="s">
        <v>204</v>
      </c>
      <c r="XCS179" s="78" t="s">
        <v>204</v>
      </c>
      <c r="XCT179" s="78" t="s">
        <v>204</v>
      </c>
      <c r="XCU179" s="78" t="s">
        <v>204</v>
      </c>
      <c r="XCV179" s="78" t="s">
        <v>204</v>
      </c>
      <c r="XCW179" s="78" t="s">
        <v>204</v>
      </c>
      <c r="XCX179" s="78" t="s">
        <v>204</v>
      </c>
      <c r="XCY179" s="78" t="s">
        <v>204</v>
      </c>
      <c r="XCZ179" s="78" t="s">
        <v>204</v>
      </c>
      <c r="XDA179" s="78" t="s">
        <v>204</v>
      </c>
      <c r="XDB179" s="78" t="s">
        <v>204</v>
      </c>
      <c r="XDC179" s="78" t="s">
        <v>204</v>
      </c>
      <c r="XDD179" s="78" t="s">
        <v>204</v>
      </c>
      <c r="XDE179" s="78" t="s">
        <v>204</v>
      </c>
      <c r="XDF179" s="78" t="s">
        <v>204</v>
      </c>
      <c r="XDG179" s="78" t="s">
        <v>204</v>
      </c>
      <c r="XDH179" s="78" t="s">
        <v>204</v>
      </c>
      <c r="XDI179" s="78" t="s">
        <v>204</v>
      </c>
      <c r="XDJ179" s="78" t="s">
        <v>204</v>
      </c>
      <c r="XDK179" s="78" t="s">
        <v>204</v>
      </c>
      <c r="XDL179" s="78" t="s">
        <v>204</v>
      </c>
      <c r="XDM179" s="78" t="s">
        <v>204</v>
      </c>
      <c r="XDN179" s="78" t="s">
        <v>204</v>
      </c>
      <c r="XDO179" s="78" t="s">
        <v>204</v>
      </c>
      <c r="XDP179" s="78" t="s">
        <v>204</v>
      </c>
      <c r="XDQ179" s="78" t="s">
        <v>204</v>
      </c>
      <c r="XDR179" s="78" t="s">
        <v>204</v>
      </c>
      <c r="XDS179" s="78" t="s">
        <v>204</v>
      </c>
      <c r="XDT179" s="78" t="s">
        <v>204</v>
      </c>
      <c r="XDU179" s="78" t="s">
        <v>204</v>
      </c>
      <c r="XDV179" s="78" t="s">
        <v>204</v>
      </c>
      <c r="XDW179" s="78" t="s">
        <v>204</v>
      </c>
      <c r="XDX179" s="78" t="s">
        <v>204</v>
      </c>
      <c r="XDY179" s="78" t="s">
        <v>204</v>
      </c>
      <c r="XDZ179" s="78" t="s">
        <v>204</v>
      </c>
      <c r="XEA179" s="78" t="s">
        <v>204</v>
      </c>
      <c r="XEB179" s="78" t="s">
        <v>204</v>
      </c>
      <c r="XEC179" s="78" t="s">
        <v>204</v>
      </c>
      <c r="XED179" s="78" t="s">
        <v>204</v>
      </c>
      <c r="XEE179" s="78" t="s">
        <v>204</v>
      </c>
      <c r="XEF179" s="78" t="s">
        <v>204</v>
      </c>
      <c r="XEG179" s="78" t="s">
        <v>204</v>
      </c>
      <c r="XEH179" s="78" t="s">
        <v>204</v>
      </c>
      <c r="XEI179" s="78" t="s">
        <v>204</v>
      </c>
      <c r="XEJ179" s="78" t="s">
        <v>204</v>
      </c>
      <c r="XEK179" s="78" t="s">
        <v>204</v>
      </c>
      <c r="XEL179" s="78" t="s">
        <v>204</v>
      </c>
      <c r="XEM179" s="78" t="s">
        <v>204</v>
      </c>
      <c r="XEN179" s="78" t="s">
        <v>204</v>
      </c>
      <c r="XEO179" s="78" t="s">
        <v>204</v>
      </c>
      <c r="XEP179" s="78" t="s">
        <v>204</v>
      </c>
      <c r="XEQ179" s="78" t="s">
        <v>204</v>
      </c>
      <c r="XER179" s="78" t="s">
        <v>204</v>
      </c>
      <c r="XES179" s="78" t="s">
        <v>204</v>
      </c>
      <c r="XET179" s="78" t="s">
        <v>204</v>
      </c>
      <c r="XEU179" s="78" t="s">
        <v>204</v>
      </c>
      <c r="XEV179" s="78" t="s">
        <v>204</v>
      </c>
      <c r="XEW179" s="78" t="s">
        <v>204</v>
      </c>
      <c r="XEX179" s="78" t="s">
        <v>204</v>
      </c>
      <c r="XEY179" s="78" t="s">
        <v>204</v>
      </c>
      <c r="XEZ179" s="78" t="s">
        <v>204</v>
      </c>
      <c r="XFA179" s="78" t="s">
        <v>204</v>
      </c>
      <c r="XFB179" s="78" t="s">
        <v>204</v>
      </c>
      <c r="XFC179" s="78" t="s">
        <v>204</v>
      </c>
      <c r="XFD179" s="78" t="s">
        <v>204</v>
      </c>
    </row>
    <row r="180" spans="1:176 1154:16384" ht="15.75" hidden="1" x14ac:dyDescent="0.25">
      <c r="A180" s="23">
        <v>173</v>
      </c>
      <c r="B180" s="19">
        <v>45897</v>
      </c>
      <c r="C180" s="163" t="s">
        <v>94</v>
      </c>
      <c r="D180" s="146" t="s">
        <v>517</v>
      </c>
      <c r="E180" s="24" t="str">
        <f t="shared" ca="1" si="62"/>
        <v>TORRES URQUIA</v>
      </c>
      <c r="F180" s="25" t="str">
        <f t="shared" ca="1" si="49"/>
        <v>JAIME ROBERTO</v>
      </c>
      <c r="G180" s="52" t="str">
        <f t="shared" ca="1" si="63"/>
        <v>Esperanza de Panaillo</v>
      </c>
      <c r="H180" s="102" t="str">
        <f t="shared" ca="1" si="64"/>
        <v>SI</v>
      </c>
      <c r="I180" s="51" t="s">
        <v>230</v>
      </c>
      <c r="J180" s="26" t="s">
        <v>164</v>
      </c>
      <c r="K180" s="18">
        <v>175</v>
      </c>
      <c r="L180" s="18"/>
      <c r="M180" s="18"/>
      <c r="N180" s="48">
        <f t="shared" ca="1" si="65"/>
        <v>175</v>
      </c>
      <c r="O180" s="21">
        <v>8</v>
      </c>
      <c r="P180" s="18"/>
      <c r="Q180" s="48">
        <f t="shared" ca="1" si="66"/>
        <v>16</v>
      </c>
      <c r="R180" s="70">
        <f t="shared" ca="1" si="67"/>
        <v>159</v>
      </c>
      <c r="S180" s="22">
        <v>2.8</v>
      </c>
      <c r="T180" s="49">
        <f t="shared" ca="1" si="68"/>
        <v>445.2</v>
      </c>
      <c r="U180" s="49">
        <f t="shared" ca="1" si="60"/>
        <v>15.9</v>
      </c>
      <c r="V180" s="50">
        <f t="shared" ca="1" si="55"/>
        <v>47.699999999999996</v>
      </c>
      <c r="W180" s="50">
        <f t="shared" ca="1" si="61"/>
        <v>373.6</v>
      </c>
      <c r="X180" s="339"/>
      <c r="Y180" s="380"/>
      <c r="Z180" s="381"/>
      <c r="AA180" s="290"/>
    </row>
    <row r="181" spans="1:176 1154:16384" ht="15.75" hidden="1" x14ac:dyDescent="0.25">
      <c r="A181" s="23">
        <v>174</v>
      </c>
      <c r="B181" s="19">
        <v>45897</v>
      </c>
      <c r="C181" s="163" t="s">
        <v>151</v>
      </c>
      <c r="D181" s="146" t="s">
        <v>518</v>
      </c>
      <c r="E181" s="24" t="str">
        <f t="shared" ca="1" si="62"/>
        <v>TORRES URQUIA</v>
      </c>
      <c r="F181" s="25" t="str">
        <f t="shared" ca="1" si="49"/>
        <v>CESAR ALFONSO</v>
      </c>
      <c r="G181" s="52" t="str">
        <f t="shared" ca="1" si="63"/>
        <v>Esperanza de Panaillo</v>
      </c>
      <c r="H181" s="102" t="str">
        <f t="shared" ca="1" si="64"/>
        <v>SI</v>
      </c>
      <c r="I181" s="51" t="s">
        <v>230</v>
      </c>
      <c r="J181" s="26" t="s">
        <v>164</v>
      </c>
      <c r="K181" s="18">
        <v>59</v>
      </c>
      <c r="L181" s="18"/>
      <c r="M181" s="18"/>
      <c r="N181" s="48">
        <f ca="1">IF(E181="","",K181+L181+M181)</f>
        <v>59</v>
      </c>
      <c r="O181" s="21">
        <v>3</v>
      </c>
      <c r="P181" s="18"/>
      <c r="Q181" s="48">
        <f ca="1">IF(E181="","",2*O181)</f>
        <v>6</v>
      </c>
      <c r="R181" s="70">
        <f t="shared" ca="1" si="67"/>
        <v>53</v>
      </c>
      <c r="S181" s="22">
        <v>2.8</v>
      </c>
      <c r="T181" s="49">
        <f t="shared" ca="1" si="68"/>
        <v>148.39999999999998</v>
      </c>
      <c r="U181" s="49">
        <f t="shared" ca="1" si="60"/>
        <v>5.3000000000000007</v>
      </c>
      <c r="V181" s="50">
        <f t="shared" ca="1" si="55"/>
        <v>15.899999999999999</v>
      </c>
      <c r="W181" s="50">
        <f t="shared" ca="1" si="61"/>
        <v>124.19999999999996</v>
      </c>
      <c r="X181" s="339"/>
      <c r="Y181" s="380"/>
      <c r="Z181" s="381"/>
      <c r="AA181" s="290"/>
      <c r="AB181" s="83"/>
    </row>
    <row r="182" spans="1:176 1154:16384" ht="15.75" hidden="1" x14ac:dyDescent="0.25">
      <c r="A182" s="23">
        <v>175</v>
      </c>
      <c r="B182" s="19">
        <v>45897</v>
      </c>
      <c r="C182" s="163" t="s">
        <v>92</v>
      </c>
      <c r="D182" s="146" t="s">
        <v>519</v>
      </c>
      <c r="E182" s="24" t="str">
        <f t="shared" ca="1" si="62"/>
        <v xml:space="preserve">ALTUNA SILVA </v>
      </c>
      <c r="F182" s="25" t="str">
        <f t="shared" ca="1" si="49"/>
        <v xml:space="preserve">ALEJANDRO </v>
      </c>
      <c r="G182" s="52" t="str">
        <f t="shared" ca="1" si="63"/>
        <v>Esperanza de Panaillo</v>
      </c>
      <c r="H182" s="102" t="str">
        <f t="shared" ca="1" si="64"/>
        <v>SI</v>
      </c>
      <c r="I182" s="51" t="s">
        <v>230</v>
      </c>
      <c r="J182" s="26" t="s">
        <v>164</v>
      </c>
      <c r="K182" s="18">
        <v>90</v>
      </c>
      <c r="L182" s="18"/>
      <c r="M182" s="18"/>
      <c r="N182" s="48">
        <f t="shared" ca="1" si="65"/>
        <v>90</v>
      </c>
      <c r="O182" s="21">
        <v>4</v>
      </c>
      <c r="P182" s="18"/>
      <c r="Q182" s="48">
        <f t="shared" ca="1" si="66"/>
        <v>8</v>
      </c>
      <c r="R182" s="70">
        <f t="shared" ca="1" si="67"/>
        <v>82</v>
      </c>
      <c r="S182" s="22">
        <v>2.8</v>
      </c>
      <c r="T182" s="49">
        <f t="shared" ca="1" si="68"/>
        <v>229.6</v>
      </c>
      <c r="U182" s="49">
        <f t="shared" ca="1" si="60"/>
        <v>8.2000000000000011</v>
      </c>
      <c r="V182" s="50">
        <f t="shared" ca="1" si="55"/>
        <v>24.599999999999998</v>
      </c>
      <c r="W182" s="50">
        <f t="shared" ca="1" si="61"/>
        <v>192.8</v>
      </c>
      <c r="X182" s="339"/>
      <c r="Y182" s="380"/>
      <c r="Z182" s="381"/>
      <c r="AA182" s="290"/>
    </row>
    <row r="183" spans="1:176 1154:16384" ht="15.75" hidden="1" x14ac:dyDescent="0.25">
      <c r="A183" s="23">
        <v>176</v>
      </c>
      <c r="B183" s="19">
        <v>45897</v>
      </c>
      <c r="C183" s="163" t="s">
        <v>252</v>
      </c>
      <c r="D183" s="146" t="s">
        <v>520</v>
      </c>
      <c r="E183" s="24" t="str">
        <f t="shared" ca="1" si="62"/>
        <v xml:space="preserve"> MACEDO GUERRA </v>
      </c>
      <c r="F183" s="25" t="str">
        <f t="shared" ca="1" si="49"/>
        <v>BELEN</v>
      </c>
      <c r="G183" s="52" t="str">
        <f t="shared" ca="1" si="63"/>
        <v>Esperanza de Panaillo</v>
      </c>
      <c r="H183" s="102" t="str">
        <f t="shared" ca="1" si="64"/>
        <v>Si</v>
      </c>
      <c r="I183" s="51" t="s">
        <v>230</v>
      </c>
      <c r="J183" s="26" t="s">
        <v>164</v>
      </c>
      <c r="K183" s="18">
        <v>114</v>
      </c>
      <c r="L183" s="166"/>
      <c r="M183" s="18"/>
      <c r="N183" s="48">
        <f t="shared" ca="1" si="65"/>
        <v>114</v>
      </c>
      <c r="O183" s="21">
        <v>5</v>
      </c>
      <c r="P183" s="18"/>
      <c r="Q183" s="48">
        <f t="shared" ca="1" si="66"/>
        <v>10</v>
      </c>
      <c r="R183" s="70">
        <f t="shared" ca="1" si="67"/>
        <v>104</v>
      </c>
      <c r="S183" s="22">
        <v>2.8</v>
      </c>
      <c r="T183" s="49">
        <f t="shared" ca="1" si="68"/>
        <v>291.2</v>
      </c>
      <c r="U183" s="49">
        <f t="shared" ca="1" si="60"/>
        <v>10.4</v>
      </c>
      <c r="V183" s="50">
        <f t="shared" ca="1" si="55"/>
        <v>31.2</v>
      </c>
      <c r="W183" s="50">
        <f t="shared" ca="1" si="61"/>
        <v>244.60000000000002</v>
      </c>
      <c r="X183" s="339"/>
      <c r="Y183" s="380"/>
      <c r="Z183" s="381"/>
      <c r="AA183" s="290"/>
    </row>
    <row r="184" spans="1:176 1154:16384" ht="15.75" hidden="1" x14ac:dyDescent="0.25">
      <c r="A184" s="23">
        <v>177</v>
      </c>
      <c r="B184" s="19">
        <v>45897</v>
      </c>
      <c r="C184" s="163" t="s">
        <v>165</v>
      </c>
      <c r="D184" s="146" t="s">
        <v>521</v>
      </c>
      <c r="E184" s="24" t="str">
        <f t="shared" ca="1" si="62"/>
        <v>RAMIREZ RICOPA</v>
      </c>
      <c r="F184" s="25" t="str">
        <f t="shared" ca="1" si="49"/>
        <v>DANIEL</v>
      </c>
      <c r="G184" s="52" t="str">
        <f t="shared" ca="1" si="63"/>
        <v>Esperanza de Panaillo</v>
      </c>
      <c r="H184" s="102" t="str">
        <f t="shared" ca="1" si="64"/>
        <v>Si</v>
      </c>
      <c r="I184" s="51" t="s">
        <v>230</v>
      </c>
      <c r="J184" s="26" t="s">
        <v>164</v>
      </c>
      <c r="K184" s="18">
        <v>134</v>
      </c>
      <c r="L184" s="18"/>
      <c r="M184" s="18"/>
      <c r="N184" s="48">
        <f t="shared" ca="1" si="65"/>
        <v>134</v>
      </c>
      <c r="O184" s="21">
        <v>6</v>
      </c>
      <c r="P184" s="18"/>
      <c r="Q184" s="48">
        <f t="shared" ca="1" si="66"/>
        <v>12</v>
      </c>
      <c r="R184" s="70">
        <f t="shared" ca="1" si="67"/>
        <v>122</v>
      </c>
      <c r="S184" s="22">
        <v>2.8</v>
      </c>
      <c r="T184" s="49">
        <f t="shared" ca="1" si="68"/>
        <v>341.59999999999997</v>
      </c>
      <c r="U184" s="49">
        <f t="shared" ca="1" si="60"/>
        <v>12.200000000000001</v>
      </c>
      <c r="V184" s="50">
        <f t="shared" ca="1" si="55"/>
        <v>36.6</v>
      </c>
      <c r="W184" s="50">
        <f t="shared" ca="1" si="61"/>
        <v>286.79999999999995</v>
      </c>
      <c r="X184" s="339"/>
      <c r="Y184" s="380"/>
      <c r="Z184" s="381"/>
      <c r="AA184" s="290">
        <v>1163.5999999999999</v>
      </c>
    </row>
    <row r="185" spans="1:176 1154:16384" ht="15.75" hidden="1" x14ac:dyDescent="0.25">
      <c r="A185" s="23">
        <v>178</v>
      </c>
      <c r="B185" s="19">
        <v>45897</v>
      </c>
      <c r="C185" s="163" t="s">
        <v>250</v>
      </c>
      <c r="D185" s="146" t="s">
        <v>522</v>
      </c>
      <c r="E185" s="24" t="str">
        <f t="shared" ca="1" si="62"/>
        <v>VASQUEZ ECHEVARRIA</v>
      </c>
      <c r="F185" s="25" t="str">
        <f t="shared" ca="1" si="49"/>
        <v>ALFONSO</v>
      </c>
      <c r="G185" s="52" t="str">
        <f t="shared" ca="1" si="63"/>
        <v>Esperanza de Panaillo</v>
      </c>
      <c r="H185" s="102" t="str">
        <f t="shared" ca="1" si="64"/>
        <v>Si</v>
      </c>
      <c r="I185" s="51" t="s">
        <v>230</v>
      </c>
      <c r="J185" s="26" t="s">
        <v>164</v>
      </c>
      <c r="K185" s="18">
        <v>896</v>
      </c>
      <c r="L185" s="18"/>
      <c r="M185" s="18"/>
      <c r="N185" s="48">
        <f t="shared" ca="1" si="65"/>
        <v>896</v>
      </c>
      <c r="O185" s="21">
        <v>35</v>
      </c>
      <c r="P185" s="18"/>
      <c r="Q185" s="48">
        <f t="shared" ca="1" si="66"/>
        <v>70</v>
      </c>
      <c r="R185" s="70">
        <f t="shared" ca="1" si="67"/>
        <v>826</v>
      </c>
      <c r="S185" s="22">
        <v>2.8</v>
      </c>
      <c r="T185" s="49">
        <f t="shared" ca="1" si="68"/>
        <v>2312.7999999999997</v>
      </c>
      <c r="U185" s="49">
        <f t="shared" ca="1" si="60"/>
        <v>82.600000000000009</v>
      </c>
      <c r="V185" s="50">
        <f t="shared" ca="1" si="55"/>
        <v>247.79999999999998</v>
      </c>
      <c r="W185" s="50">
        <f t="shared" ca="1" si="61"/>
        <v>1947.3999999999999</v>
      </c>
      <c r="X185" s="339"/>
      <c r="Y185" s="380"/>
      <c r="Z185" s="381"/>
      <c r="AA185" s="290"/>
    </row>
    <row r="186" spans="1:176 1154:16384" ht="15.75" hidden="1" x14ac:dyDescent="0.25">
      <c r="A186" s="23">
        <v>179</v>
      </c>
      <c r="B186" s="19">
        <v>45897</v>
      </c>
      <c r="C186" s="163" t="s">
        <v>91</v>
      </c>
      <c r="D186" s="146" t="s">
        <v>523</v>
      </c>
      <c r="E186" s="24" t="str">
        <f t="shared" ca="1" si="62"/>
        <v xml:space="preserve">VELASQUEZ CARLOS </v>
      </c>
      <c r="F186" s="25" t="str">
        <f t="shared" ca="1" si="49"/>
        <v>DARIO</v>
      </c>
      <c r="G186" s="52" t="str">
        <f t="shared" ca="1" si="63"/>
        <v>Echegaray</v>
      </c>
      <c r="H186" s="102" t="str">
        <f t="shared" ca="1" si="64"/>
        <v>SI</v>
      </c>
      <c r="I186" s="51" t="s">
        <v>230</v>
      </c>
      <c r="J186" s="26" t="s">
        <v>164</v>
      </c>
      <c r="K186" s="18">
        <v>771</v>
      </c>
      <c r="L186" s="18"/>
      <c r="M186" s="18"/>
      <c r="N186" s="48">
        <f t="shared" ca="1" si="65"/>
        <v>771</v>
      </c>
      <c r="O186" s="21">
        <v>30</v>
      </c>
      <c r="P186" s="18"/>
      <c r="Q186" s="48">
        <f t="shared" ca="1" si="66"/>
        <v>60</v>
      </c>
      <c r="R186" s="70">
        <f t="shared" ca="1" si="67"/>
        <v>711</v>
      </c>
      <c r="S186" s="22">
        <v>2.8</v>
      </c>
      <c r="T186" s="49">
        <f t="shared" ca="1" si="68"/>
        <v>1990.8</v>
      </c>
      <c r="U186" s="49">
        <f t="shared" ca="1" si="60"/>
        <v>71.100000000000009</v>
      </c>
      <c r="V186" s="50">
        <f t="shared" ca="1" si="55"/>
        <v>213.29999999999998</v>
      </c>
      <c r="W186" s="50">
        <f t="shared" ca="1" si="61"/>
        <v>1676.4</v>
      </c>
      <c r="X186" s="339"/>
      <c r="Y186" s="380"/>
      <c r="Z186" s="381"/>
      <c r="AA186" s="290">
        <v>3127.4</v>
      </c>
    </row>
    <row r="187" spans="1:176 1154:16384" ht="15.75" hidden="1" x14ac:dyDescent="0.25">
      <c r="A187" s="23">
        <v>180</v>
      </c>
      <c r="B187" s="19">
        <v>45897</v>
      </c>
      <c r="C187" s="163" t="s">
        <v>104</v>
      </c>
      <c r="D187" s="146" t="s">
        <v>524</v>
      </c>
      <c r="E187" s="24" t="str">
        <f t="shared" ca="1" si="62"/>
        <v>BONILLA FELIX</v>
      </c>
      <c r="F187" s="25" t="str">
        <f t="shared" ca="1" si="49"/>
        <v>BASILIO ELISEO</v>
      </c>
      <c r="G187" s="52" t="str">
        <f t="shared" ca="1" si="63"/>
        <v>Pueblo Nuevo</v>
      </c>
      <c r="H187" s="102" t="str">
        <f t="shared" ca="1" si="64"/>
        <v>SI</v>
      </c>
      <c r="I187" s="51" t="s">
        <v>230</v>
      </c>
      <c r="J187" s="26" t="s">
        <v>164</v>
      </c>
      <c r="K187" s="18">
        <v>228</v>
      </c>
      <c r="L187" s="18"/>
      <c r="M187" s="18"/>
      <c r="N187" s="48">
        <f t="shared" ca="1" si="65"/>
        <v>228</v>
      </c>
      <c r="O187" s="21">
        <v>9</v>
      </c>
      <c r="P187" s="18"/>
      <c r="Q187" s="48">
        <f t="shared" ca="1" si="66"/>
        <v>18</v>
      </c>
      <c r="R187" s="70">
        <f t="shared" ca="1" si="67"/>
        <v>210</v>
      </c>
      <c r="S187" s="22">
        <v>2.8</v>
      </c>
      <c r="T187" s="49">
        <f t="shared" ca="1" si="68"/>
        <v>588</v>
      </c>
      <c r="U187" s="49">
        <f t="shared" ca="1" si="60"/>
        <v>21</v>
      </c>
      <c r="V187" s="50">
        <f t="shared" ca="1" si="55"/>
        <v>63</v>
      </c>
      <c r="W187" s="50">
        <f t="shared" ca="1" si="61"/>
        <v>495</v>
      </c>
      <c r="X187" s="339"/>
      <c r="Y187" s="380"/>
      <c r="Z187" s="381"/>
      <c r="AA187" s="290">
        <v>730</v>
      </c>
    </row>
    <row r="188" spans="1:176 1154:16384" ht="15.75" hidden="1" x14ac:dyDescent="0.25">
      <c r="A188" s="23">
        <v>181</v>
      </c>
      <c r="B188" s="19">
        <v>45897</v>
      </c>
      <c r="C188" s="163" t="s">
        <v>254</v>
      </c>
      <c r="D188" s="146" t="s">
        <v>525</v>
      </c>
      <c r="E188" s="24" t="str">
        <f t="shared" ca="1" si="62"/>
        <v xml:space="preserve"> MARIANO MORENO</v>
      </c>
      <c r="F188" s="25" t="str">
        <f t="shared" ca="1" si="49"/>
        <v>JUAN</v>
      </c>
      <c r="G188" s="52" t="str">
        <f t="shared" ca="1" si="63"/>
        <v>Santa Rosa</v>
      </c>
      <c r="H188" s="102" t="str">
        <f t="shared" ca="1" si="64"/>
        <v>Si</v>
      </c>
      <c r="I188" s="51" t="s">
        <v>230</v>
      </c>
      <c r="J188" s="26" t="s">
        <v>164</v>
      </c>
      <c r="K188" s="18">
        <v>387</v>
      </c>
      <c r="L188" s="18"/>
      <c r="M188" s="18"/>
      <c r="N188" s="48">
        <f t="shared" ca="1" si="65"/>
        <v>387</v>
      </c>
      <c r="O188" s="21">
        <v>17</v>
      </c>
      <c r="P188" s="18"/>
      <c r="Q188" s="48">
        <f t="shared" ca="1" si="66"/>
        <v>34</v>
      </c>
      <c r="R188" s="70">
        <f t="shared" ca="1" si="67"/>
        <v>353</v>
      </c>
      <c r="S188" s="22">
        <v>2.8</v>
      </c>
      <c r="T188" s="49">
        <f t="shared" ca="1" si="68"/>
        <v>988.4</v>
      </c>
      <c r="U188" s="49">
        <f t="shared" ca="1" si="60"/>
        <v>35.300000000000004</v>
      </c>
      <c r="V188" s="50">
        <f t="shared" ca="1" si="55"/>
        <v>105.89999999999999</v>
      </c>
      <c r="W188" s="50">
        <f t="shared" ca="1" si="61"/>
        <v>830.2</v>
      </c>
      <c r="X188" s="339"/>
      <c r="Y188" s="380"/>
      <c r="Z188" s="381"/>
      <c r="AA188" s="290">
        <v>1523.8</v>
      </c>
    </row>
    <row r="189" spans="1:176 1154:16384" ht="15.75" hidden="1" x14ac:dyDescent="0.25">
      <c r="A189" s="23">
        <v>182</v>
      </c>
      <c r="B189" s="19">
        <v>45897</v>
      </c>
      <c r="C189" s="163" t="s">
        <v>90</v>
      </c>
      <c r="D189" s="146" t="s">
        <v>526</v>
      </c>
      <c r="E189" s="24" t="str">
        <f t="shared" ca="1" si="62"/>
        <v>VELAZCO CASTRO</v>
      </c>
      <c r="F189" s="25" t="str">
        <f t="shared" ca="1" si="49"/>
        <v>ENA VILMA</v>
      </c>
      <c r="G189" s="52" t="str">
        <f t="shared" ca="1" si="63"/>
        <v>Cashibococha</v>
      </c>
      <c r="H189" s="102" t="str">
        <f t="shared" ca="1" si="64"/>
        <v>SI</v>
      </c>
      <c r="I189" s="51" t="s">
        <v>230</v>
      </c>
      <c r="J189" s="26" t="s">
        <v>164</v>
      </c>
      <c r="K189" s="18">
        <v>110</v>
      </c>
      <c r="L189" s="18"/>
      <c r="M189" s="18"/>
      <c r="N189" s="48">
        <f t="shared" ca="1" si="65"/>
        <v>110</v>
      </c>
      <c r="O189" s="21">
        <v>4</v>
      </c>
      <c r="P189" s="18"/>
      <c r="Q189" s="48">
        <f t="shared" ca="1" si="66"/>
        <v>8</v>
      </c>
      <c r="R189" s="70">
        <f t="shared" ca="1" si="67"/>
        <v>102</v>
      </c>
      <c r="S189" s="22">
        <v>2.8</v>
      </c>
      <c r="T189" s="49">
        <f t="shared" ca="1" si="68"/>
        <v>285.59999999999997</v>
      </c>
      <c r="U189" s="49">
        <f t="shared" ca="1" si="60"/>
        <v>10.200000000000001</v>
      </c>
      <c r="V189" s="50">
        <f t="shared" ca="1" si="55"/>
        <v>30.599999999999998</v>
      </c>
      <c r="W189" s="50">
        <f t="shared" ca="1" si="61"/>
        <v>240.79999999999998</v>
      </c>
      <c r="X189" s="339"/>
      <c r="Y189" s="380"/>
      <c r="Z189" s="381"/>
      <c r="AA189" s="290"/>
    </row>
    <row r="190" spans="1:176 1154:16384" ht="15.75" hidden="1" x14ac:dyDescent="0.25">
      <c r="A190" s="23">
        <v>183</v>
      </c>
      <c r="B190" s="19">
        <v>45897</v>
      </c>
      <c r="C190" s="163" t="s">
        <v>158</v>
      </c>
      <c r="D190" s="146" t="s">
        <v>527</v>
      </c>
      <c r="E190" s="24" t="str">
        <f ca="1">IF(C190="","",VLOOKUP(C190,bdsocios,2,FALSE))</f>
        <v>ROJAS RODRIGUEZ</v>
      </c>
      <c r="F190" s="25" t="str">
        <f ca="1">IF(C190="","",VLOOKUP(C190,bdsocios,3,FALSE))</f>
        <v>LAURA SILVIA</v>
      </c>
      <c r="G190" s="52" t="str">
        <f ca="1">IF(C190="","",VLOOKUP(C190,bdsocios,4,FALSE))</f>
        <v>Pucallpillo</v>
      </c>
      <c r="H190" s="102" t="str">
        <f ca="1">IF(C190="","",VLOOKUP(C190,bdsocios,5,FALSE))</f>
        <v>Si</v>
      </c>
      <c r="I190" s="51" t="s">
        <v>230</v>
      </c>
      <c r="J190" s="26" t="s">
        <v>164</v>
      </c>
      <c r="K190" s="18">
        <v>330</v>
      </c>
      <c r="L190" s="18"/>
      <c r="M190" s="18"/>
      <c r="N190" s="48">
        <f t="shared" ca="1" si="65"/>
        <v>330</v>
      </c>
      <c r="O190" s="21">
        <v>13</v>
      </c>
      <c r="P190" s="18"/>
      <c r="Q190" s="48">
        <f t="shared" ca="1" si="66"/>
        <v>26</v>
      </c>
      <c r="R190" s="70">
        <f t="shared" ca="1" si="67"/>
        <v>304</v>
      </c>
      <c r="S190" s="22">
        <v>2.8</v>
      </c>
      <c r="T190" s="49">
        <f t="shared" ca="1" si="68"/>
        <v>851.19999999999993</v>
      </c>
      <c r="U190" s="49">
        <f t="shared" ca="1" si="60"/>
        <v>30.400000000000002</v>
      </c>
      <c r="V190" s="50">
        <f t="shared" ca="1" si="55"/>
        <v>91.2</v>
      </c>
      <c r="W190" s="50">
        <f t="shared" ca="1" si="61"/>
        <v>716.59999999999991</v>
      </c>
      <c r="X190" s="339"/>
      <c r="Y190" s="380"/>
      <c r="Z190" s="381"/>
      <c r="AA190" s="290">
        <v>1404.4</v>
      </c>
    </row>
    <row r="191" spans="1:176 1154:16384" ht="15.75" hidden="1" x14ac:dyDescent="0.25">
      <c r="A191" s="23">
        <v>184</v>
      </c>
      <c r="B191" s="19">
        <v>45897</v>
      </c>
      <c r="C191" s="163" t="s">
        <v>193</v>
      </c>
      <c r="D191" s="146" t="s">
        <v>528</v>
      </c>
      <c r="E191" s="24" t="str">
        <f t="shared" ca="1" si="62"/>
        <v>VASQUEZ INUMA</v>
      </c>
      <c r="F191" s="25" t="str">
        <f t="shared" ca="1" si="49"/>
        <v>REYNALDO</v>
      </c>
      <c r="G191" s="52" t="str">
        <f t="shared" ca="1" si="63"/>
        <v>San Salvador</v>
      </c>
      <c r="H191" s="102" t="str">
        <f t="shared" ca="1" si="64"/>
        <v>Si</v>
      </c>
      <c r="I191" s="51" t="s">
        <v>230</v>
      </c>
      <c r="J191" s="26" t="s">
        <v>164</v>
      </c>
      <c r="K191" s="18">
        <v>50</v>
      </c>
      <c r="L191" s="18"/>
      <c r="M191" s="18"/>
      <c r="N191" s="48">
        <f t="shared" ca="1" si="65"/>
        <v>50</v>
      </c>
      <c r="O191" s="21">
        <v>2</v>
      </c>
      <c r="P191" s="18"/>
      <c r="Q191" s="48">
        <f t="shared" ca="1" si="66"/>
        <v>4</v>
      </c>
      <c r="R191" s="70">
        <f t="shared" ca="1" si="67"/>
        <v>46</v>
      </c>
      <c r="S191" s="22">
        <v>2.8</v>
      </c>
      <c r="T191" s="49">
        <f t="shared" ca="1" si="68"/>
        <v>128.79999999999998</v>
      </c>
      <c r="U191" s="49">
        <f t="shared" ca="1" si="60"/>
        <v>4.6000000000000005</v>
      </c>
      <c r="V191" s="50">
        <f t="shared" ca="1" si="55"/>
        <v>13.799999999999999</v>
      </c>
      <c r="W191" s="50">
        <f t="shared" ca="1" si="61"/>
        <v>108.39999999999999</v>
      </c>
      <c r="X191" s="339"/>
      <c r="Y191" s="380"/>
      <c r="Z191" s="381"/>
      <c r="AA191" s="290"/>
    </row>
    <row r="192" spans="1:176 1154:16384" ht="15.75" hidden="1" x14ac:dyDescent="0.25">
      <c r="A192" s="23">
        <v>185</v>
      </c>
      <c r="B192" s="19">
        <v>45897</v>
      </c>
      <c r="C192" s="163" t="s">
        <v>236</v>
      </c>
      <c r="D192" s="146" t="s">
        <v>529</v>
      </c>
      <c r="E192" s="24" t="str">
        <f ca="1">IF(C192="","",VLOOKUP(C192,bdsocios,2,FALSE))</f>
        <v>HUAMAN TANGOA</v>
      </c>
      <c r="F192" s="25" t="str">
        <f t="shared" ref="F192:F208" ca="1" si="69">IF(C192="","",VLOOKUP(C192,bdsocios,3,FALSE))</f>
        <v>CRISTIAN MAYER</v>
      </c>
      <c r="G192" s="52" t="str">
        <f ca="1">IF(C192="","",VLOOKUP(C192,bdsocios,4,FALSE))</f>
        <v>San Juan</v>
      </c>
      <c r="H192" s="102" t="str">
        <f ca="1">IF(C192="","",VLOOKUP(C192,bdsocios,5,FALSE))</f>
        <v>Si</v>
      </c>
      <c r="I192" s="51" t="s">
        <v>230</v>
      </c>
      <c r="J192" s="26" t="s">
        <v>164</v>
      </c>
      <c r="K192" s="18">
        <v>547</v>
      </c>
      <c r="L192" s="18"/>
      <c r="M192" s="18"/>
      <c r="N192" s="48">
        <f t="shared" ca="1" si="65"/>
        <v>547</v>
      </c>
      <c r="O192" s="21">
        <v>22</v>
      </c>
      <c r="P192" s="18"/>
      <c r="Q192" s="48">
        <f t="shared" ca="1" si="66"/>
        <v>44</v>
      </c>
      <c r="R192" s="70">
        <f t="shared" ca="1" si="67"/>
        <v>503</v>
      </c>
      <c r="S192" s="22">
        <v>2.8</v>
      </c>
      <c r="T192" s="49">
        <f t="shared" ca="1" si="68"/>
        <v>1408.3999999999999</v>
      </c>
      <c r="U192" s="49">
        <f t="shared" ca="1" si="60"/>
        <v>50.300000000000004</v>
      </c>
      <c r="V192" s="50">
        <f t="shared" ca="1" si="55"/>
        <v>150.9</v>
      </c>
      <c r="W192" s="50">
        <f t="shared" ca="1" si="61"/>
        <v>1185.1999999999998</v>
      </c>
      <c r="X192" s="339"/>
      <c r="Y192" s="380"/>
      <c r="Z192" s="381"/>
      <c r="AA192" s="290"/>
    </row>
    <row r="193" spans="1:27" ht="15.75" hidden="1" x14ac:dyDescent="0.25">
      <c r="A193" s="23">
        <v>186</v>
      </c>
      <c r="B193" s="19">
        <v>45897</v>
      </c>
      <c r="C193" s="163" t="s">
        <v>95</v>
      </c>
      <c r="D193" s="146" t="s">
        <v>530</v>
      </c>
      <c r="E193" s="24" t="str">
        <f t="shared" ca="1" si="62"/>
        <v>ANTONIO FLORES</v>
      </c>
      <c r="F193" s="25" t="str">
        <f t="shared" ca="1" si="69"/>
        <v>JOSE DE LOS SANTOS</v>
      </c>
      <c r="G193" s="52" t="str">
        <f t="shared" ca="1" si="63"/>
        <v>Pucallpillo</v>
      </c>
      <c r="H193" s="102" t="str">
        <f t="shared" ca="1" si="64"/>
        <v>SI</v>
      </c>
      <c r="I193" s="51" t="s">
        <v>230</v>
      </c>
      <c r="J193" s="26" t="s">
        <v>164</v>
      </c>
      <c r="K193" s="18">
        <v>1065</v>
      </c>
      <c r="L193" s="18">
        <v>1000</v>
      </c>
      <c r="M193" s="18"/>
      <c r="N193" s="48">
        <f t="shared" ca="1" si="65"/>
        <v>2065</v>
      </c>
      <c r="O193" s="21">
        <v>70</v>
      </c>
      <c r="P193" s="18"/>
      <c r="Q193" s="48">
        <f t="shared" ca="1" si="66"/>
        <v>140</v>
      </c>
      <c r="R193" s="70">
        <f t="shared" ca="1" si="67"/>
        <v>1925</v>
      </c>
      <c r="S193" s="22">
        <v>2.8</v>
      </c>
      <c r="T193" s="49">
        <f t="shared" ca="1" si="68"/>
        <v>5390</v>
      </c>
      <c r="U193" s="49">
        <f t="shared" ca="1" si="60"/>
        <v>192.5</v>
      </c>
      <c r="V193" s="50">
        <f t="shared" ca="1" si="55"/>
        <v>577.5</v>
      </c>
      <c r="W193" s="50">
        <f t="shared" ca="1" si="61"/>
        <v>4550</v>
      </c>
      <c r="X193" s="379"/>
      <c r="Y193" s="380"/>
      <c r="Z193" s="381"/>
      <c r="AA193" s="290">
        <v>8272.7999999999993</v>
      </c>
    </row>
    <row r="194" spans="1:27" ht="15.6" hidden="1" customHeight="1" x14ac:dyDescent="0.25">
      <c r="A194" s="23">
        <v>187</v>
      </c>
      <c r="B194" s="19">
        <v>45898</v>
      </c>
      <c r="C194" s="163" t="s">
        <v>87</v>
      </c>
      <c r="D194" s="146" t="s">
        <v>533</v>
      </c>
      <c r="E194" s="24" t="str">
        <f t="shared" ca="1" si="62"/>
        <v>AMASIFUEN INOCENTE</v>
      </c>
      <c r="F194" s="25" t="str">
        <f t="shared" ca="1" si="69"/>
        <v>RAFAEL</v>
      </c>
      <c r="G194" s="52" t="str">
        <f t="shared" ca="1" si="63"/>
        <v>Bellavista</v>
      </c>
      <c r="H194" s="102" t="str">
        <f t="shared" ca="1" si="64"/>
        <v>SI</v>
      </c>
      <c r="I194" s="51" t="s">
        <v>230</v>
      </c>
      <c r="J194" s="26" t="s">
        <v>164</v>
      </c>
      <c r="K194" s="18">
        <v>344</v>
      </c>
      <c r="L194" s="18"/>
      <c r="M194" s="18"/>
      <c r="N194" s="48">
        <f t="shared" ca="1" si="65"/>
        <v>344</v>
      </c>
      <c r="O194" s="21">
        <v>14</v>
      </c>
      <c r="P194" s="18"/>
      <c r="Q194" s="48">
        <f t="shared" ca="1" si="66"/>
        <v>28</v>
      </c>
      <c r="R194" s="70">
        <f t="shared" ca="1" si="67"/>
        <v>316</v>
      </c>
      <c r="S194" s="22">
        <v>2.8</v>
      </c>
      <c r="T194" s="49">
        <f t="shared" ca="1" si="68"/>
        <v>884.8</v>
      </c>
      <c r="U194" s="49">
        <f ca="1">IF(E194="","",0.1*R194)</f>
        <v>31.6</v>
      </c>
      <c r="V194" s="50">
        <f t="shared" ca="1" si="55"/>
        <v>94.8</v>
      </c>
      <c r="W194" s="50">
        <f ca="1">IF(E194="","",T194-U194-V194-O194)</f>
        <v>744.4</v>
      </c>
      <c r="X194" s="338" t="s">
        <v>450</v>
      </c>
      <c r="Y194" s="340" t="s">
        <v>583</v>
      </c>
      <c r="Z194" s="343" t="s">
        <v>584</v>
      </c>
      <c r="AA194" s="300"/>
    </row>
    <row r="195" spans="1:27" ht="15.6" hidden="1" customHeight="1" x14ac:dyDescent="0.25">
      <c r="A195" s="23">
        <v>188</v>
      </c>
      <c r="B195" s="19">
        <v>45898</v>
      </c>
      <c r="C195" s="163" t="s">
        <v>92</v>
      </c>
      <c r="D195" s="146" t="s">
        <v>534</v>
      </c>
      <c r="E195" s="24" t="str">
        <f t="shared" ca="1" si="62"/>
        <v xml:space="preserve">ALTUNA SILVA </v>
      </c>
      <c r="F195" s="25" t="str">
        <f t="shared" ca="1" si="69"/>
        <v xml:space="preserve">ALEJANDRO </v>
      </c>
      <c r="G195" s="52" t="str">
        <f t="shared" ca="1" si="63"/>
        <v>Esperanza de Panaillo</v>
      </c>
      <c r="H195" s="102" t="str">
        <f t="shared" ca="1" si="64"/>
        <v>SI</v>
      </c>
      <c r="I195" s="51" t="s">
        <v>230</v>
      </c>
      <c r="J195" s="26" t="s">
        <v>164</v>
      </c>
      <c r="K195" s="18">
        <v>119</v>
      </c>
      <c r="L195" s="18"/>
      <c r="M195" s="18"/>
      <c r="N195" s="48">
        <f t="shared" ca="1" si="65"/>
        <v>119</v>
      </c>
      <c r="O195" s="21">
        <v>5</v>
      </c>
      <c r="P195" s="18"/>
      <c r="Q195" s="48">
        <f t="shared" ca="1" si="66"/>
        <v>10</v>
      </c>
      <c r="R195" s="70">
        <f t="shared" ca="1" si="67"/>
        <v>109</v>
      </c>
      <c r="S195" s="22">
        <v>2.8</v>
      </c>
      <c r="T195" s="49">
        <f t="shared" ca="1" si="68"/>
        <v>305.2</v>
      </c>
      <c r="U195" s="49">
        <f t="shared" ref="U195:U214" ca="1" si="70">IF(E195="","",0.1*R195)</f>
        <v>10.9</v>
      </c>
      <c r="V195" s="50">
        <f t="shared" ca="1" si="55"/>
        <v>32.699999999999996</v>
      </c>
      <c r="W195" s="50">
        <f t="shared" ref="W195:W214" ca="1" si="71">IF(E195="","",T195-U195-V195-O195)</f>
        <v>256.60000000000002</v>
      </c>
      <c r="X195" s="339"/>
      <c r="Y195" s="341"/>
      <c r="Z195" s="344"/>
      <c r="AA195" s="300"/>
    </row>
    <row r="196" spans="1:27" ht="15.6" hidden="1" customHeight="1" x14ac:dyDescent="0.25">
      <c r="A196" s="23">
        <v>189</v>
      </c>
      <c r="B196" s="19">
        <v>45898</v>
      </c>
      <c r="C196" s="163" t="s">
        <v>88</v>
      </c>
      <c r="D196" s="146" t="s">
        <v>535</v>
      </c>
      <c r="E196" s="24" t="str">
        <f t="shared" ca="1" si="62"/>
        <v>AMASIFEN PEZO</v>
      </c>
      <c r="F196" s="25" t="str">
        <f t="shared" ca="1" si="69"/>
        <v>OSCAR</v>
      </c>
      <c r="G196" s="52" t="str">
        <f t="shared" ca="1" si="63"/>
        <v>Bellavista</v>
      </c>
      <c r="H196" s="102" t="str">
        <f t="shared" ca="1" si="64"/>
        <v>SI</v>
      </c>
      <c r="I196" s="51" t="s">
        <v>230</v>
      </c>
      <c r="J196" s="26" t="s">
        <v>164</v>
      </c>
      <c r="K196" s="18">
        <v>75</v>
      </c>
      <c r="L196" s="18"/>
      <c r="M196" s="18"/>
      <c r="N196" s="48">
        <f t="shared" ca="1" si="65"/>
        <v>75</v>
      </c>
      <c r="O196" s="21">
        <v>3</v>
      </c>
      <c r="P196" s="18"/>
      <c r="Q196" s="48">
        <f t="shared" ca="1" si="66"/>
        <v>6</v>
      </c>
      <c r="R196" s="70">
        <f t="shared" ca="1" si="67"/>
        <v>69</v>
      </c>
      <c r="S196" s="22">
        <v>2.8</v>
      </c>
      <c r="T196" s="49">
        <f t="shared" ca="1" si="68"/>
        <v>193.2</v>
      </c>
      <c r="U196" s="49">
        <f t="shared" ca="1" si="70"/>
        <v>6.9</v>
      </c>
      <c r="V196" s="50">
        <f t="shared" ca="1" si="55"/>
        <v>20.7</v>
      </c>
      <c r="W196" s="50">
        <f t="shared" ca="1" si="71"/>
        <v>162.6</v>
      </c>
      <c r="X196" s="339"/>
      <c r="Y196" s="341"/>
      <c r="Z196" s="344"/>
      <c r="AA196" s="301"/>
    </row>
    <row r="197" spans="1:27" ht="15.6" hidden="1" customHeight="1" x14ac:dyDescent="0.25">
      <c r="A197" s="23">
        <v>190</v>
      </c>
      <c r="B197" s="19">
        <v>45898</v>
      </c>
      <c r="C197" s="171" t="s">
        <v>104</v>
      </c>
      <c r="D197" s="146" t="s">
        <v>536</v>
      </c>
      <c r="E197" s="24" t="str">
        <f t="shared" ca="1" si="62"/>
        <v>BONILLA FELIX</v>
      </c>
      <c r="F197" s="25" t="str">
        <f t="shared" ca="1" si="69"/>
        <v>BASILIO ELISEO</v>
      </c>
      <c r="G197" s="52" t="str">
        <f t="shared" ca="1" si="63"/>
        <v>Pueblo Nuevo</v>
      </c>
      <c r="H197" s="102" t="str">
        <f t="shared" ca="1" si="64"/>
        <v>SI</v>
      </c>
      <c r="I197" s="51" t="s">
        <v>230</v>
      </c>
      <c r="J197" s="26" t="s">
        <v>164</v>
      </c>
      <c r="K197" s="18">
        <v>114</v>
      </c>
      <c r="L197" s="18"/>
      <c r="M197" s="18"/>
      <c r="N197" s="48">
        <f t="shared" ca="1" si="65"/>
        <v>114</v>
      </c>
      <c r="O197" s="21">
        <v>5</v>
      </c>
      <c r="P197" s="18"/>
      <c r="Q197" s="48">
        <f t="shared" ca="1" si="66"/>
        <v>10</v>
      </c>
      <c r="R197" s="70">
        <f t="shared" ca="1" si="67"/>
        <v>104</v>
      </c>
      <c r="S197" s="22">
        <v>2.8</v>
      </c>
      <c r="T197" s="49">
        <f t="shared" ca="1" si="68"/>
        <v>291.2</v>
      </c>
      <c r="U197" s="49">
        <f t="shared" ca="1" si="70"/>
        <v>10.4</v>
      </c>
      <c r="V197" s="50">
        <f t="shared" ca="1" si="55"/>
        <v>31.2</v>
      </c>
      <c r="W197" s="50">
        <f t="shared" ca="1" si="71"/>
        <v>244.60000000000002</v>
      </c>
      <c r="X197" s="339"/>
      <c r="Y197" s="341"/>
      <c r="Z197" s="344"/>
      <c r="AA197" s="300"/>
    </row>
    <row r="198" spans="1:27" ht="15.6" hidden="1" customHeight="1" x14ac:dyDescent="0.25">
      <c r="A198" s="23">
        <v>191</v>
      </c>
      <c r="B198" s="19">
        <v>45898</v>
      </c>
      <c r="C198" s="171" t="s">
        <v>89</v>
      </c>
      <c r="D198" s="146" t="s">
        <v>537</v>
      </c>
      <c r="E198" s="24" t="str">
        <f t="shared" ca="1" si="62"/>
        <v>FLORES SAAVEDRA</v>
      </c>
      <c r="F198" s="25" t="str">
        <f t="shared" ca="1" si="69"/>
        <v>JORGE</v>
      </c>
      <c r="G198" s="52" t="str">
        <f t="shared" ca="1" si="63"/>
        <v>Bellavista</v>
      </c>
      <c r="H198" s="102" t="str">
        <f t="shared" ca="1" si="64"/>
        <v>Si</v>
      </c>
      <c r="I198" s="51" t="s">
        <v>230</v>
      </c>
      <c r="J198" s="26" t="s">
        <v>164</v>
      </c>
      <c r="K198" s="18">
        <v>47</v>
      </c>
      <c r="L198" s="18"/>
      <c r="M198" s="18"/>
      <c r="N198" s="48">
        <f t="shared" ca="1" si="65"/>
        <v>47</v>
      </c>
      <c r="O198" s="21">
        <v>2</v>
      </c>
      <c r="P198" s="18"/>
      <c r="Q198" s="48">
        <f t="shared" ca="1" si="66"/>
        <v>4</v>
      </c>
      <c r="R198" s="70">
        <f t="shared" ca="1" si="67"/>
        <v>43</v>
      </c>
      <c r="S198" s="22">
        <v>2.8</v>
      </c>
      <c r="T198" s="49">
        <f t="shared" ca="1" si="68"/>
        <v>120.39999999999999</v>
      </c>
      <c r="U198" s="49">
        <f t="shared" ca="1" si="70"/>
        <v>4.3</v>
      </c>
      <c r="V198" s="50">
        <f t="shared" ca="1" si="55"/>
        <v>12.9</v>
      </c>
      <c r="W198" s="50">
        <f t="shared" ca="1" si="71"/>
        <v>101.19999999999999</v>
      </c>
      <c r="X198" s="339"/>
      <c r="Y198" s="341"/>
      <c r="Z198" s="344"/>
      <c r="AA198" s="300"/>
    </row>
    <row r="199" spans="1:27" ht="15.75" hidden="1" x14ac:dyDescent="0.25">
      <c r="A199" s="23">
        <v>192</v>
      </c>
      <c r="B199" s="19">
        <v>45898</v>
      </c>
      <c r="C199" s="171" t="s">
        <v>256</v>
      </c>
      <c r="D199" s="146" t="s">
        <v>538</v>
      </c>
      <c r="E199" s="24" t="str">
        <f t="shared" ca="1" si="62"/>
        <v xml:space="preserve"> MUÑOZ HUANUCO</v>
      </c>
      <c r="F199" s="169" t="str">
        <f t="shared" ca="1" si="69"/>
        <v>KEVIN</v>
      </c>
      <c r="G199" s="52" t="str">
        <f t="shared" ca="1" si="63"/>
        <v>Pucallpillo</v>
      </c>
      <c r="H199" s="102" t="str">
        <f t="shared" ref="H199:H223" ca="1" si="72">IF(C199="","",VLOOKUP(C199,bdsocios,5,FALSE))</f>
        <v>Si</v>
      </c>
      <c r="I199" s="51" t="s">
        <v>230</v>
      </c>
      <c r="J199" s="26" t="s">
        <v>164</v>
      </c>
      <c r="K199" s="166">
        <v>588</v>
      </c>
      <c r="L199" s="166"/>
      <c r="M199" s="18"/>
      <c r="N199" s="48">
        <f t="shared" ca="1" si="65"/>
        <v>588</v>
      </c>
      <c r="O199" s="21">
        <v>24</v>
      </c>
      <c r="P199" s="18"/>
      <c r="Q199" s="48">
        <f t="shared" ca="1" si="66"/>
        <v>48</v>
      </c>
      <c r="R199" s="70">
        <f t="shared" ca="1" si="67"/>
        <v>540</v>
      </c>
      <c r="S199" s="22">
        <v>2.8</v>
      </c>
      <c r="T199" s="49">
        <f t="shared" ca="1" si="68"/>
        <v>1512</v>
      </c>
      <c r="U199" s="49">
        <f t="shared" ca="1" si="70"/>
        <v>54</v>
      </c>
      <c r="V199" s="50">
        <f t="shared" ref="V199:V236" ca="1" si="73">IF(E199="","",R199*0.3)</f>
        <v>162</v>
      </c>
      <c r="W199" s="50">
        <f t="shared" ca="1" si="71"/>
        <v>1272</v>
      </c>
      <c r="X199" s="339"/>
      <c r="Y199" s="341"/>
      <c r="Z199" s="344"/>
      <c r="AA199" s="301"/>
    </row>
    <row r="200" spans="1:27" ht="15.75" hidden="1" x14ac:dyDescent="0.25">
      <c r="A200" s="23">
        <v>193</v>
      </c>
      <c r="B200" s="19">
        <v>45898</v>
      </c>
      <c r="C200" s="171" t="s">
        <v>98</v>
      </c>
      <c r="D200" s="146" t="s">
        <v>539</v>
      </c>
      <c r="E200" s="24" t="str">
        <f t="shared" ca="1" si="62"/>
        <v>DAMIAN SAAVEDRA</v>
      </c>
      <c r="F200" s="169" t="str">
        <f t="shared" ca="1" si="69"/>
        <v>CARLOS ENRIQUE</v>
      </c>
      <c r="G200" s="52" t="str">
        <f t="shared" ca="1" si="63"/>
        <v>Pucallpillo</v>
      </c>
      <c r="H200" s="102" t="str">
        <f t="shared" ca="1" si="72"/>
        <v>SI</v>
      </c>
      <c r="I200" s="51" t="s">
        <v>230</v>
      </c>
      <c r="J200" s="26" t="s">
        <v>164</v>
      </c>
      <c r="K200" s="18">
        <v>254</v>
      </c>
      <c r="L200" s="18"/>
      <c r="M200" s="18"/>
      <c r="N200" s="48">
        <f t="shared" ca="1" si="65"/>
        <v>254</v>
      </c>
      <c r="O200" s="21">
        <v>10</v>
      </c>
      <c r="P200" s="18"/>
      <c r="Q200" s="48">
        <f t="shared" ca="1" si="66"/>
        <v>20</v>
      </c>
      <c r="R200" s="70">
        <f t="shared" ca="1" si="67"/>
        <v>234</v>
      </c>
      <c r="S200" s="22">
        <v>2.8</v>
      </c>
      <c r="T200" s="49">
        <f t="shared" ca="1" si="68"/>
        <v>655.19999999999993</v>
      </c>
      <c r="U200" s="49">
        <f t="shared" ca="1" si="70"/>
        <v>23.400000000000002</v>
      </c>
      <c r="V200" s="50">
        <f t="shared" ca="1" si="73"/>
        <v>70.2</v>
      </c>
      <c r="W200" s="50">
        <f t="shared" ca="1" si="71"/>
        <v>551.59999999999991</v>
      </c>
      <c r="X200" s="339"/>
      <c r="Y200" s="341"/>
      <c r="Z200" s="344"/>
      <c r="AA200" s="300"/>
    </row>
    <row r="201" spans="1:27" ht="15.75" hidden="1" x14ac:dyDescent="0.25">
      <c r="A201" s="23">
        <v>194</v>
      </c>
      <c r="B201" s="19">
        <v>45898</v>
      </c>
      <c r="C201" s="171" t="s">
        <v>169</v>
      </c>
      <c r="D201" s="146" t="s">
        <v>540</v>
      </c>
      <c r="E201" s="24" t="str">
        <f t="shared" ca="1" si="62"/>
        <v xml:space="preserve">MEZA TINTA </v>
      </c>
      <c r="F201" s="169" t="str">
        <f t="shared" ca="1" si="69"/>
        <v>AMILCAR</v>
      </c>
      <c r="G201" s="52" t="str">
        <f t="shared" ca="1" si="63"/>
        <v>Santa Rosa</v>
      </c>
      <c r="H201" s="102" t="str">
        <f t="shared" ca="1" si="72"/>
        <v>SI</v>
      </c>
      <c r="I201" s="51" t="s">
        <v>230</v>
      </c>
      <c r="J201" s="26" t="s">
        <v>164</v>
      </c>
      <c r="K201" s="18">
        <v>857</v>
      </c>
      <c r="L201" s="18">
        <v>605</v>
      </c>
      <c r="M201" s="18"/>
      <c r="N201" s="48">
        <f t="shared" ca="1" si="65"/>
        <v>1462</v>
      </c>
      <c r="O201" s="21">
        <v>57</v>
      </c>
      <c r="P201" s="18"/>
      <c r="Q201" s="48">
        <f t="shared" ca="1" si="66"/>
        <v>114</v>
      </c>
      <c r="R201" s="70">
        <f t="shared" ca="1" si="67"/>
        <v>1348</v>
      </c>
      <c r="S201" s="22">
        <v>2.8</v>
      </c>
      <c r="T201" s="49">
        <f t="shared" ca="1" si="68"/>
        <v>3774.3999999999996</v>
      </c>
      <c r="U201" s="49">
        <f t="shared" ca="1" si="70"/>
        <v>134.80000000000001</v>
      </c>
      <c r="V201" s="50">
        <f t="shared" ca="1" si="73"/>
        <v>404.4</v>
      </c>
      <c r="W201" s="50">
        <f t="shared" ca="1" si="71"/>
        <v>3178.1999999999994</v>
      </c>
      <c r="X201" s="339"/>
      <c r="Y201" s="341"/>
      <c r="Z201" s="344"/>
      <c r="AA201" s="300"/>
    </row>
    <row r="202" spans="1:27" ht="15.75" hidden="1" x14ac:dyDescent="0.25">
      <c r="A202" s="23">
        <v>195</v>
      </c>
      <c r="B202" s="19">
        <v>45898</v>
      </c>
      <c r="C202" s="171" t="s">
        <v>114</v>
      </c>
      <c r="D202" s="146" t="s">
        <v>541</v>
      </c>
      <c r="E202" s="24" t="str">
        <f t="shared" ca="1" si="62"/>
        <v>LOPEZ DURAND</v>
      </c>
      <c r="F202" s="169" t="str">
        <f t="shared" ca="1" si="69"/>
        <v>ISAAC</v>
      </c>
      <c r="G202" s="52" t="str">
        <f t="shared" ca="1" si="63"/>
        <v>San Juan</v>
      </c>
      <c r="H202" s="102" t="str">
        <f t="shared" ca="1" si="72"/>
        <v>SI</v>
      </c>
      <c r="I202" s="51" t="s">
        <v>230</v>
      </c>
      <c r="J202" s="26" t="s">
        <v>164</v>
      </c>
      <c r="K202" s="18">
        <v>127</v>
      </c>
      <c r="L202" s="18"/>
      <c r="M202" s="18"/>
      <c r="N202" s="48">
        <f t="shared" ca="1" si="65"/>
        <v>127</v>
      </c>
      <c r="O202" s="21">
        <v>5</v>
      </c>
      <c r="P202" s="18"/>
      <c r="Q202" s="48">
        <f t="shared" ca="1" si="66"/>
        <v>10</v>
      </c>
      <c r="R202" s="70">
        <f t="shared" ca="1" si="67"/>
        <v>117</v>
      </c>
      <c r="S202" s="22">
        <v>2.8</v>
      </c>
      <c r="T202" s="49">
        <f t="shared" ca="1" si="68"/>
        <v>327.59999999999997</v>
      </c>
      <c r="U202" s="49">
        <f t="shared" ca="1" si="70"/>
        <v>11.700000000000001</v>
      </c>
      <c r="V202" s="50">
        <f t="shared" ca="1" si="73"/>
        <v>35.1</v>
      </c>
      <c r="W202" s="50">
        <f t="shared" ca="1" si="71"/>
        <v>275.79999999999995</v>
      </c>
      <c r="X202" s="339"/>
      <c r="Y202" s="341"/>
      <c r="Z202" s="344"/>
      <c r="AA202" s="300"/>
    </row>
    <row r="203" spans="1:27" ht="15.75" hidden="1" x14ac:dyDescent="0.25">
      <c r="A203" s="23">
        <v>196</v>
      </c>
      <c r="B203" s="19">
        <v>45898</v>
      </c>
      <c r="C203" s="171" t="s">
        <v>96</v>
      </c>
      <c r="D203" s="146" t="s">
        <v>542</v>
      </c>
      <c r="E203" s="24" t="str">
        <f t="shared" ca="1" si="62"/>
        <v xml:space="preserve">BARDALES VELA </v>
      </c>
      <c r="F203" s="169" t="str">
        <f t="shared" ca="1" si="69"/>
        <v>ADOLFO</v>
      </c>
      <c r="G203" s="52" t="str">
        <f t="shared" ca="1" si="63"/>
        <v>Pucallpillo</v>
      </c>
      <c r="H203" s="102" t="str">
        <f t="shared" ca="1" si="72"/>
        <v>SI</v>
      </c>
      <c r="I203" s="51" t="s">
        <v>230</v>
      </c>
      <c r="J203" s="26" t="s">
        <v>164</v>
      </c>
      <c r="K203" s="18">
        <v>923</v>
      </c>
      <c r="L203" s="18">
        <v>252</v>
      </c>
      <c r="M203" s="18"/>
      <c r="N203" s="48">
        <f t="shared" ca="1" si="65"/>
        <v>1175</v>
      </c>
      <c r="O203" s="21">
        <v>46</v>
      </c>
      <c r="P203" s="18"/>
      <c r="Q203" s="48">
        <f t="shared" ca="1" si="66"/>
        <v>92</v>
      </c>
      <c r="R203" s="70">
        <f t="shared" ca="1" si="67"/>
        <v>1083</v>
      </c>
      <c r="S203" s="22">
        <v>2.8</v>
      </c>
      <c r="T203" s="49">
        <f t="shared" ca="1" si="68"/>
        <v>3032.3999999999996</v>
      </c>
      <c r="U203" s="49">
        <f t="shared" ca="1" si="70"/>
        <v>108.30000000000001</v>
      </c>
      <c r="V203" s="50">
        <f t="shared" ca="1" si="73"/>
        <v>324.89999999999998</v>
      </c>
      <c r="W203" s="50">
        <f t="shared" ca="1" si="71"/>
        <v>2553.1999999999994</v>
      </c>
      <c r="X203" s="339"/>
      <c r="Y203" s="341"/>
      <c r="Z203" s="344"/>
      <c r="AA203" s="300">
        <f ca="1">W203-170</f>
        <v>2383.1999999999994</v>
      </c>
    </row>
    <row r="204" spans="1:27" ht="15.75" hidden="1" x14ac:dyDescent="0.25">
      <c r="A204" s="23">
        <v>197</v>
      </c>
      <c r="B204" s="19">
        <v>45898</v>
      </c>
      <c r="C204" s="171" t="s">
        <v>158</v>
      </c>
      <c r="D204" s="146" t="s">
        <v>543</v>
      </c>
      <c r="E204" s="24" t="str">
        <f t="shared" ca="1" si="62"/>
        <v>ROJAS RODRIGUEZ</v>
      </c>
      <c r="F204" s="169" t="str">
        <f t="shared" ca="1" si="69"/>
        <v>LAURA SILVIA</v>
      </c>
      <c r="G204" s="52" t="str">
        <f t="shared" ca="1" si="63"/>
        <v>Pucallpillo</v>
      </c>
      <c r="H204" s="102" t="str">
        <f t="shared" ca="1" si="72"/>
        <v>Si</v>
      </c>
      <c r="I204" s="51" t="s">
        <v>230</v>
      </c>
      <c r="J204" s="26" t="s">
        <v>164</v>
      </c>
      <c r="K204" s="18">
        <v>318</v>
      </c>
      <c r="L204" s="18"/>
      <c r="M204" s="18"/>
      <c r="N204" s="48">
        <f t="shared" ca="1" si="65"/>
        <v>318</v>
      </c>
      <c r="O204" s="21">
        <v>13</v>
      </c>
      <c r="P204" s="18"/>
      <c r="Q204" s="48">
        <f t="shared" ca="1" si="66"/>
        <v>26</v>
      </c>
      <c r="R204" s="70">
        <f t="shared" ca="1" si="67"/>
        <v>292</v>
      </c>
      <c r="S204" s="22">
        <v>2.8</v>
      </c>
      <c r="T204" s="49">
        <f t="shared" ca="1" si="68"/>
        <v>817.59999999999991</v>
      </c>
      <c r="U204" s="49">
        <f t="shared" ca="1" si="70"/>
        <v>29.200000000000003</v>
      </c>
      <c r="V204" s="50">
        <f t="shared" ca="1" si="73"/>
        <v>87.6</v>
      </c>
      <c r="W204" s="50">
        <f t="shared" ca="1" si="71"/>
        <v>687.79999999999984</v>
      </c>
      <c r="X204" s="339"/>
      <c r="Y204" s="341"/>
      <c r="Z204" s="344"/>
      <c r="AA204" s="300"/>
    </row>
    <row r="205" spans="1:27" ht="15.75" hidden="1" x14ac:dyDescent="0.25">
      <c r="A205" s="23">
        <v>198</v>
      </c>
      <c r="B205" s="19">
        <v>45898</v>
      </c>
      <c r="C205" s="171" t="s">
        <v>105</v>
      </c>
      <c r="D205" s="146" t="s">
        <v>544</v>
      </c>
      <c r="E205" s="24" t="str">
        <f t="shared" ca="1" si="62"/>
        <v>CAPORATA ACHO</v>
      </c>
      <c r="F205" s="169" t="str">
        <f t="shared" ca="1" si="69"/>
        <v>WILFREDO</v>
      </c>
      <c r="G205" s="52" t="str">
        <f t="shared" ca="1" si="63"/>
        <v>Pueblo Nuevo</v>
      </c>
      <c r="H205" s="102" t="str">
        <f t="shared" ca="1" si="72"/>
        <v>SI</v>
      </c>
      <c r="I205" s="51" t="s">
        <v>230</v>
      </c>
      <c r="J205" s="26" t="s">
        <v>164</v>
      </c>
      <c r="K205" s="18">
        <v>85</v>
      </c>
      <c r="L205" s="18"/>
      <c r="M205" s="18"/>
      <c r="N205" s="48">
        <f t="shared" ca="1" si="65"/>
        <v>85</v>
      </c>
      <c r="O205" s="21">
        <v>3</v>
      </c>
      <c r="P205" s="18"/>
      <c r="Q205" s="48">
        <f t="shared" ca="1" si="66"/>
        <v>6</v>
      </c>
      <c r="R205" s="70">
        <f t="shared" ca="1" si="67"/>
        <v>79</v>
      </c>
      <c r="S205" s="22">
        <v>2.8</v>
      </c>
      <c r="T205" s="49">
        <f t="shared" ca="1" si="68"/>
        <v>221.2</v>
      </c>
      <c r="U205" s="49">
        <f t="shared" ca="1" si="70"/>
        <v>7.9</v>
      </c>
      <c r="V205" s="50">
        <f t="shared" ca="1" si="73"/>
        <v>23.7</v>
      </c>
      <c r="W205" s="50">
        <f t="shared" ca="1" si="71"/>
        <v>186.6</v>
      </c>
      <c r="X205" s="339"/>
      <c r="Y205" s="341"/>
      <c r="Z205" s="344"/>
      <c r="AA205" s="300"/>
    </row>
    <row r="206" spans="1:27" ht="15.75" hidden="1" x14ac:dyDescent="0.25">
      <c r="A206" s="23">
        <v>199</v>
      </c>
      <c r="B206" s="19">
        <v>45898</v>
      </c>
      <c r="C206" s="171" t="s">
        <v>99</v>
      </c>
      <c r="D206" s="146" t="s">
        <v>545</v>
      </c>
      <c r="E206" s="24" t="str">
        <f t="shared" ca="1" si="62"/>
        <v>SALAS TAPULLIMA</v>
      </c>
      <c r="F206" s="169" t="str">
        <f t="shared" ca="1" si="69"/>
        <v>EUSEBIO</v>
      </c>
      <c r="G206" s="52" t="str">
        <f t="shared" ca="1" si="63"/>
        <v>Pucallpillo</v>
      </c>
      <c r="H206" s="102" t="str">
        <f t="shared" ca="1" si="72"/>
        <v>SI</v>
      </c>
      <c r="I206" s="51" t="s">
        <v>230</v>
      </c>
      <c r="J206" s="26" t="s">
        <v>164</v>
      </c>
      <c r="K206" s="18">
        <v>868</v>
      </c>
      <c r="L206" s="18"/>
      <c r="M206" s="18"/>
      <c r="N206" s="48">
        <f t="shared" ca="1" si="65"/>
        <v>868</v>
      </c>
      <c r="O206" s="21">
        <v>34</v>
      </c>
      <c r="P206" s="18"/>
      <c r="Q206" s="48">
        <f t="shared" ca="1" si="66"/>
        <v>68</v>
      </c>
      <c r="R206" s="70">
        <f t="shared" ca="1" si="67"/>
        <v>800</v>
      </c>
      <c r="S206" s="22">
        <v>2.8</v>
      </c>
      <c r="T206" s="49">
        <f t="shared" ca="1" si="68"/>
        <v>2240</v>
      </c>
      <c r="U206" s="49">
        <f t="shared" ca="1" si="70"/>
        <v>80</v>
      </c>
      <c r="V206" s="50">
        <f t="shared" ca="1" si="73"/>
        <v>240</v>
      </c>
      <c r="W206" s="50">
        <f t="shared" ca="1" si="71"/>
        <v>1886</v>
      </c>
      <c r="X206" s="339"/>
      <c r="Y206" s="341"/>
      <c r="Z206" s="344"/>
      <c r="AA206" s="301"/>
    </row>
    <row r="207" spans="1:27" ht="15.75" hidden="1" x14ac:dyDescent="0.25">
      <c r="A207" s="23">
        <v>200</v>
      </c>
      <c r="B207" s="19">
        <v>45898</v>
      </c>
      <c r="C207" s="171" t="s">
        <v>97</v>
      </c>
      <c r="D207" s="146" t="s">
        <v>546</v>
      </c>
      <c r="E207" s="24" t="str">
        <f t="shared" ca="1" si="62"/>
        <v>BUSTAMANTE GONZALES</v>
      </c>
      <c r="F207" s="169" t="str">
        <f t="shared" ca="1" si="69"/>
        <v>SEGUNDO</v>
      </c>
      <c r="G207" s="52" t="str">
        <f t="shared" ca="1" si="63"/>
        <v>Pucallpillo</v>
      </c>
      <c r="H207" s="102" t="str">
        <f t="shared" ca="1" si="72"/>
        <v>SI</v>
      </c>
      <c r="I207" s="51" t="s">
        <v>230</v>
      </c>
      <c r="J207" s="26" t="s">
        <v>164</v>
      </c>
      <c r="K207" s="18">
        <v>942</v>
      </c>
      <c r="L207" s="18">
        <v>474</v>
      </c>
      <c r="M207" s="18"/>
      <c r="N207" s="48">
        <f t="shared" ref="N207:N218" ca="1" si="74">IF(E207="","",K207+L207+M207)</f>
        <v>1416</v>
      </c>
      <c r="O207" s="21">
        <v>67</v>
      </c>
      <c r="P207" s="18"/>
      <c r="Q207" s="48">
        <f t="shared" ca="1" si="66"/>
        <v>134</v>
      </c>
      <c r="R207" s="70">
        <f t="shared" ca="1" si="67"/>
        <v>1282</v>
      </c>
      <c r="S207" s="22">
        <v>2.8</v>
      </c>
      <c r="T207" s="49">
        <f t="shared" ca="1" si="68"/>
        <v>3589.6</v>
      </c>
      <c r="U207" s="49">
        <f t="shared" ca="1" si="70"/>
        <v>128.20000000000002</v>
      </c>
      <c r="V207" s="50">
        <f t="shared" ca="1" si="73"/>
        <v>384.59999999999997</v>
      </c>
      <c r="W207" s="50">
        <f t="shared" ca="1" si="71"/>
        <v>3009.8</v>
      </c>
      <c r="X207" s="339"/>
      <c r="Y207" s="341"/>
      <c r="Z207" s="344"/>
      <c r="AA207" s="300"/>
    </row>
    <row r="208" spans="1:27" ht="15.75" hidden="1" x14ac:dyDescent="0.25">
      <c r="A208" s="23">
        <v>201</v>
      </c>
      <c r="B208" s="19">
        <v>45898</v>
      </c>
      <c r="C208" s="171" t="s">
        <v>94</v>
      </c>
      <c r="D208" s="146" t="s">
        <v>547</v>
      </c>
      <c r="E208" s="24" t="str">
        <f t="shared" ca="1" si="62"/>
        <v>TORRES URQUIA</v>
      </c>
      <c r="F208" s="169" t="str">
        <f t="shared" ca="1" si="69"/>
        <v>JAIME ROBERTO</v>
      </c>
      <c r="G208" s="52" t="str">
        <f t="shared" ca="1" si="63"/>
        <v>Esperanza de Panaillo</v>
      </c>
      <c r="H208" s="102" t="str">
        <f t="shared" ca="1" si="72"/>
        <v>SI</v>
      </c>
      <c r="I208" s="51" t="s">
        <v>230</v>
      </c>
      <c r="J208" s="26" t="s">
        <v>164</v>
      </c>
      <c r="K208" s="18">
        <v>111</v>
      </c>
      <c r="L208" s="18"/>
      <c r="M208" s="18"/>
      <c r="N208" s="48">
        <f t="shared" ca="1" si="74"/>
        <v>111</v>
      </c>
      <c r="O208" s="21">
        <v>4</v>
      </c>
      <c r="P208" s="18"/>
      <c r="Q208" s="48">
        <f t="shared" ca="1" si="66"/>
        <v>8</v>
      </c>
      <c r="R208" s="70">
        <f t="shared" ca="1" si="67"/>
        <v>103</v>
      </c>
      <c r="S208" s="22">
        <v>2.8</v>
      </c>
      <c r="T208" s="49">
        <f t="shared" ca="1" si="68"/>
        <v>288.39999999999998</v>
      </c>
      <c r="U208" s="49">
        <f t="shared" ca="1" si="70"/>
        <v>10.3</v>
      </c>
      <c r="V208" s="50">
        <f t="shared" ca="1" si="73"/>
        <v>30.9</v>
      </c>
      <c r="W208" s="50">
        <f t="shared" ca="1" si="71"/>
        <v>243.19999999999996</v>
      </c>
      <c r="X208" s="339"/>
      <c r="Y208" s="341"/>
      <c r="Z208" s="344"/>
      <c r="AA208" s="300"/>
    </row>
    <row r="209" spans="1:32" ht="15.75" hidden="1" x14ac:dyDescent="0.25">
      <c r="A209" s="23">
        <v>202</v>
      </c>
      <c r="B209" s="19">
        <v>45898</v>
      </c>
      <c r="C209" s="171" t="s">
        <v>116</v>
      </c>
      <c r="D209" s="146" t="s">
        <v>548</v>
      </c>
      <c r="E209" s="24" t="str">
        <f t="shared" ca="1" si="62"/>
        <v>GONZALES TORRES</v>
      </c>
      <c r="F209" s="169" t="str">
        <f t="shared" ref="F209:F223" ca="1" si="75">IF(C209="","",VLOOKUP(C209,bdsocios,3,FALSE))</f>
        <v>ASUNCION</v>
      </c>
      <c r="G209" s="52" t="str">
        <f t="shared" ca="1" si="63"/>
        <v>Santa Rosa</v>
      </c>
      <c r="H209" s="102" t="str">
        <f t="shared" ca="1" si="72"/>
        <v>Si</v>
      </c>
      <c r="I209" s="51" t="s">
        <v>230</v>
      </c>
      <c r="J209" s="26" t="s">
        <v>164</v>
      </c>
      <c r="K209" s="18">
        <v>293</v>
      </c>
      <c r="L209" s="18"/>
      <c r="M209" s="18"/>
      <c r="N209" s="48">
        <f t="shared" ca="1" si="74"/>
        <v>293</v>
      </c>
      <c r="O209" s="21">
        <v>12</v>
      </c>
      <c r="P209" s="18"/>
      <c r="Q209" s="48">
        <f t="shared" ca="1" si="66"/>
        <v>24</v>
      </c>
      <c r="R209" s="70">
        <f t="shared" ca="1" si="67"/>
        <v>269</v>
      </c>
      <c r="S209" s="22">
        <v>2.8</v>
      </c>
      <c r="T209" s="49">
        <f t="shared" ca="1" si="68"/>
        <v>753.19999999999993</v>
      </c>
      <c r="U209" s="49">
        <f t="shared" ca="1" si="70"/>
        <v>26.900000000000002</v>
      </c>
      <c r="V209" s="50">
        <f t="shared" ca="1" si="73"/>
        <v>80.7</v>
      </c>
      <c r="W209" s="50">
        <f t="shared" ca="1" si="71"/>
        <v>633.59999999999991</v>
      </c>
      <c r="X209" s="339"/>
      <c r="Y209" s="341"/>
      <c r="Z209" s="344"/>
      <c r="AA209" s="300"/>
    </row>
    <row r="210" spans="1:32" ht="15.75" hidden="1" x14ac:dyDescent="0.25">
      <c r="A210" s="23">
        <v>203</v>
      </c>
      <c r="B210" s="19">
        <v>45898</v>
      </c>
      <c r="C210" s="171" t="s">
        <v>254</v>
      </c>
      <c r="D210" s="146" t="s">
        <v>549</v>
      </c>
      <c r="E210" s="24" t="str">
        <f t="shared" ca="1" si="62"/>
        <v xml:space="preserve"> MARIANO MORENO</v>
      </c>
      <c r="F210" s="169" t="str">
        <f t="shared" ca="1" si="75"/>
        <v>JUAN</v>
      </c>
      <c r="G210" s="52" t="str">
        <f t="shared" ca="1" si="63"/>
        <v>Santa Rosa</v>
      </c>
      <c r="H210" s="102" t="str">
        <f t="shared" ca="1" si="72"/>
        <v>Si</v>
      </c>
      <c r="I210" s="51" t="s">
        <v>230</v>
      </c>
      <c r="J210" s="26" t="s">
        <v>164</v>
      </c>
      <c r="K210" s="18">
        <v>318</v>
      </c>
      <c r="L210" s="18"/>
      <c r="M210" s="18"/>
      <c r="N210" s="48">
        <f t="shared" ca="1" si="74"/>
        <v>318</v>
      </c>
      <c r="O210" s="21">
        <v>12</v>
      </c>
      <c r="P210" s="18"/>
      <c r="Q210" s="48">
        <f t="shared" ca="1" si="66"/>
        <v>24</v>
      </c>
      <c r="R210" s="70">
        <f t="shared" ca="1" si="67"/>
        <v>294</v>
      </c>
      <c r="S210" s="22">
        <v>2.8</v>
      </c>
      <c r="T210" s="49">
        <f t="shared" ca="1" si="68"/>
        <v>823.19999999999993</v>
      </c>
      <c r="U210" s="49">
        <f t="shared" ca="1" si="70"/>
        <v>29.400000000000002</v>
      </c>
      <c r="V210" s="50">
        <f t="shared" ca="1" si="73"/>
        <v>88.2</v>
      </c>
      <c r="W210" s="50">
        <f t="shared" ca="1" si="71"/>
        <v>693.59999999999991</v>
      </c>
      <c r="X210" s="339"/>
      <c r="Y210" s="341"/>
      <c r="Z210" s="344"/>
      <c r="AA210" s="300"/>
    </row>
    <row r="211" spans="1:32" ht="15.75" hidden="1" x14ac:dyDescent="0.25">
      <c r="A211" s="23">
        <v>204</v>
      </c>
      <c r="B211" s="19">
        <v>45898</v>
      </c>
      <c r="C211" s="171" t="s">
        <v>95</v>
      </c>
      <c r="D211" s="146" t="s">
        <v>550</v>
      </c>
      <c r="E211" s="24" t="str">
        <f t="shared" ca="1" si="62"/>
        <v>ANTONIO FLORES</v>
      </c>
      <c r="F211" s="169" t="str">
        <f t="shared" ca="1" si="75"/>
        <v>JOSE DE LOS SANTOS</v>
      </c>
      <c r="G211" s="52" t="str">
        <f t="shared" ca="1" si="63"/>
        <v>Pucallpillo</v>
      </c>
      <c r="H211" s="102" t="str">
        <f t="shared" ca="1" si="72"/>
        <v>SI</v>
      </c>
      <c r="I211" s="51" t="s">
        <v>230</v>
      </c>
      <c r="J211" s="26" t="s">
        <v>164</v>
      </c>
      <c r="K211" s="18">
        <v>1046</v>
      </c>
      <c r="L211" s="18">
        <v>990</v>
      </c>
      <c r="M211" s="18"/>
      <c r="N211" s="48">
        <f t="shared" ca="1" si="74"/>
        <v>2036</v>
      </c>
      <c r="O211" s="21">
        <v>72</v>
      </c>
      <c r="P211" s="18"/>
      <c r="Q211" s="48">
        <f t="shared" ca="1" si="66"/>
        <v>144</v>
      </c>
      <c r="R211" s="70">
        <f t="shared" ca="1" si="67"/>
        <v>1892</v>
      </c>
      <c r="S211" s="22">
        <v>2.8</v>
      </c>
      <c r="T211" s="49">
        <f t="shared" ca="1" si="68"/>
        <v>5297.5999999999995</v>
      </c>
      <c r="U211" s="49">
        <f t="shared" ca="1" si="70"/>
        <v>189.20000000000002</v>
      </c>
      <c r="V211" s="50">
        <f t="shared" ca="1" si="73"/>
        <v>567.6</v>
      </c>
      <c r="W211" s="50">
        <f t="shared" ca="1" si="71"/>
        <v>4468.7999999999993</v>
      </c>
      <c r="X211" s="339"/>
      <c r="Y211" s="341"/>
      <c r="Z211" s="344"/>
      <c r="AA211" s="300"/>
    </row>
    <row r="212" spans="1:32" ht="15.75" hidden="1" x14ac:dyDescent="0.25">
      <c r="A212" s="23">
        <v>205</v>
      </c>
      <c r="B212" s="19">
        <v>45898</v>
      </c>
      <c r="C212" s="171" t="s">
        <v>91</v>
      </c>
      <c r="D212" s="146" t="s">
        <v>551</v>
      </c>
      <c r="E212" s="24" t="str">
        <f t="shared" ca="1" si="62"/>
        <v xml:space="preserve">VELASQUEZ CARLOS </v>
      </c>
      <c r="F212" s="169" t="str">
        <f t="shared" ca="1" si="75"/>
        <v>DARIO</v>
      </c>
      <c r="G212" s="52" t="str">
        <f t="shared" ca="1" si="63"/>
        <v>Echegaray</v>
      </c>
      <c r="H212" s="102" t="str">
        <f t="shared" ca="1" si="72"/>
        <v>SI</v>
      </c>
      <c r="I212" s="51" t="s">
        <v>230</v>
      </c>
      <c r="J212" s="26" t="s">
        <v>164</v>
      </c>
      <c r="K212" s="18">
        <v>403</v>
      </c>
      <c r="L212" s="18">
        <v>262</v>
      </c>
      <c r="M212" s="18"/>
      <c r="N212" s="48">
        <f t="shared" ca="1" si="74"/>
        <v>665</v>
      </c>
      <c r="O212" s="21">
        <v>25</v>
      </c>
      <c r="P212" s="18"/>
      <c r="Q212" s="48">
        <f t="shared" ca="1" si="66"/>
        <v>50</v>
      </c>
      <c r="R212" s="70">
        <f t="shared" ca="1" si="67"/>
        <v>615</v>
      </c>
      <c r="S212" s="22">
        <v>2.8</v>
      </c>
      <c r="T212" s="49">
        <f t="shared" ca="1" si="68"/>
        <v>1722</v>
      </c>
      <c r="U212" s="49">
        <f t="shared" ca="1" si="70"/>
        <v>61.5</v>
      </c>
      <c r="V212" s="50">
        <f t="shared" ca="1" si="73"/>
        <v>184.5</v>
      </c>
      <c r="W212" s="50">
        <f t="shared" ca="1" si="71"/>
        <v>1451</v>
      </c>
      <c r="X212" s="339"/>
      <c r="Y212" s="341"/>
      <c r="Z212" s="344"/>
      <c r="AA212" s="300"/>
    </row>
    <row r="213" spans="1:32" ht="15.75" hidden="1" x14ac:dyDescent="0.25">
      <c r="A213" s="23">
        <v>206</v>
      </c>
      <c r="B213" s="19">
        <v>45898</v>
      </c>
      <c r="C213" s="171" t="s">
        <v>117</v>
      </c>
      <c r="D213" s="146" t="s">
        <v>552</v>
      </c>
      <c r="E213" s="24" t="str">
        <f t="shared" ca="1" si="62"/>
        <v>RICOPA RUIZ</v>
      </c>
      <c r="F213" s="169" t="str">
        <f t="shared" ca="1" si="75"/>
        <v>ISAIAS</v>
      </c>
      <c r="G213" s="52" t="str">
        <f t="shared" ca="1" si="63"/>
        <v>Zapotillo</v>
      </c>
      <c r="H213" s="102" t="str">
        <f t="shared" ca="1" si="72"/>
        <v>SI</v>
      </c>
      <c r="I213" s="51" t="s">
        <v>230</v>
      </c>
      <c r="J213" s="26" t="s">
        <v>164</v>
      </c>
      <c r="K213" s="18">
        <v>174</v>
      </c>
      <c r="L213" s="18"/>
      <c r="M213" s="18"/>
      <c r="N213" s="48">
        <f t="shared" ca="1" si="74"/>
        <v>174</v>
      </c>
      <c r="O213" s="21">
        <v>6</v>
      </c>
      <c r="P213" s="18"/>
      <c r="Q213" s="48">
        <f t="shared" ca="1" si="66"/>
        <v>12</v>
      </c>
      <c r="R213" s="70">
        <f t="shared" ca="1" si="67"/>
        <v>162</v>
      </c>
      <c r="S213" s="22">
        <v>2.8</v>
      </c>
      <c r="T213" s="49">
        <f t="shared" ca="1" si="68"/>
        <v>453.59999999999997</v>
      </c>
      <c r="U213" s="49">
        <f t="shared" ca="1" si="70"/>
        <v>16.2</v>
      </c>
      <c r="V213" s="50">
        <f t="shared" ca="1" si="73"/>
        <v>48.6</v>
      </c>
      <c r="W213" s="50">
        <f t="shared" ca="1" si="71"/>
        <v>382.79999999999995</v>
      </c>
      <c r="X213" s="339"/>
      <c r="Y213" s="341"/>
      <c r="Z213" s="344"/>
      <c r="AA213" s="300"/>
    </row>
    <row r="214" spans="1:32" ht="15.75" hidden="1" x14ac:dyDescent="0.25">
      <c r="A214" s="23">
        <v>207</v>
      </c>
      <c r="B214" s="19">
        <v>45898</v>
      </c>
      <c r="C214" s="171" t="s">
        <v>165</v>
      </c>
      <c r="D214" s="146" t="s">
        <v>553</v>
      </c>
      <c r="E214" s="24" t="str">
        <f t="shared" ca="1" si="62"/>
        <v>RAMIREZ RICOPA</v>
      </c>
      <c r="F214" s="169" t="str">
        <f t="shared" ca="1" si="75"/>
        <v>DANIEL</v>
      </c>
      <c r="G214" s="52" t="str">
        <f t="shared" ca="1" si="63"/>
        <v>Esperanza de Panaillo</v>
      </c>
      <c r="H214" s="102" t="str">
        <f t="shared" ca="1" si="72"/>
        <v>Si</v>
      </c>
      <c r="I214" s="51" t="s">
        <v>230</v>
      </c>
      <c r="J214" s="26" t="s">
        <v>164</v>
      </c>
      <c r="K214" s="18">
        <v>404</v>
      </c>
      <c r="L214" s="18"/>
      <c r="M214" s="18"/>
      <c r="N214" s="48">
        <f t="shared" ca="1" si="74"/>
        <v>404</v>
      </c>
      <c r="O214" s="21">
        <v>16</v>
      </c>
      <c r="P214" s="18"/>
      <c r="Q214" s="48">
        <f t="shared" ca="1" si="66"/>
        <v>32</v>
      </c>
      <c r="R214" s="70">
        <f t="shared" ca="1" si="67"/>
        <v>372</v>
      </c>
      <c r="S214" s="22">
        <v>2.8</v>
      </c>
      <c r="T214" s="49">
        <f t="shared" ca="1" si="68"/>
        <v>1041.5999999999999</v>
      </c>
      <c r="U214" s="49">
        <f t="shared" ca="1" si="70"/>
        <v>37.200000000000003</v>
      </c>
      <c r="V214" s="50">
        <f t="shared" ca="1" si="73"/>
        <v>111.6</v>
      </c>
      <c r="W214" s="50">
        <f t="shared" ca="1" si="71"/>
        <v>876.79999999999984</v>
      </c>
      <c r="X214" s="339"/>
      <c r="Y214" s="342"/>
      <c r="Z214" s="345"/>
      <c r="AA214" s="300"/>
    </row>
    <row r="215" spans="1:32" ht="15.6" hidden="1" customHeight="1" x14ac:dyDescent="0.25">
      <c r="A215" s="23">
        <v>208</v>
      </c>
      <c r="B215" s="19">
        <v>45899</v>
      </c>
      <c r="C215" s="171" t="s">
        <v>95</v>
      </c>
      <c r="D215" s="146" t="s">
        <v>555</v>
      </c>
      <c r="E215" s="24" t="str">
        <f t="shared" ca="1" si="62"/>
        <v>ANTONIO FLORES</v>
      </c>
      <c r="F215" s="169" t="str">
        <f t="shared" ca="1" si="75"/>
        <v>JOSE DE LOS SANTOS</v>
      </c>
      <c r="G215" s="52" t="str">
        <f t="shared" ca="1" si="63"/>
        <v>Pucallpillo</v>
      </c>
      <c r="H215" s="102" t="str">
        <f t="shared" ca="1" si="72"/>
        <v>SI</v>
      </c>
      <c r="I215" s="51" t="s">
        <v>210</v>
      </c>
      <c r="J215" s="26" t="s">
        <v>164</v>
      </c>
      <c r="K215" s="18">
        <v>943</v>
      </c>
      <c r="L215" s="18">
        <v>247</v>
      </c>
      <c r="M215" s="18"/>
      <c r="N215" s="48">
        <f t="shared" ca="1" si="74"/>
        <v>1190</v>
      </c>
      <c r="O215" s="21">
        <v>943</v>
      </c>
      <c r="P215" s="18">
        <v>247</v>
      </c>
      <c r="Q215" s="48"/>
      <c r="R215" s="106">
        <f t="shared" ca="1" si="67"/>
        <v>943</v>
      </c>
      <c r="S215" s="22">
        <v>2.8</v>
      </c>
      <c r="T215" s="49">
        <f t="shared" ca="1" si="68"/>
        <v>2640.3999999999996</v>
      </c>
      <c r="U215" s="49">
        <f t="shared" ref="U215:U243" ca="1" si="76">IF(E215="","",0*R215)</f>
        <v>0</v>
      </c>
      <c r="V215" s="50">
        <f t="shared" ca="1" si="73"/>
        <v>282.89999999999998</v>
      </c>
      <c r="W215" s="322">
        <f t="shared" ref="W215:W236" ca="1" si="77">IF(E215="","",T215-U215-V215)</f>
        <v>2357.4999999999995</v>
      </c>
      <c r="X215" s="419" t="s">
        <v>450</v>
      </c>
      <c r="Y215" s="357" t="s">
        <v>585</v>
      </c>
      <c r="Z215" s="377" t="s">
        <v>532</v>
      </c>
      <c r="AA215" s="300"/>
    </row>
    <row r="216" spans="1:32" ht="15.6" hidden="1" customHeight="1" x14ac:dyDescent="0.25">
      <c r="A216" s="23">
        <v>209</v>
      </c>
      <c r="B216" s="19">
        <v>45899</v>
      </c>
      <c r="C216" s="171" t="s">
        <v>111</v>
      </c>
      <c r="D216" s="146" t="s">
        <v>556</v>
      </c>
      <c r="E216" s="24" t="str">
        <f t="shared" ca="1" si="62"/>
        <v xml:space="preserve">SANGAMA GUERRA </v>
      </c>
      <c r="F216" s="169" t="str">
        <f t="shared" ca="1" si="75"/>
        <v>LEONCIO</v>
      </c>
      <c r="G216" s="52" t="str">
        <f t="shared" ca="1" si="63"/>
        <v>Pueblo Nuevo</v>
      </c>
      <c r="H216" s="102" t="str">
        <f t="shared" ca="1" si="72"/>
        <v>SI</v>
      </c>
      <c r="I216" s="51" t="s">
        <v>210</v>
      </c>
      <c r="J216" s="26" t="s">
        <v>164</v>
      </c>
      <c r="K216" s="18">
        <v>132</v>
      </c>
      <c r="L216" s="18"/>
      <c r="M216" s="18"/>
      <c r="N216" s="104">
        <f t="shared" ca="1" si="74"/>
        <v>132</v>
      </c>
      <c r="O216" s="105">
        <v>132</v>
      </c>
      <c r="P216" s="18"/>
      <c r="Q216" s="48"/>
      <c r="R216" s="106">
        <f t="shared" ca="1" si="67"/>
        <v>132</v>
      </c>
      <c r="S216" s="22">
        <v>2.8</v>
      </c>
      <c r="T216" s="49">
        <f t="shared" ca="1" si="68"/>
        <v>369.59999999999997</v>
      </c>
      <c r="U216" s="49">
        <f t="shared" ca="1" si="76"/>
        <v>0</v>
      </c>
      <c r="V216" s="50">
        <f t="shared" ca="1" si="73"/>
        <v>39.6</v>
      </c>
      <c r="W216" s="322">
        <f t="shared" ca="1" si="77"/>
        <v>329.99999999999994</v>
      </c>
      <c r="X216" s="419"/>
      <c r="Y216" s="357"/>
      <c r="Z216" s="378"/>
      <c r="AA216" s="300"/>
    </row>
    <row r="217" spans="1:32" ht="15.6" hidden="1" customHeight="1" x14ac:dyDescent="0.25">
      <c r="A217" s="23">
        <v>210</v>
      </c>
      <c r="B217" s="19">
        <v>45899</v>
      </c>
      <c r="C217" s="171" t="s">
        <v>110</v>
      </c>
      <c r="D217" s="146" t="s">
        <v>557</v>
      </c>
      <c r="E217" s="73" t="str">
        <f t="shared" ca="1" si="62"/>
        <v xml:space="preserve">SANGAMA GUERRA </v>
      </c>
      <c r="F217" s="169" t="str">
        <f t="shared" ca="1" si="75"/>
        <v>EDMUNDO</v>
      </c>
      <c r="G217" s="189" t="str">
        <f t="shared" ca="1" si="63"/>
        <v>Pueblo Nuevo</v>
      </c>
      <c r="H217" s="102" t="str">
        <f t="shared" ca="1" si="72"/>
        <v>SI</v>
      </c>
      <c r="I217" s="51" t="s">
        <v>210</v>
      </c>
      <c r="J217" s="26" t="s">
        <v>164</v>
      </c>
      <c r="K217" s="18">
        <v>343</v>
      </c>
      <c r="L217" s="18"/>
      <c r="M217" s="18"/>
      <c r="N217" s="104">
        <f t="shared" ca="1" si="74"/>
        <v>343</v>
      </c>
      <c r="O217" s="105">
        <v>343</v>
      </c>
      <c r="P217" s="18"/>
      <c r="Q217" s="48"/>
      <c r="R217" s="106">
        <f t="shared" ca="1" si="67"/>
        <v>343</v>
      </c>
      <c r="S217" s="22">
        <v>2.8</v>
      </c>
      <c r="T217" s="49">
        <f t="shared" ca="1" si="68"/>
        <v>960.4</v>
      </c>
      <c r="U217" s="49">
        <f t="shared" ca="1" si="76"/>
        <v>0</v>
      </c>
      <c r="V217" s="50">
        <f t="shared" ca="1" si="73"/>
        <v>102.89999999999999</v>
      </c>
      <c r="W217" s="322">
        <f t="shared" ca="1" si="77"/>
        <v>857.5</v>
      </c>
      <c r="X217" s="419"/>
      <c r="Y217" s="357"/>
      <c r="Z217" s="378"/>
      <c r="AA217" s="300"/>
    </row>
    <row r="218" spans="1:32" ht="15.6" hidden="1" customHeight="1" x14ac:dyDescent="0.25">
      <c r="A218" s="23">
        <v>211</v>
      </c>
      <c r="B218" s="19">
        <v>45899</v>
      </c>
      <c r="C218" s="171" t="s">
        <v>105</v>
      </c>
      <c r="D218" s="146" t="s">
        <v>558</v>
      </c>
      <c r="E218" s="73" t="str">
        <f t="shared" ca="1" si="62"/>
        <v>CAPORATA ACHO</v>
      </c>
      <c r="F218" s="169" t="str">
        <f t="shared" ca="1" si="75"/>
        <v>WILFREDO</v>
      </c>
      <c r="G218" s="189" t="str">
        <f t="shared" ca="1" si="63"/>
        <v>Pueblo Nuevo</v>
      </c>
      <c r="H218" s="102" t="str">
        <f t="shared" ca="1" si="72"/>
        <v>SI</v>
      </c>
      <c r="I218" s="51" t="s">
        <v>210</v>
      </c>
      <c r="J218" s="26" t="s">
        <v>164</v>
      </c>
      <c r="K218" s="103">
        <v>165</v>
      </c>
      <c r="L218" s="103"/>
      <c r="M218" s="103"/>
      <c r="N218" s="104">
        <f t="shared" ca="1" si="74"/>
        <v>165</v>
      </c>
      <c r="O218" s="105">
        <v>165</v>
      </c>
      <c r="P218" s="18"/>
      <c r="Q218" s="48"/>
      <c r="R218" s="106">
        <f t="shared" ca="1" si="67"/>
        <v>165</v>
      </c>
      <c r="S218" s="22">
        <v>2.8</v>
      </c>
      <c r="T218" s="49">
        <f t="shared" ca="1" si="68"/>
        <v>461.99999999999994</v>
      </c>
      <c r="U218" s="49">
        <f t="shared" ca="1" si="76"/>
        <v>0</v>
      </c>
      <c r="V218" s="50">
        <f t="shared" ca="1" si="73"/>
        <v>49.5</v>
      </c>
      <c r="W218" s="322">
        <f t="shared" ca="1" si="77"/>
        <v>412.49999999999994</v>
      </c>
      <c r="X218" s="419"/>
      <c r="Y218" s="357"/>
      <c r="Z218" s="378"/>
      <c r="AA218" s="300"/>
    </row>
    <row r="219" spans="1:32" ht="15.6" hidden="1" customHeight="1" x14ac:dyDescent="0.25">
      <c r="A219" s="23">
        <v>212</v>
      </c>
      <c r="B219" s="19">
        <v>45899</v>
      </c>
      <c r="C219" s="101" t="s">
        <v>96</v>
      </c>
      <c r="D219" s="146" t="s">
        <v>559</v>
      </c>
      <c r="E219" s="73" t="str">
        <f t="shared" ca="1" si="62"/>
        <v xml:space="preserve">BARDALES VELA </v>
      </c>
      <c r="F219" s="169" t="str">
        <f t="shared" ca="1" si="75"/>
        <v>ADOLFO</v>
      </c>
      <c r="G219" s="189" t="str">
        <f t="shared" ca="1" si="63"/>
        <v>Pucallpillo</v>
      </c>
      <c r="H219" s="102" t="str">
        <f t="shared" ca="1" si="72"/>
        <v>SI</v>
      </c>
      <c r="I219" s="51" t="s">
        <v>210</v>
      </c>
      <c r="J219" s="26" t="s">
        <v>164</v>
      </c>
      <c r="K219" s="103">
        <v>730</v>
      </c>
      <c r="L219" s="103"/>
      <c r="M219" s="103"/>
      <c r="N219" s="104">
        <f ca="1">IF(E219="","",K219+L219+M219)</f>
        <v>730</v>
      </c>
      <c r="O219" s="105">
        <v>730</v>
      </c>
      <c r="P219" s="18"/>
      <c r="Q219" s="48"/>
      <c r="R219" s="106">
        <f t="shared" ca="1" si="67"/>
        <v>730</v>
      </c>
      <c r="S219" s="22">
        <v>2.8</v>
      </c>
      <c r="T219" s="49">
        <f t="shared" ca="1" si="68"/>
        <v>2043.9999999999998</v>
      </c>
      <c r="U219" s="49">
        <f t="shared" ca="1" si="76"/>
        <v>0</v>
      </c>
      <c r="V219" s="50">
        <f t="shared" ca="1" si="73"/>
        <v>219</v>
      </c>
      <c r="W219" s="322">
        <f t="shared" ca="1" si="77"/>
        <v>1824.9999999999998</v>
      </c>
      <c r="X219" s="419"/>
      <c r="Y219" s="357"/>
      <c r="Z219" s="378"/>
      <c r="AA219" s="300"/>
    </row>
    <row r="220" spans="1:32" ht="15.6" hidden="1" customHeight="1" x14ac:dyDescent="0.25">
      <c r="A220" s="23">
        <v>213</v>
      </c>
      <c r="B220" s="19">
        <v>45899</v>
      </c>
      <c r="C220" s="101" t="s">
        <v>104</v>
      </c>
      <c r="D220" s="146" t="s">
        <v>560</v>
      </c>
      <c r="E220" s="73" t="str">
        <f t="shared" ca="1" si="62"/>
        <v>BONILLA FELIX</v>
      </c>
      <c r="F220" s="169" t="str">
        <f t="shared" ca="1" si="75"/>
        <v>BASILIO ELISEO</v>
      </c>
      <c r="G220" s="189" t="str">
        <f t="shared" ca="1" si="63"/>
        <v>Pueblo Nuevo</v>
      </c>
      <c r="H220" s="102" t="str">
        <f t="shared" ca="1" si="72"/>
        <v>SI</v>
      </c>
      <c r="I220" s="51" t="s">
        <v>210</v>
      </c>
      <c r="J220" s="26" t="s">
        <v>164</v>
      </c>
      <c r="K220" s="103">
        <v>201</v>
      </c>
      <c r="L220" s="103"/>
      <c r="M220" s="103"/>
      <c r="N220" s="104">
        <f t="shared" ca="1" si="65"/>
        <v>201</v>
      </c>
      <c r="O220" s="105">
        <v>201</v>
      </c>
      <c r="P220" s="18"/>
      <c r="Q220" s="48"/>
      <c r="R220" s="106">
        <f t="shared" ca="1" si="67"/>
        <v>201</v>
      </c>
      <c r="S220" s="22">
        <v>2.8</v>
      </c>
      <c r="T220" s="107">
        <f t="shared" ca="1" si="68"/>
        <v>562.79999999999995</v>
      </c>
      <c r="U220" s="107">
        <f t="shared" ca="1" si="76"/>
        <v>0</v>
      </c>
      <c r="V220" s="108">
        <f t="shared" ca="1" si="73"/>
        <v>60.3</v>
      </c>
      <c r="W220" s="311">
        <f t="shared" ca="1" si="77"/>
        <v>502.49999999999994</v>
      </c>
      <c r="X220" s="419"/>
      <c r="Y220" s="357"/>
      <c r="Z220" s="378"/>
      <c r="AA220" s="300"/>
    </row>
    <row r="221" spans="1:32" s="125" customFormat="1" ht="15.6" hidden="1" customHeight="1" x14ac:dyDescent="0.25">
      <c r="A221" s="145">
        <v>214</v>
      </c>
      <c r="B221" s="19">
        <v>45899</v>
      </c>
      <c r="C221" s="101" t="s">
        <v>92</v>
      </c>
      <c r="D221" s="146" t="s">
        <v>561</v>
      </c>
      <c r="E221" s="73" t="str">
        <f t="shared" ca="1" si="62"/>
        <v xml:space="preserve">ALTUNA SILVA </v>
      </c>
      <c r="F221" s="169" t="str">
        <f t="shared" ca="1" si="75"/>
        <v xml:space="preserve">ALEJANDRO </v>
      </c>
      <c r="G221" s="189" t="str">
        <f t="shared" ca="1" si="63"/>
        <v>Esperanza de Panaillo</v>
      </c>
      <c r="H221" s="102" t="str">
        <f t="shared" ca="1" si="72"/>
        <v>SI</v>
      </c>
      <c r="I221" s="51" t="s">
        <v>210</v>
      </c>
      <c r="J221" s="26" t="s">
        <v>164</v>
      </c>
      <c r="K221" s="103">
        <v>116</v>
      </c>
      <c r="L221" s="103"/>
      <c r="M221" s="103"/>
      <c r="N221" s="104">
        <f t="shared" ca="1" si="65"/>
        <v>116</v>
      </c>
      <c r="O221" s="105">
        <v>116</v>
      </c>
      <c r="P221" s="138"/>
      <c r="Q221" s="156"/>
      <c r="R221" s="106">
        <f t="shared" ca="1" si="67"/>
        <v>116</v>
      </c>
      <c r="S221" s="22">
        <v>2.8</v>
      </c>
      <c r="T221" s="107">
        <f t="shared" ca="1" si="68"/>
        <v>324.79999999999995</v>
      </c>
      <c r="U221" s="107">
        <f t="shared" ca="1" si="76"/>
        <v>0</v>
      </c>
      <c r="V221" s="108">
        <f t="shared" ca="1" si="73"/>
        <v>34.799999999999997</v>
      </c>
      <c r="W221" s="311">
        <f t="shared" ca="1" si="77"/>
        <v>289.99999999999994</v>
      </c>
      <c r="X221" s="419"/>
      <c r="Y221" s="357"/>
      <c r="Z221" s="378"/>
      <c r="AA221" s="332"/>
    </row>
    <row r="222" spans="1:32" ht="15.6" hidden="1" customHeight="1" x14ac:dyDescent="0.25">
      <c r="A222" s="23">
        <v>215</v>
      </c>
      <c r="B222" s="19">
        <v>45899</v>
      </c>
      <c r="C222" s="101" t="s">
        <v>89</v>
      </c>
      <c r="D222" s="146" t="s">
        <v>562</v>
      </c>
      <c r="E222" s="73" t="str">
        <f t="shared" ca="1" si="62"/>
        <v>FLORES SAAVEDRA</v>
      </c>
      <c r="F222" s="169" t="str">
        <f t="shared" ca="1" si="75"/>
        <v>JORGE</v>
      </c>
      <c r="G222" s="189" t="str">
        <f t="shared" ca="1" si="63"/>
        <v>Bellavista</v>
      </c>
      <c r="H222" s="102" t="str">
        <f t="shared" ca="1" si="72"/>
        <v>Si</v>
      </c>
      <c r="I222" s="51" t="s">
        <v>210</v>
      </c>
      <c r="J222" s="26" t="s">
        <v>164</v>
      </c>
      <c r="K222" s="103">
        <v>246</v>
      </c>
      <c r="L222" s="103"/>
      <c r="M222" s="103"/>
      <c r="N222" s="104">
        <f t="shared" ca="1" si="65"/>
        <v>246</v>
      </c>
      <c r="O222" s="105">
        <v>246</v>
      </c>
      <c r="P222" s="18"/>
      <c r="Q222" s="48"/>
      <c r="R222" s="106">
        <f t="shared" ca="1" si="67"/>
        <v>246</v>
      </c>
      <c r="S222" s="22">
        <v>2.8</v>
      </c>
      <c r="T222" s="107">
        <f t="shared" ca="1" si="68"/>
        <v>688.8</v>
      </c>
      <c r="U222" s="107">
        <f t="shared" ca="1" si="76"/>
        <v>0</v>
      </c>
      <c r="V222" s="108">
        <f t="shared" ca="1" si="73"/>
        <v>73.8</v>
      </c>
      <c r="W222" s="311">
        <f t="shared" ca="1" si="77"/>
        <v>615</v>
      </c>
      <c r="X222" s="419"/>
      <c r="Y222" s="357"/>
      <c r="Z222" s="378"/>
      <c r="AA222" s="300"/>
    </row>
    <row r="223" spans="1:32" s="204" customFormat="1" ht="15.6" hidden="1" customHeight="1" x14ac:dyDescent="0.25">
      <c r="A223" s="23">
        <v>216</v>
      </c>
      <c r="B223" s="19">
        <v>45899</v>
      </c>
      <c r="C223" s="101" t="s">
        <v>98</v>
      </c>
      <c r="D223" s="146" t="s">
        <v>563</v>
      </c>
      <c r="E223" s="73" t="str">
        <f t="shared" ca="1" si="62"/>
        <v>DAMIAN SAAVEDRA</v>
      </c>
      <c r="F223" s="169" t="str">
        <f t="shared" ca="1" si="75"/>
        <v>CARLOS ENRIQUE</v>
      </c>
      <c r="G223" s="189" t="str">
        <f t="shared" ca="1" si="63"/>
        <v>Pucallpillo</v>
      </c>
      <c r="H223" s="102" t="str">
        <f t="shared" ca="1" si="72"/>
        <v>SI</v>
      </c>
      <c r="I223" s="197" t="s">
        <v>210</v>
      </c>
      <c r="J223" s="26" t="s">
        <v>164</v>
      </c>
      <c r="K223" s="103">
        <v>282</v>
      </c>
      <c r="L223" s="103"/>
      <c r="M223" s="103"/>
      <c r="N223" s="104">
        <f t="shared" ca="1" si="65"/>
        <v>282</v>
      </c>
      <c r="O223" s="105">
        <v>282</v>
      </c>
      <c r="P223" s="199"/>
      <c r="Q223" s="48"/>
      <c r="R223" s="106">
        <f t="shared" ca="1" si="67"/>
        <v>282</v>
      </c>
      <c r="S223" s="22">
        <v>2.8</v>
      </c>
      <c r="T223" s="107">
        <f t="shared" ca="1" si="68"/>
        <v>789.59999999999991</v>
      </c>
      <c r="U223" s="107">
        <f t="shared" ca="1" si="76"/>
        <v>0</v>
      </c>
      <c r="V223" s="108">
        <f t="shared" ca="1" si="73"/>
        <v>84.6</v>
      </c>
      <c r="W223" s="311">
        <f t="shared" ca="1" si="77"/>
        <v>704.99999999999989</v>
      </c>
      <c r="X223" s="419"/>
      <c r="Y223" s="357"/>
      <c r="Z223" s="378"/>
      <c r="AA223" s="300"/>
      <c r="AB223"/>
      <c r="AC223"/>
      <c r="AD223"/>
      <c r="AE223"/>
      <c r="AF223"/>
    </row>
    <row r="224" spans="1:32" ht="15.6" hidden="1" customHeight="1" x14ac:dyDescent="0.25">
      <c r="A224" s="23">
        <v>217</v>
      </c>
      <c r="B224" s="19">
        <v>45899</v>
      </c>
      <c r="C224" s="101" t="s">
        <v>108</v>
      </c>
      <c r="D224" s="146" t="s">
        <v>564</v>
      </c>
      <c r="E224" s="73" t="str">
        <f t="shared" ref="E224:E274" ca="1" si="78">IF(C224="","",VLOOKUP(C224,bdsocios,2,FALSE))</f>
        <v>INOCENTE PACAYA</v>
      </c>
      <c r="F224" s="169" t="str">
        <f t="shared" ref="F224:F288" ca="1" si="79">IF(C224="","",VLOOKUP(C224,bdsocios,3,FALSE))</f>
        <v>MANASES</v>
      </c>
      <c r="G224" s="189" t="str">
        <f t="shared" ref="G224:G288" ca="1" si="80">IF(C224="","",VLOOKUP(C224,bdsocios,4,FALSE))</f>
        <v>Pueblo Nuevo</v>
      </c>
      <c r="H224" s="102" t="str">
        <f t="shared" ref="H224:H288" ca="1" si="81">IF(C224="","",VLOOKUP(C224,bdsocios,5,FALSE))</f>
        <v>SI</v>
      </c>
      <c r="I224" s="51" t="s">
        <v>210</v>
      </c>
      <c r="J224" s="26" t="s">
        <v>164</v>
      </c>
      <c r="K224" s="103">
        <v>204</v>
      </c>
      <c r="L224" s="103"/>
      <c r="M224" s="103"/>
      <c r="N224" s="104">
        <f t="shared" ref="N224:N288" ca="1" si="82">IF(E224="","",K224+L224+M224)</f>
        <v>204</v>
      </c>
      <c r="O224" s="105">
        <v>204</v>
      </c>
      <c r="P224" s="18"/>
      <c r="Q224" s="48"/>
      <c r="R224" s="106">
        <f t="shared" ca="1" si="67"/>
        <v>204</v>
      </c>
      <c r="S224" s="22">
        <v>2.8</v>
      </c>
      <c r="T224" s="107">
        <f t="shared" ca="1" si="68"/>
        <v>571.19999999999993</v>
      </c>
      <c r="U224" s="107">
        <f t="shared" ca="1" si="76"/>
        <v>0</v>
      </c>
      <c r="V224" s="108">
        <f t="shared" ca="1" si="73"/>
        <v>61.199999999999996</v>
      </c>
      <c r="W224" s="311">
        <f t="shared" ca="1" si="77"/>
        <v>509.99999999999994</v>
      </c>
      <c r="X224" s="419"/>
      <c r="Y224" s="357"/>
      <c r="Z224" s="378"/>
      <c r="AA224" s="300"/>
    </row>
    <row r="225" spans="1:27" ht="15.6" hidden="1" customHeight="1" x14ac:dyDescent="0.25">
      <c r="A225" s="23">
        <v>218</v>
      </c>
      <c r="B225" s="19">
        <v>45899</v>
      </c>
      <c r="C225" s="101" t="s">
        <v>114</v>
      </c>
      <c r="D225" s="146" t="s">
        <v>565</v>
      </c>
      <c r="E225" s="73" t="str">
        <f t="shared" ca="1" si="78"/>
        <v>LOPEZ DURAND</v>
      </c>
      <c r="F225" s="169" t="str">
        <f t="shared" ca="1" si="79"/>
        <v>ISAAC</v>
      </c>
      <c r="G225" s="189" t="str">
        <f t="shared" ca="1" si="80"/>
        <v>San Juan</v>
      </c>
      <c r="H225" s="102" t="str">
        <f t="shared" ca="1" si="81"/>
        <v>SI</v>
      </c>
      <c r="I225" s="51" t="s">
        <v>210</v>
      </c>
      <c r="J225" s="26" t="s">
        <v>164</v>
      </c>
      <c r="K225" s="103">
        <v>407</v>
      </c>
      <c r="L225" s="103"/>
      <c r="M225" s="103"/>
      <c r="N225" s="104">
        <f t="shared" ca="1" si="82"/>
        <v>407</v>
      </c>
      <c r="O225" s="105">
        <v>407</v>
      </c>
      <c r="P225" s="18"/>
      <c r="Q225" s="48"/>
      <c r="R225" s="106">
        <f t="shared" ca="1" si="67"/>
        <v>407</v>
      </c>
      <c r="S225" s="22">
        <v>2.8</v>
      </c>
      <c r="T225" s="107">
        <f t="shared" ca="1" si="68"/>
        <v>1139.5999999999999</v>
      </c>
      <c r="U225" s="107">
        <f t="shared" ca="1" si="76"/>
        <v>0</v>
      </c>
      <c r="V225" s="108">
        <f t="shared" ca="1" si="73"/>
        <v>122.1</v>
      </c>
      <c r="W225" s="311">
        <f t="shared" ca="1" si="77"/>
        <v>1017.4999999999999</v>
      </c>
      <c r="X225" s="419"/>
      <c r="Y225" s="357"/>
      <c r="Z225" s="378"/>
      <c r="AA225" s="300"/>
    </row>
    <row r="226" spans="1:27" ht="15.6" hidden="1" customHeight="1" x14ac:dyDescent="0.25">
      <c r="A226" s="23">
        <v>219</v>
      </c>
      <c r="B226" s="19">
        <v>45899</v>
      </c>
      <c r="C226" s="101" t="s">
        <v>88</v>
      </c>
      <c r="D226" s="146" t="s">
        <v>566</v>
      </c>
      <c r="E226" s="73" t="str">
        <f t="shared" ca="1" si="78"/>
        <v>AMASIFEN PEZO</v>
      </c>
      <c r="F226" s="169" t="str">
        <f t="shared" ca="1" si="79"/>
        <v>OSCAR</v>
      </c>
      <c r="G226" s="189" t="str">
        <f t="shared" ca="1" si="80"/>
        <v>Bellavista</v>
      </c>
      <c r="H226" s="102" t="str">
        <f t="shared" ca="1" si="81"/>
        <v>SI</v>
      </c>
      <c r="I226" s="51" t="s">
        <v>210</v>
      </c>
      <c r="J226" s="26" t="s">
        <v>164</v>
      </c>
      <c r="K226" s="103">
        <v>176</v>
      </c>
      <c r="L226" s="103"/>
      <c r="M226" s="103"/>
      <c r="N226" s="104">
        <f t="shared" ca="1" si="82"/>
        <v>176</v>
      </c>
      <c r="O226" s="105">
        <v>176</v>
      </c>
      <c r="P226" s="18"/>
      <c r="Q226" s="48"/>
      <c r="R226" s="106">
        <f t="shared" ca="1" si="67"/>
        <v>176</v>
      </c>
      <c r="S226" s="22">
        <v>2.8</v>
      </c>
      <c r="T226" s="107">
        <f t="shared" ca="1" si="68"/>
        <v>492.79999999999995</v>
      </c>
      <c r="U226" s="107">
        <f t="shared" ca="1" si="76"/>
        <v>0</v>
      </c>
      <c r="V226" s="108">
        <f t="shared" ca="1" si="73"/>
        <v>52.8</v>
      </c>
      <c r="W226" s="311">
        <f t="shared" ca="1" si="77"/>
        <v>439.99999999999994</v>
      </c>
      <c r="X226" s="419"/>
      <c r="Y226" s="357"/>
      <c r="Z226" s="378"/>
      <c r="AA226" s="300"/>
    </row>
    <row r="227" spans="1:27" ht="15.6" hidden="1" customHeight="1" x14ac:dyDescent="0.25">
      <c r="A227" s="23">
        <v>220</v>
      </c>
      <c r="B227" s="19">
        <v>45899</v>
      </c>
      <c r="C227" s="101" t="s">
        <v>99</v>
      </c>
      <c r="D227" s="146" t="s">
        <v>567</v>
      </c>
      <c r="E227" s="73" t="str">
        <f t="shared" ca="1" si="78"/>
        <v>SALAS TAPULLIMA</v>
      </c>
      <c r="F227" s="169" t="str">
        <f t="shared" ca="1" si="79"/>
        <v>EUSEBIO</v>
      </c>
      <c r="G227" s="189" t="str">
        <f t="shared" ca="1" si="80"/>
        <v>Pucallpillo</v>
      </c>
      <c r="H227" s="102" t="str">
        <f t="shared" ca="1" si="81"/>
        <v>SI</v>
      </c>
      <c r="I227" s="51" t="s">
        <v>210</v>
      </c>
      <c r="J227" s="26" t="s">
        <v>164</v>
      </c>
      <c r="K227" s="103">
        <v>686</v>
      </c>
      <c r="L227" s="103"/>
      <c r="M227" s="103"/>
      <c r="N227" s="104">
        <f t="shared" ca="1" si="82"/>
        <v>686</v>
      </c>
      <c r="O227" s="105">
        <v>686</v>
      </c>
      <c r="P227" s="18"/>
      <c r="Q227" s="48"/>
      <c r="R227" s="106">
        <f t="shared" ca="1" si="67"/>
        <v>686</v>
      </c>
      <c r="S227" s="22">
        <v>2.8</v>
      </c>
      <c r="T227" s="107">
        <f t="shared" ca="1" si="68"/>
        <v>1920.8</v>
      </c>
      <c r="U227" s="107">
        <f t="shared" ca="1" si="76"/>
        <v>0</v>
      </c>
      <c r="V227" s="108">
        <f t="shared" ca="1" si="73"/>
        <v>205.79999999999998</v>
      </c>
      <c r="W227" s="311">
        <f t="shared" ca="1" si="77"/>
        <v>1715</v>
      </c>
      <c r="X227" s="419"/>
      <c r="Y227" s="357"/>
      <c r="Z227" s="378"/>
      <c r="AA227" s="300"/>
    </row>
    <row r="228" spans="1:27" ht="15.6" hidden="1" customHeight="1" x14ac:dyDescent="0.25">
      <c r="A228" s="23">
        <v>221</v>
      </c>
      <c r="B228" s="19">
        <v>45899</v>
      </c>
      <c r="C228" s="101" t="s">
        <v>158</v>
      </c>
      <c r="D228" s="146" t="s">
        <v>568</v>
      </c>
      <c r="E228" s="73" t="str">
        <f t="shared" ca="1" si="78"/>
        <v>ROJAS RODRIGUEZ</v>
      </c>
      <c r="F228" s="169" t="str">
        <f t="shared" ca="1" si="79"/>
        <v>LAURA SILVIA</v>
      </c>
      <c r="G228" s="189" t="str">
        <f t="shared" ca="1" si="80"/>
        <v>Pucallpillo</v>
      </c>
      <c r="H228" s="102" t="str">
        <f t="shared" ca="1" si="81"/>
        <v>Si</v>
      </c>
      <c r="I228" s="51" t="s">
        <v>210</v>
      </c>
      <c r="J228" s="26" t="s">
        <v>164</v>
      </c>
      <c r="K228" s="103">
        <v>293</v>
      </c>
      <c r="L228" s="103"/>
      <c r="M228" s="103"/>
      <c r="N228" s="104">
        <f t="shared" ca="1" si="82"/>
        <v>293</v>
      </c>
      <c r="O228" s="105">
        <v>293</v>
      </c>
      <c r="P228" s="18"/>
      <c r="Q228" s="48"/>
      <c r="R228" s="106">
        <f t="shared" ca="1" si="67"/>
        <v>293</v>
      </c>
      <c r="S228" s="22">
        <v>2.8</v>
      </c>
      <c r="T228" s="107">
        <f t="shared" ca="1" si="68"/>
        <v>820.4</v>
      </c>
      <c r="U228" s="107">
        <f t="shared" ca="1" si="76"/>
        <v>0</v>
      </c>
      <c r="V228" s="108">
        <f t="shared" ca="1" si="73"/>
        <v>87.899999999999991</v>
      </c>
      <c r="W228" s="311">
        <f t="shared" ca="1" si="77"/>
        <v>732.5</v>
      </c>
      <c r="X228" s="419"/>
      <c r="Y228" s="357"/>
      <c r="Z228" s="378"/>
      <c r="AA228" s="300"/>
    </row>
    <row r="229" spans="1:27" s="125" customFormat="1" ht="15.6" hidden="1" customHeight="1" x14ac:dyDescent="0.25">
      <c r="A229" s="145">
        <v>222</v>
      </c>
      <c r="B229" s="19">
        <v>45899</v>
      </c>
      <c r="C229" s="101" t="s">
        <v>106</v>
      </c>
      <c r="D229" s="146" t="s">
        <v>569</v>
      </c>
      <c r="E229" s="73" t="str">
        <f t="shared" ca="1" si="78"/>
        <v>CHAVEZ DEL RIO</v>
      </c>
      <c r="F229" s="169" t="str">
        <f t="shared" ca="1" si="79"/>
        <v>JULIO MAGNO</v>
      </c>
      <c r="G229" s="189" t="str">
        <f t="shared" ca="1" si="80"/>
        <v>Pueblo Nuevo</v>
      </c>
      <c r="H229" s="102" t="str">
        <f t="shared" ca="1" si="81"/>
        <v>SI</v>
      </c>
      <c r="I229" s="51" t="s">
        <v>210</v>
      </c>
      <c r="J229" s="26" t="s">
        <v>164</v>
      </c>
      <c r="K229" s="103">
        <v>226</v>
      </c>
      <c r="L229" s="103"/>
      <c r="M229" s="103"/>
      <c r="N229" s="104">
        <f t="shared" ca="1" si="82"/>
        <v>226</v>
      </c>
      <c r="O229" s="105">
        <v>226</v>
      </c>
      <c r="P229" s="138"/>
      <c r="Q229" s="156"/>
      <c r="R229" s="106">
        <f t="shared" ca="1" si="67"/>
        <v>226</v>
      </c>
      <c r="S229" s="22">
        <v>2.8</v>
      </c>
      <c r="T229" s="107">
        <f t="shared" ca="1" si="68"/>
        <v>632.79999999999995</v>
      </c>
      <c r="U229" s="107">
        <f t="shared" ca="1" si="76"/>
        <v>0</v>
      </c>
      <c r="V229" s="108">
        <f t="shared" ca="1" si="73"/>
        <v>67.8</v>
      </c>
      <c r="W229" s="311">
        <f t="shared" ca="1" si="77"/>
        <v>565</v>
      </c>
      <c r="X229" s="419"/>
      <c r="Y229" s="357"/>
      <c r="Z229" s="378"/>
      <c r="AA229" s="332"/>
    </row>
    <row r="230" spans="1:27" ht="15.6" hidden="1" customHeight="1" x14ac:dyDescent="0.25">
      <c r="A230" s="145">
        <v>223</v>
      </c>
      <c r="B230" s="19">
        <v>45899</v>
      </c>
      <c r="C230" s="101" t="s">
        <v>87</v>
      </c>
      <c r="D230" s="146" t="s">
        <v>570</v>
      </c>
      <c r="E230" s="73" t="str">
        <f t="shared" ca="1" si="78"/>
        <v>AMASIFUEN INOCENTE</v>
      </c>
      <c r="F230" s="169" t="str">
        <f t="shared" ca="1" si="79"/>
        <v>RAFAEL</v>
      </c>
      <c r="G230" s="189" t="str">
        <f t="shared" ca="1" si="80"/>
        <v>Bellavista</v>
      </c>
      <c r="H230" s="102" t="str">
        <f t="shared" ca="1" si="81"/>
        <v>SI</v>
      </c>
      <c r="I230" s="51" t="s">
        <v>210</v>
      </c>
      <c r="J230" s="26" t="s">
        <v>164</v>
      </c>
      <c r="K230" s="103">
        <v>983</v>
      </c>
      <c r="L230" s="103"/>
      <c r="M230" s="103"/>
      <c r="N230" s="104">
        <f t="shared" ca="1" si="82"/>
        <v>983</v>
      </c>
      <c r="O230" s="105">
        <v>983</v>
      </c>
      <c r="P230" s="18"/>
      <c r="Q230" s="48"/>
      <c r="R230" s="106">
        <f t="shared" ca="1" si="67"/>
        <v>983</v>
      </c>
      <c r="S230" s="22">
        <v>2.8</v>
      </c>
      <c r="T230" s="107">
        <f t="shared" ca="1" si="68"/>
        <v>2752.3999999999996</v>
      </c>
      <c r="U230" s="107">
        <f t="shared" ca="1" si="76"/>
        <v>0</v>
      </c>
      <c r="V230" s="108">
        <f t="shared" ca="1" si="73"/>
        <v>294.89999999999998</v>
      </c>
      <c r="W230" s="311">
        <f t="shared" ca="1" si="77"/>
        <v>2457.4999999999995</v>
      </c>
      <c r="X230" s="419"/>
      <c r="Y230" s="357"/>
      <c r="Z230" s="378"/>
      <c r="AA230" s="300"/>
    </row>
    <row r="231" spans="1:27" s="125" customFormat="1" ht="15.6" hidden="1" customHeight="1" x14ac:dyDescent="0.25">
      <c r="A231" s="145">
        <v>224</v>
      </c>
      <c r="B231" s="19">
        <v>45899</v>
      </c>
      <c r="C231" s="101" t="s">
        <v>97</v>
      </c>
      <c r="D231" s="146" t="s">
        <v>571</v>
      </c>
      <c r="E231" s="73" t="str">
        <f t="shared" ca="1" si="78"/>
        <v>BUSTAMANTE GONZALES</v>
      </c>
      <c r="F231" s="169" t="str">
        <f t="shared" ca="1" si="79"/>
        <v>SEGUNDO</v>
      </c>
      <c r="G231" s="189" t="str">
        <f t="shared" ca="1" si="80"/>
        <v>Pucallpillo</v>
      </c>
      <c r="H231" s="102" t="str">
        <f t="shared" ca="1" si="81"/>
        <v>SI</v>
      </c>
      <c r="I231" s="51" t="s">
        <v>210</v>
      </c>
      <c r="J231" s="26" t="s">
        <v>164</v>
      </c>
      <c r="K231" s="103">
        <v>1228</v>
      </c>
      <c r="L231" s="103"/>
      <c r="M231" s="103"/>
      <c r="N231" s="104">
        <f t="shared" ca="1" si="82"/>
        <v>1228</v>
      </c>
      <c r="O231" s="105">
        <v>1228</v>
      </c>
      <c r="P231" s="138"/>
      <c r="Q231" s="156"/>
      <c r="R231" s="106">
        <f t="shared" ca="1" si="67"/>
        <v>1228</v>
      </c>
      <c r="S231" s="22">
        <v>2.8</v>
      </c>
      <c r="T231" s="107">
        <f t="shared" ca="1" si="68"/>
        <v>3438.3999999999996</v>
      </c>
      <c r="U231" s="107">
        <f t="shared" ca="1" si="76"/>
        <v>0</v>
      </c>
      <c r="V231" s="108">
        <f t="shared" ca="1" si="73"/>
        <v>368.4</v>
      </c>
      <c r="W231" s="311">
        <f t="shared" ca="1" si="77"/>
        <v>3069.9999999999995</v>
      </c>
      <c r="X231" s="419"/>
      <c r="Y231" s="357"/>
      <c r="Z231" s="378"/>
      <c r="AA231" s="332"/>
    </row>
    <row r="232" spans="1:27" ht="15.6" hidden="1" customHeight="1" x14ac:dyDescent="0.25">
      <c r="A232" s="145">
        <v>225</v>
      </c>
      <c r="B232" s="19">
        <v>45899</v>
      </c>
      <c r="C232" s="101" t="s">
        <v>103</v>
      </c>
      <c r="D232" s="146" t="s">
        <v>572</v>
      </c>
      <c r="E232" s="73" t="str">
        <f t="shared" ca="1" si="78"/>
        <v>BERAUN AVILES</v>
      </c>
      <c r="F232" s="169" t="str">
        <f t="shared" ca="1" si="79"/>
        <v>VALENTIN</v>
      </c>
      <c r="G232" s="189" t="str">
        <f t="shared" ca="1" si="80"/>
        <v>Pueblo Nuevo</v>
      </c>
      <c r="H232" s="102" t="str">
        <f t="shared" ca="1" si="81"/>
        <v>SI</v>
      </c>
      <c r="I232" s="51" t="s">
        <v>210</v>
      </c>
      <c r="J232" s="26" t="s">
        <v>164</v>
      </c>
      <c r="K232" s="103">
        <v>170</v>
      </c>
      <c r="L232" s="103"/>
      <c r="M232" s="103"/>
      <c r="N232" s="104">
        <f t="shared" ca="1" si="82"/>
        <v>170</v>
      </c>
      <c r="O232" s="105">
        <v>170</v>
      </c>
      <c r="P232" s="18"/>
      <c r="Q232" s="48"/>
      <c r="R232" s="106">
        <f ca="1">IF(E232="","",N232-P232-Q232)</f>
        <v>170</v>
      </c>
      <c r="S232" s="22">
        <v>2.8</v>
      </c>
      <c r="T232" s="107">
        <f ca="1">IF(N232="","",R232*S232)</f>
        <v>475.99999999999994</v>
      </c>
      <c r="U232" s="107">
        <f t="shared" ca="1" si="76"/>
        <v>0</v>
      </c>
      <c r="V232" s="108">
        <f t="shared" ca="1" si="73"/>
        <v>51</v>
      </c>
      <c r="W232" s="311">
        <f t="shared" ca="1" si="77"/>
        <v>424.99999999999994</v>
      </c>
      <c r="X232" s="419"/>
      <c r="Y232" s="357"/>
      <c r="Z232" s="378"/>
      <c r="AA232" s="300"/>
    </row>
    <row r="233" spans="1:27" s="125" customFormat="1" ht="15.6" hidden="1" customHeight="1" x14ac:dyDescent="0.25">
      <c r="A233" s="145">
        <v>226</v>
      </c>
      <c r="B233" s="19">
        <v>45899</v>
      </c>
      <c r="C233" s="101" t="s">
        <v>118</v>
      </c>
      <c r="D233" s="146" t="s">
        <v>573</v>
      </c>
      <c r="E233" s="73" t="str">
        <f t="shared" ca="1" si="78"/>
        <v>RICOPA RUIZ</v>
      </c>
      <c r="F233" s="169" t="str">
        <f t="shared" ca="1" si="79"/>
        <v>MARIA LUISA</v>
      </c>
      <c r="G233" s="189" t="str">
        <f t="shared" ca="1" si="80"/>
        <v>Zapotillo</v>
      </c>
      <c r="H233" s="102" t="str">
        <f t="shared" ca="1" si="81"/>
        <v>SI</v>
      </c>
      <c r="I233" s="51" t="s">
        <v>210</v>
      </c>
      <c r="J233" s="26" t="s">
        <v>164</v>
      </c>
      <c r="K233" s="103">
        <v>163</v>
      </c>
      <c r="L233" s="103"/>
      <c r="M233" s="103"/>
      <c r="N233" s="104">
        <f t="shared" ca="1" si="82"/>
        <v>163</v>
      </c>
      <c r="O233" s="105">
        <v>163</v>
      </c>
      <c r="P233" s="138"/>
      <c r="Q233" s="156"/>
      <c r="R233" s="106">
        <f ca="1">IF(E233="","",N233-P233-Q233)</f>
        <v>163</v>
      </c>
      <c r="S233" s="22">
        <v>2.8</v>
      </c>
      <c r="T233" s="107">
        <f ca="1">IF(N233="","",R233*S233)</f>
        <v>456.4</v>
      </c>
      <c r="U233" s="107">
        <f t="shared" ca="1" si="76"/>
        <v>0</v>
      </c>
      <c r="V233" s="108">
        <f t="shared" ca="1" si="73"/>
        <v>48.9</v>
      </c>
      <c r="W233" s="311">
        <f t="shared" ca="1" si="77"/>
        <v>407.5</v>
      </c>
      <c r="X233" s="419"/>
      <c r="Y233" s="357"/>
      <c r="Z233" s="378"/>
      <c r="AA233" s="332"/>
    </row>
    <row r="234" spans="1:27" ht="15.6" hidden="1" customHeight="1" x14ac:dyDescent="0.25">
      <c r="A234" s="23">
        <v>227</v>
      </c>
      <c r="B234" s="19">
        <v>45899</v>
      </c>
      <c r="C234" s="101" t="s">
        <v>117</v>
      </c>
      <c r="D234" s="146" t="s">
        <v>574</v>
      </c>
      <c r="E234" s="73" t="str">
        <f t="shared" ca="1" si="78"/>
        <v>RICOPA RUIZ</v>
      </c>
      <c r="F234" s="169" t="str">
        <f t="shared" ca="1" si="79"/>
        <v>ISAIAS</v>
      </c>
      <c r="G234" s="189" t="str">
        <f t="shared" ca="1" si="80"/>
        <v>Zapotillo</v>
      </c>
      <c r="H234" s="102" t="str">
        <f t="shared" ca="1" si="81"/>
        <v>SI</v>
      </c>
      <c r="I234" s="51" t="s">
        <v>210</v>
      </c>
      <c r="J234" s="26" t="s">
        <v>164</v>
      </c>
      <c r="K234" s="103">
        <v>158</v>
      </c>
      <c r="L234" s="103"/>
      <c r="M234" s="103"/>
      <c r="N234" s="104">
        <f t="shared" ca="1" si="82"/>
        <v>158</v>
      </c>
      <c r="O234" s="105">
        <v>158</v>
      </c>
      <c r="P234" s="18"/>
      <c r="Q234" s="48"/>
      <c r="R234" s="106">
        <f ca="1">IF(E234="","",N234-P234-Q234)</f>
        <v>158</v>
      </c>
      <c r="S234" s="22">
        <v>2.8</v>
      </c>
      <c r="T234" s="107">
        <f ca="1">IF(N234="","",R234*S234)</f>
        <v>442.4</v>
      </c>
      <c r="U234" s="107">
        <f t="shared" ca="1" si="76"/>
        <v>0</v>
      </c>
      <c r="V234" s="108">
        <f t="shared" ca="1" si="73"/>
        <v>47.4</v>
      </c>
      <c r="W234" s="311">
        <f t="shared" ca="1" si="77"/>
        <v>395</v>
      </c>
      <c r="X234" s="419"/>
      <c r="Y234" s="357"/>
      <c r="Z234" s="378"/>
      <c r="AA234" s="300"/>
    </row>
    <row r="235" spans="1:27" ht="15.6" hidden="1" customHeight="1" x14ac:dyDescent="0.25">
      <c r="A235" s="23">
        <v>228</v>
      </c>
      <c r="B235" s="19">
        <v>45899</v>
      </c>
      <c r="C235" s="101" t="s">
        <v>119</v>
      </c>
      <c r="D235" s="146" t="s">
        <v>575</v>
      </c>
      <c r="E235" s="73" t="str">
        <f t="shared" ca="1" si="78"/>
        <v>RICOPA VILLACORTA</v>
      </c>
      <c r="F235" s="169" t="str">
        <f t="shared" ca="1" si="79"/>
        <v>EDINSON</v>
      </c>
      <c r="G235" s="189" t="str">
        <f t="shared" ca="1" si="80"/>
        <v>Zapotillo</v>
      </c>
      <c r="H235" s="102" t="str">
        <f t="shared" ca="1" si="81"/>
        <v>SI</v>
      </c>
      <c r="I235" s="51" t="s">
        <v>210</v>
      </c>
      <c r="J235" s="26" t="s">
        <v>164</v>
      </c>
      <c r="K235" s="331">
        <v>386</v>
      </c>
      <c r="L235" s="331"/>
      <c r="M235" s="103"/>
      <c r="N235" s="104">
        <f t="shared" ca="1" si="82"/>
        <v>386</v>
      </c>
      <c r="O235" s="105">
        <v>386</v>
      </c>
      <c r="P235" s="18"/>
      <c r="Q235" s="48"/>
      <c r="R235" s="106">
        <f ca="1">IF(E235="","",N235-P235-Q235)</f>
        <v>386</v>
      </c>
      <c r="S235" s="22">
        <v>2.8</v>
      </c>
      <c r="T235" s="107">
        <f ca="1">IF(N235="","",R235*S235)</f>
        <v>1080.8</v>
      </c>
      <c r="U235" s="107">
        <f t="shared" ca="1" si="76"/>
        <v>0</v>
      </c>
      <c r="V235" s="108">
        <f t="shared" ca="1" si="73"/>
        <v>115.8</v>
      </c>
      <c r="W235" s="311">
        <f t="shared" ca="1" si="77"/>
        <v>965</v>
      </c>
      <c r="X235" s="419"/>
      <c r="Y235" s="357"/>
      <c r="Z235" s="378"/>
      <c r="AA235" s="300"/>
    </row>
    <row r="236" spans="1:27" ht="15.6" hidden="1" customHeight="1" x14ac:dyDescent="0.25">
      <c r="A236" s="23">
        <v>229</v>
      </c>
      <c r="B236" s="19">
        <v>45899</v>
      </c>
      <c r="C236" s="101" t="s">
        <v>116</v>
      </c>
      <c r="D236" s="146" t="s">
        <v>554</v>
      </c>
      <c r="E236" s="73" t="str">
        <f t="shared" ca="1" si="78"/>
        <v>GONZALES TORRES</v>
      </c>
      <c r="F236" s="169" t="str">
        <f t="shared" ca="1" si="79"/>
        <v>ASUNCION</v>
      </c>
      <c r="G236" s="189" t="str">
        <f t="shared" ca="1" si="80"/>
        <v>Santa Rosa</v>
      </c>
      <c r="H236" s="102" t="str">
        <f t="shared" ca="1" si="81"/>
        <v>Si</v>
      </c>
      <c r="I236" s="51" t="s">
        <v>210</v>
      </c>
      <c r="J236" s="26" t="s">
        <v>164</v>
      </c>
      <c r="K236" s="103">
        <v>381</v>
      </c>
      <c r="L236" s="103"/>
      <c r="M236" s="103"/>
      <c r="N236" s="104">
        <f t="shared" ca="1" si="82"/>
        <v>381</v>
      </c>
      <c r="O236" s="105">
        <v>381</v>
      </c>
      <c r="P236" s="18"/>
      <c r="Q236" s="48"/>
      <c r="R236" s="106">
        <f ca="1">IF(E236="","",N236-P236-Q236)</f>
        <v>381</v>
      </c>
      <c r="S236" s="22">
        <v>2.8</v>
      </c>
      <c r="T236" s="107">
        <f ca="1">IF(N236="","",R236*S236)</f>
        <v>1066.8</v>
      </c>
      <c r="U236" s="107">
        <f t="shared" ca="1" si="76"/>
        <v>0</v>
      </c>
      <c r="V236" s="108">
        <f t="shared" ca="1" si="73"/>
        <v>114.3</v>
      </c>
      <c r="W236" s="311">
        <f t="shared" ca="1" si="77"/>
        <v>952.5</v>
      </c>
      <c r="X236" s="419"/>
      <c r="Y236" s="357"/>
      <c r="Z236" s="378"/>
      <c r="AA236" s="300"/>
    </row>
    <row r="237" spans="1:27" ht="15.75" hidden="1" x14ac:dyDescent="0.25">
      <c r="A237" s="23">
        <v>230</v>
      </c>
      <c r="B237" s="19">
        <v>45899</v>
      </c>
      <c r="C237" s="101" t="s">
        <v>91</v>
      </c>
      <c r="D237" s="146" t="s">
        <v>576</v>
      </c>
      <c r="E237" s="24" t="str">
        <f t="shared" ca="1" si="78"/>
        <v xml:space="preserve">VELASQUEZ CARLOS </v>
      </c>
      <c r="F237" s="25" t="str">
        <f t="shared" ca="1" si="79"/>
        <v>DARIO</v>
      </c>
      <c r="G237" s="52" t="str">
        <f t="shared" ca="1" si="80"/>
        <v>Echegaray</v>
      </c>
      <c r="H237" s="102" t="str">
        <f t="shared" ca="1" si="81"/>
        <v>SI</v>
      </c>
      <c r="I237" s="51" t="s">
        <v>230</v>
      </c>
      <c r="J237" s="26" t="s">
        <v>164</v>
      </c>
      <c r="K237" s="103">
        <v>549</v>
      </c>
      <c r="L237" s="103"/>
      <c r="M237" s="103"/>
      <c r="N237" s="104">
        <f t="shared" ca="1" si="82"/>
        <v>549</v>
      </c>
      <c r="O237" s="105">
        <v>549</v>
      </c>
      <c r="P237" s="18"/>
      <c r="Q237" s="48"/>
      <c r="R237" s="106">
        <f t="shared" ref="R237:R260" ca="1" si="83">IF(E237="","",N237-P237-Q237)</f>
        <v>549</v>
      </c>
      <c r="S237" s="22">
        <v>2.8</v>
      </c>
      <c r="T237" s="107">
        <f t="shared" ref="T237:T276" ca="1" si="84">IF(N237="","",R237*S237)</f>
        <v>1537.1999999999998</v>
      </c>
      <c r="U237" s="107">
        <f t="shared" ca="1" si="76"/>
        <v>0</v>
      </c>
      <c r="V237" s="108">
        <f ca="1">IF(E237="","",R237*0.3)</f>
        <v>164.7</v>
      </c>
      <c r="W237" s="311">
        <f ca="1">IF(E237="","",T237-U237-V237)</f>
        <v>1372.4999999999998</v>
      </c>
      <c r="X237" s="419"/>
      <c r="Y237" s="357"/>
      <c r="Z237" s="378"/>
      <c r="AA237" s="300"/>
    </row>
    <row r="238" spans="1:27" ht="15.75" hidden="1" x14ac:dyDescent="0.25">
      <c r="A238" s="23">
        <v>231</v>
      </c>
      <c r="B238" s="19">
        <v>45899</v>
      </c>
      <c r="C238" s="101" t="s">
        <v>169</v>
      </c>
      <c r="D238" s="146" t="s">
        <v>577</v>
      </c>
      <c r="E238" s="24" t="str">
        <f t="shared" ca="1" si="78"/>
        <v xml:space="preserve">MEZA TINTA </v>
      </c>
      <c r="F238" s="170" t="str">
        <f t="shared" ca="1" si="79"/>
        <v>AMILCAR</v>
      </c>
      <c r="G238" s="52" t="str">
        <f t="shared" ca="1" si="80"/>
        <v>Santa Rosa</v>
      </c>
      <c r="H238" s="102" t="str">
        <f t="shared" ca="1" si="81"/>
        <v>SI</v>
      </c>
      <c r="I238" s="51" t="s">
        <v>230</v>
      </c>
      <c r="J238" s="26" t="s">
        <v>164</v>
      </c>
      <c r="K238" s="18">
        <v>504</v>
      </c>
      <c r="L238" s="18">
        <v>1161</v>
      </c>
      <c r="M238" s="18"/>
      <c r="N238" s="104">
        <f t="shared" ca="1" si="82"/>
        <v>1665</v>
      </c>
      <c r="O238" s="105">
        <v>504</v>
      </c>
      <c r="P238" s="18">
        <v>1161</v>
      </c>
      <c r="Q238" s="48"/>
      <c r="R238" s="106">
        <f t="shared" ca="1" si="83"/>
        <v>504</v>
      </c>
      <c r="S238" s="22">
        <v>2.8</v>
      </c>
      <c r="T238" s="107">
        <f t="shared" ca="1" si="84"/>
        <v>1411.1999999999998</v>
      </c>
      <c r="U238" s="107">
        <f t="shared" ca="1" si="76"/>
        <v>0</v>
      </c>
      <c r="V238" s="108">
        <f t="shared" ref="V238:V261" ca="1" si="85">IF(E238="","",R238*0.3)</f>
        <v>151.19999999999999</v>
      </c>
      <c r="W238" s="311">
        <f t="shared" ref="W238:W283" ca="1" si="86">IF(E238="","",T238-U238-V238)</f>
        <v>1259.9999999999998</v>
      </c>
      <c r="X238" s="419"/>
      <c r="Y238" s="357"/>
      <c r="Z238" s="378"/>
      <c r="AA238" s="300"/>
    </row>
    <row r="239" spans="1:27" ht="15.75" hidden="1" x14ac:dyDescent="0.25">
      <c r="A239" s="23">
        <v>232</v>
      </c>
      <c r="B239" s="19">
        <v>45899</v>
      </c>
      <c r="C239" s="101" t="s">
        <v>254</v>
      </c>
      <c r="D239" s="146" t="s">
        <v>578</v>
      </c>
      <c r="E239" s="24" t="str">
        <f t="shared" ca="1" si="78"/>
        <v xml:space="preserve"> MARIANO MORENO</v>
      </c>
      <c r="F239" s="25" t="str">
        <f t="shared" ca="1" si="79"/>
        <v>JUAN</v>
      </c>
      <c r="G239" s="52" t="str">
        <f t="shared" ca="1" si="80"/>
        <v>Santa Rosa</v>
      </c>
      <c r="H239" s="102" t="str">
        <f t="shared" ca="1" si="81"/>
        <v>Si</v>
      </c>
      <c r="I239" s="51" t="s">
        <v>230</v>
      </c>
      <c r="J239" s="26" t="s">
        <v>164</v>
      </c>
      <c r="K239" s="18">
        <v>312</v>
      </c>
      <c r="L239" s="18"/>
      <c r="M239" s="18"/>
      <c r="N239" s="48">
        <f t="shared" ca="1" si="82"/>
        <v>312</v>
      </c>
      <c r="O239" s="21">
        <v>312</v>
      </c>
      <c r="P239" s="18"/>
      <c r="Q239" s="48"/>
      <c r="R239" s="106">
        <f t="shared" ca="1" si="83"/>
        <v>312</v>
      </c>
      <c r="S239" s="22">
        <v>2.8</v>
      </c>
      <c r="T239" s="107">
        <f t="shared" ca="1" si="84"/>
        <v>873.59999999999991</v>
      </c>
      <c r="U239" s="107">
        <f t="shared" ca="1" si="76"/>
        <v>0</v>
      </c>
      <c r="V239" s="108">
        <f t="shared" ca="1" si="85"/>
        <v>93.6</v>
      </c>
      <c r="W239" s="311">
        <f t="shared" ca="1" si="86"/>
        <v>779.99999999999989</v>
      </c>
      <c r="X239" s="419"/>
      <c r="Y239" s="357"/>
      <c r="Z239" s="378"/>
      <c r="AA239" s="300"/>
    </row>
    <row r="240" spans="1:27" ht="15.75" hidden="1" x14ac:dyDescent="0.25">
      <c r="A240" s="23">
        <v>233</v>
      </c>
      <c r="B240" s="19">
        <v>45899</v>
      </c>
      <c r="C240" s="101" t="s">
        <v>256</v>
      </c>
      <c r="D240" s="146" t="s">
        <v>579</v>
      </c>
      <c r="E240" s="24" t="str">
        <f t="shared" ca="1" si="78"/>
        <v xml:space="preserve"> MUÑOZ HUANUCO</v>
      </c>
      <c r="F240" s="25" t="str">
        <f t="shared" ca="1" si="79"/>
        <v>KEVIN</v>
      </c>
      <c r="G240" s="52" t="str">
        <f t="shared" ca="1" si="80"/>
        <v>Pucallpillo</v>
      </c>
      <c r="H240" s="102" t="str">
        <f t="shared" ca="1" si="81"/>
        <v>Si</v>
      </c>
      <c r="I240" s="51" t="s">
        <v>230</v>
      </c>
      <c r="J240" s="26" t="s">
        <v>164</v>
      </c>
      <c r="K240" s="18">
        <v>543</v>
      </c>
      <c r="L240" s="18"/>
      <c r="M240" s="18"/>
      <c r="N240" s="48">
        <f t="shared" ca="1" si="82"/>
        <v>543</v>
      </c>
      <c r="O240" s="21">
        <v>543</v>
      </c>
      <c r="P240" s="18"/>
      <c r="Q240" s="48"/>
      <c r="R240" s="106">
        <f t="shared" ca="1" si="83"/>
        <v>543</v>
      </c>
      <c r="S240" s="22">
        <v>2.8</v>
      </c>
      <c r="T240" s="107">
        <f t="shared" ca="1" si="84"/>
        <v>1520.3999999999999</v>
      </c>
      <c r="U240" s="107">
        <f t="shared" ca="1" si="76"/>
        <v>0</v>
      </c>
      <c r="V240" s="108">
        <f t="shared" ca="1" si="85"/>
        <v>162.9</v>
      </c>
      <c r="W240" s="311">
        <f t="shared" ca="1" si="86"/>
        <v>1357.4999999999998</v>
      </c>
      <c r="X240" s="419"/>
      <c r="Y240" s="357"/>
      <c r="Z240" s="378"/>
      <c r="AA240" s="300"/>
    </row>
    <row r="241" spans="1:27" ht="15.75" hidden="1" x14ac:dyDescent="0.25">
      <c r="A241" s="23">
        <v>234</v>
      </c>
      <c r="B241" s="19">
        <v>45899</v>
      </c>
      <c r="C241" s="101" t="s">
        <v>253</v>
      </c>
      <c r="D241" s="146" t="s">
        <v>580</v>
      </c>
      <c r="E241" s="24" t="str">
        <f t="shared" ca="1" si="78"/>
        <v xml:space="preserve"> ARAUJO LOZANO </v>
      </c>
      <c r="F241" s="25" t="str">
        <f t="shared" ca="1" si="79"/>
        <v>CESAR AUGUSTO</v>
      </c>
      <c r="G241" s="52" t="str">
        <f t="shared" ca="1" si="80"/>
        <v>Santa Rosa</v>
      </c>
      <c r="H241" s="102" t="str">
        <f t="shared" ca="1" si="81"/>
        <v>Si</v>
      </c>
      <c r="I241" s="51" t="s">
        <v>230</v>
      </c>
      <c r="J241" s="26" t="s">
        <v>164</v>
      </c>
      <c r="K241" s="18">
        <v>804</v>
      </c>
      <c r="L241" s="18"/>
      <c r="M241" s="18"/>
      <c r="N241" s="48">
        <f t="shared" ca="1" si="82"/>
        <v>804</v>
      </c>
      <c r="O241" s="21">
        <v>804</v>
      </c>
      <c r="P241" s="18"/>
      <c r="Q241" s="48"/>
      <c r="R241" s="106">
        <f t="shared" ca="1" si="83"/>
        <v>804</v>
      </c>
      <c r="S241" s="22">
        <v>2.8</v>
      </c>
      <c r="T241" s="107">
        <f t="shared" ca="1" si="84"/>
        <v>2251.1999999999998</v>
      </c>
      <c r="U241" s="107">
        <f t="shared" ca="1" si="76"/>
        <v>0</v>
      </c>
      <c r="V241" s="108">
        <f t="shared" ca="1" si="85"/>
        <v>241.2</v>
      </c>
      <c r="W241" s="311">
        <f t="shared" ca="1" si="86"/>
        <v>2009.9999999999998</v>
      </c>
      <c r="X241" s="419"/>
      <c r="Y241" s="357"/>
      <c r="Z241" s="378"/>
      <c r="AA241" s="301"/>
    </row>
    <row r="242" spans="1:27" ht="15.75" hidden="1" x14ac:dyDescent="0.25">
      <c r="A242" s="23">
        <v>235</v>
      </c>
      <c r="B242" s="19">
        <v>45899</v>
      </c>
      <c r="C242" s="101" t="s">
        <v>115</v>
      </c>
      <c r="D242" s="146" t="s">
        <v>581</v>
      </c>
      <c r="E242" s="24" t="str">
        <f t="shared" ca="1" si="78"/>
        <v>AHUANARI SANGAMA</v>
      </c>
      <c r="F242" s="25" t="str">
        <f t="shared" ca="1" si="79"/>
        <v>GLORIA</v>
      </c>
      <c r="G242" s="52" t="str">
        <f t="shared" ca="1" si="80"/>
        <v>San Lorenzo</v>
      </c>
      <c r="H242" s="102" t="str">
        <f t="shared" ca="1" si="81"/>
        <v>SI</v>
      </c>
      <c r="I242" s="51" t="s">
        <v>230</v>
      </c>
      <c r="J242" s="26" t="s">
        <v>164</v>
      </c>
      <c r="K242" s="18">
        <v>282</v>
      </c>
      <c r="L242" s="18"/>
      <c r="M242" s="18"/>
      <c r="N242" s="48">
        <f ca="1">IF(E242="","",K242+L242+M242)</f>
        <v>282</v>
      </c>
      <c r="O242" s="21">
        <v>282</v>
      </c>
      <c r="P242" s="18"/>
      <c r="Q242" s="48"/>
      <c r="R242" s="106">
        <f t="shared" ca="1" si="83"/>
        <v>282</v>
      </c>
      <c r="S242" s="22">
        <v>2.8</v>
      </c>
      <c r="T242" s="107">
        <f t="shared" ca="1" si="84"/>
        <v>789.59999999999991</v>
      </c>
      <c r="U242" s="107">
        <f t="shared" ca="1" si="76"/>
        <v>0</v>
      </c>
      <c r="V242" s="108">
        <f t="shared" ca="1" si="85"/>
        <v>84.6</v>
      </c>
      <c r="W242" s="311">
        <f t="shared" ca="1" si="86"/>
        <v>704.99999999999989</v>
      </c>
      <c r="X242" s="419"/>
      <c r="Y242" s="357"/>
      <c r="Z242" s="378"/>
      <c r="AA242" s="300"/>
    </row>
    <row r="243" spans="1:27" ht="15.75" hidden="1" x14ac:dyDescent="0.25">
      <c r="A243" s="23">
        <v>236</v>
      </c>
      <c r="B243" s="19">
        <v>45899</v>
      </c>
      <c r="C243" s="101" t="s">
        <v>236</v>
      </c>
      <c r="D243" s="146" t="s">
        <v>582</v>
      </c>
      <c r="E243" s="24" t="str">
        <f t="shared" ca="1" si="78"/>
        <v>HUAMAN TANGOA</v>
      </c>
      <c r="F243" s="25" t="str">
        <f t="shared" ca="1" si="79"/>
        <v>CRISTIAN MAYER</v>
      </c>
      <c r="G243" s="52" t="str">
        <f t="shared" ca="1" si="80"/>
        <v>San Juan</v>
      </c>
      <c r="H243" s="102" t="str">
        <f t="shared" ca="1" si="81"/>
        <v>Si</v>
      </c>
      <c r="I243" s="51" t="s">
        <v>230</v>
      </c>
      <c r="J243" s="26" t="s">
        <v>164</v>
      </c>
      <c r="K243" s="18">
        <v>284</v>
      </c>
      <c r="L243" s="18"/>
      <c r="M243" s="18"/>
      <c r="N243" s="48">
        <f t="shared" ca="1" si="82"/>
        <v>284</v>
      </c>
      <c r="O243" s="21">
        <v>284</v>
      </c>
      <c r="P243" s="18"/>
      <c r="Q243" s="48"/>
      <c r="R243" s="106">
        <f t="shared" ca="1" si="83"/>
        <v>284</v>
      </c>
      <c r="S243" s="22">
        <v>2.8</v>
      </c>
      <c r="T243" s="107">
        <f t="shared" ca="1" si="84"/>
        <v>795.19999999999993</v>
      </c>
      <c r="U243" s="107">
        <f t="shared" ca="1" si="76"/>
        <v>0</v>
      </c>
      <c r="V243" s="108">
        <f t="shared" ca="1" si="85"/>
        <v>85.2</v>
      </c>
      <c r="W243" s="311">
        <f t="shared" ca="1" si="86"/>
        <v>709.99999999999989</v>
      </c>
      <c r="X243" s="419"/>
      <c r="Y243" s="357"/>
      <c r="Z243" s="378"/>
      <c r="AA243" s="300"/>
    </row>
    <row r="244" spans="1:27" ht="15.75" hidden="1" x14ac:dyDescent="0.25">
      <c r="A244" s="23">
        <v>237</v>
      </c>
      <c r="B244" s="19">
        <v>45900</v>
      </c>
      <c r="C244" s="101" t="s">
        <v>169</v>
      </c>
      <c r="D244" s="146" t="s">
        <v>586</v>
      </c>
      <c r="E244" s="24" t="str">
        <f t="shared" ca="1" si="78"/>
        <v xml:space="preserve">MEZA TINTA </v>
      </c>
      <c r="F244" s="25" t="str">
        <f t="shared" ca="1" si="79"/>
        <v>AMILCAR</v>
      </c>
      <c r="G244" s="52" t="str">
        <f t="shared" ca="1" si="80"/>
        <v>Santa Rosa</v>
      </c>
      <c r="H244" s="102" t="str">
        <f t="shared" ca="1" si="81"/>
        <v>SI</v>
      </c>
      <c r="I244" s="51" t="s">
        <v>230</v>
      </c>
      <c r="J244" s="26" t="s">
        <v>164</v>
      </c>
      <c r="K244" s="18">
        <v>1116</v>
      </c>
      <c r="L244" s="18">
        <v>946</v>
      </c>
      <c r="M244" s="18"/>
      <c r="N244" s="48">
        <f t="shared" ca="1" si="82"/>
        <v>2062</v>
      </c>
      <c r="O244" s="21">
        <v>79</v>
      </c>
      <c r="P244" s="18">
        <f>21.5*6</f>
        <v>129</v>
      </c>
      <c r="Q244" s="48">
        <f t="shared" ref="Q244:Q288" ca="1" si="87">IF(E244="","",2*O244)</f>
        <v>158</v>
      </c>
      <c r="R244" s="70">
        <f t="shared" ca="1" si="83"/>
        <v>1775</v>
      </c>
      <c r="S244" s="22">
        <v>2.8</v>
      </c>
      <c r="T244" s="49">
        <f t="shared" ca="1" si="84"/>
        <v>4970</v>
      </c>
      <c r="U244" s="49">
        <f t="shared" ref="U244:U261" ca="1" si="88">IF(E244="","",0.6*R244)</f>
        <v>1065</v>
      </c>
      <c r="V244" s="50">
        <f t="shared" ca="1" si="85"/>
        <v>532.5</v>
      </c>
      <c r="W244" s="322">
        <f t="shared" ca="1" si="86"/>
        <v>3372.5</v>
      </c>
      <c r="X244" s="419" t="s">
        <v>450</v>
      </c>
      <c r="Y244" s="357" t="s">
        <v>598</v>
      </c>
      <c r="Z244" s="418" t="s">
        <v>532</v>
      </c>
      <c r="AA244" s="336"/>
    </row>
    <row r="245" spans="1:27" ht="15.75" hidden="1" x14ac:dyDescent="0.25">
      <c r="A245" s="23">
        <v>238</v>
      </c>
      <c r="B245" s="19">
        <v>45900</v>
      </c>
      <c r="C245" s="101" t="s">
        <v>90</v>
      </c>
      <c r="D245" s="146" t="s">
        <v>586</v>
      </c>
      <c r="E245" s="24" t="str">
        <f t="shared" ca="1" si="78"/>
        <v>VELAZCO CASTRO</v>
      </c>
      <c r="F245" s="25" t="str">
        <f t="shared" ca="1" si="79"/>
        <v>ENA VILMA</v>
      </c>
      <c r="G245" s="52" t="str">
        <f t="shared" ca="1" si="80"/>
        <v>Cashibococha</v>
      </c>
      <c r="H245" s="102" t="str">
        <f t="shared" ca="1" si="81"/>
        <v>SI</v>
      </c>
      <c r="I245" s="51" t="s">
        <v>230</v>
      </c>
      <c r="J245" s="26" t="s">
        <v>164</v>
      </c>
      <c r="K245" s="18">
        <v>280</v>
      </c>
      <c r="L245" s="18"/>
      <c r="M245" s="18"/>
      <c r="N245" s="48">
        <f t="shared" ca="1" si="82"/>
        <v>280</v>
      </c>
      <c r="O245" s="21">
        <v>11</v>
      </c>
      <c r="P245" s="18"/>
      <c r="Q245" s="48">
        <f t="shared" ca="1" si="87"/>
        <v>22</v>
      </c>
      <c r="R245" s="70">
        <f t="shared" ca="1" si="83"/>
        <v>258</v>
      </c>
      <c r="S245" s="22">
        <v>2.8</v>
      </c>
      <c r="T245" s="49">
        <f t="shared" ca="1" si="84"/>
        <v>722.4</v>
      </c>
      <c r="U245" s="49">
        <f t="shared" ca="1" si="88"/>
        <v>154.79999999999998</v>
      </c>
      <c r="V245" s="50">
        <f t="shared" ca="1" si="85"/>
        <v>77.399999999999991</v>
      </c>
      <c r="W245" s="322">
        <f t="shared" ca="1" si="86"/>
        <v>490.20000000000005</v>
      </c>
      <c r="X245" s="419"/>
      <c r="Y245" s="357"/>
      <c r="Z245" s="418"/>
      <c r="AA245" s="336"/>
    </row>
    <row r="246" spans="1:27" ht="15.75" hidden="1" x14ac:dyDescent="0.25">
      <c r="A246" s="23">
        <v>239</v>
      </c>
      <c r="B246" s="19">
        <v>45900</v>
      </c>
      <c r="C246" s="101" t="s">
        <v>107</v>
      </c>
      <c r="D246" s="146" t="s">
        <v>586</v>
      </c>
      <c r="E246" s="24" t="str">
        <f ca="1">IF(C246="","",VLOOKUP(C246,bdsocios,2,FALSE))</f>
        <v>CHUJUTALLI UPIACHIHUA</v>
      </c>
      <c r="F246" s="25" t="str">
        <f ca="1">IF(C246="","",VLOOKUP(C246,bdsocios,3,FALSE))</f>
        <v>AMANCIO</v>
      </c>
      <c r="G246" s="52" t="str">
        <f ca="1">IF(C246="","",VLOOKUP(C246,bdsocios,4,FALSE))</f>
        <v>Pueblo Nuevo</v>
      </c>
      <c r="H246" s="102" t="str">
        <f ca="1">IF(C246="","",VLOOKUP(C246,bdsocios,5,FALSE))</f>
        <v>SI</v>
      </c>
      <c r="I246" s="51" t="s">
        <v>230</v>
      </c>
      <c r="J246" s="26" t="s">
        <v>164</v>
      </c>
      <c r="K246" s="18">
        <v>136</v>
      </c>
      <c r="L246" s="18"/>
      <c r="M246" s="18"/>
      <c r="N246" s="48">
        <f t="shared" ca="1" si="82"/>
        <v>136</v>
      </c>
      <c r="O246" s="21">
        <v>5</v>
      </c>
      <c r="P246" s="18"/>
      <c r="Q246" s="48">
        <f t="shared" ca="1" si="87"/>
        <v>10</v>
      </c>
      <c r="R246" s="70">
        <f t="shared" ca="1" si="83"/>
        <v>126</v>
      </c>
      <c r="S246" s="22">
        <v>2.8</v>
      </c>
      <c r="T246" s="49">
        <f t="shared" ca="1" si="84"/>
        <v>352.79999999999995</v>
      </c>
      <c r="U246" s="49">
        <f t="shared" ca="1" si="88"/>
        <v>75.599999999999994</v>
      </c>
      <c r="V246" s="50">
        <f t="shared" ca="1" si="85"/>
        <v>37.799999999999997</v>
      </c>
      <c r="W246" s="322">
        <f t="shared" ca="1" si="86"/>
        <v>239.39999999999992</v>
      </c>
      <c r="X246" s="419"/>
      <c r="Y246" s="357"/>
      <c r="Z246" s="418"/>
      <c r="AA246" s="336"/>
    </row>
    <row r="247" spans="1:27" ht="15.75" hidden="1" x14ac:dyDescent="0.25">
      <c r="A247" s="23">
        <v>240</v>
      </c>
      <c r="B247" s="19">
        <v>45900</v>
      </c>
      <c r="C247" s="101" t="s">
        <v>111</v>
      </c>
      <c r="D247" s="146" t="s">
        <v>586</v>
      </c>
      <c r="E247" s="24" t="str">
        <f t="shared" ca="1" si="78"/>
        <v xml:space="preserve">SANGAMA GUERRA </v>
      </c>
      <c r="F247" s="25" t="str">
        <f t="shared" ca="1" si="79"/>
        <v>LEONCIO</v>
      </c>
      <c r="G247" s="52" t="str">
        <f t="shared" ca="1" si="80"/>
        <v>Pueblo Nuevo</v>
      </c>
      <c r="H247" s="102" t="str">
        <f t="shared" ca="1" si="81"/>
        <v>SI</v>
      </c>
      <c r="I247" s="51" t="s">
        <v>230</v>
      </c>
      <c r="J247" s="26" t="s">
        <v>164</v>
      </c>
      <c r="K247" s="18">
        <v>221</v>
      </c>
      <c r="L247" s="18"/>
      <c r="M247" s="18"/>
      <c r="N247" s="48">
        <f t="shared" ca="1" si="82"/>
        <v>221</v>
      </c>
      <c r="O247" s="21">
        <v>8</v>
      </c>
      <c r="P247" s="18"/>
      <c r="Q247" s="48">
        <f t="shared" ca="1" si="87"/>
        <v>16</v>
      </c>
      <c r="R247" s="70">
        <f t="shared" ca="1" si="83"/>
        <v>205</v>
      </c>
      <c r="S247" s="22">
        <v>2.8</v>
      </c>
      <c r="T247" s="49">
        <f t="shared" ca="1" si="84"/>
        <v>574</v>
      </c>
      <c r="U247" s="49">
        <f t="shared" ca="1" si="88"/>
        <v>123</v>
      </c>
      <c r="V247" s="50">
        <f t="shared" ca="1" si="85"/>
        <v>61.5</v>
      </c>
      <c r="W247" s="322">
        <f t="shared" ca="1" si="86"/>
        <v>389.5</v>
      </c>
      <c r="X247" s="419"/>
      <c r="Y247" s="357"/>
      <c r="Z247" s="418"/>
      <c r="AA247" s="336"/>
    </row>
    <row r="248" spans="1:27" ht="15.75" hidden="1" x14ac:dyDescent="0.25">
      <c r="A248" s="23">
        <v>241</v>
      </c>
      <c r="B248" s="19">
        <v>45900</v>
      </c>
      <c r="C248" s="101" t="s">
        <v>110</v>
      </c>
      <c r="D248" s="146" t="s">
        <v>586</v>
      </c>
      <c r="E248" s="24" t="str">
        <f t="shared" ca="1" si="78"/>
        <v xml:space="preserve">SANGAMA GUERRA </v>
      </c>
      <c r="F248" s="25" t="str">
        <f t="shared" ca="1" si="79"/>
        <v>EDMUNDO</v>
      </c>
      <c r="G248" s="52" t="str">
        <f t="shared" ca="1" si="80"/>
        <v>Pueblo Nuevo</v>
      </c>
      <c r="H248" s="102" t="str">
        <f t="shared" ca="1" si="81"/>
        <v>SI</v>
      </c>
      <c r="I248" s="51" t="s">
        <v>230</v>
      </c>
      <c r="J248" s="26" t="s">
        <v>164</v>
      </c>
      <c r="K248" s="18">
        <v>321</v>
      </c>
      <c r="L248" s="18"/>
      <c r="M248" s="18"/>
      <c r="N248" s="48">
        <f t="shared" ca="1" si="82"/>
        <v>321</v>
      </c>
      <c r="O248" s="21">
        <v>12</v>
      </c>
      <c r="P248" s="18"/>
      <c r="Q248" s="48">
        <f t="shared" ca="1" si="87"/>
        <v>24</v>
      </c>
      <c r="R248" s="70">
        <f t="shared" ca="1" si="83"/>
        <v>297</v>
      </c>
      <c r="S248" s="22">
        <v>2.8</v>
      </c>
      <c r="T248" s="49">
        <f t="shared" ca="1" si="84"/>
        <v>831.59999999999991</v>
      </c>
      <c r="U248" s="49">
        <f t="shared" ca="1" si="88"/>
        <v>178.2</v>
      </c>
      <c r="V248" s="50">
        <f t="shared" ca="1" si="85"/>
        <v>89.1</v>
      </c>
      <c r="W248" s="322">
        <f t="shared" ca="1" si="86"/>
        <v>564.29999999999984</v>
      </c>
      <c r="X248" s="419"/>
      <c r="Y248" s="357"/>
      <c r="Z248" s="418"/>
      <c r="AA248" s="336"/>
    </row>
    <row r="249" spans="1:27" ht="15.75" hidden="1" x14ac:dyDescent="0.25">
      <c r="A249" s="23">
        <v>242</v>
      </c>
      <c r="B249" s="19">
        <v>45900</v>
      </c>
      <c r="C249" s="101" t="s">
        <v>103</v>
      </c>
      <c r="D249" s="146" t="s">
        <v>586</v>
      </c>
      <c r="E249" s="24" t="str">
        <f t="shared" ca="1" si="78"/>
        <v>BERAUN AVILES</v>
      </c>
      <c r="F249" s="25" t="str">
        <f t="shared" ca="1" si="79"/>
        <v>VALENTIN</v>
      </c>
      <c r="G249" s="52" t="str">
        <f t="shared" ca="1" si="80"/>
        <v>Pueblo Nuevo</v>
      </c>
      <c r="H249" s="102" t="str">
        <f t="shared" ca="1" si="81"/>
        <v>SI</v>
      </c>
      <c r="I249" s="51" t="s">
        <v>230</v>
      </c>
      <c r="J249" s="26" t="s">
        <v>164</v>
      </c>
      <c r="K249" s="18"/>
      <c r="L249" s="18"/>
      <c r="M249" s="18">
        <v>277</v>
      </c>
      <c r="N249" s="48">
        <f t="shared" ca="1" si="82"/>
        <v>277</v>
      </c>
      <c r="O249" s="21">
        <v>10</v>
      </c>
      <c r="P249" s="18"/>
      <c r="Q249" s="48">
        <f t="shared" ca="1" si="87"/>
        <v>20</v>
      </c>
      <c r="R249" s="70">
        <f t="shared" ca="1" si="83"/>
        <v>257</v>
      </c>
      <c r="S249" s="22">
        <v>2.8</v>
      </c>
      <c r="T249" s="49">
        <f t="shared" ca="1" si="84"/>
        <v>719.59999999999991</v>
      </c>
      <c r="U249" s="49">
        <f t="shared" ca="1" si="88"/>
        <v>154.19999999999999</v>
      </c>
      <c r="V249" s="50">
        <f t="shared" ca="1" si="85"/>
        <v>77.099999999999994</v>
      </c>
      <c r="W249" s="322">
        <f t="shared" ca="1" si="86"/>
        <v>488.29999999999984</v>
      </c>
      <c r="X249" s="419"/>
      <c r="Y249" s="357"/>
      <c r="Z249" s="418"/>
      <c r="AA249" s="336"/>
    </row>
    <row r="250" spans="1:27" ht="15.75" hidden="1" x14ac:dyDescent="0.25">
      <c r="A250" s="23">
        <v>243</v>
      </c>
      <c r="B250" s="19">
        <v>45900</v>
      </c>
      <c r="C250" s="101" t="s">
        <v>105</v>
      </c>
      <c r="D250" s="146" t="s">
        <v>586</v>
      </c>
      <c r="E250" s="24" t="str">
        <f t="shared" ca="1" si="78"/>
        <v>CAPORATA ACHO</v>
      </c>
      <c r="F250" s="25" t="str">
        <f t="shared" ca="1" si="79"/>
        <v>WILFREDO</v>
      </c>
      <c r="G250" s="52" t="str">
        <f t="shared" ca="1" si="80"/>
        <v>Pueblo Nuevo</v>
      </c>
      <c r="H250" s="102" t="str">
        <f t="shared" ca="1" si="81"/>
        <v>SI</v>
      </c>
      <c r="I250" s="51" t="s">
        <v>230</v>
      </c>
      <c r="J250" s="26" t="s">
        <v>164</v>
      </c>
      <c r="K250" s="166"/>
      <c r="L250" s="18"/>
      <c r="M250" s="18">
        <v>176</v>
      </c>
      <c r="N250" s="48">
        <f t="shared" ca="1" si="82"/>
        <v>176</v>
      </c>
      <c r="O250" s="21">
        <v>6</v>
      </c>
      <c r="P250" s="18"/>
      <c r="Q250" s="48">
        <f t="shared" ca="1" si="87"/>
        <v>12</v>
      </c>
      <c r="R250" s="70">
        <f t="shared" ca="1" si="83"/>
        <v>164</v>
      </c>
      <c r="S250" s="22">
        <v>2.8</v>
      </c>
      <c r="T250" s="49">
        <f t="shared" ca="1" si="84"/>
        <v>459.2</v>
      </c>
      <c r="U250" s="49">
        <f t="shared" ca="1" si="88"/>
        <v>98.399999999999991</v>
      </c>
      <c r="V250" s="50">
        <f t="shared" ca="1" si="85"/>
        <v>49.199999999999996</v>
      </c>
      <c r="W250" s="322">
        <f t="shared" ca="1" si="86"/>
        <v>311.60000000000002</v>
      </c>
      <c r="X250" s="419"/>
      <c r="Y250" s="357"/>
      <c r="Z250" s="418"/>
      <c r="AA250" s="336"/>
    </row>
    <row r="251" spans="1:27" ht="15.75" hidden="1" x14ac:dyDescent="0.25">
      <c r="A251" s="23">
        <v>244</v>
      </c>
      <c r="B251" s="19">
        <v>45900</v>
      </c>
      <c r="C251" s="101" t="s">
        <v>253</v>
      </c>
      <c r="D251" s="146" t="s">
        <v>586</v>
      </c>
      <c r="E251" s="24" t="str">
        <f t="shared" ca="1" si="78"/>
        <v xml:space="preserve"> ARAUJO LOZANO </v>
      </c>
      <c r="F251" s="25" t="str">
        <f t="shared" ca="1" si="79"/>
        <v>CESAR AUGUSTO</v>
      </c>
      <c r="G251" s="52" t="str">
        <f t="shared" ca="1" si="80"/>
        <v>Santa Rosa</v>
      </c>
      <c r="H251" s="102" t="str">
        <f t="shared" ca="1" si="81"/>
        <v>Si</v>
      </c>
      <c r="I251" s="51" t="s">
        <v>230</v>
      </c>
      <c r="J251" s="26" t="s">
        <v>164</v>
      </c>
      <c r="K251" s="166"/>
      <c r="L251" s="18"/>
      <c r="M251" s="18">
        <v>853</v>
      </c>
      <c r="N251" s="48">
        <f t="shared" ca="1" si="82"/>
        <v>853</v>
      </c>
      <c r="O251" s="21">
        <f>32-4</f>
        <v>28</v>
      </c>
      <c r="P251" s="18">
        <f>66+25</f>
        <v>91</v>
      </c>
      <c r="Q251" s="48">
        <f t="shared" ca="1" si="87"/>
        <v>56</v>
      </c>
      <c r="R251" s="70">
        <f ca="1">IF(E251="","",N251-P251-Q251)</f>
        <v>706</v>
      </c>
      <c r="S251" s="22">
        <v>2.8</v>
      </c>
      <c r="T251" s="49">
        <f t="shared" ca="1" si="84"/>
        <v>1976.8</v>
      </c>
      <c r="U251" s="49">
        <f t="shared" ca="1" si="88"/>
        <v>423.59999999999997</v>
      </c>
      <c r="V251" s="50">
        <f t="shared" ca="1" si="85"/>
        <v>211.79999999999998</v>
      </c>
      <c r="W251" s="322">
        <f t="shared" ca="1" si="86"/>
        <v>1341.4</v>
      </c>
      <c r="X251" s="419"/>
      <c r="Y251" s="357"/>
      <c r="Z251" s="418"/>
      <c r="AA251" s="336"/>
    </row>
    <row r="252" spans="1:27" ht="15.75" hidden="1" x14ac:dyDescent="0.25">
      <c r="A252" s="23">
        <v>245</v>
      </c>
      <c r="B252" s="19">
        <v>45900</v>
      </c>
      <c r="C252" s="101" t="s">
        <v>106</v>
      </c>
      <c r="D252" s="146" t="s">
        <v>586</v>
      </c>
      <c r="E252" s="24" t="str">
        <f t="shared" ca="1" si="78"/>
        <v>CHAVEZ DEL RIO</v>
      </c>
      <c r="F252" s="25" t="str">
        <f t="shared" ca="1" si="79"/>
        <v>JULIO MAGNO</v>
      </c>
      <c r="G252" s="52" t="str">
        <f t="shared" ca="1" si="80"/>
        <v>Pueblo Nuevo</v>
      </c>
      <c r="H252" s="102" t="str">
        <f t="shared" ca="1" si="81"/>
        <v>SI</v>
      </c>
      <c r="I252" s="51" t="s">
        <v>230</v>
      </c>
      <c r="J252" s="26" t="s">
        <v>164</v>
      </c>
      <c r="K252" s="18"/>
      <c r="L252" s="18"/>
      <c r="M252" s="18">
        <v>321</v>
      </c>
      <c r="N252" s="48">
        <f t="shared" ca="1" si="82"/>
        <v>321</v>
      </c>
      <c r="O252" s="21">
        <v>12</v>
      </c>
      <c r="P252" s="18"/>
      <c r="Q252" s="48">
        <f t="shared" ca="1" si="87"/>
        <v>24</v>
      </c>
      <c r="R252" s="70">
        <f t="shared" ca="1" si="83"/>
        <v>297</v>
      </c>
      <c r="S252" s="22">
        <v>2.8</v>
      </c>
      <c r="T252" s="49">
        <f t="shared" ca="1" si="84"/>
        <v>831.59999999999991</v>
      </c>
      <c r="U252" s="49">
        <f t="shared" ca="1" si="88"/>
        <v>178.2</v>
      </c>
      <c r="V252" s="50">
        <f t="shared" ca="1" si="85"/>
        <v>89.1</v>
      </c>
      <c r="W252" s="322">
        <f t="shared" ca="1" si="86"/>
        <v>564.29999999999984</v>
      </c>
      <c r="X252" s="419"/>
      <c r="Y252" s="357"/>
      <c r="Z252" s="418"/>
      <c r="AA252" s="336"/>
    </row>
    <row r="253" spans="1:27" ht="15.75" hidden="1" x14ac:dyDescent="0.25">
      <c r="A253" s="23">
        <v>246</v>
      </c>
      <c r="B253" s="19">
        <v>45900</v>
      </c>
      <c r="C253" s="101" t="s">
        <v>115</v>
      </c>
      <c r="D253" s="146" t="s">
        <v>586</v>
      </c>
      <c r="E253" s="24" t="str">
        <f t="shared" ca="1" si="78"/>
        <v>AHUANARI SANGAMA</v>
      </c>
      <c r="F253" s="25" t="str">
        <f t="shared" ca="1" si="79"/>
        <v>GLORIA</v>
      </c>
      <c r="G253" s="52" t="str">
        <f t="shared" ca="1" si="80"/>
        <v>San Lorenzo</v>
      </c>
      <c r="H253" s="102" t="str">
        <f t="shared" ca="1" si="81"/>
        <v>SI</v>
      </c>
      <c r="I253" s="51" t="s">
        <v>230</v>
      </c>
      <c r="J253" s="26" t="s">
        <v>164</v>
      </c>
      <c r="K253" s="18"/>
      <c r="L253" s="18">
        <v>106</v>
      </c>
      <c r="M253" s="18">
        <v>445</v>
      </c>
      <c r="N253" s="48">
        <f t="shared" ca="1" si="82"/>
        <v>551</v>
      </c>
      <c r="O253" s="21">
        <v>21</v>
      </c>
      <c r="P253" s="18"/>
      <c r="Q253" s="48">
        <f t="shared" ca="1" si="87"/>
        <v>42</v>
      </c>
      <c r="R253" s="70">
        <f t="shared" ca="1" si="83"/>
        <v>509</v>
      </c>
      <c r="S253" s="22">
        <v>2.8</v>
      </c>
      <c r="T253" s="49">
        <f t="shared" ca="1" si="84"/>
        <v>1425.1999999999998</v>
      </c>
      <c r="U253" s="49">
        <f t="shared" ca="1" si="88"/>
        <v>305.39999999999998</v>
      </c>
      <c r="V253" s="50">
        <f t="shared" ca="1" si="85"/>
        <v>152.69999999999999</v>
      </c>
      <c r="W253" s="322">
        <f t="shared" ca="1" si="86"/>
        <v>967.09999999999968</v>
      </c>
      <c r="X253" s="419"/>
      <c r="Y253" s="357"/>
      <c r="Z253" s="418"/>
      <c r="AA253" s="336"/>
    </row>
    <row r="254" spans="1:27" ht="15.75" hidden="1" x14ac:dyDescent="0.25">
      <c r="A254" s="23">
        <v>247</v>
      </c>
      <c r="B254" s="19">
        <v>45900</v>
      </c>
      <c r="C254" s="101" t="s">
        <v>114</v>
      </c>
      <c r="D254" s="146" t="s">
        <v>586</v>
      </c>
      <c r="E254" s="24" t="str">
        <f t="shared" ca="1" si="78"/>
        <v>LOPEZ DURAND</v>
      </c>
      <c r="F254" s="25" t="str">
        <f t="shared" ca="1" si="79"/>
        <v>ISAAC</v>
      </c>
      <c r="G254" s="52" t="str">
        <f t="shared" ca="1" si="80"/>
        <v>San Juan</v>
      </c>
      <c r="H254" s="102" t="str">
        <f t="shared" ca="1" si="81"/>
        <v>SI</v>
      </c>
      <c r="I254" s="51" t="s">
        <v>230</v>
      </c>
      <c r="J254" s="26" t="s">
        <v>164</v>
      </c>
      <c r="K254" s="18"/>
      <c r="L254" s="18"/>
      <c r="M254" s="18">
        <v>266</v>
      </c>
      <c r="N254" s="48">
        <f t="shared" ca="1" si="82"/>
        <v>266</v>
      </c>
      <c r="O254" s="21">
        <v>10</v>
      </c>
      <c r="P254" s="18"/>
      <c r="Q254" s="48">
        <f t="shared" ca="1" si="87"/>
        <v>20</v>
      </c>
      <c r="R254" s="70">
        <f t="shared" ca="1" si="83"/>
        <v>246</v>
      </c>
      <c r="S254" s="22">
        <v>2.8</v>
      </c>
      <c r="T254" s="49">
        <f t="shared" ca="1" si="84"/>
        <v>688.8</v>
      </c>
      <c r="U254" s="49">
        <f t="shared" ca="1" si="88"/>
        <v>147.6</v>
      </c>
      <c r="V254" s="50">
        <f t="shared" ca="1" si="85"/>
        <v>73.8</v>
      </c>
      <c r="W254" s="322">
        <f t="shared" ca="1" si="86"/>
        <v>467.39999999999992</v>
      </c>
      <c r="X254" s="419"/>
      <c r="Y254" s="357"/>
      <c r="Z254" s="418"/>
      <c r="AA254" s="336"/>
    </row>
    <row r="255" spans="1:27" ht="15.75" hidden="1" x14ac:dyDescent="0.25">
      <c r="A255" s="23">
        <v>248</v>
      </c>
      <c r="B255" s="19">
        <v>45900</v>
      </c>
      <c r="C255" s="101" t="s">
        <v>259</v>
      </c>
      <c r="D255" s="146" t="s">
        <v>586</v>
      </c>
      <c r="E255" s="24" t="str">
        <f t="shared" ca="1" si="78"/>
        <v xml:space="preserve"> SANCHEZ RIOS</v>
      </c>
      <c r="F255" s="25" t="str">
        <f t="shared" ca="1" si="79"/>
        <v>MARIA OLIVIA</v>
      </c>
      <c r="G255" s="52" t="str">
        <f t="shared" ca="1" si="80"/>
        <v>San Salvador</v>
      </c>
      <c r="H255" s="102" t="str">
        <f t="shared" ca="1" si="81"/>
        <v>Si</v>
      </c>
      <c r="I255" s="51" t="s">
        <v>230</v>
      </c>
      <c r="J255" s="26" t="s">
        <v>164</v>
      </c>
      <c r="K255" s="18"/>
      <c r="L255" s="18"/>
      <c r="M255" s="18">
        <v>130</v>
      </c>
      <c r="N255" s="48">
        <f t="shared" ca="1" si="82"/>
        <v>130</v>
      </c>
      <c r="O255" s="21">
        <v>5</v>
      </c>
      <c r="P255" s="18"/>
      <c r="Q255" s="48">
        <f t="shared" ca="1" si="87"/>
        <v>10</v>
      </c>
      <c r="R255" s="70">
        <f t="shared" ca="1" si="83"/>
        <v>120</v>
      </c>
      <c r="S255" s="22">
        <v>2.8</v>
      </c>
      <c r="T255" s="49">
        <f t="shared" ca="1" si="84"/>
        <v>336</v>
      </c>
      <c r="U255" s="49">
        <f t="shared" ca="1" si="88"/>
        <v>72</v>
      </c>
      <c r="V255" s="50">
        <f t="shared" ca="1" si="85"/>
        <v>36</v>
      </c>
      <c r="W255" s="322">
        <f t="shared" ca="1" si="86"/>
        <v>228</v>
      </c>
      <c r="X255" s="419"/>
      <c r="Y255" s="357"/>
      <c r="Z255" s="418"/>
      <c r="AA255" s="336"/>
    </row>
    <row r="256" spans="1:27" ht="15.75" hidden="1" x14ac:dyDescent="0.25">
      <c r="A256" s="23">
        <v>249</v>
      </c>
      <c r="B256" s="19">
        <v>45900</v>
      </c>
      <c r="C256" s="101" t="s">
        <v>100</v>
      </c>
      <c r="D256" s="146" t="s">
        <v>586</v>
      </c>
      <c r="E256" s="24" t="str">
        <f t="shared" ca="1" si="78"/>
        <v xml:space="preserve">CABALLERO GUERRA </v>
      </c>
      <c r="F256" s="25" t="str">
        <f t="shared" ca="1" si="79"/>
        <v>TITO</v>
      </c>
      <c r="G256" s="52" t="str">
        <f t="shared" ca="1" si="80"/>
        <v>Pueblo Libre</v>
      </c>
      <c r="H256" s="102" t="str">
        <f t="shared" ca="1" si="81"/>
        <v>SI</v>
      </c>
      <c r="I256" s="51" t="s">
        <v>230</v>
      </c>
      <c r="J256" s="26" t="s">
        <v>164</v>
      </c>
      <c r="K256" s="166"/>
      <c r="L256" s="18"/>
      <c r="M256" s="18">
        <v>295</v>
      </c>
      <c r="N256" s="48">
        <f t="shared" ca="1" si="82"/>
        <v>295</v>
      </c>
      <c r="O256" s="21">
        <v>11</v>
      </c>
      <c r="P256" s="18"/>
      <c r="Q256" s="48">
        <f t="shared" ca="1" si="87"/>
        <v>22</v>
      </c>
      <c r="R256" s="70">
        <f t="shared" ca="1" si="83"/>
        <v>273</v>
      </c>
      <c r="S256" s="22">
        <v>2.8</v>
      </c>
      <c r="T256" s="49">
        <f t="shared" ca="1" si="84"/>
        <v>764.4</v>
      </c>
      <c r="U256" s="49">
        <f t="shared" ca="1" si="88"/>
        <v>163.79999999999998</v>
      </c>
      <c r="V256" s="50">
        <f t="shared" ca="1" si="85"/>
        <v>81.899999999999991</v>
      </c>
      <c r="W256" s="322">
        <f t="shared" ca="1" si="86"/>
        <v>518.70000000000005</v>
      </c>
      <c r="X256" s="419"/>
      <c r="Y256" s="357"/>
      <c r="Z256" s="418"/>
      <c r="AA256" s="336"/>
    </row>
    <row r="257" spans="1:27" ht="15.75" hidden="1" x14ac:dyDescent="0.25">
      <c r="A257" s="23">
        <v>250</v>
      </c>
      <c r="B257" s="19">
        <v>45900</v>
      </c>
      <c r="C257" s="101" t="s">
        <v>174</v>
      </c>
      <c r="D257" s="146" t="s">
        <v>586</v>
      </c>
      <c r="E257" s="24" t="str">
        <f t="shared" ca="1" si="78"/>
        <v>RUIZ MAYNAS</v>
      </c>
      <c r="F257" s="25" t="str">
        <f t="shared" ca="1" si="79"/>
        <v>ARMANDO</v>
      </c>
      <c r="G257" s="52" t="str">
        <f t="shared" ca="1" si="80"/>
        <v>San Salvador</v>
      </c>
      <c r="H257" s="102" t="str">
        <f t="shared" ca="1" si="81"/>
        <v>Si</v>
      </c>
      <c r="I257" s="51" t="s">
        <v>230</v>
      </c>
      <c r="J257" s="26" t="s">
        <v>164</v>
      </c>
      <c r="K257" s="18"/>
      <c r="L257" s="18"/>
      <c r="M257" s="18">
        <v>107</v>
      </c>
      <c r="N257" s="48">
        <f t="shared" ca="1" si="82"/>
        <v>107</v>
      </c>
      <c r="O257" s="21">
        <v>4</v>
      </c>
      <c r="P257" s="18"/>
      <c r="Q257" s="48">
        <f t="shared" ca="1" si="87"/>
        <v>8</v>
      </c>
      <c r="R257" s="70">
        <f t="shared" ca="1" si="83"/>
        <v>99</v>
      </c>
      <c r="S257" s="22">
        <v>2.8</v>
      </c>
      <c r="T257" s="49">
        <f t="shared" ca="1" si="84"/>
        <v>277.2</v>
      </c>
      <c r="U257" s="49">
        <f t="shared" ca="1" si="88"/>
        <v>59.4</v>
      </c>
      <c r="V257" s="50">
        <f t="shared" ca="1" si="85"/>
        <v>29.7</v>
      </c>
      <c r="W257" s="322">
        <f t="shared" ca="1" si="86"/>
        <v>188.1</v>
      </c>
      <c r="X257" s="419"/>
      <c r="Y257" s="357"/>
      <c r="Z257" s="418"/>
      <c r="AA257" s="336"/>
    </row>
    <row r="258" spans="1:27" ht="15.75" hidden="1" x14ac:dyDescent="0.25">
      <c r="A258" s="23">
        <v>251</v>
      </c>
      <c r="B258" s="19">
        <v>45900</v>
      </c>
      <c r="C258" s="101" t="s">
        <v>97</v>
      </c>
      <c r="D258" s="146" t="s">
        <v>586</v>
      </c>
      <c r="E258" s="24" t="str">
        <f t="shared" ca="1" si="78"/>
        <v>BUSTAMANTE GONZALES</v>
      </c>
      <c r="F258" s="25" t="str">
        <f t="shared" ca="1" si="79"/>
        <v>SEGUNDO</v>
      </c>
      <c r="G258" s="52" t="str">
        <f t="shared" ca="1" si="80"/>
        <v>Pucallpillo</v>
      </c>
      <c r="H258" s="102" t="str">
        <f t="shared" ca="1" si="81"/>
        <v>SI</v>
      </c>
      <c r="I258" s="51" t="s">
        <v>230</v>
      </c>
      <c r="J258" s="26" t="s">
        <v>164</v>
      </c>
      <c r="K258" s="18"/>
      <c r="L258" s="18"/>
      <c r="M258" s="18">
        <v>1225</v>
      </c>
      <c r="N258" s="48">
        <f t="shared" ca="1" si="82"/>
        <v>1225</v>
      </c>
      <c r="O258" s="21">
        <v>42</v>
      </c>
      <c r="P258" s="18"/>
      <c r="Q258" s="48">
        <f t="shared" ca="1" si="87"/>
        <v>84</v>
      </c>
      <c r="R258" s="70">
        <f t="shared" ca="1" si="83"/>
        <v>1141</v>
      </c>
      <c r="S258" s="22">
        <v>2.8</v>
      </c>
      <c r="T258" s="49">
        <f t="shared" ca="1" si="84"/>
        <v>3194.7999999999997</v>
      </c>
      <c r="U258" s="49">
        <f t="shared" ca="1" si="88"/>
        <v>684.6</v>
      </c>
      <c r="V258" s="50">
        <f t="shared" ca="1" si="85"/>
        <v>342.3</v>
      </c>
      <c r="W258" s="322">
        <f t="shared" ca="1" si="86"/>
        <v>2167.8999999999996</v>
      </c>
      <c r="X258" s="419"/>
      <c r="Y258" s="357"/>
      <c r="Z258" s="418"/>
      <c r="AA258" s="336"/>
    </row>
    <row r="259" spans="1:27" ht="15.75" hidden="1" x14ac:dyDescent="0.25">
      <c r="A259" s="23">
        <v>252</v>
      </c>
      <c r="B259" s="19">
        <v>45900</v>
      </c>
      <c r="C259" s="101" t="s">
        <v>180</v>
      </c>
      <c r="D259" s="146" t="s">
        <v>586</v>
      </c>
      <c r="E259" s="24" t="str">
        <f t="shared" ca="1" si="78"/>
        <v>TANANTA VASQUEZ</v>
      </c>
      <c r="F259" s="25" t="str">
        <f t="shared" ca="1" si="79"/>
        <v>FELIPE</v>
      </c>
      <c r="G259" s="52" t="str">
        <f t="shared" ca="1" si="80"/>
        <v>San Salvador</v>
      </c>
      <c r="H259" s="102" t="str">
        <f t="shared" ca="1" si="81"/>
        <v>Si</v>
      </c>
      <c r="I259" s="51" t="s">
        <v>230</v>
      </c>
      <c r="J259" s="26" t="s">
        <v>164</v>
      </c>
      <c r="K259" s="18"/>
      <c r="L259" s="18"/>
      <c r="M259" s="18">
        <v>324</v>
      </c>
      <c r="N259" s="48">
        <f t="shared" ca="1" si="82"/>
        <v>324</v>
      </c>
      <c r="O259" s="21">
        <v>11</v>
      </c>
      <c r="P259" s="18"/>
      <c r="Q259" s="48">
        <f t="shared" ca="1" si="87"/>
        <v>22</v>
      </c>
      <c r="R259" s="70">
        <f t="shared" ca="1" si="83"/>
        <v>302</v>
      </c>
      <c r="S259" s="22">
        <v>2.8</v>
      </c>
      <c r="T259" s="49">
        <f t="shared" ca="1" si="84"/>
        <v>845.59999999999991</v>
      </c>
      <c r="U259" s="49">
        <f t="shared" ca="1" si="88"/>
        <v>181.2</v>
      </c>
      <c r="V259" s="50">
        <f t="shared" ca="1" si="85"/>
        <v>90.6</v>
      </c>
      <c r="W259" s="322">
        <f t="shared" ca="1" si="86"/>
        <v>573.79999999999984</v>
      </c>
      <c r="X259" s="419"/>
      <c r="Y259" s="357"/>
      <c r="Z259" s="418"/>
      <c r="AA259" s="336"/>
    </row>
    <row r="260" spans="1:27" ht="15.75" hidden="1" x14ac:dyDescent="0.25">
      <c r="A260" s="23">
        <v>253</v>
      </c>
      <c r="B260" s="19">
        <v>45900</v>
      </c>
      <c r="C260" s="101" t="s">
        <v>183</v>
      </c>
      <c r="D260" s="146" t="s">
        <v>586</v>
      </c>
      <c r="E260" s="24" t="str">
        <f t="shared" ca="1" si="78"/>
        <v>CHINCHAY LABAN</v>
      </c>
      <c r="F260" s="25" t="str">
        <f t="shared" ca="1" si="79"/>
        <v>GERARDO</v>
      </c>
      <c r="G260" s="52" t="str">
        <f t="shared" ca="1" si="80"/>
        <v>San Salvador</v>
      </c>
      <c r="H260" s="102" t="str">
        <f t="shared" ca="1" si="81"/>
        <v>Si</v>
      </c>
      <c r="I260" s="51" t="s">
        <v>230</v>
      </c>
      <c r="J260" s="26" t="s">
        <v>164</v>
      </c>
      <c r="K260" s="18"/>
      <c r="L260" s="18"/>
      <c r="M260" s="18">
        <v>136</v>
      </c>
      <c r="N260" s="48">
        <f t="shared" ca="1" si="82"/>
        <v>136</v>
      </c>
      <c r="O260" s="21">
        <v>5</v>
      </c>
      <c r="P260" s="18"/>
      <c r="Q260" s="48">
        <f t="shared" ca="1" si="87"/>
        <v>10</v>
      </c>
      <c r="R260" s="70">
        <f t="shared" ca="1" si="83"/>
        <v>126</v>
      </c>
      <c r="S260" s="22">
        <v>2.8</v>
      </c>
      <c r="T260" s="49">
        <f t="shared" ca="1" si="84"/>
        <v>352.79999999999995</v>
      </c>
      <c r="U260" s="49">
        <f t="shared" ca="1" si="88"/>
        <v>75.599999999999994</v>
      </c>
      <c r="V260" s="50">
        <f t="shared" ca="1" si="85"/>
        <v>37.799999999999997</v>
      </c>
      <c r="W260" s="322">
        <f t="shared" ca="1" si="86"/>
        <v>239.39999999999992</v>
      </c>
      <c r="X260" s="419"/>
      <c r="Y260" s="357"/>
      <c r="Z260" s="418"/>
      <c r="AA260" s="336"/>
    </row>
    <row r="261" spans="1:27" ht="15.75" hidden="1" x14ac:dyDescent="0.25">
      <c r="A261" s="23">
        <v>254</v>
      </c>
      <c r="B261" s="19">
        <v>45900</v>
      </c>
      <c r="C261" s="101" t="s">
        <v>116</v>
      </c>
      <c r="D261" s="146" t="s">
        <v>586</v>
      </c>
      <c r="E261" s="24" t="str">
        <f ca="1">IF(C261="","",VLOOKUP(C261,bdsocios,2,FALSE))</f>
        <v>GONZALES TORRES</v>
      </c>
      <c r="F261" s="25" t="str">
        <f ca="1">IF(C261="","",VLOOKUP(C261,bdsocios,3,FALSE))</f>
        <v>ASUNCION</v>
      </c>
      <c r="G261" s="52" t="str">
        <f ca="1">IF(C261="","",VLOOKUP(C261,bdsocios,4,FALSE))</f>
        <v>Santa Rosa</v>
      </c>
      <c r="H261" s="102" t="str">
        <f ca="1">IF(C261="","",VLOOKUP(C261,bdsocios,5,FALSE))</f>
        <v>Si</v>
      </c>
      <c r="I261" s="51" t="s">
        <v>230</v>
      </c>
      <c r="J261" s="26" t="s">
        <v>164</v>
      </c>
      <c r="K261" s="18"/>
      <c r="L261" s="18"/>
      <c r="M261" s="18">
        <v>375</v>
      </c>
      <c r="N261" s="48">
        <f ca="1">IF(E261="","",K261+L261+M261)</f>
        <v>375</v>
      </c>
      <c r="O261" s="21">
        <v>15</v>
      </c>
      <c r="P261" s="18"/>
      <c r="Q261" s="48">
        <f ca="1">IF(E261="","",2*O261)</f>
        <v>30</v>
      </c>
      <c r="R261" s="70">
        <f ca="1">IF(E261="","",N261-P261-Q261)</f>
        <v>345</v>
      </c>
      <c r="S261" s="22">
        <v>2.8</v>
      </c>
      <c r="T261" s="49">
        <f ca="1">IF(N261="","",R261*S261)</f>
        <v>965.99999999999989</v>
      </c>
      <c r="U261" s="49">
        <f t="shared" ca="1" si="88"/>
        <v>207</v>
      </c>
      <c r="V261" s="50">
        <f t="shared" ca="1" si="85"/>
        <v>103.5</v>
      </c>
      <c r="W261" s="322">
        <f ca="1">IF(E261="","",T261-U261-V261)</f>
        <v>655.49999999999989</v>
      </c>
      <c r="X261" s="419"/>
      <c r="Y261" s="357"/>
      <c r="Z261" s="418"/>
      <c r="AA261" s="336"/>
    </row>
    <row r="262" spans="1:27" ht="15.75" hidden="1" x14ac:dyDescent="0.25">
      <c r="A262" s="23">
        <v>255</v>
      </c>
      <c r="B262" s="19">
        <v>45900</v>
      </c>
      <c r="C262" s="101" t="s">
        <v>254</v>
      </c>
      <c r="D262" s="146" t="s">
        <v>586</v>
      </c>
      <c r="E262" s="24" t="str">
        <f t="shared" ca="1" si="78"/>
        <v xml:space="preserve"> MARIANO MORENO</v>
      </c>
      <c r="F262" s="25" t="str">
        <f t="shared" ca="1" si="79"/>
        <v>JUAN</v>
      </c>
      <c r="G262" s="52" t="str">
        <f t="shared" ca="1" si="80"/>
        <v>Santa Rosa</v>
      </c>
      <c r="H262" s="102" t="str">
        <f t="shared" ca="1" si="81"/>
        <v>Si</v>
      </c>
      <c r="I262" s="51" t="s">
        <v>230</v>
      </c>
      <c r="J262" s="26" t="s">
        <v>164</v>
      </c>
      <c r="K262" s="18"/>
      <c r="L262" s="18"/>
      <c r="M262" s="18">
        <v>281</v>
      </c>
      <c r="N262" s="48">
        <f t="shared" ca="1" si="82"/>
        <v>281</v>
      </c>
      <c r="O262" s="21">
        <v>11</v>
      </c>
      <c r="P262" s="18"/>
      <c r="Q262" s="48">
        <f t="shared" ca="1" si="87"/>
        <v>22</v>
      </c>
      <c r="R262" s="70">
        <f ca="1">IF(E262="","",N262-P262-Q262)</f>
        <v>259</v>
      </c>
      <c r="S262" s="22">
        <v>2.8</v>
      </c>
      <c r="T262" s="49">
        <f ca="1">IF(N262="","",R262*S262)</f>
        <v>725.19999999999993</v>
      </c>
      <c r="U262" s="49">
        <f t="shared" ref="U262:U288" ca="1" si="89">IF(E262="","",0*O262)</f>
        <v>0</v>
      </c>
      <c r="V262" s="50">
        <f ca="1">IF(E262="","",R262*0.3)</f>
        <v>77.7</v>
      </c>
      <c r="W262" s="322">
        <f t="shared" ca="1" si="86"/>
        <v>647.49999999999989</v>
      </c>
      <c r="X262" s="419"/>
      <c r="Y262" s="357"/>
      <c r="Z262" s="418"/>
      <c r="AA262" s="72"/>
    </row>
    <row r="263" spans="1:27" ht="15.75" hidden="1" x14ac:dyDescent="0.25">
      <c r="A263" s="23">
        <v>256</v>
      </c>
      <c r="B263" s="19">
        <v>45900</v>
      </c>
      <c r="C263" s="101" t="s">
        <v>158</v>
      </c>
      <c r="D263" s="146" t="s">
        <v>586</v>
      </c>
      <c r="E263" s="24" t="str">
        <f t="shared" ca="1" si="78"/>
        <v>ROJAS RODRIGUEZ</v>
      </c>
      <c r="F263" s="176" t="str">
        <f t="shared" ca="1" si="79"/>
        <v>LAURA SILVIA</v>
      </c>
      <c r="G263" s="52" t="str">
        <f t="shared" ca="1" si="80"/>
        <v>Pucallpillo</v>
      </c>
      <c r="H263" s="102" t="str">
        <f t="shared" ca="1" si="81"/>
        <v>Si</v>
      </c>
      <c r="I263" s="51" t="s">
        <v>230</v>
      </c>
      <c r="J263" s="26" t="s">
        <v>164</v>
      </c>
      <c r="K263" s="18"/>
      <c r="L263" s="18"/>
      <c r="M263" s="18">
        <v>433</v>
      </c>
      <c r="N263" s="48">
        <f t="shared" ca="1" si="82"/>
        <v>433</v>
      </c>
      <c r="O263" s="21">
        <v>17</v>
      </c>
      <c r="P263" s="18"/>
      <c r="Q263" s="48">
        <f t="shared" ca="1" si="87"/>
        <v>34</v>
      </c>
      <c r="R263" s="70">
        <f t="shared" ref="R263:R326" ca="1" si="90">IF(E263="","",N263-P263-Q263)</f>
        <v>399</v>
      </c>
      <c r="S263" s="22">
        <v>2.8</v>
      </c>
      <c r="T263" s="49">
        <f t="shared" ca="1" si="84"/>
        <v>1117.1999999999998</v>
      </c>
      <c r="U263" s="49">
        <f t="shared" ca="1" si="89"/>
        <v>0</v>
      </c>
      <c r="V263" s="50">
        <f t="shared" ref="V263:V296" ca="1" si="91">IF(E263="","",R263*0.3)</f>
        <v>119.69999999999999</v>
      </c>
      <c r="W263" s="322">
        <f t="shared" ca="1" si="86"/>
        <v>997.49999999999977</v>
      </c>
      <c r="X263" s="419"/>
      <c r="Y263" s="357"/>
      <c r="Z263" s="418"/>
      <c r="AA263" s="72"/>
    </row>
    <row r="264" spans="1:27" ht="15.75" hidden="1" x14ac:dyDescent="0.25">
      <c r="A264" s="23">
        <v>257</v>
      </c>
      <c r="B264" s="19">
        <v>45900</v>
      </c>
      <c r="C264" s="101" t="s">
        <v>92</v>
      </c>
      <c r="D264" s="146" t="s">
        <v>586</v>
      </c>
      <c r="E264" s="24" t="str">
        <f t="shared" ca="1" si="78"/>
        <v xml:space="preserve">ALTUNA SILVA </v>
      </c>
      <c r="F264" s="176" t="str">
        <f t="shared" ca="1" si="79"/>
        <v xml:space="preserve">ALEJANDRO </v>
      </c>
      <c r="G264" s="52" t="str">
        <f t="shared" ca="1" si="80"/>
        <v>Esperanza de Panaillo</v>
      </c>
      <c r="H264" s="102" t="str">
        <f t="shared" ca="1" si="81"/>
        <v>SI</v>
      </c>
      <c r="I264" s="51" t="s">
        <v>230</v>
      </c>
      <c r="J264" s="26" t="s">
        <v>164</v>
      </c>
      <c r="K264" s="18"/>
      <c r="L264" s="18"/>
      <c r="M264" s="18">
        <v>115</v>
      </c>
      <c r="N264" s="48">
        <f t="shared" ca="1" si="82"/>
        <v>115</v>
      </c>
      <c r="O264" s="21">
        <v>5</v>
      </c>
      <c r="P264" s="18"/>
      <c r="Q264" s="48">
        <f t="shared" ca="1" si="87"/>
        <v>10</v>
      </c>
      <c r="R264" s="70">
        <f t="shared" ca="1" si="90"/>
        <v>105</v>
      </c>
      <c r="S264" s="22">
        <v>2.8</v>
      </c>
      <c r="T264" s="49">
        <f t="shared" ca="1" si="84"/>
        <v>294</v>
      </c>
      <c r="U264" s="49">
        <f t="shared" ca="1" si="89"/>
        <v>0</v>
      </c>
      <c r="V264" s="50">
        <f t="shared" ca="1" si="91"/>
        <v>31.5</v>
      </c>
      <c r="W264" s="322">
        <f t="shared" ca="1" si="86"/>
        <v>262.5</v>
      </c>
      <c r="X264" s="419"/>
      <c r="Y264" s="357"/>
      <c r="Z264" s="418"/>
      <c r="AA264" s="72"/>
    </row>
    <row r="265" spans="1:27" ht="15.75" hidden="1" x14ac:dyDescent="0.25">
      <c r="A265" s="23">
        <v>258</v>
      </c>
      <c r="B265" s="19">
        <v>45900</v>
      </c>
      <c r="C265" s="101" t="s">
        <v>165</v>
      </c>
      <c r="D265" s="146" t="s">
        <v>586</v>
      </c>
      <c r="E265" s="24" t="str">
        <f t="shared" ca="1" si="78"/>
        <v>RAMIREZ RICOPA</v>
      </c>
      <c r="F265" s="25" t="str">
        <f t="shared" ca="1" si="79"/>
        <v>DANIEL</v>
      </c>
      <c r="G265" s="52" t="str">
        <f t="shared" ca="1" si="80"/>
        <v>Esperanza de Panaillo</v>
      </c>
      <c r="H265" s="102" t="str">
        <f t="shared" ca="1" si="81"/>
        <v>Si</v>
      </c>
      <c r="I265" s="51" t="s">
        <v>230</v>
      </c>
      <c r="J265" s="26" t="s">
        <v>164</v>
      </c>
      <c r="K265" s="18"/>
      <c r="L265" s="18">
        <v>194</v>
      </c>
      <c r="M265" s="18">
        <v>198</v>
      </c>
      <c r="N265" s="48">
        <f t="shared" ca="1" si="82"/>
        <v>392</v>
      </c>
      <c r="O265" s="21">
        <v>14</v>
      </c>
      <c r="P265" s="18"/>
      <c r="Q265" s="48">
        <f t="shared" ca="1" si="87"/>
        <v>28</v>
      </c>
      <c r="R265" s="70">
        <f t="shared" ca="1" si="90"/>
        <v>364</v>
      </c>
      <c r="S265" s="22">
        <v>2.8</v>
      </c>
      <c r="T265" s="49">
        <f t="shared" ca="1" si="84"/>
        <v>1019.1999999999999</v>
      </c>
      <c r="U265" s="49">
        <f t="shared" ca="1" si="89"/>
        <v>0</v>
      </c>
      <c r="V265" s="50">
        <f t="shared" ca="1" si="91"/>
        <v>109.2</v>
      </c>
      <c r="W265" s="322">
        <f t="shared" ca="1" si="86"/>
        <v>909.99999999999989</v>
      </c>
      <c r="X265" s="419"/>
      <c r="Y265" s="357"/>
      <c r="Z265" s="418"/>
      <c r="AA265" s="72"/>
    </row>
    <row r="266" spans="1:27" ht="15.75" hidden="1" x14ac:dyDescent="0.25">
      <c r="A266" s="23">
        <v>259</v>
      </c>
      <c r="B266" s="19">
        <v>45900</v>
      </c>
      <c r="C266" s="101" t="s">
        <v>118</v>
      </c>
      <c r="D266" s="146" t="s">
        <v>586</v>
      </c>
      <c r="E266" s="24" t="str">
        <f t="shared" ca="1" si="78"/>
        <v>RICOPA RUIZ</v>
      </c>
      <c r="F266" s="25" t="str">
        <f t="shared" ca="1" si="79"/>
        <v>MARIA LUISA</v>
      </c>
      <c r="G266" s="52" t="str">
        <f t="shared" ca="1" si="80"/>
        <v>Zapotillo</v>
      </c>
      <c r="H266" s="102" t="str">
        <f t="shared" ca="1" si="81"/>
        <v>SI</v>
      </c>
      <c r="I266" s="51" t="s">
        <v>230</v>
      </c>
      <c r="J266" s="26" t="s">
        <v>164</v>
      </c>
      <c r="K266" s="18"/>
      <c r="L266" s="18">
        <v>389</v>
      </c>
      <c r="M266" s="18"/>
      <c r="N266" s="48">
        <f t="shared" ca="1" si="82"/>
        <v>389</v>
      </c>
      <c r="O266" s="21">
        <v>15</v>
      </c>
      <c r="P266" s="18">
        <f>21.5*3</f>
        <v>64.5</v>
      </c>
      <c r="Q266" s="48">
        <f t="shared" ca="1" si="87"/>
        <v>30</v>
      </c>
      <c r="R266" s="70">
        <f t="shared" ca="1" si="90"/>
        <v>294.5</v>
      </c>
      <c r="S266" s="22">
        <v>2.8</v>
      </c>
      <c r="T266" s="49">
        <f t="shared" ca="1" si="84"/>
        <v>824.59999999999991</v>
      </c>
      <c r="U266" s="49">
        <f t="shared" ca="1" si="89"/>
        <v>0</v>
      </c>
      <c r="V266" s="50">
        <f t="shared" ca="1" si="91"/>
        <v>88.35</v>
      </c>
      <c r="W266" s="322">
        <f t="shared" ca="1" si="86"/>
        <v>736.24999999999989</v>
      </c>
      <c r="X266" s="419"/>
      <c r="Y266" s="357"/>
      <c r="Z266" s="418"/>
      <c r="AA266" s="72"/>
    </row>
    <row r="267" spans="1:27" ht="15.75" hidden="1" x14ac:dyDescent="0.25">
      <c r="A267" s="23">
        <v>260</v>
      </c>
      <c r="B267" s="19">
        <v>45900</v>
      </c>
      <c r="C267" s="101" t="s">
        <v>256</v>
      </c>
      <c r="D267" s="146" t="s">
        <v>586</v>
      </c>
      <c r="E267" s="24" t="str">
        <f t="shared" ca="1" si="78"/>
        <v xml:space="preserve"> MUÑOZ HUANUCO</v>
      </c>
      <c r="F267" s="25" t="str">
        <f t="shared" ca="1" si="79"/>
        <v>KEVIN</v>
      </c>
      <c r="G267" s="52" t="str">
        <f t="shared" ca="1" si="80"/>
        <v>Pucallpillo</v>
      </c>
      <c r="H267" s="102" t="str">
        <f t="shared" ca="1" si="81"/>
        <v>Si</v>
      </c>
      <c r="I267" s="51" t="s">
        <v>230</v>
      </c>
      <c r="J267" s="26" t="s">
        <v>164</v>
      </c>
      <c r="K267" s="18"/>
      <c r="L267" s="18"/>
      <c r="M267" s="18">
        <v>612</v>
      </c>
      <c r="N267" s="48">
        <f t="shared" ca="1" si="82"/>
        <v>612</v>
      </c>
      <c r="O267" s="21">
        <v>22</v>
      </c>
      <c r="P267" s="18"/>
      <c r="Q267" s="48">
        <f t="shared" ca="1" si="87"/>
        <v>44</v>
      </c>
      <c r="R267" s="70">
        <f t="shared" ca="1" si="90"/>
        <v>568</v>
      </c>
      <c r="S267" s="22">
        <v>2.8</v>
      </c>
      <c r="T267" s="49">
        <f t="shared" ca="1" si="84"/>
        <v>1590.3999999999999</v>
      </c>
      <c r="U267" s="49">
        <f t="shared" ca="1" si="89"/>
        <v>0</v>
      </c>
      <c r="V267" s="50">
        <f t="shared" ca="1" si="91"/>
        <v>170.4</v>
      </c>
      <c r="W267" s="322">
        <f t="shared" ca="1" si="86"/>
        <v>1419.9999999999998</v>
      </c>
      <c r="X267" s="419"/>
      <c r="Y267" s="357"/>
      <c r="Z267" s="418"/>
      <c r="AA267" s="72"/>
    </row>
    <row r="268" spans="1:27" ht="15.75" hidden="1" x14ac:dyDescent="0.25">
      <c r="A268" s="23">
        <v>261</v>
      </c>
      <c r="B268" s="19">
        <v>45900</v>
      </c>
      <c r="C268" s="101" t="s">
        <v>117</v>
      </c>
      <c r="D268" s="146" t="s">
        <v>586</v>
      </c>
      <c r="E268" s="24" t="str">
        <f t="shared" ca="1" si="78"/>
        <v>RICOPA RUIZ</v>
      </c>
      <c r="F268" s="25" t="str">
        <f t="shared" ca="1" si="79"/>
        <v>ISAIAS</v>
      </c>
      <c r="G268" s="52" t="str">
        <f t="shared" ca="1" si="80"/>
        <v>Zapotillo</v>
      </c>
      <c r="H268" s="102" t="str">
        <f t="shared" ca="1" si="81"/>
        <v>SI</v>
      </c>
      <c r="I268" s="51" t="s">
        <v>230</v>
      </c>
      <c r="J268" s="26" t="s">
        <v>164</v>
      </c>
      <c r="K268" s="18"/>
      <c r="L268" s="18"/>
      <c r="M268" s="18">
        <v>267</v>
      </c>
      <c r="N268" s="48">
        <f t="shared" ca="1" si="82"/>
        <v>267</v>
      </c>
      <c r="O268" s="21">
        <v>10</v>
      </c>
      <c r="P268" s="18"/>
      <c r="Q268" s="48">
        <f t="shared" ca="1" si="87"/>
        <v>20</v>
      </c>
      <c r="R268" s="70">
        <f t="shared" ca="1" si="90"/>
        <v>247</v>
      </c>
      <c r="S268" s="22">
        <v>2.8</v>
      </c>
      <c r="T268" s="49">
        <f t="shared" ca="1" si="84"/>
        <v>691.59999999999991</v>
      </c>
      <c r="U268" s="49">
        <f t="shared" ca="1" si="89"/>
        <v>0</v>
      </c>
      <c r="V268" s="50">
        <f t="shared" ca="1" si="91"/>
        <v>74.099999999999994</v>
      </c>
      <c r="W268" s="322">
        <f t="shared" ca="1" si="86"/>
        <v>617.49999999999989</v>
      </c>
      <c r="X268" s="419"/>
      <c r="Y268" s="357"/>
      <c r="Z268" s="418"/>
      <c r="AA268" s="72"/>
    </row>
    <row r="269" spans="1:27" ht="15.75" hidden="1" x14ac:dyDescent="0.25">
      <c r="A269" s="23">
        <v>262</v>
      </c>
      <c r="B269" s="19">
        <v>45900</v>
      </c>
      <c r="C269" s="101" t="s">
        <v>119</v>
      </c>
      <c r="D269" s="146" t="s">
        <v>586</v>
      </c>
      <c r="E269" s="24" t="str">
        <f t="shared" ca="1" si="78"/>
        <v>RICOPA VILLACORTA</v>
      </c>
      <c r="F269" s="25" t="str">
        <f t="shared" ca="1" si="79"/>
        <v>EDINSON</v>
      </c>
      <c r="G269" s="52" t="str">
        <f t="shared" ca="1" si="80"/>
        <v>Zapotillo</v>
      </c>
      <c r="H269" s="102" t="str">
        <f t="shared" ca="1" si="81"/>
        <v>SI</v>
      </c>
      <c r="I269" s="51" t="s">
        <v>230</v>
      </c>
      <c r="J269" s="26" t="s">
        <v>164</v>
      </c>
      <c r="K269" s="18"/>
      <c r="L269" s="18"/>
      <c r="M269" s="18">
        <v>346</v>
      </c>
      <c r="N269" s="48">
        <f t="shared" ca="1" si="82"/>
        <v>346</v>
      </c>
      <c r="O269" s="21">
        <v>13</v>
      </c>
      <c r="P269" s="18"/>
      <c r="Q269" s="48">
        <f t="shared" ca="1" si="87"/>
        <v>26</v>
      </c>
      <c r="R269" s="70">
        <f t="shared" ca="1" si="90"/>
        <v>320</v>
      </c>
      <c r="S269" s="22">
        <v>2.8</v>
      </c>
      <c r="T269" s="49">
        <f t="shared" ca="1" si="84"/>
        <v>896</v>
      </c>
      <c r="U269" s="49">
        <f t="shared" ca="1" si="89"/>
        <v>0</v>
      </c>
      <c r="V269" s="50">
        <f t="shared" ca="1" si="91"/>
        <v>96</v>
      </c>
      <c r="W269" s="322">
        <f t="shared" ca="1" si="86"/>
        <v>800</v>
      </c>
      <c r="X269" s="419"/>
      <c r="Y269" s="357"/>
      <c r="Z269" s="418"/>
      <c r="AA269" s="72"/>
    </row>
    <row r="270" spans="1:27" ht="15.75" hidden="1" x14ac:dyDescent="0.25">
      <c r="A270" s="23">
        <v>263</v>
      </c>
      <c r="B270" s="19">
        <v>45900</v>
      </c>
      <c r="C270" s="101" t="s">
        <v>91</v>
      </c>
      <c r="D270" s="146" t="s">
        <v>586</v>
      </c>
      <c r="E270" s="24" t="str">
        <f t="shared" ca="1" si="78"/>
        <v xml:space="preserve">VELASQUEZ CARLOS </v>
      </c>
      <c r="F270" s="176" t="str">
        <f t="shared" ca="1" si="79"/>
        <v>DARIO</v>
      </c>
      <c r="G270" s="52" t="str">
        <f t="shared" ca="1" si="80"/>
        <v>Echegaray</v>
      </c>
      <c r="H270" s="102" t="str">
        <f t="shared" ca="1" si="81"/>
        <v>SI</v>
      </c>
      <c r="I270" s="51" t="s">
        <v>230</v>
      </c>
      <c r="J270" s="26" t="s">
        <v>164</v>
      </c>
      <c r="K270" s="18"/>
      <c r="L270" s="18"/>
      <c r="M270" s="18">
        <v>57</v>
      </c>
      <c r="N270" s="48">
        <f t="shared" ca="1" si="82"/>
        <v>57</v>
      </c>
      <c r="O270" s="21">
        <v>2</v>
      </c>
      <c r="P270" s="18"/>
      <c r="Q270" s="48">
        <f t="shared" ca="1" si="87"/>
        <v>4</v>
      </c>
      <c r="R270" s="70">
        <f t="shared" ca="1" si="90"/>
        <v>53</v>
      </c>
      <c r="S270" s="22">
        <v>2.8</v>
      </c>
      <c r="T270" s="49">
        <f t="shared" ca="1" si="84"/>
        <v>148.39999999999998</v>
      </c>
      <c r="U270" s="49">
        <f t="shared" ca="1" si="89"/>
        <v>0</v>
      </c>
      <c r="V270" s="50">
        <f t="shared" ca="1" si="91"/>
        <v>15.899999999999999</v>
      </c>
      <c r="W270" s="322">
        <f t="shared" ca="1" si="86"/>
        <v>132.49999999999997</v>
      </c>
      <c r="X270" s="419"/>
      <c r="Y270" s="357"/>
      <c r="Z270" s="418"/>
      <c r="AA270" s="72"/>
    </row>
    <row r="271" spans="1:27" ht="15.75" hidden="1" x14ac:dyDescent="0.25">
      <c r="A271" s="23">
        <v>264</v>
      </c>
      <c r="B271" s="19">
        <v>45900</v>
      </c>
      <c r="C271" s="101" t="s">
        <v>93</v>
      </c>
      <c r="D271" s="146" t="s">
        <v>586</v>
      </c>
      <c r="E271" s="24" t="str">
        <f t="shared" ca="1" si="78"/>
        <v>TORRES URQUIA</v>
      </c>
      <c r="F271" s="25" t="str">
        <f t="shared" ca="1" si="79"/>
        <v>ANDRES AVELINO</v>
      </c>
      <c r="G271" s="52" t="str">
        <f t="shared" ca="1" si="80"/>
        <v>Esperanza de Panaillo</v>
      </c>
      <c r="H271" s="102" t="str">
        <f t="shared" ca="1" si="81"/>
        <v>SI</v>
      </c>
      <c r="I271" s="51" t="s">
        <v>230</v>
      </c>
      <c r="J271" s="26" t="s">
        <v>164</v>
      </c>
      <c r="K271" s="18"/>
      <c r="L271" s="18"/>
      <c r="M271" s="18">
        <v>114</v>
      </c>
      <c r="N271" s="48">
        <f t="shared" ca="1" si="82"/>
        <v>114</v>
      </c>
      <c r="O271" s="21">
        <v>4</v>
      </c>
      <c r="P271" s="18"/>
      <c r="Q271" s="48">
        <f t="shared" ca="1" si="87"/>
        <v>8</v>
      </c>
      <c r="R271" s="70">
        <f t="shared" ca="1" si="90"/>
        <v>106</v>
      </c>
      <c r="S271" s="22">
        <v>2.8</v>
      </c>
      <c r="T271" s="49">
        <f t="shared" ca="1" si="84"/>
        <v>296.79999999999995</v>
      </c>
      <c r="U271" s="49">
        <f t="shared" ca="1" si="89"/>
        <v>0</v>
      </c>
      <c r="V271" s="50">
        <f t="shared" ca="1" si="91"/>
        <v>31.799999999999997</v>
      </c>
      <c r="W271" s="322">
        <f t="shared" ca="1" si="86"/>
        <v>264.99999999999994</v>
      </c>
      <c r="X271" s="419"/>
      <c r="Y271" s="357"/>
      <c r="Z271" s="418"/>
      <c r="AA271" s="72"/>
    </row>
    <row r="272" spans="1:27" ht="15.75" hidden="1" x14ac:dyDescent="0.25">
      <c r="A272" s="23">
        <v>265</v>
      </c>
      <c r="B272" s="19">
        <v>45900</v>
      </c>
      <c r="C272" s="101" t="s">
        <v>94</v>
      </c>
      <c r="D272" s="146" t="s">
        <v>586</v>
      </c>
      <c r="E272" s="24" t="str">
        <f t="shared" ca="1" si="78"/>
        <v>TORRES URQUIA</v>
      </c>
      <c r="F272" s="25" t="str">
        <f t="shared" ca="1" si="79"/>
        <v>JAIME ROBERTO</v>
      </c>
      <c r="G272" s="52" t="str">
        <f t="shared" ca="1" si="80"/>
        <v>Esperanza de Panaillo</v>
      </c>
      <c r="H272" s="102" t="str">
        <f t="shared" ca="1" si="81"/>
        <v>SI</v>
      </c>
      <c r="I272" s="51" t="s">
        <v>230</v>
      </c>
      <c r="J272" s="26" t="s">
        <v>164</v>
      </c>
      <c r="K272" s="18"/>
      <c r="L272" s="18"/>
      <c r="M272" s="18">
        <v>255</v>
      </c>
      <c r="N272" s="48">
        <f t="shared" ca="1" si="82"/>
        <v>255</v>
      </c>
      <c r="O272" s="21">
        <v>9</v>
      </c>
      <c r="P272" s="18"/>
      <c r="Q272" s="48">
        <f t="shared" ca="1" si="87"/>
        <v>18</v>
      </c>
      <c r="R272" s="70">
        <f t="shared" ca="1" si="90"/>
        <v>237</v>
      </c>
      <c r="S272" s="22">
        <v>2.8</v>
      </c>
      <c r="T272" s="49">
        <f t="shared" ca="1" si="84"/>
        <v>663.59999999999991</v>
      </c>
      <c r="U272" s="49">
        <f t="shared" ca="1" si="89"/>
        <v>0</v>
      </c>
      <c r="V272" s="50">
        <f t="shared" ca="1" si="91"/>
        <v>71.099999999999994</v>
      </c>
      <c r="W272" s="322">
        <f t="shared" ca="1" si="86"/>
        <v>592.49999999999989</v>
      </c>
      <c r="X272" s="419"/>
      <c r="Y272" s="357"/>
      <c r="Z272" s="418"/>
      <c r="AA272" s="72"/>
    </row>
    <row r="273" spans="1:27" ht="15.75" hidden="1" x14ac:dyDescent="0.25">
      <c r="A273" s="23">
        <v>266</v>
      </c>
      <c r="B273" s="19">
        <v>45900</v>
      </c>
      <c r="C273" s="101" t="s">
        <v>151</v>
      </c>
      <c r="D273" s="146" t="s">
        <v>586</v>
      </c>
      <c r="E273" s="24" t="str">
        <f t="shared" ca="1" si="78"/>
        <v>TORRES URQUIA</v>
      </c>
      <c r="F273" s="25" t="str">
        <f t="shared" ca="1" si="79"/>
        <v>CESAR ALFONSO</v>
      </c>
      <c r="G273" s="52" t="str">
        <f t="shared" ca="1" si="80"/>
        <v>Esperanza de Panaillo</v>
      </c>
      <c r="H273" s="102" t="str">
        <f t="shared" ca="1" si="81"/>
        <v>SI</v>
      </c>
      <c r="I273" s="51" t="s">
        <v>230</v>
      </c>
      <c r="J273" s="26" t="s">
        <v>164</v>
      </c>
      <c r="K273" s="18"/>
      <c r="L273" s="18"/>
      <c r="M273" s="18">
        <v>118</v>
      </c>
      <c r="N273" s="48">
        <f t="shared" ca="1" si="82"/>
        <v>118</v>
      </c>
      <c r="O273" s="21">
        <v>4</v>
      </c>
      <c r="P273" s="18"/>
      <c r="Q273" s="48">
        <f t="shared" ca="1" si="87"/>
        <v>8</v>
      </c>
      <c r="R273" s="70">
        <f t="shared" ca="1" si="90"/>
        <v>110</v>
      </c>
      <c r="S273" s="22">
        <v>2.8</v>
      </c>
      <c r="T273" s="49">
        <f t="shared" ca="1" si="84"/>
        <v>308</v>
      </c>
      <c r="U273" s="49">
        <f t="shared" ca="1" si="89"/>
        <v>0</v>
      </c>
      <c r="V273" s="50">
        <f t="shared" ca="1" si="91"/>
        <v>33</v>
      </c>
      <c r="W273" s="322">
        <f t="shared" ca="1" si="86"/>
        <v>275</v>
      </c>
      <c r="X273" s="419"/>
      <c r="Y273" s="357"/>
      <c r="Z273" s="418"/>
      <c r="AA273" s="72"/>
    </row>
    <row r="274" spans="1:27" ht="15.75" hidden="1" x14ac:dyDescent="0.25">
      <c r="A274" s="23">
        <v>267</v>
      </c>
      <c r="B274" s="19">
        <v>45900</v>
      </c>
      <c r="C274" s="101" t="s">
        <v>252</v>
      </c>
      <c r="D274" s="146" t="s">
        <v>586</v>
      </c>
      <c r="E274" s="24" t="str">
        <f t="shared" ca="1" si="78"/>
        <v xml:space="preserve"> MACEDO GUERRA </v>
      </c>
      <c r="F274" s="25" t="str">
        <f t="shared" ca="1" si="79"/>
        <v>BELEN</v>
      </c>
      <c r="G274" s="52" t="str">
        <f t="shared" ca="1" si="80"/>
        <v>Esperanza de Panaillo</v>
      </c>
      <c r="H274" s="102" t="str">
        <f t="shared" ca="1" si="81"/>
        <v>Si</v>
      </c>
      <c r="I274" s="51" t="s">
        <v>230</v>
      </c>
      <c r="J274" s="26" t="s">
        <v>164</v>
      </c>
      <c r="K274" s="18"/>
      <c r="L274" s="18"/>
      <c r="M274" s="18">
        <v>110</v>
      </c>
      <c r="N274" s="48">
        <f t="shared" ca="1" si="82"/>
        <v>110</v>
      </c>
      <c r="O274" s="21">
        <v>4</v>
      </c>
      <c r="P274" s="18"/>
      <c r="Q274" s="48">
        <f t="shared" ca="1" si="87"/>
        <v>8</v>
      </c>
      <c r="R274" s="70">
        <f t="shared" ca="1" si="90"/>
        <v>102</v>
      </c>
      <c r="S274" s="22">
        <v>2.8</v>
      </c>
      <c r="T274" s="49">
        <f t="shared" ca="1" si="84"/>
        <v>285.59999999999997</v>
      </c>
      <c r="U274" s="49">
        <f t="shared" ca="1" si="89"/>
        <v>0</v>
      </c>
      <c r="V274" s="50">
        <f t="shared" ca="1" si="91"/>
        <v>30.599999999999998</v>
      </c>
      <c r="W274" s="322">
        <f t="shared" ca="1" si="86"/>
        <v>254.99999999999997</v>
      </c>
      <c r="X274" s="419"/>
      <c r="Y274" s="357"/>
      <c r="Z274" s="418"/>
      <c r="AA274" s="72"/>
    </row>
    <row r="275" spans="1:27" ht="15.75" hidden="1" x14ac:dyDescent="0.25">
      <c r="A275" s="23">
        <v>268</v>
      </c>
      <c r="B275" s="19">
        <v>45900</v>
      </c>
      <c r="C275" s="101" t="s">
        <v>104</v>
      </c>
      <c r="D275" s="146" t="s">
        <v>586</v>
      </c>
      <c r="E275" s="24" t="str">
        <f t="shared" ref="E275:E289" ca="1" si="92">IF(C275="","",VLOOKUP(C275,bdsocios,2,FALSE))</f>
        <v>BONILLA FELIX</v>
      </c>
      <c r="F275" s="25" t="str">
        <f t="shared" ca="1" si="79"/>
        <v>BASILIO ELISEO</v>
      </c>
      <c r="G275" s="52" t="str">
        <f t="shared" ca="1" si="80"/>
        <v>Pueblo Nuevo</v>
      </c>
      <c r="H275" s="102" t="str">
        <f t="shared" ca="1" si="81"/>
        <v>SI</v>
      </c>
      <c r="I275" s="51" t="s">
        <v>230</v>
      </c>
      <c r="J275" s="26" t="s">
        <v>164</v>
      </c>
      <c r="K275" s="18"/>
      <c r="L275" s="18"/>
      <c r="M275" s="18">
        <v>191</v>
      </c>
      <c r="N275" s="48">
        <f t="shared" ca="1" si="82"/>
        <v>191</v>
      </c>
      <c r="O275" s="21">
        <v>7</v>
      </c>
      <c r="P275" s="18"/>
      <c r="Q275" s="48">
        <f t="shared" ca="1" si="87"/>
        <v>14</v>
      </c>
      <c r="R275" s="70">
        <f t="shared" ca="1" si="90"/>
        <v>177</v>
      </c>
      <c r="S275" s="22">
        <v>2.8</v>
      </c>
      <c r="T275" s="49">
        <f t="shared" ca="1" si="84"/>
        <v>495.59999999999997</v>
      </c>
      <c r="U275" s="49">
        <f t="shared" ca="1" si="89"/>
        <v>0</v>
      </c>
      <c r="V275" s="50">
        <f t="shared" ca="1" si="91"/>
        <v>53.1</v>
      </c>
      <c r="W275" s="322">
        <f t="shared" ca="1" si="86"/>
        <v>442.49999999999994</v>
      </c>
      <c r="X275" s="419"/>
      <c r="Y275" s="357"/>
      <c r="Z275" s="418"/>
      <c r="AA275" s="72"/>
    </row>
    <row r="276" spans="1:27" ht="15.75" hidden="1" x14ac:dyDescent="0.25">
      <c r="A276" s="23">
        <v>269</v>
      </c>
      <c r="B276" s="19">
        <v>45900</v>
      </c>
      <c r="C276" s="101" t="s">
        <v>108</v>
      </c>
      <c r="D276" s="146" t="s">
        <v>586</v>
      </c>
      <c r="E276" s="24" t="str">
        <f t="shared" ca="1" si="92"/>
        <v>INOCENTE PACAYA</v>
      </c>
      <c r="F276" s="25" t="str">
        <f t="shared" ca="1" si="79"/>
        <v>MANASES</v>
      </c>
      <c r="G276" s="52" t="str">
        <f t="shared" ca="1" si="80"/>
        <v>Pueblo Nuevo</v>
      </c>
      <c r="H276" s="102" t="str">
        <f t="shared" ca="1" si="81"/>
        <v>SI</v>
      </c>
      <c r="I276" s="51" t="s">
        <v>230</v>
      </c>
      <c r="J276" s="26" t="s">
        <v>164</v>
      </c>
      <c r="K276" s="18"/>
      <c r="L276" s="18"/>
      <c r="M276" s="18">
        <v>281</v>
      </c>
      <c r="N276" s="48">
        <f t="shared" ca="1" si="82"/>
        <v>281</v>
      </c>
      <c r="O276" s="21">
        <v>11</v>
      </c>
      <c r="P276" s="18"/>
      <c r="Q276" s="48">
        <f t="shared" ca="1" si="87"/>
        <v>22</v>
      </c>
      <c r="R276" s="70">
        <f t="shared" ca="1" si="90"/>
        <v>259</v>
      </c>
      <c r="S276" s="22">
        <v>2.8</v>
      </c>
      <c r="T276" s="49">
        <f t="shared" ca="1" si="84"/>
        <v>725.19999999999993</v>
      </c>
      <c r="U276" s="49">
        <f t="shared" ca="1" si="89"/>
        <v>0</v>
      </c>
      <c r="V276" s="50">
        <f t="shared" ca="1" si="91"/>
        <v>77.7</v>
      </c>
      <c r="W276" s="322">
        <f t="shared" ca="1" si="86"/>
        <v>647.49999999999989</v>
      </c>
      <c r="X276" s="419"/>
      <c r="Y276" s="357"/>
      <c r="Z276" s="418"/>
      <c r="AA276" s="72"/>
    </row>
    <row r="277" spans="1:27" ht="15.75" hidden="1" x14ac:dyDescent="0.25">
      <c r="A277" s="23">
        <v>270</v>
      </c>
      <c r="B277" s="19">
        <v>45900</v>
      </c>
      <c r="C277" s="101" t="s">
        <v>87</v>
      </c>
      <c r="D277" s="146" t="s">
        <v>586</v>
      </c>
      <c r="E277" s="24" t="str">
        <f t="shared" ca="1" si="92"/>
        <v>AMASIFUEN INOCENTE</v>
      </c>
      <c r="F277" s="25" t="str">
        <f t="shared" ca="1" si="79"/>
        <v>RAFAEL</v>
      </c>
      <c r="G277" s="52" t="str">
        <f t="shared" ca="1" si="80"/>
        <v>Bellavista</v>
      </c>
      <c r="H277" s="102" t="str">
        <f t="shared" ca="1" si="81"/>
        <v>SI</v>
      </c>
      <c r="I277" s="51" t="s">
        <v>230</v>
      </c>
      <c r="J277" s="26" t="s">
        <v>164</v>
      </c>
      <c r="K277" s="18"/>
      <c r="L277" s="18"/>
      <c r="M277" s="18">
        <v>459</v>
      </c>
      <c r="N277" s="48">
        <f t="shared" ca="1" si="82"/>
        <v>459</v>
      </c>
      <c r="O277" s="21">
        <v>18</v>
      </c>
      <c r="P277" s="18"/>
      <c r="Q277" s="48">
        <f t="shared" ca="1" si="87"/>
        <v>36</v>
      </c>
      <c r="R277" s="70">
        <f t="shared" ca="1" si="90"/>
        <v>423</v>
      </c>
      <c r="S277" s="22">
        <v>2.8</v>
      </c>
      <c r="T277" s="49">
        <f t="shared" ref="T277:T288" ca="1" si="93">IF(N277="","",R277*S277)</f>
        <v>1184.3999999999999</v>
      </c>
      <c r="U277" s="49">
        <f t="shared" ca="1" si="89"/>
        <v>0</v>
      </c>
      <c r="V277" s="50">
        <f t="shared" ca="1" si="91"/>
        <v>126.89999999999999</v>
      </c>
      <c r="W277" s="322">
        <f t="shared" ca="1" si="86"/>
        <v>1057.4999999999998</v>
      </c>
      <c r="X277" s="419"/>
      <c r="Y277" s="357"/>
      <c r="Z277" s="418"/>
      <c r="AA277" s="72"/>
    </row>
    <row r="278" spans="1:27" ht="15.75" hidden="1" x14ac:dyDescent="0.25">
      <c r="A278" s="23">
        <v>271</v>
      </c>
      <c r="B278" s="19">
        <v>45900</v>
      </c>
      <c r="C278" s="101" t="s">
        <v>89</v>
      </c>
      <c r="D278" s="146" t="s">
        <v>586</v>
      </c>
      <c r="E278" s="24" t="str">
        <f t="shared" ca="1" si="92"/>
        <v>FLORES SAAVEDRA</v>
      </c>
      <c r="F278" s="25" t="str">
        <f t="shared" ca="1" si="79"/>
        <v>JORGE</v>
      </c>
      <c r="G278" s="52" t="str">
        <f t="shared" ca="1" si="80"/>
        <v>Bellavista</v>
      </c>
      <c r="H278" s="102" t="str">
        <f t="shared" ca="1" si="81"/>
        <v>Si</v>
      </c>
      <c r="I278" s="51" t="s">
        <v>230</v>
      </c>
      <c r="J278" s="26" t="s">
        <v>164</v>
      </c>
      <c r="K278" s="18"/>
      <c r="L278" s="18"/>
      <c r="M278" s="18">
        <v>228</v>
      </c>
      <c r="N278" s="48">
        <f t="shared" ca="1" si="82"/>
        <v>228</v>
      </c>
      <c r="O278" s="21">
        <v>9</v>
      </c>
      <c r="P278" s="18">
        <f>21.5*2</f>
        <v>43</v>
      </c>
      <c r="Q278" s="48">
        <f t="shared" ca="1" si="87"/>
        <v>18</v>
      </c>
      <c r="R278" s="70">
        <f t="shared" ca="1" si="90"/>
        <v>167</v>
      </c>
      <c r="S278" s="22">
        <v>2.8</v>
      </c>
      <c r="T278" s="49">
        <f t="shared" ca="1" si="93"/>
        <v>467.59999999999997</v>
      </c>
      <c r="U278" s="49">
        <f t="shared" ca="1" si="89"/>
        <v>0</v>
      </c>
      <c r="V278" s="50">
        <f t="shared" ca="1" si="91"/>
        <v>50.1</v>
      </c>
      <c r="W278" s="322">
        <f t="shared" ca="1" si="86"/>
        <v>417.49999999999994</v>
      </c>
      <c r="X278" s="419"/>
      <c r="Y278" s="357"/>
      <c r="Z278" s="418"/>
      <c r="AA278" s="72"/>
    </row>
    <row r="279" spans="1:27" ht="15.75" hidden="1" x14ac:dyDescent="0.25">
      <c r="A279" s="23">
        <v>272</v>
      </c>
      <c r="B279" s="19">
        <v>45900</v>
      </c>
      <c r="C279" s="101" t="s">
        <v>88</v>
      </c>
      <c r="D279" s="146" t="s">
        <v>586</v>
      </c>
      <c r="E279" s="24" t="str">
        <f t="shared" ca="1" si="92"/>
        <v>AMASIFEN PEZO</v>
      </c>
      <c r="F279" s="25" t="str">
        <f t="shared" ca="1" si="79"/>
        <v>OSCAR</v>
      </c>
      <c r="G279" s="52" t="str">
        <f t="shared" ca="1" si="80"/>
        <v>Bellavista</v>
      </c>
      <c r="H279" s="102" t="str">
        <f t="shared" ca="1" si="81"/>
        <v>SI</v>
      </c>
      <c r="I279" s="51" t="s">
        <v>230</v>
      </c>
      <c r="J279" s="26" t="s">
        <v>164</v>
      </c>
      <c r="K279" s="166"/>
      <c r="L279" s="18"/>
      <c r="M279" s="18">
        <v>213</v>
      </c>
      <c r="N279" s="48">
        <f t="shared" ca="1" si="82"/>
        <v>213</v>
      </c>
      <c r="O279" s="21">
        <v>8</v>
      </c>
      <c r="P279" s="18">
        <f>21.5*2</f>
        <v>43</v>
      </c>
      <c r="Q279" s="48">
        <f t="shared" ca="1" si="87"/>
        <v>16</v>
      </c>
      <c r="R279" s="70">
        <f t="shared" ca="1" si="90"/>
        <v>154</v>
      </c>
      <c r="S279" s="22">
        <v>2.8</v>
      </c>
      <c r="T279" s="49">
        <f t="shared" ca="1" si="93"/>
        <v>431.2</v>
      </c>
      <c r="U279" s="49">
        <f t="shared" ca="1" si="89"/>
        <v>0</v>
      </c>
      <c r="V279" s="50">
        <f t="shared" ca="1" si="91"/>
        <v>46.199999999999996</v>
      </c>
      <c r="W279" s="322">
        <f t="shared" ca="1" si="86"/>
        <v>385</v>
      </c>
      <c r="X279" s="419"/>
      <c r="Y279" s="357"/>
      <c r="Z279" s="418"/>
      <c r="AA279" s="72"/>
    </row>
    <row r="280" spans="1:27" ht="15.75" x14ac:dyDescent="0.25">
      <c r="A280" s="23">
        <v>273</v>
      </c>
      <c r="B280" s="19">
        <v>45901</v>
      </c>
      <c r="C280" s="101" t="s">
        <v>111</v>
      </c>
      <c r="D280" s="55" t="s">
        <v>599</v>
      </c>
      <c r="E280" s="24" t="str">
        <f t="shared" ca="1" si="92"/>
        <v xml:space="preserve">SANGAMA GUERRA </v>
      </c>
      <c r="F280" s="25" t="str">
        <f t="shared" ca="1" si="79"/>
        <v>LEONCIO</v>
      </c>
      <c r="G280" s="52" t="str">
        <f t="shared" ca="1" si="80"/>
        <v>Pueblo Nuevo</v>
      </c>
      <c r="H280" s="102" t="str">
        <f t="shared" ca="1" si="81"/>
        <v>SI</v>
      </c>
      <c r="I280" s="51" t="s">
        <v>230</v>
      </c>
      <c r="J280" s="26" t="s">
        <v>164</v>
      </c>
      <c r="K280" s="18"/>
      <c r="L280" s="18"/>
      <c r="M280" s="18">
        <v>103</v>
      </c>
      <c r="N280" s="48">
        <f t="shared" ca="1" si="82"/>
        <v>103</v>
      </c>
      <c r="O280" s="21">
        <v>4</v>
      </c>
      <c r="P280" s="18"/>
      <c r="Q280" s="48">
        <f ca="1">IF(E280="","",2*O280)</f>
        <v>8</v>
      </c>
      <c r="R280" s="70">
        <f t="shared" ca="1" si="90"/>
        <v>95</v>
      </c>
      <c r="S280" s="22">
        <v>2.8</v>
      </c>
      <c r="T280" s="49">
        <f t="shared" ca="1" si="93"/>
        <v>266</v>
      </c>
      <c r="U280" s="49">
        <f t="shared" ca="1" si="89"/>
        <v>0</v>
      </c>
      <c r="V280" s="50">
        <f t="shared" ca="1" si="91"/>
        <v>28.5</v>
      </c>
      <c r="W280" s="50">
        <f t="shared" ca="1" si="86"/>
        <v>237.5</v>
      </c>
      <c r="X280" s="330"/>
      <c r="Y280" s="335"/>
      <c r="Z280" s="5"/>
      <c r="AA280" s="72"/>
    </row>
    <row r="281" spans="1:27" ht="15.75" x14ac:dyDescent="0.25">
      <c r="A281" s="23">
        <v>274</v>
      </c>
      <c r="B281" s="19">
        <v>45901</v>
      </c>
      <c r="C281" s="101" t="s">
        <v>158</v>
      </c>
      <c r="D281" s="55" t="s">
        <v>600</v>
      </c>
      <c r="E281" s="24" t="str">
        <f t="shared" ca="1" si="92"/>
        <v>ROJAS RODRIGUEZ</v>
      </c>
      <c r="F281" s="25" t="str">
        <f t="shared" ca="1" si="79"/>
        <v>LAURA SILVIA</v>
      </c>
      <c r="G281" s="52" t="str">
        <f t="shared" ca="1" si="80"/>
        <v>Pucallpillo</v>
      </c>
      <c r="H281" s="102" t="str">
        <f t="shared" ca="1" si="81"/>
        <v>Si</v>
      </c>
      <c r="I281" s="51" t="s">
        <v>230</v>
      </c>
      <c r="J281" s="26" t="s">
        <v>164</v>
      </c>
      <c r="K281" s="18"/>
      <c r="L281" s="18"/>
      <c r="M281" s="18">
        <v>660</v>
      </c>
      <c r="N281" s="48">
        <f t="shared" ca="1" si="82"/>
        <v>660</v>
      </c>
      <c r="O281" s="21">
        <v>26</v>
      </c>
      <c r="P281" s="18"/>
      <c r="Q281" s="48">
        <f t="shared" ca="1" si="87"/>
        <v>52</v>
      </c>
      <c r="R281" s="70">
        <f t="shared" ca="1" si="90"/>
        <v>608</v>
      </c>
      <c r="S281" s="22">
        <v>2.8</v>
      </c>
      <c r="T281" s="49">
        <f t="shared" ca="1" si="93"/>
        <v>1702.3999999999999</v>
      </c>
      <c r="U281" s="49">
        <f t="shared" ca="1" si="89"/>
        <v>0</v>
      </c>
      <c r="V281" s="50">
        <f t="shared" ca="1" si="91"/>
        <v>182.4</v>
      </c>
      <c r="W281" s="50">
        <f t="shared" ca="1" si="86"/>
        <v>1519.9999999999998</v>
      </c>
      <c r="X281" s="330"/>
      <c r="Y281" s="335"/>
      <c r="Z281" s="5"/>
      <c r="AA281" s="72"/>
    </row>
    <row r="282" spans="1:27" ht="15.75" x14ac:dyDescent="0.25">
      <c r="A282" s="23">
        <v>275</v>
      </c>
      <c r="B282" s="19">
        <v>45901</v>
      </c>
      <c r="C282" s="101" t="s">
        <v>87</v>
      </c>
      <c r="D282" s="55" t="s">
        <v>601</v>
      </c>
      <c r="E282" s="24" t="str">
        <f t="shared" ca="1" si="92"/>
        <v>AMASIFUEN INOCENTE</v>
      </c>
      <c r="F282" s="25" t="str">
        <f t="shared" ca="1" si="79"/>
        <v>RAFAEL</v>
      </c>
      <c r="G282" s="52" t="str">
        <f t="shared" ca="1" si="80"/>
        <v>Bellavista</v>
      </c>
      <c r="H282" s="102" t="str">
        <f t="shared" ca="1" si="81"/>
        <v>SI</v>
      </c>
      <c r="I282" s="51" t="s">
        <v>230</v>
      </c>
      <c r="J282" s="26" t="s">
        <v>164</v>
      </c>
      <c r="K282" s="18"/>
      <c r="L282" s="18"/>
      <c r="M282" s="18">
        <v>503</v>
      </c>
      <c r="N282" s="48">
        <f t="shared" ca="1" si="82"/>
        <v>503</v>
      </c>
      <c r="O282" s="21">
        <v>20</v>
      </c>
      <c r="P282" s="18"/>
      <c r="Q282" s="48">
        <f t="shared" ca="1" si="87"/>
        <v>40</v>
      </c>
      <c r="R282" s="70">
        <f t="shared" ca="1" si="90"/>
        <v>463</v>
      </c>
      <c r="S282" s="22">
        <v>2.8</v>
      </c>
      <c r="T282" s="49">
        <f t="shared" ca="1" si="93"/>
        <v>1296.3999999999999</v>
      </c>
      <c r="U282" s="49">
        <f t="shared" ca="1" si="89"/>
        <v>0</v>
      </c>
      <c r="V282" s="50">
        <f t="shared" ca="1" si="91"/>
        <v>138.9</v>
      </c>
      <c r="W282" s="50">
        <f t="shared" ca="1" si="86"/>
        <v>1157.4999999999998</v>
      </c>
      <c r="X282" s="330"/>
      <c r="Y282" s="335"/>
      <c r="Z282" s="5"/>
      <c r="AA282" s="72"/>
    </row>
    <row r="283" spans="1:27" ht="15.75" x14ac:dyDescent="0.25">
      <c r="A283" s="23">
        <v>276</v>
      </c>
      <c r="B283" s="19">
        <v>45901</v>
      </c>
      <c r="C283" s="101" t="s">
        <v>108</v>
      </c>
      <c r="D283" s="55" t="s">
        <v>602</v>
      </c>
      <c r="E283" s="24" t="str">
        <f t="shared" ca="1" si="92"/>
        <v>INOCENTE PACAYA</v>
      </c>
      <c r="F283" s="25" t="str">
        <f t="shared" ca="1" si="79"/>
        <v>MANASES</v>
      </c>
      <c r="G283" s="52" t="str">
        <f t="shared" ca="1" si="80"/>
        <v>Pueblo Nuevo</v>
      </c>
      <c r="H283" s="102" t="str">
        <f t="shared" ca="1" si="81"/>
        <v>SI</v>
      </c>
      <c r="I283" s="51" t="s">
        <v>230</v>
      </c>
      <c r="J283" s="26" t="s">
        <v>164</v>
      </c>
      <c r="K283" s="18"/>
      <c r="L283" s="18">
        <v>28</v>
      </c>
      <c r="M283" s="18">
        <v>136</v>
      </c>
      <c r="N283" s="48">
        <f t="shared" ca="1" si="82"/>
        <v>164</v>
      </c>
      <c r="O283" s="21">
        <v>7</v>
      </c>
      <c r="P283" s="18"/>
      <c r="Q283" s="48">
        <f t="shared" ca="1" si="87"/>
        <v>14</v>
      </c>
      <c r="R283" s="70">
        <f t="shared" ca="1" si="90"/>
        <v>150</v>
      </c>
      <c r="S283" s="22">
        <v>2.8</v>
      </c>
      <c r="T283" s="49">
        <f t="shared" ca="1" si="93"/>
        <v>420</v>
      </c>
      <c r="U283" s="49">
        <f ca="1">IF(E283="","",0*O283)</f>
        <v>0</v>
      </c>
      <c r="V283" s="50">
        <f t="shared" ca="1" si="91"/>
        <v>45</v>
      </c>
      <c r="W283" s="50">
        <f t="shared" ca="1" si="86"/>
        <v>375</v>
      </c>
      <c r="X283" s="330"/>
      <c r="Y283" s="335"/>
      <c r="Z283" s="5"/>
      <c r="AA283" s="72"/>
    </row>
    <row r="284" spans="1:27" ht="15.75" x14ac:dyDescent="0.25">
      <c r="A284" s="23">
        <v>277</v>
      </c>
      <c r="B284" s="19">
        <v>45901</v>
      </c>
      <c r="C284" s="101" t="s">
        <v>88</v>
      </c>
      <c r="D284" s="55" t="s">
        <v>603</v>
      </c>
      <c r="E284" s="24" t="str">
        <f t="shared" ca="1" si="92"/>
        <v>AMASIFEN PEZO</v>
      </c>
      <c r="F284" s="25" t="str">
        <f t="shared" ca="1" si="79"/>
        <v>OSCAR</v>
      </c>
      <c r="G284" s="52" t="str">
        <f t="shared" ca="1" si="80"/>
        <v>Bellavista</v>
      </c>
      <c r="H284" s="102" t="str">
        <f t="shared" ca="1" si="81"/>
        <v>SI</v>
      </c>
      <c r="I284" s="51" t="s">
        <v>230</v>
      </c>
      <c r="J284" s="26" t="s">
        <v>164</v>
      </c>
      <c r="K284" s="18"/>
      <c r="L284" s="18"/>
      <c r="M284" s="18">
        <v>226</v>
      </c>
      <c r="N284" s="48">
        <f t="shared" ca="1" si="82"/>
        <v>226</v>
      </c>
      <c r="O284" s="21">
        <v>9</v>
      </c>
      <c r="P284" s="18"/>
      <c r="Q284" s="48">
        <f t="shared" ca="1" si="87"/>
        <v>18</v>
      </c>
      <c r="R284" s="70">
        <f t="shared" ca="1" si="90"/>
        <v>208</v>
      </c>
      <c r="S284" s="22">
        <v>2.8</v>
      </c>
      <c r="T284" s="49">
        <f t="shared" ca="1" si="93"/>
        <v>582.4</v>
      </c>
      <c r="U284" s="49">
        <f t="shared" ca="1" si="89"/>
        <v>0</v>
      </c>
      <c r="V284" s="50">
        <f t="shared" ca="1" si="91"/>
        <v>62.4</v>
      </c>
      <c r="W284" s="50">
        <f ca="1">IF(E284="","",T284-U284-V284)</f>
        <v>520</v>
      </c>
      <c r="X284" s="330"/>
      <c r="Y284" s="335"/>
      <c r="Z284" s="5"/>
      <c r="AA284" s="72"/>
    </row>
    <row r="285" spans="1:27" ht="15.75" x14ac:dyDescent="0.25">
      <c r="A285" s="23">
        <v>278</v>
      </c>
      <c r="B285" s="19">
        <v>45901</v>
      </c>
      <c r="C285" s="101" t="s">
        <v>92</v>
      </c>
      <c r="D285" s="55" t="s">
        <v>604</v>
      </c>
      <c r="E285" s="24" t="str">
        <f t="shared" ca="1" si="92"/>
        <v xml:space="preserve">ALTUNA SILVA </v>
      </c>
      <c r="F285" s="25" t="str">
        <f t="shared" ca="1" si="79"/>
        <v xml:space="preserve">ALEJANDRO </v>
      </c>
      <c r="G285" s="52" t="str">
        <f t="shared" ca="1" si="80"/>
        <v>Esperanza de Panaillo</v>
      </c>
      <c r="H285" s="102" t="str">
        <f t="shared" ca="1" si="81"/>
        <v>SI</v>
      </c>
      <c r="I285" s="51" t="s">
        <v>230</v>
      </c>
      <c r="J285" s="26" t="s">
        <v>164</v>
      </c>
      <c r="K285" s="18"/>
      <c r="L285" s="18"/>
      <c r="M285" s="18">
        <v>117</v>
      </c>
      <c r="N285" s="48">
        <f t="shared" ca="1" si="82"/>
        <v>117</v>
      </c>
      <c r="O285" s="21">
        <v>5</v>
      </c>
      <c r="P285" s="18"/>
      <c r="Q285" s="48">
        <f t="shared" ca="1" si="87"/>
        <v>10</v>
      </c>
      <c r="R285" s="70">
        <f t="shared" ca="1" si="90"/>
        <v>107</v>
      </c>
      <c r="S285" s="22">
        <v>2.8</v>
      </c>
      <c r="T285" s="49">
        <f t="shared" ca="1" si="93"/>
        <v>299.59999999999997</v>
      </c>
      <c r="U285" s="49">
        <f t="shared" ca="1" si="89"/>
        <v>0</v>
      </c>
      <c r="V285" s="50">
        <f t="shared" ca="1" si="91"/>
        <v>32.1</v>
      </c>
      <c r="W285" s="50">
        <f ca="1">IF(E285="","",T285-U285-V285)</f>
        <v>267.49999999999994</v>
      </c>
      <c r="X285" s="330"/>
      <c r="Y285" s="335"/>
      <c r="Z285" s="5"/>
      <c r="AA285" s="72"/>
    </row>
    <row r="286" spans="1:27" ht="15.75" x14ac:dyDescent="0.25">
      <c r="A286" s="23">
        <v>279</v>
      </c>
      <c r="B286" s="19">
        <v>45901</v>
      </c>
      <c r="C286" s="101" t="s">
        <v>116</v>
      </c>
      <c r="D286" s="55" t="s">
        <v>605</v>
      </c>
      <c r="E286" s="24" t="str">
        <f t="shared" ca="1" si="92"/>
        <v>GONZALES TORRES</v>
      </c>
      <c r="F286" s="25" t="str">
        <f t="shared" ca="1" si="79"/>
        <v>ASUNCION</v>
      </c>
      <c r="G286" s="52" t="str">
        <f t="shared" ca="1" si="80"/>
        <v>Santa Rosa</v>
      </c>
      <c r="H286" s="102" t="str">
        <f t="shared" ca="1" si="81"/>
        <v>Si</v>
      </c>
      <c r="I286" s="51" t="s">
        <v>230</v>
      </c>
      <c r="J286" s="26" t="s">
        <v>164</v>
      </c>
      <c r="K286" s="18"/>
      <c r="L286" s="18"/>
      <c r="M286" s="18">
        <v>269</v>
      </c>
      <c r="N286" s="48">
        <f t="shared" ca="1" si="82"/>
        <v>269</v>
      </c>
      <c r="O286" s="21">
        <v>12</v>
      </c>
      <c r="P286" s="18"/>
      <c r="Q286" s="48">
        <f t="shared" ca="1" si="87"/>
        <v>24</v>
      </c>
      <c r="R286" s="70">
        <f t="shared" ca="1" si="90"/>
        <v>245</v>
      </c>
      <c r="S286" s="22">
        <v>2.8</v>
      </c>
      <c r="T286" s="49">
        <f t="shared" ca="1" si="93"/>
        <v>686</v>
      </c>
      <c r="U286" s="49">
        <f t="shared" ca="1" si="89"/>
        <v>0</v>
      </c>
      <c r="V286" s="50">
        <f t="shared" ca="1" si="91"/>
        <v>73.5</v>
      </c>
      <c r="W286" s="50">
        <f ca="1">IF(E286="","",T286-U286-V286)</f>
        <v>612.5</v>
      </c>
      <c r="X286" s="330"/>
      <c r="Y286" s="335"/>
      <c r="Z286" s="5"/>
      <c r="AA286" s="72"/>
    </row>
    <row r="287" spans="1:27" ht="15.75" x14ac:dyDescent="0.25">
      <c r="A287" s="23">
        <v>280</v>
      </c>
      <c r="B287" s="19">
        <v>45901</v>
      </c>
      <c r="C287" s="101" t="s">
        <v>117</v>
      </c>
      <c r="D287" s="55" t="s">
        <v>606</v>
      </c>
      <c r="E287" s="24" t="str">
        <f t="shared" ca="1" si="92"/>
        <v>RICOPA RUIZ</v>
      </c>
      <c r="F287" s="25" t="str">
        <f t="shared" ca="1" si="79"/>
        <v>ISAIAS</v>
      </c>
      <c r="G287" s="52" t="str">
        <f t="shared" ca="1" si="80"/>
        <v>Zapotillo</v>
      </c>
      <c r="H287" s="102" t="str">
        <f t="shared" ca="1" si="81"/>
        <v>SI</v>
      </c>
      <c r="I287" s="51" t="s">
        <v>230</v>
      </c>
      <c r="J287" s="26" t="s">
        <v>164</v>
      </c>
      <c r="K287" s="18"/>
      <c r="L287" s="18"/>
      <c r="M287" s="18">
        <v>217</v>
      </c>
      <c r="N287" s="48">
        <f t="shared" ca="1" si="82"/>
        <v>217</v>
      </c>
      <c r="O287" s="21">
        <v>9</v>
      </c>
      <c r="P287" s="18"/>
      <c r="Q287" s="48">
        <f t="shared" ca="1" si="87"/>
        <v>18</v>
      </c>
      <c r="R287" s="70">
        <f t="shared" ca="1" si="90"/>
        <v>199</v>
      </c>
      <c r="S287" s="22">
        <v>2.8</v>
      </c>
      <c r="T287" s="49">
        <f t="shared" ca="1" si="93"/>
        <v>557.19999999999993</v>
      </c>
      <c r="U287" s="49">
        <f t="shared" ca="1" si="89"/>
        <v>0</v>
      </c>
      <c r="V287" s="50">
        <f t="shared" ca="1" si="91"/>
        <v>59.699999999999996</v>
      </c>
      <c r="W287" s="50">
        <f ca="1">IF(E287="","",T287-U287-V287)</f>
        <v>497.49999999999994</v>
      </c>
      <c r="X287" s="330"/>
      <c r="Y287" s="335"/>
      <c r="Z287" s="5"/>
      <c r="AA287" s="72"/>
    </row>
    <row r="288" spans="1:27" ht="15.75" x14ac:dyDescent="0.25">
      <c r="A288" s="23">
        <v>281</v>
      </c>
      <c r="B288" s="19">
        <v>45901</v>
      </c>
      <c r="C288" s="101" t="s">
        <v>96</v>
      </c>
      <c r="D288" s="55" t="s">
        <v>607</v>
      </c>
      <c r="E288" s="24" t="str">
        <f t="shared" ca="1" si="92"/>
        <v xml:space="preserve">BARDALES VELA </v>
      </c>
      <c r="F288" s="25" t="str">
        <f t="shared" ca="1" si="79"/>
        <v>ADOLFO</v>
      </c>
      <c r="G288" s="52" t="str">
        <f t="shared" ca="1" si="80"/>
        <v>Pucallpillo</v>
      </c>
      <c r="H288" s="102" t="str">
        <f t="shared" ca="1" si="81"/>
        <v>SI</v>
      </c>
      <c r="I288" s="51" t="s">
        <v>230</v>
      </c>
      <c r="J288" s="26" t="s">
        <v>164</v>
      </c>
      <c r="K288" s="18"/>
      <c r="L288" s="18">
        <v>272</v>
      </c>
      <c r="M288" s="18">
        <v>903</v>
      </c>
      <c r="N288" s="48">
        <f t="shared" ca="1" si="82"/>
        <v>1175</v>
      </c>
      <c r="O288" s="21">
        <f>36+11</f>
        <v>47</v>
      </c>
      <c r="P288" s="18"/>
      <c r="Q288" s="48">
        <f t="shared" ca="1" si="87"/>
        <v>94</v>
      </c>
      <c r="R288" s="70">
        <f t="shared" ca="1" si="90"/>
        <v>1081</v>
      </c>
      <c r="S288" s="22">
        <v>2.8</v>
      </c>
      <c r="T288" s="49">
        <f t="shared" ca="1" si="93"/>
        <v>3026.7999999999997</v>
      </c>
      <c r="U288" s="49">
        <f t="shared" ca="1" si="89"/>
        <v>0</v>
      </c>
      <c r="V288" s="50">
        <f t="shared" ca="1" si="91"/>
        <v>324.3</v>
      </c>
      <c r="W288" s="168">
        <f ca="1">IF(E288="","",T288-U288-V288)</f>
        <v>2702.4999999999995</v>
      </c>
      <c r="X288" s="330"/>
      <c r="Y288" s="335"/>
      <c r="Z288" s="5"/>
      <c r="AA288" s="72"/>
    </row>
    <row r="289" spans="1:29" ht="15.75" x14ac:dyDescent="0.25">
      <c r="A289" s="23">
        <v>282</v>
      </c>
      <c r="B289" s="19">
        <v>45901</v>
      </c>
      <c r="C289" s="101" t="s">
        <v>99</v>
      </c>
      <c r="D289" s="55" t="s">
        <v>608</v>
      </c>
      <c r="E289" s="24" t="str">
        <f t="shared" ca="1" si="92"/>
        <v>SALAS TAPULLIMA</v>
      </c>
      <c r="F289" s="25" t="str">
        <f ca="1">IF(C289="","",VLOOKUP(C289,bdsocios,3,FALSE))</f>
        <v>EUSEBIO</v>
      </c>
      <c r="G289" s="52" t="str">
        <f t="shared" ref="G289:G296" ca="1" si="94">IF(C289="","",VLOOKUP(C289,bdsocios,4,FALSE))</f>
        <v>Pucallpillo</v>
      </c>
      <c r="H289" s="102" t="str">
        <f t="shared" ref="H289:H296" ca="1" si="95">IF(C289="","",VLOOKUP(C289,bdsocios,5,FALSE))</f>
        <v>SI</v>
      </c>
      <c r="I289" s="51" t="s">
        <v>230</v>
      </c>
      <c r="J289" s="26" t="s">
        <v>164</v>
      </c>
      <c r="K289" s="18"/>
      <c r="L289" s="18"/>
      <c r="M289" s="18">
        <v>570</v>
      </c>
      <c r="N289" s="48">
        <f t="shared" ref="N289:N296" ca="1" si="96">IF(E289="","",K289+L289+M289)</f>
        <v>570</v>
      </c>
      <c r="O289" s="21">
        <v>23</v>
      </c>
      <c r="P289" s="18"/>
      <c r="Q289" s="48">
        <f t="shared" ref="Q289:Q296" ca="1" si="97">IF(E289="","",2*O289)</f>
        <v>46</v>
      </c>
      <c r="R289" s="70">
        <f t="shared" ca="1" si="90"/>
        <v>524</v>
      </c>
      <c r="S289" s="22">
        <v>2.8</v>
      </c>
      <c r="T289" s="49">
        <f t="shared" ref="T289:T296" ca="1" si="98">IF(N289="","",R289*S289)</f>
        <v>1467.1999999999998</v>
      </c>
      <c r="U289" s="49">
        <f t="shared" ref="U289:U296" ca="1" si="99">IF(E289="","",0*O289)</f>
        <v>0</v>
      </c>
      <c r="V289" s="50">
        <f t="shared" ca="1" si="91"/>
        <v>157.19999999999999</v>
      </c>
      <c r="W289" s="168">
        <f t="shared" ref="W289:W296" ca="1" si="100">IF(E289="","",T289-U289-V289)</f>
        <v>1309.9999999999998</v>
      </c>
      <c r="X289" s="330"/>
      <c r="Y289" s="335"/>
      <c r="Z289" s="5"/>
      <c r="AA289" s="72"/>
    </row>
    <row r="290" spans="1:29" ht="15.75" x14ac:dyDescent="0.25">
      <c r="A290" s="23">
        <v>283</v>
      </c>
      <c r="B290" s="19">
        <v>45901</v>
      </c>
      <c r="C290" s="101" t="s">
        <v>106</v>
      </c>
      <c r="D290" s="55" t="s">
        <v>609</v>
      </c>
      <c r="E290" s="24" t="str">
        <f t="shared" ref="E290:E334" ca="1" si="101">IF(C290="","",VLOOKUP(C290,bdsocios,2,FALSE))</f>
        <v>CHAVEZ DEL RIO</v>
      </c>
      <c r="F290" s="25" t="str">
        <f ca="1">IF(C290="","",VLOOKUP(C290,bdsocios,3,FALSE))</f>
        <v>JULIO MAGNO</v>
      </c>
      <c r="G290" s="52" t="str">
        <f t="shared" ca="1" si="94"/>
        <v>Pueblo Nuevo</v>
      </c>
      <c r="H290" s="102" t="str">
        <f t="shared" ca="1" si="95"/>
        <v>SI</v>
      </c>
      <c r="I290" s="51" t="s">
        <v>230</v>
      </c>
      <c r="J290" s="26" t="s">
        <v>164</v>
      </c>
      <c r="K290" s="18"/>
      <c r="L290" s="18"/>
      <c r="M290" s="18">
        <v>276</v>
      </c>
      <c r="N290" s="48">
        <f t="shared" ca="1" si="96"/>
        <v>276</v>
      </c>
      <c r="O290" s="21">
        <v>11</v>
      </c>
      <c r="P290" s="18"/>
      <c r="Q290" s="48">
        <f t="shared" ca="1" si="97"/>
        <v>22</v>
      </c>
      <c r="R290" s="70">
        <f t="shared" ca="1" si="90"/>
        <v>254</v>
      </c>
      <c r="S290" s="22">
        <v>2.8</v>
      </c>
      <c r="T290" s="49">
        <f t="shared" ca="1" si="98"/>
        <v>711.19999999999993</v>
      </c>
      <c r="U290" s="49">
        <f t="shared" ca="1" si="99"/>
        <v>0</v>
      </c>
      <c r="V290" s="50">
        <f t="shared" ca="1" si="91"/>
        <v>76.2</v>
      </c>
      <c r="W290" s="168">
        <f t="shared" ca="1" si="100"/>
        <v>634.99999999999989</v>
      </c>
      <c r="X290" s="330"/>
      <c r="Y290" s="335"/>
      <c r="Z290" s="5"/>
      <c r="AA290" s="72"/>
    </row>
    <row r="291" spans="1:29" ht="15.75" x14ac:dyDescent="0.25">
      <c r="A291" s="23">
        <v>284</v>
      </c>
      <c r="B291" s="19">
        <v>45901</v>
      </c>
      <c r="C291" s="101" t="s">
        <v>104</v>
      </c>
      <c r="D291" s="55" t="s">
        <v>610</v>
      </c>
      <c r="E291" s="24" t="str">
        <f t="shared" ca="1" si="101"/>
        <v>BONILLA FELIX</v>
      </c>
      <c r="F291" s="25" t="str">
        <f t="shared" ref="F291:F331" ca="1" si="102">IF(C291="","",VLOOKUP(C291,bdsocios,3,FALSE))</f>
        <v>BASILIO ELISEO</v>
      </c>
      <c r="G291" s="52" t="str">
        <f t="shared" ca="1" si="94"/>
        <v>Pueblo Nuevo</v>
      </c>
      <c r="H291" s="102" t="str">
        <f t="shared" ca="1" si="95"/>
        <v>SI</v>
      </c>
      <c r="I291" s="51" t="s">
        <v>230</v>
      </c>
      <c r="J291" s="26" t="s">
        <v>164</v>
      </c>
      <c r="K291" s="18"/>
      <c r="L291" s="18"/>
      <c r="M291" s="18">
        <v>296</v>
      </c>
      <c r="N291" s="48">
        <f t="shared" ca="1" si="96"/>
        <v>296</v>
      </c>
      <c r="O291" s="21">
        <v>12</v>
      </c>
      <c r="P291" s="18"/>
      <c r="Q291" s="48">
        <f t="shared" ca="1" si="97"/>
        <v>24</v>
      </c>
      <c r="R291" s="70">
        <f t="shared" ca="1" si="90"/>
        <v>272</v>
      </c>
      <c r="S291" s="22">
        <v>2.8</v>
      </c>
      <c r="T291" s="49">
        <f t="shared" ca="1" si="98"/>
        <v>761.59999999999991</v>
      </c>
      <c r="U291" s="49">
        <f t="shared" ca="1" si="99"/>
        <v>0</v>
      </c>
      <c r="V291" s="50">
        <f t="shared" ca="1" si="91"/>
        <v>81.599999999999994</v>
      </c>
      <c r="W291" s="168">
        <f t="shared" ca="1" si="100"/>
        <v>679.99999999999989</v>
      </c>
      <c r="X291" s="330"/>
      <c r="Y291" s="335"/>
      <c r="Z291" s="5"/>
      <c r="AA291" s="72"/>
    </row>
    <row r="292" spans="1:29" ht="15.75" x14ac:dyDescent="0.25">
      <c r="A292" s="23">
        <v>285</v>
      </c>
      <c r="B292" s="19">
        <v>45901</v>
      </c>
      <c r="C292" s="101" t="s">
        <v>169</v>
      </c>
      <c r="D292" s="55" t="s">
        <v>611</v>
      </c>
      <c r="E292" s="24" t="str">
        <f t="shared" ca="1" si="101"/>
        <v xml:space="preserve">MEZA TINTA </v>
      </c>
      <c r="F292" s="25" t="str">
        <f t="shared" ca="1" si="102"/>
        <v>AMILCAR</v>
      </c>
      <c r="G292" s="52" t="str">
        <f t="shared" ca="1" si="94"/>
        <v>Santa Rosa</v>
      </c>
      <c r="H292" s="102" t="str">
        <f t="shared" ca="1" si="95"/>
        <v>SI</v>
      </c>
      <c r="I292" s="51" t="s">
        <v>230</v>
      </c>
      <c r="J292" s="26" t="s">
        <v>164</v>
      </c>
      <c r="K292" s="18"/>
      <c r="L292" s="18">
        <v>940</v>
      </c>
      <c r="M292" s="18">
        <v>911</v>
      </c>
      <c r="N292" s="48">
        <f t="shared" ca="1" si="96"/>
        <v>1851</v>
      </c>
      <c r="O292" s="21">
        <f>36+36</f>
        <v>72</v>
      </c>
      <c r="P292" s="18"/>
      <c r="Q292" s="48">
        <f t="shared" ca="1" si="97"/>
        <v>144</v>
      </c>
      <c r="R292" s="70">
        <f t="shared" ca="1" si="90"/>
        <v>1707</v>
      </c>
      <c r="S292" s="22">
        <v>2.8</v>
      </c>
      <c r="T292" s="49">
        <f t="shared" ca="1" si="98"/>
        <v>4779.5999999999995</v>
      </c>
      <c r="U292" s="49">
        <f t="shared" ca="1" si="99"/>
        <v>0</v>
      </c>
      <c r="V292" s="50">
        <f t="shared" ca="1" si="91"/>
        <v>512.1</v>
      </c>
      <c r="W292" s="168">
        <f t="shared" ca="1" si="100"/>
        <v>4267.4999999999991</v>
      </c>
      <c r="X292" s="330"/>
      <c r="Y292" s="335"/>
      <c r="Z292" s="5"/>
      <c r="AA292" s="72"/>
    </row>
    <row r="293" spans="1:29" ht="15.75" x14ac:dyDescent="0.25">
      <c r="A293" s="23">
        <v>286</v>
      </c>
      <c r="B293" s="19">
        <v>45901</v>
      </c>
      <c r="C293" s="101" t="s">
        <v>89</v>
      </c>
      <c r="D293" s="55" t="s">
        <v>612</v>
      </c>
      <c r="E293" s="24" t="str">
        <f t="shared" ca="1" si="101"/>
        <v>FLORES SAAVEDRA</v>
      </c>
      <c r="F293" s="25" t="str">
        <f t="shared" ca="1" si="102"/>
        <v>JORGE</v>
      </c>
      <c r="G293" s="52" t="str">
        <f t="shared" ca="1" si="94"/>
        <v>Bellavista</v>
      </c>
      <c r="H293" s="102" t="str">
        <f t="shared" ca="1" si="95"/>
        <v>Si</v>
      </c>
      <c r="I293" s="51" t="s">
        <v>230</v>
      </c>
      <c r="J293" s="26" t="s">
        <v>164</v>
      </c>
      <c r="K293" s="18"/>
      <c r="L293" s="18"/>
      <c r="M293" s="18">
        <v>91</v>
      </c>
      <c r="N293" s="48">
        <f t="shared" ca="1" si="96"/>
        <v>91</v>
      </c>
      <c r="O293" s="21">
        <v>4</v>
      </c>
      <c r="P293" s="18"/>
      <c r="Q293" s="48">
        <f t="shared" ca="1" si="97"/>
        <v>8</v>
      </c>
      <c r="R293" s="70">
        <f t="shared" ca="1" si="90"/>
        <v>83</v>
      </c>
      <c r="S293" s="22">
        <v>2.8</v>
      </c>
      <c r="T293" s="49">
        <f t="shared" ca="1" si="98"/>
        <v>232.39999999999998</v>
      </c>
      <c r="U293" s="49">
        <f t="shared" ca="1" si="99"/>
        <v>0</v>
      </c>
      <c r="V293" s="50">
        <f t="shared" ca="1" si="91"/>
        <v>24.9</v>
      </c>
      <c r="W293" s="168">
        <f t="shared" ca="1" si="100"/>
        <v>207.49999999999997</v>
      </c>
      <c r="X293" s="330"/>
      <c r="Y293" s="335"/>
      <c r="Z293" s="5"/>
      <c r="AA293" s="72"/>
    </row>
    <row r="294" spans="1:29" ht="15.75" x14ac:dyDescent="0.25">
      <c r="A294" s="23">
        <v>287</v>
      </c>
      <c r="B294" s="19">
        <v>45901</v>
      </c>
      <c r="C294" s="101" t="s">
        <v>100</v>
      </c>
      <c r="D294" s="55" t="s">
        <v>613</v>
      </c>
      <c r="E294" s="24" t="str">
        <f t="shared" ca="1" si="101"/>
        <v xml:space="preserve">CABALLERO GUERRA </v>
      </c>
      <c r="F294" s="25" t="str">
        <f t="shared" ca="1" si="102"/>
        <v>TITO</v>
      </c>
      <c r="G294" s="52" t="str">
        <f t="shared" ca="1" si="94"/>
        <v>Pueblo Libre</v>
      </c>
      <c r="H294" s="102" t="str">
        <f t="shared" ca="1" si="95"/>
        <v>SI</v>
      </c>
      <c r="I294" s="51" t="s">
        <v>230</v>
      </c>
      <c r="J294" s="26" t="s">
        <v>164</v>
      </c>
      <c r="K294" s="18"/>
      <c r="L294" s="18"/>
      <c r="M294" s="18">
        <v>406</v>
      </c>
      <c r="N294" s="48">
        <f t="shared" ca="1" si="96"/>
        <v>406</v>
      </c>
      <c r="O294" s="21">
        <v>16</v>
      </c>
      <c r="P294" s="18"/>
      <c r="Q294" s="48">
        <f t="shared" ca="1" si="97"/>
        <v>32</v>
      </c>
      <c r="R294" s="70">
        <f t="shared" ca="1" si="90"/>
        <v>374</v>
      </c>
      <c r="S294" s="22">
        <v>2.8</v>
      </c>
      <c r="T294" s="49">
        <f ca="1">IF(N294="","",R294*S294)</f>
        <v>1047.2</v>
      </c>
      <c r="U294" s="49">
        <f t="shared" ca="1" si="99"/>
        <v>0</v>
      </c>
      <c r="V294" s="50">
        <f t="shared" ca="1" si="91"/>
        <v>112.2</v>
      </c>
      <c r="W294" s="168">
        <f t="shared" ca="1" si="100"/>
        <v>935</v>
      </c>
      <c r="X294" s="330"/>
      <c r="Y294" s="335"/>
      <c r="Z294" s="5"/>
      <c r="AA294" s="72"/>
    </row>
    <row r="295" spans="1:29" ht="15.75" x14ac:dyDescent="0.25">
      <c r="A295" s="23">
        <v>288</v>
      </c>
      <c r="B295" s="19">
        <v>45901</v>
      </c>
      <c r="C295" s="101" t="s">
        <v>97</v>
      </c>
      <c r="D295" s="55" t="s">
        <v>614</v>
      </c>
      <c r="E295" s="24" t="str">
        <f t="shared" ca="1" si="101"/>
        <v>BUSTAMANTE GONZALES</v>
      </c>
      <c r="F295" s="25" t="str">
        <f t="shared" ca="1" si="102"/>
        <v>SEGUNDO</v>
      </c>
      <c r="G295" s="52" t="str">
        <f t="shared" ca="1" si="94"/>
        <v>Pucallpillo</v>
      </c>
      <c r="H295" s="102" t="str">
        <f t="shared" ca="1" si="95"/>
        <v>SI</v>
      </c>
      <c r="I295" s="51" t="s">
        <v>230</v>
      </c>
      <c r="J295" s="26" t="s">
        <v>164</v>
      </c>
      <c r="K295" s="18"/>
      <c r="L295" s="18">
        <v>549</v>
      </c>
      <c r="M295" s="18">
        <v>920</v>
      </c>
      <c r="N295" s="48">
        <f t="shared" ca="1" si="96"/>
        <v>1469</v>
      </c>
      <c r="O295" s="21">
        <f>36+24</f>
        <v>60</v>
      </c>
      <c r="P295" s="18"/>
      <c r="Q295" s="48">
        <f t="shared" ca="1" si="97"/>
        <v>120</v>
      </c>
      <c r="R295" s="70">
        <f t="shared" ca="1" si="90"/>
        <v>1349</v>
      </c>
      <c r="S295" s="22">
        <v>2.8</v>
      </c>
      <c r="T295" s="49">
        <f t="shared" ca="1" si="98"/>
        <v>3777.2</v>
      </c>
      <c r="U295" s="49">
        <f t="shared" ca="1" si="99"/>
        <v>0</v>
      </c>
      <c r="V295" s="50">
        <f t="shared" ca="1" si="91"/>
        <v>404.7</v>
      </c>
      <c r="W295" s="168">
        <f t="shared" ca="1" si="100"/>
        <v>3372.5</v>
      </c>
      <c r="X295" s="330"/>
      <c r="Y295" s="335"/>
      <c r="Z295" s="5"/>
      <c r="AA295" s="72"/>
    </row>
    <row r="296" spans="1:29" ht="15.75" x14ac:dyDescent="0.25">
      <c r="A296" s="23">
        <v>289</v>
      </c>
      <c r="B296" s="19">
        <v>45901</v>
      </c>
      <c r="C296" s="101" t="s">
        <v>259</v>
      </c>
      <c r="D296" s="55" t="s">
        <v>615</v>
      </c>
      <c r="E296" s="24" t="str">
        <f t="shared" ca="1" si="101"/>
        <v xml:space="preserve"> SANCHEZ RIOS</v>
      </c>
      <c r="F296" s="25" t="str">
        <f t="shared" ca="1" si="102"/>
        <v>MARIA OLIVIA</v>
      </c>
      <c r="G296" s="52" t="str">
        <f t="shared" ca="1" si="94"/>
        <v>San Salvador</v>
      </c>
      <c r="H296" s="102" t="str">
        <f t="shared" ca="1" si="95"/>
        <v>Si</v>
      </c>
      <c r="I296" s="51" t="s">
        <v>230</v>
      </c>
      <c r="J296" s="26" t="s">
        <v>164</v>
      </c>
      <c r="K296" s="18"/>
      <c r="L296" s="18"/>
      <c r="M296" s="18">
        <v>79</v>
      </c>
      <c r="N296" s="48">
        <f t="shared" ca="1" si="96"/>
        <v>79</v>
      </c>
      <c r="O296" s="21">
        <v>3</v>
      </c>
      <c r="P296" s="18"/>
      <c r="Q296" s="48">
        <f t="shared" ca="1" si="97"/>
        <v>6</v>
      </c>
      <c r="R296" s="70">
        <f t="shared" ca="1" si="90"/>
        <v>73</v>
      </c>
      <c r="S296" s="22">
        <v>2.8</v>
      </c>
      <c r="T296" s="49">
        <f t="shared" ca="1" si="98"/>
        <v>204.39999999999998</v>
      </c>
      <c r="U296" s="49">
        <f t="shared" ca="1" si="99"/>
        <v>0</v>
      </c>
      <c r="V296" s="50">
        <f t="shared" ca="1" si="91"/>
        <v>21.9</v>
      </c>
      <c r="W296" s="168">
        <f t="shared" ca="1" si="100"/>
        <v>182.49999999999997</v>
      </c>
      <c r="X296" s="333"/>
      <c r="Y296" s="335"/>
      <c r="Z296" s="5"/>
      <c r="AA296" s="72"/>
    </row>
    <row r="297" spans="1:29" ht="15.75" x14ac:dyDescent="0.25">
      <c r="A297" s="23">
        <v>290</v>
      </c>
      <c r="B297" s="19">
        <v>45901</v>
      </c>
      <c r="C297" s="20" t="s">
        <v>90</v>
      </c>
      <c r="D297" s="55" t="s">
        <v>616</v>
      </c>
      <c r="E297" s="24" t="str">
        <f t="shared" ca="1" si="101"/>
        <v>VELAZCO CASTRO</v>
      </c>
      <c r="F297" s="25" t="str">
        <f t="shared" ca="1" si="102"/>
        <v>ENA VILMA</v>
      </c>
      <c r="G297" s="52" t="str">
        <f t="shared" ref="G297:G329" ca="1" si="103">IF(C297="","",VLOOKUP(C297,bdsocios,4,FALSE))</f>
        <v>Cashibococha</v>
      </c>
      <c r="H297" s="102" t="str">
        <f t="shared" ref="H297:H329" ca="1" si="104">IF(C297="","",VLOOKUP(C297,bdsocios,5,FALSE))</f>
        <v>SI</v>
      </c>
      <c r="I297" s="51" t="s">
        <v>230</v>
      </c>
      <c r="J297" s="26" t="s">
        <v>164</v>
      </c>
      <c r="K297" s="18"/>
      <c r="L297" s="18"/>
      <c r="M297" s="18">
        <v>276</v>
      </c>
      <c r="N297" s="48">
        <f t="shared" ref="N297:N329" ca="1" si="105">IF(E297="","",K297+L297+M297)</f>
        <v>276</v>
      </c>
      <c r="O297" s="21">
        <v>11</v>
      </c>
      <c r="P297" s="18"/>
      <c r="Q297" s="48">
        <f ca="1">IF(E297="","",2*O297)</f>
        <v>22</v>
      </c>
      <c r="R297" s="70">
        <f t="shared" ca="1" si="90"/>
        <v>254</v>
      </c>
      <c r="S297" s="22">
        <v>2.8</v>
      </c>
      <c r="T297" s="49">
        <f ca="1">IF(N297="","",R297*S297)</f>
        <v>711.19999999999993</v>
      </c>
      <c r="U297" s="49">
        <f ca="1">IF(E297="","",0.3*R297)</f>
        <v>76.2</v>
      </c>
      <c r="V297" s="50">
        <f ca="1">IF(E297="","",R297*0.3)</f>
        <v>76.2</v>
      </c>
      <c r="W297" s="173">
        <f ca="1">IF(E297="","",T297-U297-V297)</f>
        <v>558.79999999999984</v>
      </c>
      <c r="X297" s="337"/>
      <c r="Y297" s="353"/>
      <c r="Z297" s="349"/>
      <c r="AA297" s="94"/>
      <c r="AB297" s="95"/>
      <c r="AC297" s="94"/>
    </row>
    <row r="298" spans="1:29" ht="15.75" x14ac:dyDescent="0.25">
      <c r="A298" s="23">
        <v>291</v>
      </c>
      <c r="B298" s="19">
        <v>45901</v>
      </c>
      <c r="C298" s="20" t="s">
        <v>98</v>
      </c>
      <c r="D298" s="55" t="s">
        <v>617</v>
      </c>
      <c r="E298" s="24" t="str">
        <f t="shared" ca="1" si="101"/>
        <v>DAMIAN SAAVEDRA</v>
      </c>
      <c r="F298" s="25" t="str">
        <f t="shared" ca="1" si="102"/>
        <v>CARLOS ENRIQUE</v>
      </c>
      <c r="G298" s="52" t="str">
        <f t="shared" ca="1" si="103"/>
        <v>Pucallpillo</v>
      </c>
      <c r="H298" s="102" t="str">
        <f t="shared" ca="1" si="104"/>
        <v>SI</v>
      </c>
      <c r="I298" s="51" t="s">
        <v>230</v>
      </c>
      <c r="J298" s="26" t="s">
        <v>164</v>
      </c>
      <c r="K298" s="18"/>
      <c r="L298" s="18"/>
      <c r="M298" s="18">
        <v>295</v>
      </c>
      <c r="N298" s="48">
        <f t="shared" ca="1" si="105"/>
        <v>295</v>
      </c>
      <c r="O298" s="21">
        <v>12</v>
      </c>
      <c r="P298" s="18"/>
      <c r="Q298" s="48">
        <f ca="1">IF(E298="","",2*O298)</f>
        <v>24</v>
      </c>
      <c r="R298" s="70">
        <f t="shared" ca="1" si="90"/>
        <v>271</v>
      </c>
      <c r="S298" s="22">
        <v>2.8</v>
      </c>
      <c r="T298" s="49">
        <f ca="1">IF(N298="","",R298*S298)</f>
        <v>758.8</v>
      </c>
      <c r="U298" s="49">
        <f ca="1">IF(E298="","",0.3*R298)</f>
        <v>81.3</v>
      </c>
      <c r="V298" s="50">
        <f ca="1">IF(E298="","",R298*0.3)</f>
        <v>81.3</v>
      </c>
      <c r="W298" s="173">
        <f ca="1">IF(E298="","",T298-U298-V298)</f>
        <v>596.20000000000005</v>
      </c>
      <c r="X298" s="330"/>
      <c r="Y298" s="353"/>
      <c r="Z298" s="350"/>
      <c r="AA298" s="94"/>
      <c r="AB298" s="95"/>
      <c r="AC298" s="94"/>
    </row>
    <row r="299" spans="1:29" ht="15.75" x14ac:dyDescent="0.25">
      <c r="A299" s="23">
        <v>292</v>
      </c>
      <c r="B299" s="19">
        <v>45901</v>
      </c>
      <c r="C299" s="20" t="s">
        <v>93</v>
      </c>
      <c r="D299" s="55" t="s">
        <v>618</v>
      </c>
      <c r="E299" s="24" t="str">
        <f t="shared" ca="1" si="101"/>
        <v>TORRES URQUIA</v>
      </c>
      <c r="F299" s="25" t="str">
        <f t="shared" ca="1" si="102"/>
        <v>ANDRES AVELINO</v>
      </c>
      <c r="G299" s="52" t="str">
        <f t="shared" ca="1" si="103"/>
        <v>Esperanza de Panaillo</v>
      </c>
      <c r="H299" s="102" t="str">
        <f t="shared" ca="1" si="104"/>
        <v>SI</v>
      </c>
      <c r="I299" s="51" t="s">
        <v>230</v>
      </c>
      <c r="J299" s="26" t="s">
        <v>164</v>
      </c>
      <c r="K299" s="18"/>
      <c r="L299" s="18"/>
      <c r="M299" s="18">
        <v>97</v>
      </c>
      <c r="N299" s="48">
        <f t="shared" ca="1" si="105"/>
        <v>97</v>
      </c>
      <c r="O299" s="21">
        <v>4</v>
      </c>
      <c r="P299" s="18"/>
      <c r="Q299" s="48">
        <f t="shared" ref="Q299:Q324" ca="1" si="106">IF(E299="","",2*O299)</f>
        <v>8</v>
      </c>
      <c r="R299" s="70">
        <f t="shared" ca="1" si="90"/>
        <v>89</v>
      </c>
      <c r="S299" s="22">
        <v>2.8</v>
      </c>
      <c r="T299" s="49">
        <f t="shared" ref="T299:T324" ca="1" si="107">IF(N299="","",R299*S299)</f>
        <v>249.2</v>
      </c>
      <c r="U299" s="49">
        <f t="shared" ref="U299:U333" ca="1" si="108">IF(E299="","",0.3*R299)</f>
        <v>26.7</v>
      </c>
      <c r="V299" s="50">
        <f t="shared" ref="V299:V324" ca="1" si="109">IF(E299="","",R299*0.3)</f>
        <v>26.7</v>
      </c>
      <c r="W299" s="173">
        <f t="shared" ref="W299:W324" ca="1" si="110">IF(E299="","",T299-U299-V299)</f>
        <v>195.8</v>
      </c>
      <c r="X299" s="330"/>
      <c r="Y299" s="353"/>
      <c r="Z299" s="350"/>
      <c r="AA299" s="94"/>
      <c r="AB299" s="95"/>
      <c r="AC299" s="94"/>
    </row>
    <row r="300" spans="1:29" ht="15.75" x14ac:dyDescent="0.25">
      <c r="A300" s="23">
        <v>293</v>
      </c>
      <c r="B300" s="19">
        <v>45901</v>
      </c>
      <c r="C300" s="20" t="s">
        <v>252</v>
      </c>
      <c r="D300" s="55" t="s">
        <v>619</v>
      </c>
      <c r="E300" s="24" t="str">
        <f t="shared" ca="1" si="101"/>
        <v xml:space="preserve"> MACEDO GUERRA </v>
      </c>
      <c r="F300" s="25" t="str">
        <f t="shared" ca="1" si="102"/>
        <v>BELEN</v>
      </c>
      <c r="G300" s="52" t="str">
        <f t="shared" ca="1" si="103"/>
        <v>Esperanza de Panaillo</v>
      </c>
      <c r="H300" s="102" t="str">
        <f t="shared" ca="1" si="104"/>
        <v>Si</v>
      </c>
      <c r="I300" s="51" t="s">
        <v>230</v>
      </c>
      <c r="J300" s="26" t="s">
        <v>164</v>
      </c>
      <c r="K300" s="18"/>
      <c r="L300" s="18"/>
      <c r="M300" s="18">
        <v>223</v>
      </c>
      <c r="N300" s="48">
        <f t="shared" ca="1" si="105"/>
        <v>223</v>
      </c>
      <c r="O300" s="21">
        <v>8</v>
      </c>
      <c r="P300" s="18"/>
      <c r="Q300" s="48">
        <f t="shared" ca="1" si="106"/>
        <v>16</v>
      </c>
      <c r="R300" s="70">
        <f t="shared" ca="1" si="90"/>
        <v>207</v>
      </c>
      <c r="S300" s="22">
        <v>2.8</v>
      </c>
      <c r="T300" s="49">
        <f t="shared" ca="1" si="107"/>
        <v>579.59999999999991</v>
      </c>
      <c r="U300" s="49">
        <f t="shared" ca="1" si="108"/>
        <v>62.099999999999994</v>
      </c>
      <c r="V300" s="50">
        <f t="shared" ca="1" si="109"/>
        <v>62.099999999999994</v>
      </c>
      <c r="W300" s="173">
        <f t="shared" ca="1" si="110"/>
        <v>455.39999999999986</v>
      </c>
      <c r="X300" s="330"/>
      <c r="Y300" s="353"/>
      <c r="Z300" s="350"/>
      <c r="AA300" s="94"/>
      <c r="AB300" s="95"/>
      <c r="AC300" s="94"/>
    </row>
    <row r="301" spans="1:29" ht="15.75" x14ac:dyDescent="0.25">
      <c r="A301" s="23">
        <v>294</v>
      </c>
      <c r="B301" s="19">
        <v>45901</v>
      </c>
      <c r="C301" s="20" t="s">
        <v>151</v>
      </c>
      <c r="D301" s="55" t="s">
        <v>620</v>
      </c>
      <c r="E301" s="24" t="str">
        <f t="shared" ca="1" si="101"/>
        <v>TORRES URQUIA</v>
      </c>
      <c r="F301" s="25" t="str">
        <f t="shared" ca="1" si="102"/>
        <v>CESAR ALFONSO</v>
      </c>
      <c r="G301" s="52" t="str">
        <f t="shared" ca="1" si="103"/>
        <v>Esperanza de Panaillo</v>
      </c>
      <c r="H301" s="102" t="str">
        <f t="shared" ca="1" si="104"/>
        <v>SI</v>
      </c>
      <c r="I301" s="51" t="s">
        <v>230</v>
      </c>
      <c r="J301" s="26" t="s">
        <v>164</v>
      </c>
      <c r="K301" s="18"/>
      <c r="L301" s="18"/>
      <c r="M301" s="18">
        <v>115</v>
      </c>
      <c r="N301" s="48">
        <f t="shared" ca="1" si="105"/>
        <v>115</v>
      </c>
      <c r="O301" s="21">
        <v>4</v>
      </c>
      <c r="P301" s="18"/>
      <c r="Q301" s="48">
        <f t="shared" ca="1" si="106"/>
        <v>8</v>
      </c>
      <c r="R301" s="70">
        <f t="shared" ca="1" si="90"/>
        <v>107</v>
      </c>
      <c r="S301" s="22">
        <v>2.8</v>
      </c>
      <c r="T301" s="49">
        <f t="shared" ca="1" si="107"/>
        <v>299.59999999999997</v>
      </c>
      <c r="U301" s="49">
        <f t="shared" ca="1" si="108"/>
        <v>32.1</v>
      </c>
      <c r="V301" s="50">
        <f t="shared" ca="1" si="109"/>
        <v>32.1</v>
      </c>
      <c r="W301" s="173">
        <f ca="1">IF(E301="","",T301-U301-V301)</f>
        <v>235.39999999999995</v>
      </c>
      <c r="X301" s="330"/>
      <c r="Y301" s="353"/>
      <c r="Z301" s="350"/>
      <c r="AA301" s="94"/>
      <c r="AB301" s="95"/>
      <c r="AC301" s="94"/>
    </row>
    <row r="302" spans="1:29" ht="15.75" x14ac:dyDescent="0.25">
      <c r="A302" s="23">
        <v>295</v>
      </c>
      <c r="B302" s="19">
        <v>45901</v>
      </c>
      <c r="C302" s="20" t="s">
        <v>94</v>
      </c>
      <c r="D302" s="55" t="s">
        <v>621</v>
      </c>
      <c r="E302" s="24" t="str">
        <f t="shared" ca="1" si="101"/>
        <v>TORRES URQUIA</v>
      </c>
      <c r="F302" s="25" t="str">
        <f t="shared" ca="1" si="102"/>
        <v>JAIME ROBERTO</v>
      </c>
      <c r="G302" s="52" t="str">
        <f t="shared" ca="1" si="103"/>
        <v>Esperanza de Panaillo</v>
      </c>
      <c r="H302" s="102" t="str">
        <f t="shared" ca="1" si="104"/>
        <v>SI</v>
      </c>
      <c r="I302" s="51" t="s">
        <v>230</v>
      </c>
      <c r="J302" s="26" t="s">
        <v>164</v>
      </c>
      <c r="K302" s="18"/>
      <c r="L302" s="18"/>
      <c r="M302" s="18">
        <v>284</v>
      </c>
      <c r="N302" s="48">
        <f t="shared" ca="1" si="105"/>
        <v>284</v>
      </c>
      <c r="O302" s="21">
        <v>11</v>
      </c>
      <c r="P302" s="18"/>
      <c r="Q302" s="48">
        <f t="shared" ca="1" si="106"/>
        <v>22</v>
      </c>
      <c r="R302" s="70">
        <f t="shared" ca="1" si="90"/>
        <v>262</v>
      </c>
      <c r="S302" s="22">
        <v>2.8</v>
      </c>
      <c r="T302" s="49">
        <f t="shared" ca="1" si="107"/>
        <v>733.59999999999991</v>
      </c>
      <c r="U302" s="49">
        <f t="shared" ca="1" si="108"/>
        <v>78.599999999999994</v>
      </c>
      <c r="V302" s="50">
        <f t="shared" ca="1" si="109"/>
        <v>78.599999999999994</v>
      </c>
      <c r="W302" s="173">
        <f t="shared" ca="1" si="110"/>
        <v>576.39999999999986</v>
      </c>
      <c r="X302" s="330"/>
      <c r="Y302" s="353"/>
      <c r="Z302" s="350"/>
      <c r="AA302" s="94"/>
      <c r="AB302" s="95"/>
      <c r="AC302" s="94"/>
    </row>
    <row r="303" spans="1:29" ht="15.75" x14ac:dyDescent="0.25">
      <c r="A303" s="23">
        <v>296</v>
      </c>
      <c r="B303" s="19">
        <v>45901</v>
      </c>
      <c r="C303" s="20" t="s">
        <v>105</v>
      </c>
      <c r="D303" s="55" t="s">
        <v>622</v>
      </c>
      <c r="E303" s="24" t="str">
        <f t="shared" ca="1" si="101"/>
        <v>CAPORATA ACHO</v>
      </c>
      <c r="F303" s="25" t="str">
        <f t="shared" ca="1" si="102"/>
        <v>WILFREDO</v>
      </c>
      <c r="G303" s="52" t="str">
        <f t="shared" ca="1" si="103"/>
        <v>Pueblo Nuevo</v>
      </c>
      <c r="H303" s="102" t="str">
        <f t="shared" ca="1" si="104"/>
        <v>SI</v>
      </c>
      <c r="I303" s="51" t="s">
        <v>230</v>
      </c>
      <c r="J303" s="26" t="s">
        <v>164</v>
      </c>
      <c r="K303" s="18"/>
      <c r="L303" s="18"/>
      <c r="M303" s="18">
        <v>118</v>
      </c>
      <c r="N303" s="48">
        <f t="shared" ca="1" si="105"/>
        <v>118</v>
      </c>
      <c r="O303" s="21">
        <v>4</v>
      </c>
      <c r="P303" s="18"/>
      <c r="Q303" s="48">
        <f t="shared" ca="1" si="106"/>
        <v>8</v>
      </c>
      <c r="R303" s="70">
        <f t="shared" ca="1" si="90"/>
        <v>110</v>
      </c>
      <c r="S303" s="22">
        <v>2.8</v>
      </c>
      <c r="T303" s="49">
        <f t="shared" ca="1" si="107"/>
        <v>308</v>
      </c>
      <c r="U303" s="49">
        <f t="shared" ca="1" si="108"/>
        <v>33</v>
      </c>
      <c r="V303" s="50">
        <f t="shared" ca="1" si="109"/>
        <v>33</v>
      </c>
      <c r="W303" s="173">
        <f t="shared" ca="1" si="110"/>
        <v>242</v>
      </c>
      <c r="X303" s="330"/>
      <c r="Y303" s="353"/>
      <c r="Z303" s="350"/>
      <c r="AA303" s="94"/>
      <c r="AB303" s="95"/>
      <c r="AC303" s="94"/>
    </row>
    <row r="304" spans="1:29" ht="15.75" x14ac:dyDescent="0.25">
      <c r="A304" s="23">
        <v>297</v>
      </c>
      <c r="B304" s="19">
        <v>45901</v>
      </c>
      <c r="C304" s="20" t="s">
        <v>107</v>
      </c>
      <c r="D304" s="55" t="s">
        <v>623</v>
      </c>
      <c r="E304" s="24" t="str">
        <f t="shared" ca="1" si="101"/>
        <v>CHUJUTALLI UPIACHIHUA</v>
      </c>
      <c r="F304" s="25" t="str">
        <f t="shared" ca="1" si="102"/>
        <v>AMANCIO</v>
      </c>
      <c r="G304" s="52" t="str">
        <f t="shared" ca="1" si="103"/>
        <v>Pueblo Nuevo</v>
      </c>
      <c r="H304" s="102" t="str">
        <f t="shared" ca="1" si="104"/>
        <v>SI</v>
      </c>
      <c r="I304" s="51" t="s">
        <v>230</v>
      </c>
      <c r="J304" s="26" t="s">
        <v>164</v>
      </c>
      <c r="K304" s="18"/>
      <c r="L304" s="18"/>
      <c r="M304" s="18">
        <v>130</v>
      </c>
      <c r="N304" s="48">
        <f t="shared" ca="1" si="105"/>
        <v>130</v>
      </c>
      <c r="O304" s="21">
        <v>6</v>
      </c>
      <c r="P304" s="18"/>
      <c r="Q304" s="48">
        <f t="shared" ca="1" si="106"/>
        <v>12</v>
      </c>
      <c r="R304" s="70">
        <f t="shared" ca="1" si="90"/>
        <v>118</v>
      </c>
      <c r="S304" s="22">
        <v>2.8</v>
      </c>
      <c r="T304" s="49">
        <f t="shared" ca="1" si="107"/>
        <v>330.4</v>
      </c>
      <c r="U304" s="49">
        <f t="shared" ca="1" si="108"/>
        <v>35.4</v>
      </c>
      <c r="V304" s="50">
        <f t="shared" ca="1" si="109"/>
        <v>35.4</v>
      </c>
      <c r="W304" s="173">
        <f t="shared" ca="1" si="110"/>
        <v>259.60000000000002</v>
      </c>
      <c r="X304" s="330"/>
      <c r="Y304" s="353"/>
      <c r="Z304" s="350"/>
      <c r="AA304" s="94"/>
      <c r="AB304" s="95"/>
      <c r="AC304" s="94"/>
    </row>
    <row r="305" spans="1:29" ht="15.75" x14ac:dyDescent="0.25">
      <c r="A305" s="23">
        <v>298</v>
      </c>
      <c r="B305" s="19">
        <v>45901</v>
      </c>
      <c r="C305" s="20" t="s">
        <v>257</v>
      </c>
      <c r="D305" s="55" t="s">
        <v>624</v>
      </c>
      <c r="E305" s="220" t="str">
        <f t="shared" ca="1" si="101"/>
        <v xml:space="preserve"> INOCENTE PACAYA</v>
      </c>
      <c r="F305" s="193" t="str">
        <f t="shared" ca="1" si="102"/>
        <v>LIZ MARIBEL</v>
      </c>
      <c r="G305" s="52" t="str">
        <f t="shared" ca="1" si="103"/>
        <v>Bellavista</v>
      </c>
      <c r="H305" s="102" t="str">
        <f t="shared" ca="1" si="104"/>
        <v>Si</v>
      </c>
      <c r="I305" s="51" t="s">
        <v>230</v>
      </c>
      <c r="J305" s="26" t="s">
        <v>164</v>
      </c>
      <c r="K305" s="18"/>
      <c r="L305" s="18"/>
      <c r="M305" s="18">
        <v>143</v>
      </c>
      <c r="N305" s="48">
        <f t="shared" ca="1" si="105"/>
        <v>143</v>
      </c>
      <c r="O305" s="21">
        <v>6</v>
      </c>
      <c r="P305" s="18"/>
      <c r="Q305" s="48">
        <f t="shared" ca="1" si="106"/>
        <v>12</v>
      </c>
      <c r="R305" s="70">
        <f t="shared" ca="1" si="90"/>
        <v>131</v>
      </c>
      <c r="S305" s="22">
        <v>2.8</v>
      </c>
      <c r="T305" s="49">
        <f t="shared" ca="1" si="107"/>
        <v>366.79999999999995</v>
      </c>
      <c r="U305" s="49">
        <f t="shared" ca="1" si="108"/>
        <v>39.299999999999997</v>
      </c>
      <c r="V305" s="50">
        <f t="shared" ca="1" si="109"/>
        <v>39.299999999999997</v>
      </c>
      <c r="W305" s="173">
        <f t="shared" ca="1" si="110"/>
        <v>288.19999999999993</v>
      </c>
      <c r="X305" s="330"/>
      <c r="Y305" s="353"/>
      <c r="Z305" s="350"/>
      <c r="AA305" s="94"/>
      <c r="AB305" s="95"/>
      <c r="AC305" s="94"/>
    </row>
    <row r="306" spans="1:29" ht="15.75" x14ac:dyDescent="0.25">
      <c r="A306" s="23">
        <v>299</v>
      </c>
      <c r="B306" s="19">
        <v>45901</v>
      </c>
      <c r="C306" s="20" t="s">
        <v>110</v>
      </c>
      <c r="D306" s="55" t="s">
        <v>625</v>
      </c>
      <c r="E306" s="24" t="str">
        <f t="shared" ca="1" si="101"/>
        <v xml:space="preserve">SANGAMA GUERRA </v>
      </c>
      <c r="F306" s="25" t="str">
        <f t="shared" ca="1" si="102"/>
        <v>EDMUNDO</v>
      </c>
      <c r="G306" s="52" t="str">
        <f t="shared" ca="1" si="103"/>
        <v>Pueblo Nuevo</v>
      </c>
      <c r="H306" s="102" t="str">
        <f t="shared" ca="1" si="104"/>
        <v>SI</v>
      </c>
      <c r="I306" s="51" t="s">
        <v>230</v>
      </c>
      <c r="J306" s="26" t="s">
        <v>164</v>
      </c>
      <c r="K306" s="18"/>
      <c r="L306" s="18"/>
      <c r="M306" s="18">
        <v>267</v>
      </c>
      <c r="N306" s="48">
        <f t="shared" ca="1" si="105"/>
        <v>267</v>
      </c>
      <c r="O306" s="21">
        <v>10</v>
      </c>
      <c r="P306" s="18"/>
      <c r="Q306" s="48">
        <f t="shared" ca="1" si="106"/>
        <v>20</v>
      </c>
      <c r="R306" s="70">
        <f t="shared" ca="1" si="90"/>
        <v>247</v>
      </c>
      <c r="S306" s="22">
        <v>2.8</v>
      </c>
      <c r="T306" s="49">
        <f t="shared" ca="1" si="107"/>
        <v>691.59999999999991</v>
      </c>
      <c r="U306" s="49">
        <f t="shared" ca="1" si="108"/>
        <v>74.099999999999994</v>
      </c>
      <c r="V306" s="50">
        <f t="shared" ca="1" si="109"/>
        <v>74.099999999999994</v>
      </c>
      <c r="W306" s="173">
        <f t="shared" ca="1" si="110"/>
        <v>543.39999999999986</v>
      </c>
      <c r="X306" s="330"/>
      <c r="Y306" s="353"/>
      <c r="Z306" s="350"/>
      <c r="AA306" s="94"/>
      <c r="AB306" s="180"/>
      <c r="AC306" s="94"/>
    </row>
    <row r="307" spans="1:29" ht="15.75" x14ac:dyDescent="0.25">
      <c r="A307" s="23">
        <v>300</v>
      </c>
      <c r="B307" s="19">
        <v>45901</v>
      </c>
      <c r="C307" s="20" t="s">
        <v>256</v>
      </c>
      <c r="D307" s="55" t="s">
        <v>626</v>
      </c>
      <c r="E307" s="195" t="str">
        <f t="shared" ca="1" si="101"/>
        <v xml:space="preserve"> MUÑOZ HUANUCO</v>
      </c>
      <c r="F307" s="211" t="str">
        <f t="shared" ca="1" si="102"/>
        <v>KEVIN</v>
      </c>
      <c r="G307" s="52" t="str">
        <f t="shared" ca="1" si="103"/>
        <v>Pucallpillo</v>
      </c>
      <c r="H307" s="102" t="str">
        <f t="shared" ca="1" si="104"/>
        <v>Si</v>
      </c>
      <c r="I307" s="51" t="s">
        <v>230</v>
      </c>
      <c r="J307" s="26" t="s">
        <v>164</v>
      </c>
      <c r="K307" s="18"/>
      <c r="L307" s="18"/>
      <c r="M307" s="18">
        <v>910</v>
      </c>
      <c r="N307" s="48">
        <f t="shared" ca="1" si="105"/>
        <v>910</v>
      </c>
      <c r="O307" s="21">
        <v>35</v>
      </c>
      <c r="P307" s="18"/>
      <c r="Q307" s="48">
        <f t="shared" ca="1" si="106"/>
        <v>70</v>
      </c>
      <c r="R307" s="70">
        <f t="shared" ca="1" si="90"/>
        <v>840</v>
      </c>
      <c r="S307" s="22">
        <v>2.8</v>
      </c>
      <c r="T307" s="49">
        <f t="shared" ca="1" si="107"/>
        <v>2352</v>
      </c>
      <c r="U307" s="49">
        <f t="shared" ca="1" si="108"/>
        <v>252</v>
      </c>
      <c r="V307" s="50">
        <f t="shared" ca="1" si="109"/>
        <v>252</v>
      </c>
      <c r="W307" s="173">
        <f t="shared" ca="1" si="110"/>
        <v>1848</v>
      </c>
      <c r="X307" s="330"/>
      <c r="Y307" s="353"/>
      <c r="Z307" s="350"/>
      <c r="AA307" s="94"/>
      <c r="AB307" s="95"/>
      <c r="AC307" s="94"/>
    </row>
    <row r="308" spans="1:29" ht="15.75" x14ac:dyDescent="0.25">
      <c r="A308" s="23">
        <v>301</v>
      </c>
      <c r="B308" s="19">
        <v>45901</v>
      </c>
      <c r="C308" s="20" t="s">
        <v>95</v>
      </c>
      <c r="D308" s="55" t="s">
        <v>627</v>
      </c>
      <c r="E308" s="24" t="str">
        <f t="shared" ca="1" si="101"/>
        <v>ANTONIO FLORES</v>
      </c>
      <c r="F308" s="25" t="str">
        <f t="shared" ca="1" si="102"/>
        <v>JOSE DE LOS SANTOS</v>
      </c>
      <c r="G308" s="52" t="str">
        <f t="shared" ca="1" si="103"/>
        <v>Pucallpillo</v>
      </c>
      <c r="H308" s="102" t="str">
        <f t="shared" ca="1" si="104"/>
        <v>SI</v>
      </c>
      <c r="I308" s="51" t="s">
        <v>230</v>
      </c>
      <c r="J308" s="26" t="s">
        <v>164</v>
      </c>
      <c r="K308" s="18"/>
      <c r="L308" s="18">
        <v>254</v>
      </c>
      <c r="M308" s="18">
        <v>935</v>
      </c>
      <c r="N308" s="48">
        <f t="shared" ca="1" si="105"/>
        <v>1189</v>
      </c>
      <c r="O308" s="21">
        <f>36+10</f>
        <v>46</v>
      </c>
      <c r="P308" s="18"/>
      <c r="Q308" s="48">
        <f t="shared" ca="1" si="106"/>
        <v>92</v>
      </c>
      <c r="R308" s="70">
        <f t="shared" ca="1" si="90"/>
        <v>1097</v>
      </c>
      <c r="S308" s="22">
        <v>2.8</v>
      </c>
      <c r="T308" s="49">
        <f t="shared" ca="1" si="107"/>
        <v>3071.6</v>
      </c>
      <c r="U308" s="49">
        <f t="shared" ca="1" si="108"/>
        <v>329.09999999999997</v>
      </c>
      <c r="V308" s="50">
        <f t="shared" ca="1" si="109"/>
        <v>329.09999999999997</v>
      </c>
      <c r="W308" s="173">
        <f t="shared" ca="1" si="110"/>
        <v>2413.4</v>
      </c>
      <c r="X308" s="330"/>
      <c r="Y308" s="353"/>
      <c r="Z308" s="350"/>
      <c r="AA308" s="94"/>
      <c r="AB308" s="95"/>
      <c r="AC308" s="94"/>
    </row>
    <row r="309" spans="1:29" ht="15.75" x14ac:dyDescent="0.25">
      <c r="A309" s="23">
        <v>302</v>
      </c>
      <c r="B309" s="19">
        <v>45901</v>
      </c>
      <c r="C309" s="20" t="s">
        <v>253</v>
      </c>
      <c r="D309" s="55" t="s">
        <v>628</v>
      </c>
      <c r="E309" s="24" t="str">
        <f t="shared" ca="1" si="101"/>
        <v xml:space="preserve"> ARAUJO LOZANO </v>
      </c>
      <c r="F309" s="25" t="str">
        <f t="shared" ca="1" si="102"/>
        <v>CESAR AUGUSTO</v>
      </c>
      <c r="G309" s="52" t="str">
        <f t="shared" ca="1" si="103"/>
        <v>Santa Rosa</v>
      </c>
      <c r="H309" s="102" t="str">
        <f t="shared" ca="1" si="104"/>
        <v>Si</v>
      </c>
      <c r="I309" s="51" t="s">
        <v>230</v>
      </c>
      <c r="J309" s="26" t="s">
        <v>164</v>
      </c>
      <c r="K309" s="18"/>
      <c r="L309" s="18"/>
      <c r="M309" s="18">
        <v>709</v>
      </c>
      <c r="N309" s="48">
        <f t="shared" ca="1" si="105"/>
        <v>709</v>
      </c>
      <c r="O309" s="21">
        <v>28</v>
      </c>
      <c r="P309" s="18"/>
      <c r="Q309" s="48">
        <f t="shared" ca="1" si="106"/>
        <v>56</v>
      </c>
      <c r="R309" s="70">
        <f t="shared" ca="1" si="90"/>
        <v>653</v>
      </c>
      <c r="S309" s="22">
        <v>2.8</v>
      </c>
      <c r="T309" s="49">
        <f t="shared" ca="1" si="107"/>
        <v>1828.3999999999999</v>
      </c>
      <c r="U309" s="49">
        <f t="shared" ca="1" si="108"/>
        <v>195.9</v>
      </c>
      <c r="V309" s="50">
        <f t="shared" ca="1" si="109"/>
        <v>195.9</v>
      </c>
      <c r="W309" s="173">
        <f t="shared" ca="1" si="110"/>
        <v>1436.5999999999997</v>
      </c>
      <c r="X309" s="330"/>
      <c r="Y309" s="353"/>
      <c r="Z309" s="350"/>
      <c r="AA309" s="94"/>
      <c r="AB309" s="95"/>
      <c r="AC309" s="94"/>
    </row>
    <row r="310" spans="1:29" ht="15.75" x14ac:dyDescent="0.25">
      <c r="A310" s="23">
        <v>303</v>
      </c>
      <c r="B310" s="19"/>
      <c r="C310" s="20"/>
      <c r="D310" s="55"/>
      <c r="E310" s="24" t="str">
        <f t="shared" si="101"/>
        <v/>
      </c>
      <c r="F310" s="25" t="str">
        <f t="shared" si="102"/>
        <v/>
      </c>
      <c r="G310" s="52" t="str">
        <f t="shared" si="103"/>
        <v/>
      </c>
      <c r="H310" s="102" t="str">
        <f t="shared" si="104"/>
        <v/>
      </c>
      <c r="I310" s="51" t="s">
        <v>230</v>
      </c>
      <c r="J310" s="26" t="s">
        <v>164</v>
      </c>
      <c r="K310" s="18"/>
      <c r="L310" s="18"/>
      <c r="M310" s="18"/>
      <c r="N310" s="48" t="str">
        <f t="shared" si="105"/>
        <v/>
      </c>
      <c r="O310" s="21"/>
      <c r="P310" s="18"/>
      <c r="Q310" s="48" t="str">
        <f t="shared" si="106"/>
        <v/>
      </c>
      <c r="R310" s="70" t="str">
        <f t="shared" si="90"/>
        <v/>
      </c>
      <c r="S310" s="22"/>
      <c r="T310" s="49" t="str">
        <f t="shared" si="107"/>
        <v/>
      </c>
      <c r="U310" s="49" t="str">
        <f t="shared" si="108"/>
        <v/>
      </c>
      <c r="V310" s="50" t="str">
        <f t="shared" si="109"/>
        <v/>
      </c>
      <c r="W310" s="173" t="str">
        <f t="shared" si="110"/>
        <v/>
      </c>
      <c r="X310" s="330"/>
      <c r="Y310" s="353"/>
      <c r="Z310" s="350"/>
      <c r="AA310" s="94"/>
      <c r="AB310" s="178"/>
      <c r="AC310" s="94"/>
    </row>
    <row r="311" spans="1:29" ht="15.75" x14ac:dyDescent="0.25">
      <c r="A311" s="23">
        <v>304</v>
      </c>
      <c r="B311" s="19"/>
      <c r="C311" s="20"/>
      <c r="D311" s="55"/>
      <c r="E311" s="24" t="str">
        <f t="shared" si="101"/>
        <v/>
      </c>
      <c r="F311" s="25" t="str">
        <f t="shared" si="102"/>
        <v/>
      </c>
      <c r="G311" s="52" t="str">
        <f t="shared" si="103"/>
        <v/>
      </c>
      <c r="H311" s="102" t="str">
        <f t="shared" si="104"/>
        <v/>
      </c>
      <c r="I311" s="51" t="s">
        <v>230</v>
      </c>
      <c r="J311" s="26" t="s">
        <v>164</v>
      </c>
      <c r="K311" s="18"/>
      <c r="L311" s="18"/>
      <c r="M311" s="18"/>
      <c r="N311" s="48" t="str">
        <f t="shared" si="105"/>
        <v/>
      </c>
      <c r="O311" s="21"/>
      <c r="P311" s="18"/>
      <c r="Q311" s="48" t="str">
        <f t="shared" si="106"/>
        <v/>
      </c>
      <c r="R311" s="70" t="str">
        <f t="shared" si="90"/>
        <v/>
      </c>
      <c r="S311" s="22"/>
      <c r="T311" s="49" t="str">
        <f t="shared" si="107"/>
        <v/>
      </c>
      <c r="U311" s="49" t="str">
        <f t="shared" si="108"/>
        <v/>
      </c>
      <c r="V311" s="50" t="str">
        <f t="shared" si="109"/>
        <v/>
      </c>
      <c r="W311" s="173" t="str">
        <f t="shared" si="110"/>
        <v/>
      </c>
      <c r="X311" s="330"/>
      <c r="Y311" s="353"/>
      <c r="Z311" s="350"/>
      <c r="AA311" s="94"/>
      <c r="AB311" s="95"/>
      <c r="AC311" s="94"/>
    </row>
    <row r="312" spans="1:29" ht="15.75" x14ac:dyDescent="0.25">
      <c r="A312" s="23">
        <v>305</v>
      </c>
      <c r="B312" s="19"/>
      <c r="C312" s="20"/>
      <c r="D312" s="55"/>
      <c r="E312" s="24" t="str">
        <f t="shared" si="101"/>
        <v/>
      </c>
      <c r="F312" s="25" t="str">
        <f t="shared" si="102"/>
        <v/>
      </c>
      <c r="G312" s="52" t="str">
        <f t="shared" si="103"/>
        <v/>
      </c>
      <c r="H312" s="102" t="str">
        <f t="shared" si="104"/>
        <v/>
      </c>
      <c r="I312" s="51" t="s">
        <v>230</v>
      </c>
      <c r="J312" s="26" t="s">
        <v>164</v>
      </c>
      <c r="K312" s="18"/>
      <c r="L312" s="18"/>
      <c r="M312" s="18"/>
      <c r="N312" s="48" t="str">
        <f t="shared" si="105"/>
        <v/>
      </c>
      <c r="O312" s="21"/>
      <c r="P312" s="18"/>
      <c r="Q312" s="48" t="str">
        <f t="shared" si="106"/>
        <v/>
      </c>
      <c r="R312" s="70" t="str">
        <f t="shared" si="90"/>
        <v/>
      </c>
      <c r="S312" s="22"/>
      <c r="T312" s="49" t="str">
        <f t="shared" si="107"/>
        <v/>
      </c>
      <c r="U312" s="49" t="str">
        <f t="shared" si="108"/>
        <v/>
      </c>
      <c r="V312" s="50" t="str">
        <f t="shared" si="109"/>
        <v/>
      </c>
      <c r="W312" s="173" t="str">
        <f t="shared" si="110"/>
        <v/>
      </c>
      <c r="X312" s="330"/>
      <c r="Y312" s="353"/>
      <c r="Z312" s="350"/>
      <c r="AA312" s="94"/>
      <c r="AB312" s="95"/>
      <c r="AC312" s="94"/>
    </row>
    <row r="313" spans="1:29" ht="15.75" x14ac:dyDescent="0.25">
      <c r="A313" s="23">
        <v>306</v>
      </c>
      <c r="B313" s="19"/>
      <c r="C313" s="20"/>
      <c r="D313" s="55"/>
      <c r="E313" s="24" t="str">
        <f t="shared" si="101"/>
        <v/>
      </c>
      <c r="F313" s="25" t="str">
        <f t="shared" si="102"/>
        <v/>
      </c>
      <c r="G313" s="52" t="str">
        <f t="shared" si="103"/>
        <v/>
      </c>
      <c r="H313" s="102" t="str">
        <f t="shared" si="104"/>
        <v/>
      </c>
      <c r="I313" s="51" t="s">
        <v>230</v>
      </c>
      <c r="J313" s="26" t="s">
        <v>164</v>
      </c>
      <c r="K313" s="18"/>
      <c r="L313" s="18"/>
      <c r="M313" s="18"/>
      <c r="N313" s="48" t="str">
        <f t="shared" si="105"/>
        <v/>
      </c>
      <c r="O313" s="21"/>
      <c r="P313" s="18"/>
      <c r="Q313" s="48" t="str">
        <f t="shared" si="106"/>
        <v/>
      </c>
      <c r="R313" s="70" t="str">
        <f t="shared" si="90"/>
        <v/>
      </c>
      <c r="S313" s="22"/>
      <c r="T313" s="49" t="str">
        <f t="shared" si="107"/>
        <v/>
      </c>
      <c r="U313" s="49" t="str">
        <f t="shared" si="108"/>
        <v/>
      </c>
      <c r="V313" s="50" t="str">
        <f t="shared" si="109"/>
        <v/>
      </c>
      <c r="W313" s="173" t="str">
        <f t="shared" si="110"/>
        <v/>
      </c>
      <c r="X313" s="330"/>
      <c r="Y313" s="353"/>
      <c r="Z313" s="350"/>
      <c r="AA313" s="94"/>
      <c r="AB313" s="95"/>
      <c r="AC313" s="94"/>
    </row>
    <row r="314" spans="1:29" ht="15.75" x14ac:dyDescent="0.25">
      <c r="A314" s="23">
        <v>307</v>
      </c>
      <c r="B314" s="19"/>
      <c r="C314" s="20"/>
      <c r="D314" s="55"/>
      <c r="E314" s="24" t="str">
        <f t="shared" si="101"/>
        <v/>
      </c>
      <c r="F314" s="25" t="str">
        <f t="shared" si="102"/>
        <v/>
      </c>
      <c r="G314" s="52" t="str">
        <f t="shared" si="103"/>
        <v/>
      </c>
      <c r="H314" s="102" t="str">
        <f t="shared" si="104"/>
        <v/>
      </c>
      <c r="I314" s="51" t="s">
        <v>230</v>
      </c>
      <c r="J314" s="26" t="s">
        <v>164</v>
      </c>
      <c r="K314" s="18"/>
      <c r="L314" s="18"/>
      <c r="M314" s="18"/>
      <c r="N314" s="48" t="str">
        <f t="shared" si="105"/>
        <v/>
      </c>
      <c r="O314" s="21"/>
      <c r="P314" s="18"/>
      <c r="Q314" s="48" t="str">
        <f t="shared" si="106"/>
        <v/>
      </c>
      <c r="R314" s="70" t="str">
        <f t="shared" si="90"/>
        <v/>
      </c>
      <c r="S314" s="22"/>
      <c r="T314" s="49" t="str">
        <f t="shared" si="107"/>
        <v/>
      </c>
      <c r="U314" s="49" t="str">
        <f t="shared" si="108"/>
        <v/>
      </c>
      <c r="V314" s="50" t="str">
        <f t="shared" si="109"/>
        <v/>
      </c>
      <c r="W314" s="173" t="str">
        <f t="shared" si="110"/>
        <v/>
      </c>
      <c r="X314" s="330"/>
      <c r="Y314" s="353"/>
      <c r="Z314" s="350"/>
      <c r="AA314" s="94"/>
      <c r="AB314" s="95"/>
      <c r="AC314" s="94"/>
    </row>
    <row r="315" spans="1:29" ht="15.75" x14ac:dyDescent="0.25">
      <c r="A315" s="23">
        <v>308</v>
      </c>
      <c r="B315" s="19"/>
      <c r="C315" s="20"/>
      <c r="D315" s="55"/>
      <c r="E315" s="24" t="str">
        <f t="shared" si="101"/>
        <v/>
      </c>
      <c r="F315" s="25" t="str">
        <f t="shared" si="102"/>
        <v/>
      </c>
      <c r="G315" s="52" t="str">
        <f t="shared" si="103"/>
        <v/>
      </c>
      <c r="H315" s="102" t="str">
        <f t="shared" si="104"/>
        <v/>
      </c>
      <c r="I315" s="51" t="s">
        <v>230</v>
      </c>
      <c r="J315" s="26" t="s">
        <v>164</v>
      </c>
      <c r="K315" s="18"/>
      <c r="L315" s="18"/>
      <c r="M315" s="18"/>
      <c r="N315" s="48" t="str">
        <f t="shared" si="105"/>
        <v/>
      </c>
      <c r="O315" s="21"/>
      <c r="P315" s="18"/>
      <c r="Q315" s="48" t="str">
        <f t="shared" si="106"/>
        <v/>
      </c>
      <c r="R315" s="70" t="str">
        <f t="shared" si="90"/>
        <v/>
      </c>
      <c r="S315" s="22"/>
      <c r="T315" s="49" t="str">
        <f t="shared" si="107"/>
        <v/>
      </c>
      <c r="U315" s="49" t="str">
        <f t="shared" si="108"/>
        <v/>
      </c>
      <c r="V315" s="50" t="str">
        <f t="shared" si="109"/>
        <v/>
      </c>
      <c r="W315" s="173" t="str">
        <f t="shared" si="110"/>
        <v/>
      </c>
      <c r="X315" s="330"/>
      <c r="Y315" s="353"/>
      <c r="Z315" s="350"/>
      <c r="AA315" s="94"/>
      <c r="AB315" s="95"/>
      <c r="AC315" s="94"/>
    </row>
    <row r="316" spans="1:29" ht="15.75" x14ac:dyDescent="0.25">
      <c r="A316" s="23">
        <v>309</v>
      </c>
      <c r="B316" s="19"/>
      <c r="C316" s="20"/>
      <c r="D316" s="55"/>
      <c r="E316" s="24" t="str">
        <f t="shared" si="101"/>
        <v/>
      </c>
      <c r="F316" s="25" t="str">
        <f t="shared" si="102"/>
        <v/>
      </c>
      <c r="G316" s="52" t="str">
        <f t="shared" si="103"/>
        <v/>
      </c>
      <c r="H316" s="102" t="str">
        <f t="shared" si="104"/>
        <v/>
      </c>
      <c r="I316" s="51" t="s">
        <v>230</v>
      </c>
      <c r="J316" s="26" t="s">
        <v>164</v>
      </c>
      <c r="K316" s="18"/>
      <c r="L316" s="18"/>
      <c r="M316" s="18"/>
      <c r="N316" s="48" t="str">
        <f t="shared" si="105"/>
        <v/>
      </c>
      <c r="O316" s="21"/>
      <c r="P316" s="18"/>
      <c r="Q316" s="48" t="str">
        <f t="shared" si="106"/>
        <v/>
      </c>
      <c r="R316" s="70" t="str">
        <f t="shared" si="90"/>
        <v/>
      </c>
      <c r="S316" s="22"/>
      <c r="T316" s="49" t="str">
        <f t="shared" si="107"/>
        <v/>
      </c>
      <c r="U316" s="49" t="str">
        <f t="shared" si="108"/>
        <v/>
      </c>
      <c r="V316" s="50" t="str">
        <f t="shared" si="109"/>
        <v/>
      </c>
      <c r="W316" s="173" t="str">
        <f t="shared" si="110"/>
        <v/>
      </c>
      <c r="X316" s="330"/>
      <c r="Y316" s="353"/>
      <c r="Z316" s="350"/>
      <c r="AA316" s="94"/>
      <c r="AB316" s="95"/>
      <c r="AC316" s="94"/>
    </row>
    <row r="317" spans="1:29" ht="15.75" x14ac:dyDescent="0.25">
      <c r="A317" s="23">
        <v>310</v>
      </c>
      <c r="B317" s="19"/>
      <c r="C317" s="20"/>
      <c r="D317" s="55"/>
      <c r="E317" s="24" t="str">
        <f t="shared" si="101"/>
        <v/>
      </c>
      <c r="F317" s="25" t="str">
        <f t="shared" si="102"/>
        <v/>
      </c>
      <c r="G317" s="52" t="str">
        <f t="shared" si="103"/>
        <v/>
      </c>
      <c r="H317" s="102" t="str">
        <f t="shared" si="104"/>
        <v/>
      </c>
      <c r="I317" s="51" t="s">
        <v>230</v>
      </c>
      <c r="J317" s="26" t="s">
        <v>164</v>
      </c>
      <c r="K317" s="18"/>
      <c r="L317" s="18"/>
      <c r="M317" s="18"/>
      <c r="N317" s="48" t="str">
        <f t="shared" si="105"/>
        <v/>
      </c>
      <c r="O317" s="21"/>
      <c r="P317" s="18"/>
      <c r="Q317" s="48" t="str">
        <f t="shared" si="106"/>
        <v/>
      </c>
      <c r="R317" s="70" t="str">
        <f t="shared" si="90"/>
        <v/>
      </c>
      <c r="S317" s="22"/>
      <c r="T317" s="49" t="str">
        <f t="shared" si="107"/>
        <v/>
      </c>
      <c r="U317" s="49" t="str">
        <f t="shared" si="108"/>
        <v/>
      </c>
      <c r="V317" s="50" t="str">
        <f t="shared" si="109"/>
        <v/>
      </c>
      <c r="W317" s="173" t="str">
        <f t="shared" si="110"/>
        <v/>
      </c>
      <c r="X317" s="330"/>
      <c r="Y317" s="353"/>
      <c r="Z317" s="350"/>
      <c r="AA317" s="94"/>
      <c r="AB317" s="95"/>
      <c r="AC317" s="94"/>
    </row>
    <row r="318" spans="1:29" ht="15.75" x14ac:dyDescent="0.25">
      <c r="A318" s="23">
        <v>311</v>
      </c>
      <c r="B318" s="19"/>
      <c r="C318" s="20"/>
      <c r="D318" s="55"/>
      <c r="E318" s="24" t="str">
        <f t="shared" si="101"/>
        <v/>
      </c>
      <c r="F318" s="25" t="str">
        <f t="shared" si="102"/>
        <v/>
      </c>
      <c r="G318" s="52" t="str">
        <f t="shared" si="103"/>
        <v/>
      </c>
      <c r="H318" s="102" t="str">
        <f t="shared" si="104"/>
        <v/>
      </c>
      <c r="I318" s="51" t="s">
        <v>230</v>
      </c>
      <c r="J318" s="26" t="s">
        <v>164</v>
      </c>
      <c r="K318" s="18"/>
      <c r="L318" s="18"/>
      <c r="M318" s="18"/>
      <c r="N318" s="48" t="str">
        <f t="shared" si="105"/>
        <v/>
      </c>
      <c r="O318" s="21"/>
      <c r="P318" s="18"/>
      <c r="Q318" s="48" t="str">
        <f t="shared" si="106"/>
        <v/>
      </c>
      <c r="R318" s="70" t="str">
        <f t="shared" si="90"/>
        <v/>
      </c>
      <c r="S318" s="22"/>
      <c r="T318" s="49" t="str">
        <f t="shared" si="107"/>
        <v/>
      </c>
      <c r="U318" s="49" t="str">
        <f t="shared" si="108"/>
        <v/>
      </c>
      <c r="V318" s="50" t="str">
        <f t="shared" si="109"/>
        <v/>
      </c>
      <c r="W318" s="173" t="str">
        <f t="shared" si="110"/>
        <v/>
      </c>
      <c r="X318" s="330"/>
      <c r="Y318" s="353"/>
      <c r="Z318" s="350"/>
      <c r="AA318" s="94"/>
      <c r="AB318" s="95"/>
      <c r="AC318" s="94"/>
    </row>
    <row r="319" spans="1:29" ht="15.75" x14ac:dyDescent="0.25">
      <c r="A319" s="23">
        <v>312</v>
      </c>
      <c r="B319" s="19"/>
      <c r="C319" s="20"/>
      <c r="D319" s="55"/>
      <c r="E319" s="24" t="str">
        <f t="shared" si="101"/>
        <v/>
      </c>
      <c r="F319" s="25" t="str">
        <f t="shared" si="102"/>
        <v/>
      </c>
      <c r="G319" s="52" t="str">
        <f t="shared" si="103"/>
        <v/>
      </c>
      <c r="H319" s="102" t="str">
        <f t="shared" si="104"/>
        <v/>
      </c>
      <c r="I319" s="51" t="s">
        <v>230</v>
      </c>
      <c r="J319" s="26" t="s">
        <v>164</v>
      </c>
      <c r="K319" s="18"/>
      <c r="L319" s="18"/>
      <c r="M319" s="18"/>
      <c r="N319" s="48" t="str">
        <f t="shared" si="105"/>
        <v/>
      </c>
      <c r="O319" s="21"/>
      <c r="P319" s="18"/>
      <c r="Q319" s="48" t="str">
        <f t="shared" si="106"/>
        <v/>
      </c>
      <c r="R319" s="70" t="str">
        <f t="shared" si="90"/>
        <v/>
      </c>
      <c r="S319" s="22"/>
      <c r="T319" s="49" t="str">
        <f t="shared" si="107"/>
        <v/>
      </c>
      <c r="U319" s="49" t="str">
        <f t="shared" si="108"/>
        <v/>
      </c>
      <c r="V319" s="50" t="str">
        <f t="shared" si="109"/>
        <v/>
      </c>
      <c r="W319" s="173" t="str">
        <f t="shared" si="110"/>
        <v/>
      </c>
      <c r="X319" s="330"/>
      <c r="Y319" s="353"/>
      <c r="Z319" s="350"/>
      <c r="AA319" s="94"/>
      <c r="AB319" s="95"/>
      <c r="AC319" s="94"/>
    </row>
    <row r="320" spans="1:29" ht="15.75" x14ac:dyDescent="0.25">
      <c r="A320" s="23">
        <v>313</v>
      </c>
      <c r="B320" s="19"/>
      <c r="C320" s="20"/>
      <c r="D320" s="55"/>
      <c r="E320" s="24" t="str">
        <f t="shared" si="101"/>
        <v/>
      </c>
      <c r="F320" s="25" t="str">
        <f t="shared" si="102"/>
        <v/>
      </c>
      <c r="G320" s="52" t="str">
        <f t="shared" si="103"/>
        <v/>
      </c>
      <c r="H320" s="102" t="str">
        <f t="shared" si="104"/>
        <v/>
      </c>
      <c r="I320" s="51" t="s">
        <v>230</v>
      </c>
      <c r="J320" s="26" t="s">
        <v>164</v>
      </c>
      <c r="K320" s="18"/>
      <c r="L320" s="18"/>
      <c r="M320" s="18"/>
      <c r="N320" s="48" t="str">
        <f t="shared" si="105"/>
        <v/>
      </c>
      <c r="O320" s="21"/>
      <c r="P320" s="18"/>
      <c r="Q320" s="48" t="str">
        <f t="shared" si="106"/>
        <v/>
      </c>
      <c r="R320" s="70" t="str">
        <f t="shared" si="90"/>
        <v/>
      </c>
      <c r="S320" s="22"/>
      <c r="T320" s="49" t="str">
        <f t="shared" si="107"/>
        <v/>
      </c>
      <c r="U320" s="49" t="str">
        <f t="shared" si="108"/>
        <v/>
      </c>
      <c r="V320" s="50" t="str">
        <f t="shared" si="109"/>
        <v/>
      </c>
      <c r="W320" s="173" t="str">
        <f t="shared" si="110"/>
        <v/>
      </c>
      <c r="X320" s="330"/>
      <c r="Y320" s="353"/>
      <c r="Z320" s="350"/>
      <c r="AA320" s="94"/>
      <c r="AB320" s="95"/>
      <c r="AC320" s="94"/>
    </row>
    <row r="321" spans="1:29" ht="15.75" x14ac:dyDescent="0.25">
      <c r="A321" s="23">
        <v>314</v>
      </c>
      <c r="B321" s="19"/>
      <c r="C321" s="20"/>
      <c r="D321" s="55"/>
      <c r="E321" s="24" t="str">
        <f t="shared" si="101"/>
        <v/>
      </c>
      <c r="F321" s="25" t="str">
        <f t="shared" si="102"/>
        <v/>
      </c>
      <c r="G321" s="52" t="str">
        <f t="shared" si="103"/>
        <v/>
      </c>
      <c r="H321" s="102" t="str">
        <f t="shared" si="104"/>
        <v/>
      </c>
      <c r="I321" s="51" t="s">
        <v>230</v>
      </c>
      <c r="J321" s="26" t="s">
        <v>164</v>
      </c>
      <c r="K321" s="18"/>
      <c r="L321" s="18"/>
      <c r="M321" s="18"/>
      <c r="N321" s="48" t="str">
        <f t="shared" si="105"/>
        <v/>
      </c>
      <c r="O321" s="21"/>
      <c r="P321" s="18"/>
      <c r="Q321" s="48" t="str">
        <f t="shared" si="106"/>
        <v/>
      </c>
      <c r="R321" s="70" t="str">
        <f t="shared" si="90"/>
        <v/>
      </c>
      <c r="S321" s="22"/>
      <c r="T321" s="49" t="str">
        <f t="shared" si="107"/>
        <v/>
      </c>
      <c r="U321" s="49" t="str">
        <f t="shared" si="108"/>
        <v/>
      </c>
      <c r="V321" s="50" t="str">
        <f t="shared" si="109"/>
        <v/>
      </c>
      <c r="W321" s="173" t="str">
        <f t="shared" si="110"/>
        <v/>
      </c>
      <c r="X321" s="330"/>
      <c r="Y321" s="353"/>
      <c r="Z321" s="350"/>
      <c r="AA321" s="94"/>
      <c r="AB321" s="95"/>
      <c r="AC321" s="94"/>
    </row>
    <row r="322" spans="1:29" ht="15.75" x14ac:dyDescent="0.25">
      <c r="A322" s="23">
        <v>315</v>
      </c>
      <c r="B322" s="19"/>
      <c r="C322" s="20"/>
      <c r="D322" s="55"/>
      <c r="E322" s="24" t="str">
        <f t="shared" si="101"/>
        <v/>
      </c>
      <c r="F322" s="25" t="str">
        <f t="shared" si="102"/>
        <v/>
      </c>
      <c r="G322" s="52" t="str">
        <f t="shared" si="103"/>
        <v/>
      </c>
      <c r="H322" s="102" t="str">
        <f t="shared" si="104"/>
        <v/>
      </c>
      <c r="I322" s="51" t="s">
        <v>230</v>
      </c>
      <c r="J322" s="26" t="s">
        <v>164</v>
      </c>
      <c r="K322" s="18"/>
      <c r="L322" s="18"/>
      <c r="M322" s="18"/>
      <c r="N322" s="48" t="str">
        <f t="shared" si="105"/>
        <v/>
      </c>
      <c r="O322" s="21"/>
      <c r="P322" s="18"/>
      <c r="Q322" s="48" t="str">
        <f t="shared" si="106"/>
        <v/>
      </c>
      <c r="R322" s="70" t="str">
        <f t="shared" si="90"/>
        <v/>
      </c>
      <c r="S322" s="22"/>
      <c r="T322" s="49" t="str">
        <f t="shared" si="107"/>
        <v/>
      </c>
      <c r="U322" s="49" t="str">
        <f t="shared" si="108"/>
        <v/>
      </c>
      <c r="V322" s="50" t="str">
        <f t="shared" si="109"/>
        <v/>
      </c>
      <c r="W322" s="173" t="str">
        <f t="shared" si="110"/>
        <v/>
      </c>
      <c r="X322" s="330"/>
      <c r="Y322" s="353"/>
      <c r="Z322" s="350"/>
      <c r="AA322" s="94"/>
      <c r="AB322" s="95"/>
      <c r="AC322" s="94"/>
    </row>
    <row r="323" spans="1:29" ht="15.75" x14ac:dyDescent="0.25">
      <c r="A323" s="23">
        <v>316</v>
      </c>
      <c r="B323" s="19"/>
      <c r="C323" s="20"/>
      <c r="D323" s="55"/>
      <c r="E323" s="24" t="str">
        <f t="shared" si="101"/>
        <v/>
      </c>
      <c r="F323" s="25" t="str">
        <f t="shared" si="102"/>
        <v/>
      </c>
      <c r="G323" s="52" t="str">
        <f t="shared" si="103"/>
        <v/>
      </c>
      <c r="H323" s="102" t="str">
        <f t="shared" si="104"/>
        <v/>
      </c>
      <c r="I323" s="51" t="s">
        <v>230</v>
      </c>
      <c r="J323" s="26" t="s">
        <v>164</v>
      </c>
      <c r="K323" s="18"/>
      <c r="L323" s="18"/>
      <c r="M323" s="18"/>
      <c r="N323" s="48" t="str">
        <f t="shared" si="105"/>
        <v/>
      </c>
      <c r="O323" s="21"/>
      <c r="P323" s="18"/>
      <c r="Q323" s="48" t="str">
        <f t="shared" si="106"/>
        <v/>
      </c>
      <c r="R323" s="70" t="str">
        <f t="shared" si="90"/>
        <v/>
      </c>
      <c r="S323" s="22"/>
      <c r="T323" s="49" t="str">
        <f t="shared" si="107"/>
        <v/>
      </c>
      <c r="U323" s="49" t="str">
        <f t="shared" si="108"/>
        <v/>
      </c>
      <c r="V323" s="50" t="str">
        <f t="shared" si="109"/>
        <v/>
      </c>
      <c r="W323" s="173" t="str">
        <f t="shared" si="110"/>
        <v/>
      </c>
      <c r="X323" s="330"/>
      <c r="Y323" s="353"/>
      <c r="Z323" s="350"/>
      <c r="AA323" s="94"/>
      <c r="AB323" s="95"/>
      <c r="AC323" s="94"/>
    </row>
    <row r="324" spans="1:29" ht="15.75" x14ac:dyDescent="0.25">
      <c r="A324" s="23">
        <v>317</v>
      </c>
      <c r="B324" s="19"/>
      <c r="C324" s="20"/>
      <c r="D324" s="55"/>
      <c r="E324" s="24" t="str">
        <f t="shared" si="101"/>
        <v/>
      </c>
      <c r="F324" s="25" t="str">
        <f t="shared" si="102"/>
        <v/>
      </c>
      <c r="G324" s="52" t="str">
        <f t="shared" si="103"/>
        <v/>
      </c>
      <c r="H324" s="102" t="str">
        <f t="shared" si="104"/>
        <v/>
      </c>
      <c r="I324" s="51" t="s">
        <v>230</v>
      </c>
      <c r="J324" s="26" t="s">
        <v>164</v>
      </c>
      <c r="K324" s="18"/>
      <c r="L324" s="18"/>
      <c r="M324" s="18"/>
      <c r="N324" s="48" t="str">
        <f t="shared" si="105"/>
        <v/>
      </c>
      <c r="O324" s="21"/>
      <c r="P324" s="18"/>
      <c r="Q324" s="48" t="str">
        <f t="shared" si="106"/>
        <v/>
      </c>
      <c r="R324" s="70" t="str">
        <f t="shared" si="90"/>
        <v/>
      </c>
      <c r="S324" s="22"/>
      <c r="T324" s="49" t="str">
        <f t="shared" si="107"/>
        <v/>
      </c>
      <c r="U324" s="49" t="str">
        <f t="shared" si="108"/>
        <v/>
      </c>
      <c r="V324" s="50" t="str">
        <f t="shared" si="109"/>
        <v/>
      </c>
      <c r="W324" s="173" t="str">
        <f t="shared" si="110"/>
        <v/>
      </c>
      <c r="X324" s="330"/>
      <c r="Y324" s="353"/>
      <c r="Z324" s="350"/>
      <c r="AA324" s="94"/>
      <c r="AB324" s="95"/>
      <c r="AC324" s="94"/>
    </row>
    <row r="325" spans="1:29" ht="15.75" x14ac:dyDescent="0.25">
      <c r="A325" s="23">
        <v>318</v>
      </c>
      <c r="B325" s="19"/>
      <c r="C325" s="20"/>
      <c r="D325" s="55"/>
      <c r="E325" s="24" t="str">
        <f t="shared" si="101"/>
        <v/>
      </c>
      <c r="F325" s="25" t="str">
        <f t="shared" si="102"/>
        <v/>
      </c>
      <c r="G325" s="52" t="str">
        <f t="shared" si="103"/>
        <v/>
      </c>
      <c r="H325" s="102" t="str">
        <f t="shared" si="104"/>
        <v/>
      </c>
      <c r="I325" s="51" t="s">
        <v>230</v>
      </c>
      <c r="J325" s="26" t="s">
        <v>164</v>
      </c>
      <c r="K325" s="18"/>
      <c r="L325" s="18"/>
      <c r="M325" s="18"/>
      <c r="N325" s="48" t="str">
        <f t="shared" si="105"/>
        <v/>
      </c>
      <c r="O325" s="21"/>
      <c r="P325" s="18"/>
      <c r="Q325" s="48" t="str">
        <f>IF(E325="","",2*O325)</f>
        <v/>
      </c>
      <c r="R325" s="70" t="str">
        <f t="shared" si="90"/>
        <v/>
      </c>
      <c r="S325" s="22"/>
      <c r="T325" s="49" t="str">
        <f>IF(N325="","",R325*S325)</f>
        <v/>
      </c>
      <c r="U325" s="49" t="str">
        <f t="shared" si="108"/>
        <v/>
      </c>
      <c r="V325" s="50" t="str">
        <f>IF(E325="","",R325*0.3)</f>
        <v/>
      </c>
      <c r="W325" s="174" t="str">
        <f>IF(E325="","",T325-U325-V325)</f>
        <v/>
      </c>
      <c r="X325" s="330"/>
      <c r="Y325" s="353"/>
      <c r="Z325" s="350"/>
      <c r="AA325" s="94"/>
      <c r="AB325" s="95"/>
      <c r="AC325" s="94"/>
    </row>
    <row r="326" spans="1:29" s="125" customFormat="1" ht="15.75" x14ac:dyDescent="0.25">
      <c r="A326" s="23">
        <v>319</v>
      </c>
      <c r="B326" s="19"/>
      <c r="C326" s="20"/>
      <c r="D326" s="55"/>
      <c r="E326" s="118" t="str">
        <f t="shared" si="101"/>
        <v/>
      </c>
      <c r="F326" s="112" t="str">
        <f t="shared" si="102"/>
        <v/>
      </c>
      <c r="G326" s="172" t="str">
        <f t="shared" si="103"/>
        <v/>
      </c>
      <c r="H326" s="102" t="str">
        <f t="shared" si="104"/>
        <v/>
      </c>
      <c r="I326" s="51" t="s">
        <v>230</v>
      </c>
      <c r="J326" s="26" t="s">
        <v>164</v>
      </c>
      <c r="K326" s="138"/>
      <c r="L326" s="138"/>
      <c r="M326" s="138"/>
      <c r="N326" s="48" t="str">
        <f t="shared" si="105"/>
        <v/>
      </c>
      <c r="O326" s="120"/>
      <c r="P326" s="18"/>
      <c r="Q326" s="156" t="str">
        <f>IF(E326="","",2*O326)</f>
        <v/>
      </c>
      <c r="R326" s="70" t="str">
        <f t="shared" si="90"/>
        <v/>
      </c>
      <c r="S326" s="22"/>
      <c r="T326" s="123" t="str">
        <f>IF(N326="","",R326*S326)</f>
        <v/>
      </c>
      <c r="U326" s="49" t="str">
        <f t="shared" si="108"/>
        <v/>
      </c>
      <c r="V326" s="124" t="str">
        <f>IF(E326="","",R326*0.3)</f>
        <v/>
      </c>
      <c r="W326" s="175" t="str">
        <f>IF(E326="","",T326-U326-V326)</f>
        <v/>
      </c>
      <c r="X326" s="330"/>
      <c r="Y326" s="353"/>
      <c r="Z326" s="350"/>
      <c r="AA326" s="94"/>
      <c r="AB326" s="95"/>
      <c r="AC326" s="157"/>
    </row>
    <row r="327" spans="1:29" ht="15.75" x14ac:dyDescent="0.25">
      <c r="A327" s="23">
        <v>320</v>
      </c>
      <c r="B327" s="19"/>
      <c r="C327" s="20"/>
      <c r="D327" s="55"/>
      <c r="E327" s="24" t="str">
        <f t="shared" si="101"/>
        <v/>
      </c>
      <c r="F327" s="25" t="str">
        <f t="shared" si="102"/>
        <v/>
      </c>
      <c r="G327" s="52" t="str">
        <f t="shared" si="103"/>
        <v/>
      </c>
      <c r="H327" s="102" t="str">
        <f t="shared" si="104"/>
        <v/>
      </c>
      <c r="I327" s="51" t="s">
        <v>230</v>
      </c>
      <c r="J327" s="26" t="s">
        <v>164</v>
      </c>
      <c r="K327" s="18"/>
      <c r="L327" s="18"/>
      <c r="M327" s="18"/>
      <c r="N327" s="48" t="str">
        <f t="shared" si="105"/>
        <v/>
      </c>
      <c r="O327" s="21"/>
      <c r="P327" s="18"/>
      <c r="Q327" s="48" t="str">
        <f>IF(E327="","",2*O327)</f>
        <v/>
      </c>
      <c r="R327" s="70" t="str">
        <f t="shared" ref="R327:R333" si="111">IF(E327="","",N327-P327-Q327)</f>
        <v/>
      </c>
      <c r="S327" s="22"/>
      <c r="T327" s="49" t="str">
        <f>IF(N327="","",R327*S327)</f>
        <v/>
      </c>
      <c r="U327" s="49" t="str">
        <f t="shared" si="108"/>
        <v/>
      </c>
      <c r="V327" s="50" t="str">
        <f>IF(E327="","",R327*0.3)</f>
        <v/>
      </c>
      <c r="W327" s="174" t="str">
        <f>IF(E327="","",T327-U327-V327)</f>
        <v/>
      </c>
      <c r="X327" s="330"/>
      <c r="Y327" s="353"/>
      <c r="Z327" s="350"/>
      <c r="AA327" s="94"/>
      <c r="AB327" s="95"/>
      <c r="AC327" s="94"/>
    </row>
    <row r="328" spans="1:29" ht="15.75" x14ac:dyDescent="0.25">
      <c r="A328" s="23">
        <v>321</v>
      </c>
      <c r="B328" s="19"/>
      <c r="C328" s="20"/>
      <c r="D328" s="55"/>
      <c r="E328" s="24" t="str">
        <f t="shared" si="101"/>
        <v/>
      </c>
      <c r="F328" s="25" t="str">
        <f t="shared" si="102"/>
        <v/>
      </c>
      <c r="G328" s="52" t="str">
        <f t="shared" si="103"/>
        <v/>
      </c>
      <c r="H328" s="102" t="str">
        <f t="shared" si="104"/>
        <v/>
      </c>
      <c r="I328" s="51" t="s">
        <v>230</v>
      </c>
      <c r="J328" s="26" t="s">
        <v>164</v>
      </c>
      <c r="K328" s="18"/>
      <c r="L328" s="18"/>
      <c r="M328" s="18"/>
      <c r="N328" s="48" t="str">
        <f t="shared" si="105"/>
        <v/>
      </c>
      <c r="O328" s="21"/>
      <c r="P328" s="18"/>
      <c r="Q328" s="48" t="str">
        <f>IF(E328="","",2*O328)</f>
        <v/>
      </c>
      <c r="R328" s="70" t="str">
        <f t="shared" si="111"/>
        <v/>
      </c>
      <c r="S328" s="22"/>
      <c r="T328" s="49" t="str">
        <f>IF(N328="","",R328*S328)</f>
        <v/>
      </c>
      <c r="U328" s="49" t="str">
        <f t="shared" si="108"/>
        <v/>
      </c>
      <c r="V328" s="50" t="str">
        <f>IF(E328="","",R328*0.3)</f>
        <v/>
      </c>
      <c r="W328" s="174" t="str">
        <f>IF(E328="","",T328-U328-V328)</f>
        <v/>
      </c>
      <c r="X328" s="330"/>
      <c r="Y328" s="353"/>
      <c r="Z328" s="350"/>
      <c r="AA328" s="94"/>
      <c r="AB328" s="95"/>
      <c r="AC328" s="94"/>
    </row>
    <row r="329" spans="1:29" ht="15.75" x14ac:dyDescent="0.25">
      <c r="A329" s="23">
        <v>322</v>
      </c>
      <c r="B329" s="19"/>
      <c r="C329" s="20"/>
      <c r="D329" s="55"/>
      <c r="E329" s="24" t="str">
        <f t="shared" si="101"/>
        <v/>
      </c>
      <c r="F329" s="25" t="str">
        <f t="shared" si="102"/>
        <v/>
      </c>
      <c r="G329" s="52" t="str">
        <f t="shared" si="103"/>
        <v/>
      </c>
      <c r="H329" s="102" t="str">
        <f t="shared" si="104"/>
        <v/>
      </c>
      <c r="I329" s="51" t="s">
        <v>230</v>
      </c>
      <c r="J329" s="26" t="s">
        <v>164</v>
      </c>
      <c r="K329" s="18"/>
      <c r="L329" s="18"/>
      <c r="M329" s="18"/>
      <c r="N329" s="48" t="str">
        <f t="shared" si="105"/>
        <v/>
      </c>
      <c r="O329" s="21"/>
      <c r="P329" s="18"/>
      <c r="Q329" s="48" t="str">
        <f>IF(E329="","",2*O329)</f>
        <v/>
      </c>
      <c r="R329" s="70" t="str">
        <f t="shared" si="111"/>
        <v/>
      </c>
      <c r="S329" s="22"/>
      <c r="T329" s="49" t="str">
        <f>IF(N329="","",R329*S329)</f>
        <v/>
      </c>
      <c r="U329" s="49" t="str">
        <f t="shared" si="108"/>
        <v/>
      </c>
      <c r="V329" s="50" t="str">
        <f>IF(E329="","",R329*0.3)</f>
        <v/>
      </c>
      <c r="W329" s="174" t="str">
        <f>IF(E329="","",T329-U329-V329)</f>
        <v/>
      </c>
      <c r="X329" s="330"/>
      <c r="Y329" s="353"/>
      <c r="Z329" s="350"/>
      <c r="AA329" s="94"/>
      <c r="AB329" s="95"/>
      <c r="AC329" s="94"/>
    </row>
    <row r="330" spans="1:29" ht="15.75" x14ac:dyDescent="0.25">
      <c r="A330" s="23">
        <v>323</v>
      </c>
      <c r="B330" s="19"/>
      <c r="C330" s="20"/>
      <c r="D330" s="55"/>
      <c r="E330" s="24" t="str">
        <f t="shared" si="101"/>
        <v/>
      </c>
      <c r="F330" s="25" t="str">
        <f t="shared" si="102"/>
        <v/>
      </c>
      <c r="G330" s="52" t="str">
        <f t="shared" ref="G330:G354" si="112">IF(C330="","",VLOOKUP(C330,bdsocios,4,FALSE))</f>
        <v/>
      </c>
      <c r="H330" s="102" t="str">
        <f t="shared" ref="H330:H356" si="113">IF(C330="","",VLOOKUP(C330,bdsocios,5,FALSE))</f>
        <v/>
      </c>
      <c r="I330" s="51" t="s">
        <v>230</v>
      </c>
      <c r="J330" s="26" t="s">
        <v>164</v>
      </c>
      <c r="K330" s="18"/>
      <c r="L330" s="18"/>
      <c r="M330" s="18"/>
      <c r="N330" s="48" t="str">
        <f t="shared" ref="N330:N354" si="114">IF(E330="","",K330+L330+M330)</f>
        <v/>
      </c>
      <c r="O330" s="21"/>
      <c r="P330" s="18"/>
      <c r="Q330" s="48" t="str">
        <f t="shared" ref="Q330:Q354" si="115">IF(E330="","",2*O330)</f>
        <v/>
      </c>
      <c r="R330" s="70" t="str">
        <f t="shared" si="111"/>
        <v/>
      </c>
      <c r="S330" s="22"/>
      <c r="T330" s="49" t="str">
        <f t="shared" ref="T330:T354" si="116">IF(N330="","",R330*S330)</f>
        <v/>
      </c>
      <c r="U330" s="49" t="str">
        <f t="shared" si="108"/>
        <v/>
      </c>
      <c r="V330" s="50" t="str">
        <f t="shared" ref="V330:V370" si="117">IF(E330="","",R330*0.3)</f>
        <v/>
      </c>
      <c r="W330" s="174" t="str">
        <f t="shared" ref="W330:W354" si="118">IF(E330="","",T330-U330-V330)</f>
        <v/>
      </c>
      <c r="X330" s="330"/>
      <c r="Y330" s="353"/>
      <c r="Z330" s="350"/>
      <c r="AA330" s="94"/>
      <c r="AB330" s="95"/>
      <c r="AC330" s="94"/>
    </row>
    <row r="331" spans="1:29" s="125" customFormat="1" ht="15.75" x14ac:dyDescent="0.25">
      <c r="A331" s="23">
        <v>324</v>
      </c>
      <c r="B331" s="19"/>
      <c r="C331" s="20"/>
      <c r="D331" s="55"/>
      <c r="E331" s="118" t="str">
        <f t="shared" si="101"/>
        <v/>
      </c>
      <c r="F331" s="112" t="str">
        <f t="shared" si="102"/>
        <v/>
      </c>
      <c r="G331" s="172" t="str">
        <f t="shared" si="112"/>
        <v/>
      </c>
      <c r="H331" s="102" t="str">
        <f t="shared" si="113"/>
        <v/>
      </c>
      <c r="I331" s="51" t="s">
        <v>230</v>
      </c>
      <c r="J331" s="26" t="s">
        <v>164</v>
      </c>
      <c r="K331" s="138"/>
      <c r="L331" s="138"/>
      <c r="M331" s="138"/>
      <c r="N331" s="48" t="str">
        <f t="shared" si="114"/>
        <v/>
      </c>
      <c r="O331" s="120"/>
      <c r="P331" s="18"/>
      <c r="Q331" s="156" t="str">
        <f t="shared" si="115"/>
        <v/>
      </c>
      <c r="R331" s="70" t="str">
        <f t="shared" si="111"/>
        <v/>
      </c>
      <c r="S331" s="22"/>
      <c r="T331" s="123" t="str">
        <f t="shared" si="116"/>
        <v/>
      </c>
      <c r="U331" s="49" t="str">
        <f t="shared" si="108"/>
        <v/>
      </c>
      <c r="V331" s="124" t="str">
        <f t="shared" si="117"/>
        <v/>
      </c>
      <c r="W331" s="175" t="str">
        <f t="shared" si="118"/>
        <v/>
      </c>
      <c r="X331" s="330"/>
      <c r="Y331" s="353"/>
      <c r="Z331" s="350"/>
      <c r="AA331" s="94"/>
      <c r="AB331" s="95"/>
      <c r="AC331" s="157"/>
    </row>
    <row r="332" spans="1:29" ht="15.75" x14ac:dyDescent="0.25">
      <c r="A332" s="23">
        <v>325</v>
      </c>
      <c r="B332" s="19"/>
      <c r="C332" s="20"/>
      <c r="D332" s="55"/>
      <c r="E332" s="24" t="str">
        <f t="shared" si="101"/>
        <v/>
      </c>
      <c r="F332" s="25" t="str">
        <f t="shared" ref="F332:F354" si="119">IF(C332="","",VLOOKUP(C332,bdsocios,3,FALSE))</f>
        <v/>
      </c>
      <c r="G332" s="52" t="str">
        <f t="shared" si="112"/>
        <v/>
      </c>
      <c r="H332" s="102" t="str">
        <f t="shared" si="113"/>
        <v/>
      </c>
      <c r="I332" s="51" t="s">
        <v>230</v>
      </c>
      <c r="J332" s="26" t="s">
        <v>164</v>
      </c>
      <c r="K332" s="18"/>
      <c r="L332" s="18"/>
      <c r="M332" s="18"/>
      <c r="N332" s="48" t="str">
        <f t="shared" si="114"/>
        <v/>
      </c>
      <c r="O332" s="21"/>
      <c r="P332" s="18"/>
      <c r="Q332" s="48" t="str">
        <f t="shared" si="115"/>
        <v/>
      </c>
      <c r="R332" s="70" t="str">
        <f t="shared" si="111"/>
        <v/>
      </c>
      <c r="S332" s="22"/>
      <c r="T332" s="49" t="str">
        <f t="shared" si="116"/>
        <v/>
      </c>
      <c r="U332" s="49" t="str">
        <f t="shared" si="108"/>
        <v/>
      </c>
      <c r="V332" s="50" t="str">
        <f t="shared" si="117"/>
        <v/>
      </c>
      <c r="W332" s="174" t="str">
        <f t="shared" si="118"/>
        <v/>
      </c>
      <c r="X332" s="330"/>
      <c r="Y332" s="353"/>
      <c r="Z332" s="350"/>
      <c r="AA332" s="94"/>
      <c r="AB332" s="95"/>
      <c r="AC332" s="94"/>
    </row>
    <row r="333" spans="1:29" ht="15.75" x14ac:dyDescent="0.25">
      <c r="A333" s="23">
        <v>326</v>
      </c>
      <c r="B333" s="19"/>
      <c r="C333" s="20"/>
      <c r="D333" s="55"/>
      <c r="E333" s="24" t="str">
        <f t="shared" si="101"/>
        <v/>
      </c>
      <c r="F333" s="25" t="str">
        <f t="shared" si="119"/>
        <v/>
      </c>
      <c r="G333" s="52" t="str">
        <f t="shared" si="112"/>
        <v/>
      </c>
      <c r="H333" s="102" t="str">
        <f t="shared" si="113"/>
        <v/>
      </c>
      <c r="I333" s="51" t="s">
        <v>230</v>
      </c>
      <c r="J333" s="26" t="s">
        <v>164</v>
      </c>
      <c r="K333" s="18"/>
      <c r="L333" s="18"/>
      <c r="M333" s="18"/>
      <c r="N333" s="48" t="str">
        <f t="shared" si="114"/>
        <v/>
      </c>
      <c r="O333" s="21"/>
      <c r="P333" s="18"/>
      <c r="Q333" s="48" t="str">
        <f t="shared" si="115"/>
        <v/>
      </c>
      <c r="R333" s="70" t="str">
        <f t="shared" si="111"/>
        <v/>
      </c>
      <c r="S333" s="22"/>
      <c r="T333" s="49" t="str">
        <f t="shared" si="116"/>
        <v/>
      </c>
      <c r="U333" s="49" t="str">
        <f t="shared" si="108"/>
        <v/>
      </c>
      <c r="V333" s="50" t="str">
        <f>IF(E333="","",R333*0.3)</f>
        <v/>
      </c>
      <c r="W333" s="174" t="str">
        <f t="shared" si="118"/>
        <v/>
      </c>
      <c r="X333" s="333"/>
      <c r="Y333" s="353"/>
      <c r="Z333" s="350"/>
      <c r="AA333" s="94"/>
      <c r="AB333" s="95"/>
      <c r="AC333" s="94"/>
    </row>
    <row r="334" spans="1:29" ht="15.75" x14ac:dyDescent="0.25">
      <c r="A334" s="23">
        <v>327</v>
      </c>
      <c r="B334" s="19"/>
      <c r="C334" s="20"/>
      <c r="D334" s="55"/>
      <c r="E334" s="24" t="str">
        <f t="shared" si="101"/>
        <v/>
      </c>
      <c r="F334" s="25" t="str">
        <f t="shared" si="119"/>
        <v/>
      </c>
      <c r="G334" s="52" t="str">
        <f t="shared" si="112"/>
        <v/>
      </c>
      <c r="H334" s="102" t="str">
        <f t="shared" si="113"/>
        <v/>
      </c>
      <c r="I334" s="51" t="s">
        <v>230</v>
      </c>
      <c r="J334" s="26" t="s">
        <v>164</v>
      </c>
      <c r="K334" s="18"/>
      <c r="L334" s="18"/>
      <c r="M334" s="18"/>
      <c r="N334" s="48" t="str">
        <f>IF(E334="","",K334+L334+M334)</f>
        <v/>
      </c>
      <c r="O334" s="21"/>
      <c r="P334" s="18"/>
      <c r="Q334" s="48" t="str">
        <f t="shared" si="115"/>
        <v/>
      </c>
      <c r="R334" s="70" t="str">
        <f t="shared" ref="R334:R354" si="120">IF(E334="","",N334-P334-Q334)</f>
        <v/>
      </c>
      <c r="S334" s="22"/>
      <c r="T334" s="49" t="str">
        <f t="shared" si="116"/>
        <v/>
      </c>
      <c r="U334" s="49" t="str">
        <f>IF(E334="","",0.3*R334)</f>
        <v/>
      </c>
      <c r="V334" s="50" t="str">
        <f t="shared" si="117"/>
        <v/>
      </c>
      <c r="W334" s="50" t="str">
        <f>IF(E334="","",T334-U334-V334)</f>
        <v/>
      </c>
      <c r="X334" s="346"/>
      <c r="Y334" s="352"/>
      <c r="Z334" s="350"/>
      <c r="AA334" s="72"/>
    </row>
    <row r="335" spans="1:29" ht="15.75" x14ac:dyDescent="0.25">
      <c r="A335" s="23">
        <v>328</v>
      </c>
      <c r="B335" s="19"/>
      <c r="C335" s="20"/>
      <c r="D335" s="55"/>
      <c r="E335" s="24" t="str">
        <f t="shared" ref="E335:E354" si="121">IF(C335="","",VLOOKUP(C335,bdsocios,2,FALSE))</f>
        <v/>
      </c>
      <c r="F335" s="25" t="str">
        <f t="shared" si="119"/>
        <v/>
      </c>
      <c r="G335" s="52" t="str">
        <f t="shared" si="112"/>
        <v/>
      </c>
      <c r="H335" s="102" t="str">
        <f t="shared" si="113"/>
        <v/>
      </c>
      <c r="I335" s="51" t="s">
        <v>230</v>
      </c>
      <c r="J335" s="26" t="s">
        <v>164</v>
      </c>
      <c r="K335" s="18"/>
      <c r="L335" s="18"/>
      <c r="M335" s="18"/>
      <c r="N335" s="48" t="str">
        <f t="shared" si="114"/>
        <v/>
      </c>
      <c r="O335" s="21"/>
      <c r="P335" s="18"/>
      <c r="Q335" s="48" t="str">
        <f t="shared" si="115"/>
        <v/>
      </c>
      <c r="R335" s="70" t="str">
        <f t="shared" si="120"/>
        <v/>
      </c>
      <c r="S335" s="22"/>
      <c r="T335" s="49" t="str">
        <f t="shared" si="116"/>
        <v/>
      </c>
      <c r="U335" s="49" t="str">
        <f t="shared" ref="U335:U356" si="122">IF(E335="","",0.3*R335)</f>
        <v/>
      </c>
      <c r="V335" s="50" t="str">
        <f t="shared" si="117"/>
        <v/>
      </c>
      <c r="W335" s="50" t="str">
        <f t="shared" si="118"/>
        <v/>
      </c>
      <c r="X335" s="347"/>
      <c r="Y335" s="352"/>
      <c r="Z335" s="350"/>
      <c r="AA335" s="72"/>
    </row>
    <row r="336" spans="1:29" ht="15.75" x14ac:dyDescent="0.25">
      <c r="A336" s="23">
        <v>329</v>
      </c>
      <c r="B336" s="19"/>
      <c r="C336" s="20"/>
      <c r="D336" s="55"/>
      <c r="E336" s="24" t="str">
        <f t="shared" si="121"/>
        <v/>
      </c>
      <c r="F336" s="25" t="str">
        <f t="shared" si="119"/>
        <v/>
      </c>
      <c r="G336" s="52" t="str">
        <f t="shared" si="112"/>
        <v/>
      </c>
      <c r="H336" s="102" t="str">
        <f t="shared" si="113"/>
        <v/>
      </c>
      <c r="I336" s="51" t="s">
        <v>230</v>
      </c>
      <c r="J336" s="26" t="s">
        <v>164</v>
      </c>
      <c r="K336" s="18"/>
      <c r="L336" s="18"/>
      <c r="M336" s="18"/>
      <c r="N336" s="48" t="str">
        <f t="shared" si="114"/>
        <v/>
      </c>
      <c r="O336" s="21"/>
      <c r="P336" s="18"/>
      <c r="Q336" s="48" t="str">
        <f t="shared" si="115"/>
        <v/>
      </c>
      <c r="R336" s="70" t="str">
        <f t="shared" si="120"/>
        <v/>
      </c>
      <c r="S336" s="22"/>
      <c r="T336" s="49" t="str">
        <f t="shared" si="116"/>
        <v/>
      </c>
      <c r="U336" s="49" t="str">
        <f t="shared" si="122"/>
        <v/>
      </c>
      <c r="V336" s="50" t="str">
        <f t="shared" si="117"/>
        <v/>
      </c>
      <c r="W336" s="50" t="str">
        <f t="shared" si="118"/>
        <v/>
      </c>
      <c r="X336" s="347"/>
      <c r="Y336" s="352"/>
      <c r="Z336" s="350"/>
      <c r="AA336" s="72"/>
    </row>
    <row r="337" spans="1:27" ht="15.75" x14ac:dyDescent="0.25">
      <c r="A337" s="23">
        <v>330</v>
      </c>
      <c r="B337" s="19"/>
      <c r="C337" s="20"/>
      <c r="D337" s="55"/>
      <c r="E337" s="24" t="str">
        <f t="shared" si="121"/>
        <v/>
      </c>
      <c r="F337" s="25" t="str">
        <f t="shared" si="119"/>
        <v/>
      </c>
      <c r="G337" s="52" t="str">
        <f t="shared" si="112"/>
        <v/>
      </c>
      <c r="H337" s="102" t="str">
        <f t="shared" si="113"/>
        <v/>
      </c>
      <c r="I337" s="51" t="s">
        <v>230</v>
      </c>
      <c r="J337" s="26" t="s">
        <v>164</v>
      </c>
      <c r="K337" s="18"/>
      <c r="L337" s="18"/>
      <c r="M337" s="18"/>
      <c r="N337" s="48" t="str">
        <f t="shared" si="114"/>
        <v/>
      </c>
      <c r="O337" s="21"/>
      <c r="P337" s="18"/>
      <c r="Q337" s="48" t="str">
        <f t="shared" si="115"/>
        <v/>
      </c>
      <c r="R337" s="70" t="str">
        <f t="shared" si="120"/>
        <v/>
      </c>
      <c r="S337" s="22"/>
      <c r="T337" s="49" t="str">
        <f t="shared" si="116"/>
        <v/>
      </c>
      <c r="U337" s="49" t="str">
        <f t="shared" si="122"/>
        <v/>
      </c>
      <c r="V337" s="50" t="str">
        <f t="shared" si="117"/>
        <v/>
      </c>
      <c r="W337" s="50" t="str">
        <f t="shared" si="118"/>
        <v/>
      </c>
      <c r="X337" s="347"/>
      <c r="Y337" s="352"/>
      <c r="Z337" s="350"/>
      <c r="AA337" s="72"/>
    </row>
    <row r="338" spans="1:27" ht="15.75" x14ac:dyDescent="0.25">
      <c r="A338" s="23">
        <v>331</v>
      </c>
      <c r="B338" s="19"/>
      <c r="C338" s="20"/>
      <c r="D338" s="55"/>
      <c r="E338" s="24" t="str">
        <f t="shared" si="121"/>
        <v/>
      </c>
      <c r="F338" s="25" t="str">
        <f t="shared" si="119"/>
        <v/>
      </c>
      <c r="G338" s="52" t="str">
        <f t="shared" si="112"/>
        <v/>
      </c>
      <c r="H338" s="102" t="str">
        <f t="shared" si="113"/>
        <v/>
      </c>
      <c r="I338" s="51" t="s">
        <v>230</v>
      </c>
      <c r="J338" s="26" t="s">
        <v>164</v>
      </c>
      <c r="K338" s="18"/>
      <c r="L338" s="18"/>
      <c r="M338" s="18"/>
      <c r="N338" s="48" t="str">
        <f t="shared" si="114"/>
        <v/>
      </c>
      <c r="O338" s="21"/>
      <c r="P338" s="18"/>
      <c r="Q338" s="48" t="str">
        <f t="shared" si="115"/>
        <v/>
      </c>
      <c r="R338" s="70" t="str">
        <f t="shared" si="120"/>
        <v/>
      </c>
      <c r="S338" s="22"/>
      <c r="T338" s="49" t="str">
        <f t="shared" si="116"/>
        <v/>
      </c>
      <c r="U338" s="49" t="str">
        <f t="shared" si="122"/>
        <v/>
      </c>
      <c r="V338" s="50" t="str">
        <f t="shared" si="117"/>
        <v/>
      </c>
      <c r="W338" s="50" t="str">
        <f t="shared" si="118"/>
        <v/>
      </c>
      <c r="X338" s="347"/>
      <c r="Y338" s="352"/>
      <c r="Z338" s="350"/>
      <c r="AA338" s="72"/>
    </row>
    <row r="339" spans="1:27" ht="15.75" x14ac:dyDescent="0.25">
      <c r="A339" s="23">
        <v>332</v>
      </c>
      <c r="B339" s="19"/>
      <c r="C339" s="20"/>
      <c r="D339" s="55"/>
      <c r="E339" s="24" t="str">
        <f t="shared" si="121"/>
        <v/>
      </c>
      <c r="F339" s="25" t="str">
        <f t="shared" si="119"/>
        <v/>
      </c>
      <c r="G339" s="52" t="str">
        <f t="shared" si="112"/>
        <v/>
      </c>
      <c r="H339" s="102" t="str">
        <f t="shared" si="113"/>
        <v/>
      </c>
      <c r="I339" s="51" t="s">
        <v>230</v>
      </c>
      <c r="J339" s="26" t="s">
        <v>164</v>
      </c>
      <c r="K339" s="18"/>
      <c r="L339" s="18"/>
      <c r="M339" s="18"/>
      <c r="N339" s="48" t="str">
        <f t="shared" si="114"/>
        <v/>
      </c>
      <c r="O339" s="21"/>
      <c r="P339" s="18"/>
      <c r="Q339" s="48" t="str">
        <f t="shared" si="115"/>
        <v/>
      </c>
      <c r="R339" s="70" t="str">
        <f t="shared" si="120"/>
        <v/>
      </c>
      <c r="S339" s="22"/>
      <c r="T339" s="49" t="str">
        <f t="shared" si="116"/>
        <v/>
      </c>
      <c r="U339" s="49" t="str">
        <f t="shared" si="122"/>
        <v/>
      </c>
      <c r="V339" s="50" t="str">
        <f t="shared" si="117"/>
        <v/>
      </c>
      <c r="W339" s="50" t="str">
        <f t="shared" si="118"/>
        <v/>
      </c>
      <c r="X339" s="347"/>
      <c r="Y339" s="352"/>
      <c r="Z339" s="350"/>
      <c r="AA339" s="72"/>
    </row>
    <row r="340" spans="1:27" ht="15.75" x14ac:dyDescent="0.25">
      <c r="A340" s="23">
        <v>333</v>
      </c>
      <c r="B340" s="19"/>
      <c r="C340" s="20"/>
      <c r="D340" s="55"/>
      <c r="E340" s="24" t="str">
        <f t="shared" si="121"/>
        <v/>
      </c>
      <c r="F340" s="25" t="str">
        <f t="shared" si="119"/>
        <v/>
      </c>
      <c r="G340" s="52" t="str">
        <f t="shared" si="112"/>
        <v/>
      </c>
      <c r="H340" s="102" t="str">
        <f t="shared" si="113"/>
        <v/>
      </c>
      <c r="I340" s="51" t="s">
        <v>230</v>
      </c>
      <c r="J340" s="26" t="s">
        <v>164</v>
      </c>
      <c r="K340" s="18"/>
      <c r="L340" s="18"/>
      <c r="M340" s="18"/>
      <c r="N340" s="48" t="str">
        <f t="shared" si="114"/>
        <v/>
      </c>
      <c r="O340" s="21"/>
      <c r="P340" s="18"/>
      <c r="Q340" s="48" t="str">
        <f t="shared" si="115"/>
        <v/>
      </c>
      <c r="R340" s="70" t="str">
        <f t="shared" si="120"/>
        <v/>
      </c>
      <c r="S340" s="22"/>
      <c r="T340" s="49" t="str">
        <f t="shared" si="116"/>
        <v/>
      </c>
      <c r="U340" s="49" t="str">
        <f t="shared" si="122"/>
        <v/>
      </c>
      <c r="V340" s="50" t="str">
        <f t="shared" si="117"/>
        <v/>
      </c>
      <c r="W340" s="50" t="str">
        <f t="shared" si="118"/>
        <v/>
      </c>
      <c r="X340" s="347"/>
      <c r="Y340" s="352"/>
      <c r="Z340" s="350"/>
      <c r="AA340" s="72"/>
    </row>
    <row r="341" spans="1:27" ht="15.75" x14ac:dyDescent="0.25">
      <c r="A341" s="23">
        <v>334</v>
      </c>
      <c r="B341" s="19"/>
      <c r="C341" s="20"/>
      <c r="D341" s="55"/>
      <c r="E341" s="24" t="str">
        <f t="shared" si="121"/>
        <v/>
      </c>
      <c r="F341" s="25" t="str">
        <f t="shared" si="119"/>
        <v/>
      </c>
      <c r="G341" s="52" t="str">
        <f t="shared" si="112"/>
        <v/>
      </c>
      <c r="H341" s="102" t="str">
        <f t="shared" si="113"/>
        <v/>
      </c>
      <c r="I341" s="51" t="s">
        <v>230</v>
      </c>
      <c r="J341" s="26" t="s">
        <v>164</v>
      </c>
      <c r="K341" s="18"/>
      <c r="L341" s="18"/>
      <c r="M341" s="18"/>
      <c r="N341" s="48" t="str">
        <f t="shared" si="114"/>
        <v/>
      </c>
      <c r="O341" s="21"/>
      <c r="P341" s="18"/>
      <c r="Q341" s="48" t="str">
        <f t="shared" si="115"/>
        <v/>
      </c>
      <c r="R341" s="70" t="str">
        <f t="shared" si="120"/>
        <v/>
      </c>
      <c r="S341" s="22"/>
      <c r="T341" s="49" t="str">
        <f t="shared" si="116"/>
        <v/>
      </c>
      <c r="U341" s="49" t="str">
        <f t="shared" si="122"/>
        <v/>
      </c>
      <c r="V341" s="50" t="str">
        <f t="shared" si="117"/>
        <v/>
      </c>
      <c r="W341" s="50" t="str">
        <f t="shared" si="118"/>
        <v/>
      </c>
      <c r="X341" s="347"/>
      <c r="Y341" s="352"/>
      <c r="Z341" s="350"/>
      <c r="AA341" s="72"/>
    </row>
    <row r="342" spans="1:27" ht="15.75" x14ac:dyDescent="0.25">
      <c r="A342" s="23">
        <v>335</v>
      </c>
      <c r="B342" s="19"/>
      <c r="C342" s="20"/>
      <c r="D342" s="55"/>
      <c r="E342" s="24" t="str">
        <f t="shared" si="121"/>
        <v/>
      </c>
      <c r="F342" s="25" t="str">
        <f t="shared" si="119"/>
        <v/>
      </c>
      <c r="G342" s="52" t="str">
        <f t="shared" si="112"/>
        <v/>
      </c>
      <c r="H342" s="102" t="str">
        <f t="shared" si="113"/>
        <v/>
      </c>
      <c r="I342" s="51" t="s">
        <v>230</v>
      </c>
      <c r="J342" s="26" t="s">
        <v>164</v>
      </c>
      <c r="K342" s="18"/>
      <c r="L342" s="18"/>
      <c r="M342" s="18"/>
      <c r="N342" s="48" t="str">
        <f t="shared" si="114"/>
        <v/>
      </c>
      <c r="O342" s="21"/>
      <c r="P342" s="18"/>
      <c r="Q342" s="48" t="str">
        <f t="shared" si="115"/>
        <v/>
      </c>
      <c r="R342" s="70" t="str">
        <f t="shared" si="120"/>
        <v/>
      </c>
      <c r="S342" s="22"/>
      <c r="T342" s="49" t="str">
        <f t="shared" si="116"/>
        <v/>
      </c>
      <c r="U342" s="49" t="str">
        <f t="shared" si="122"/>
        <v/>
      </c>
      <c r="V342" s="50" t="str">
        <f t="shared" si="117"/>
        <v/>
      </c>
      <c r="W342" s="50" t="str">
        <f t="shared" si="118"/>
        <v/>
      </c>
      <c r="X342" s="347"/>
      <c r="Y342" s="352"/>
      <c r="Z342" s="350"/>
      <c r="AA342" s="72"/>
    </row>
    <row r="343" spans="1:27" ht="15.75" x14ac:dyDescent="0.25">
      <c r="A343" s="23">
        <v>336</v>
      </c>
      <c r="B343" s="19"/>
      <c r="C343" s="20"/>
      <c r="D343" s="55"/>
      <c r="E343" s="24" t="str">
        <f t="shared" si="121"/>
        <v/>
      </c>
      <c r="F343" s="25" t="str">
        <f t="shared" si="119"/>
        <v/>
      </c>
      <c r="G343" s="52" t="str">
        <f t="shared" si="112"/>
        <v/>
      </c>
      <c r="H343" s="102" t="str">
        <f t="shared" si="113"/>
        <v/>
      </c>
      <c r="I343" s="51" t="s">
        <v>230</v>
      </c>
      <c r="J343" s="26" t="s">
        <v>164</v>
      </c>
      <c r="K343" s="18"/>
      <c r="L343" s="18"/>
      <c r="M343" s="18"/>
      <c r="N343" s="48" t="str">
        <f t="shared" si="114"/>
        <v/>
      </c>
      <c r="O343" s="21"/>
      <c r="P343" s="18"/>
      <c r="Q343" s="48" t="str">
        <f t="shared" si="115"/>
        <v/>
      </c>
      <c r="R343" s="70" t="str">
        <f t="shared" si="120"/>
        <v/>
      </c>
      <c r="S343" s="22"/>
      <c r="T343" s="49" t="str">
        <f t="shared" si="116"/>
        <v/>
      </c>
      <c r="U343" s="49" t="str">
        <f t="shared" si="122"/>
        <v/>
      </c>
      <c r="V343" s="50" t="str">
        <f t="shared" si="117"/>
        <v/>
      </c>
      <c r="W343" s="50" t="str">
        <f t="shared" si="118"/>
        <v/>
      </c>
      <c r="X343" s="347"/>
      <c r="Y343" s="352"/>
      <c r="Z343" s="350"/>
      <c r="AA343" s="72"/>
    </row>
    <row r="344" spans="1:27" ht="15.75" x14ac:dyDescent="0.25">
      <c r="A344" s="23">
        <v>337</v>
      </c>
      <c r="B344" s="19"/>
      <c r="C344" s="20"/>
      <c r="D344" s="55"/>
      <c r="E344" s="24" t="str">
        <f t="shared" si="121"/>
        <v/>
      </c>
      <c r="F344" s="25" t="str">
        <f t="shared" si="119"/>
        <v/>
      </c>
      <c r="G344" s="52" t="str">
        <f t="shared" si="112"/>
        <v/>
      </c>
      <c r="H344" s="102" t="str">
        <f t="shared" si="113"/>
        <v/>
      </c>
      <c r="I344" s="51" t="s">
        <v>230</v>
      </c>
      <c r="J344" s="26" t="s">
        <v>164</v>
      </c>
      <c r="K344" s="18"/>
      <c r="L344" s="18"/>
      <c r="M344" s="18"/>
      <c r="N344" s="48" t="str">
        <f t="shared" si="114"/>
        <v/>
      </c>
      <c r="O344" s="21"/>
      <c r="P344" s="18"/>
      <c r="Q344" s="48" t="str">
        <f t="shared" si="115"/>
        <v/>
      </c>
      <c r="R344" s="70" t="str">
        <f t="shared" si="120"/>
        <v/>
      </c>
      <c r="S344" s="22"/>
      <c r="T344" s="49" t="str">
        <f t="shared" si="116"/>
        <v/>
      </c>
      <c r="U344" s="49" t="str">
        <f t="shared" si="122"/>
        <v/>
      </c>
      <c r="V344" s="50" t="str">
        <f t="shared" si="117"/>
        <v/>
      </c>
      <c r="W344" s="50" t="str">
        <f t="shared" si="118"/>
        <v/>
      </c>
      <c r="X344" s="347"/>
      <c r="Y344" s="352"/>
      <c r="Z344" s="350"/>
      <c r="AA344" s="72"/>
    </row>
    <row r="345" spans="1:27" ht="15.75" x14ac:dyDescent="0.25">
      <c r="A345" s="23">
        <v>338</v>
      </c>
      <c r="B345" s="19"/>
      <c r="C345" s="20"/>
      <c r="D345" s="55"/>
      <c r="E345" s="24" t="str">
        <f t="shared" si="121"/>
        <v/>
      </c>
      <c r="F345" s="25" t="str">
        <f t="shared" si="119"/>
        <v/>
      </c>
      <c r="G345" s="52" t="str">
        <f t="shared" si="112"/>
        <v/>
      </c>
      <c r="H345" s="102" t="str">
        <f t="shared" si="113"/>
        <v/>
      </c>
      <c r="I345" s="51" t="s">
        <v>230</v>
      </c>
      <c r="J345" s="26" t="s">
        <v>164</v>
      </c>
      <c r="K345" s="18"/>
      <c r="L345" s="18"/>
      <c r="M345" s="18"/>
      <c r="N345" s="48" t="str">
        <f t="shared" si="114"/>
        <v/>
      </c>
      <c r="O345" s="21"/>
      <c r="P345" s="18"/>
      <c r="Q345" s="48" t="str">
        <f t="shared" si="115"/>
        <v/>
      </c>
      <c r="R345" s="70" t="str">
        <f t="shared" si="120"/>
        <v/>
      </c>
      <c r="S345" s="22"/>
      <c r="T345" s="49" t="str">
        <f t="shared" si="116"/>
        <v/>
      </c>
      <c r="U345" s="49" t="str">
        <f t="shared" si="122"/>
        <v/>
      </c>
      <c r="V345" s="50" t="str">
        <f t="shared" si="117"/>
        <v/>
      </c>
      <c r="W345" s="50" t="str">
        <f t="shared" si="118"/>
        <v/>
      </c>
      <c r="X345" s="347"/>
      <c r="Y345" s="352"/>
      <c r="Z345" s="350"/>
      <c r="AA345" s="72"/>
    </row>
    <row r="346" spans="1:27" ht="15.75" x14ac:dyDescent="0.25">
      <c r="A346" s="23">
        <v>339</v>
      </c>
      <c r="B346" s="19"/>
      <c r="C346" s="20"/>
      <c r="D346" s="55"/>
      <c r="E346" s="24" t="str">
        <f t="shared" si="121"/>
        <v/>
      </c>
      <c r="F346" s="25" t="str">
        <f t="shared" si="119"/>
        <v/>
      </c>
      <c r="G346" s="52" t="str">
        <f t="shared" si="112"/>
        <v/>
      </c>
      <c r="H346" s="102" t="str">
        <f t="shared" si="113"/>
        <v/>
      </c>
      <c r="I346" s="51" t="s">
        <v>230</v>
      </c>
      <c r="J346" s="26" t="s">
        <v>164</v>
      </c>
      <c r="K346" s="18"/>
      <c r="L346" s="18"/>
      <c r="M346" s="18"/>
      <c r="N346" s="48" t="str">
        <f t="shared" si="114"/>
        <v/>
      </c>
      <c r="O346" s="21"/>
      <c r="P346" s="18"/>
      <c r="Q346" s="48" t="str">
        <f t="shared" si="115"/>
        <v/>
      </c>
      <c r="R346" s="70" t="str">
        <f t="shared" si="120"/>
        <v/>
      </c>
      <c r="S346" s="22"/>
      <c r="T346" s="49" t="str">
        <f t="shared" si="116"/>
        <v/>
      </c>
      <c r="U346" s="49" t="str">
        <f t="shared" si="122"/>
        <v/>
      </c>
      <c r="V346" s="50" t="str">
        <f t="shared" si="117"/>
        <v/>
      </c>
      <c r="W346" s="50" t="str">
        <f t="shared" si="118"/>
        <v/>
      </c>
      <c r="X346" s="347"/>
      <c r="Y346" s="352"/>
      <c r="Z346" s="350"/>
      <c r="AA346" s="72"/>
    </row>
    <row r="347" spans="1:27" ht="15.75" x14ac:dyDescent="0.25">
      <c r="A347" s="23">
        <v>340</v>
      </c>
      <c r="B347" s="19"/>
      <c r="C347" s="20"/>
      <c r="D347" s="55"/>
      <c r="E347" s="24" t="str">
        <f t="shared" si="121"/>
        <v/>
      </c>
      <c r="F347" s="25" t="str">
        <f t="shared" si="119"/>
        <v/>
      </c>
      <c r="G347" s="52" t="str">
        <f t="shared" si="112"/>
        <v/>
      </c>
      <c r="H347" s="102" t="str">
        <f t="shared" si="113"/>
        <v/>
      </c>
      <c r="I347" s="51" t="s">
        <v>230</v>
      </c>
      <c r="J347" s="26" t="s">
        <v>164</v>
      </c>
      <c r="K347" s="18"/>
      <c r="L347" s="18"/>
      <c r="M347" s="18"/>
      <c r="N347" s="48" t="str">
        <f t="shared" si="114"/>
        <v/>
      </c>
      <c r="O347" s="21"/>
      <c r="P347" s="18"/>
      <c r="Q347" s="48" t="str">
        <f t="shared" si="115"/>
        <v/>
      </c>
      <c r="R347" s="70" t="str">
        <f t="shared" si="120"/>
        <v/>
      </c>
      <c r="S347" s="22"/>
      <c r="T347" s="49" t="str">
        <f t="shared" si="116"/>
        <v/>
      </c>
      <c r="U347" s="49" t="str">
        <f t="shared" si="122"/>
        <v/>
      </c>
      <c r="V347" s="50" t="str">
        <f t="shared" si="117"/>
        <v/>
      </c>
      <c r="W347" s="50" t="str">
        <f t="shared" si="118"/>
        <v/>
      </c>
      <c r="X347" s="347"/>
      <c r="Y347" s="352"/>
      <c r="Z347" s="350"/>
      <c r="AA347" s="72"/>
    </row>
    <row r="348" spans="1:27" ht="15.75" x14ac:dyDescent="0.25">
      <c r="A348" s="23">
        <v>341</v>
      </c>
      <c r="B348" s="19"/>
      <c r="C348" s="20"/>
      <c r="D348" s="55"/>
      <c r="E348" s="24" t="str">
        <f t="shared" si="121"/>
        <v/>
      </c>
      <c r="F348" s="25" t="str">
        <f t="shared" si="119"/>
        <v/>
      </c>
      <c r="G348" s="52" t="str">
        <f t="shared" si="112"/>
        <v/>
      </c>
      <c r="H348" s="102" t="str">
        <f t="shared" si="113"/>
        <v/>
      </c>
      <c r="I348" s="51" t="s">
        <v>230</v>
      </c>
      <c r="J348" s="26" t="s">
        <v>164</v>
      </c>
      <c r="K348" s="18"/>
      <c r="L348" s="18"/>
      <c r="M348" s="18"/>
      <c r="N348" s="48" t="str">
        <f t="shared" si="114"/>
        <v/>
      </c>
      <c r="O348" s="21"/>
      <c r="P348" s="18"/>
      <c r="Q348" s="48" t="str">
        <f t="shared" si="115"/>
        <v/>
      </c>
      <c r="R348" s="70" t="str">
        <f t="shared" si="120"/>
        <v/>
      </c>
      <c r="S348" s="22"/>
      <c r="T348" s="49" t="str">
        <f t="shared" si="116"/>
        <v/>
      </c>
      <c r="U348" s="49" t="str">
        <f t="shared" si="122"/>
        <v/>
      </c>
      <c r="V348" s="50" t="str">
        <f t="shared" si="117"/>
        <v/>
      </c>
      <c r="W348" s="50" t="str">
        <f t="shared" si="118"/>
        <v/>
      </c>
      <c r="X348" s="347"/>
      <c r="Y348" s="352"/>
      <c r="Z348" s="350"/>
      <c r="AA348" s="72"/>
    </row>
    <row r="349" spans="1:27" ht="15.75" x14ac:dyDescent="0.25">
      <c r="A349" s="23">
        <v>342</v>
      </c>
      <c r="B349" s="19"/>
      <c r="C349" s="20"/>
      <c r="D349" s="55"/>
      <c r="E349" s="24" t="str">
        <f t="shared" si="121"/>
        <v/>
      </c>
      <c r="F349" s="25" t="str">
        <f t="shared" si="119"/>
        <v/>
      </c>
      <c r="G349" s="52" t="str">
        <f t="shared" si="112"/>
        <v/>
      </c>
      <c r="H349" s="102" t="str">
        <f t="shared" si="113"/>
        <v/>
      </c>
      <c r="I349" s="51" t="s">
        <v>230</v>
      </c>
      <c r="J349" s="26" t="s">
        <v>164</v>
      </c>
      <c r="K349" s="18"/>
      <c r="L349" s="18"/>
      <c r="M349" s="18"/>
      <c r="N349" s="48" t="str">
        <f t="shared" si="114"/>
        <v/>
      </c>
      <c r="O349" s="21"/>
      <c r="P349" s="18"/>
      <c r="Q349" s="48" t="str">
        <f t="shared" si="115"/>
        <v/>
      </c>
      <c r="R349" s="70" t="str">
        <f t="shared" si="120"/>
        <v/>
      </c>
      <c r="S349" s="22"/>
      <c r="T349" s="49" t="str">
        <f t="shared" si="116"/>
        <v/>
      </c>
      <c r="U349" s="49" t="str">
        <f t="shared" si="122"/>
        <v/>
      </c>
      <c r="V349" s="50" t="str">
        <f t="shared" si="117"/>
        <v/>
      </c>
      <c r="W349" s="50" t="str">
        <f t="shared" si="118"/>
        <v/>
      </c>
      <c r="X349" s="347"/>
      <c r="Y349" s="352"/>
      <c r="Z349" s="350"/>
      <c r="AA349" s="72"/>
    </row>
    <row r="350" spans="1:27" ht="15.75" x14ac:dyDescent="0.25">
      <c r="A350" s="23">
        <v>343</v>
      </c>
      <c r="B350" s="19"/>
      <c r="C350" s="20"/>
      <c r="D350" s="55"/>
      <c r="E350" s="24" t="str">
        <f t="shared" si="121"/>
        <v/>
      </c>
      <c r="F350" s="25" t="str">
        <f t="shared" si="119"/>
        <v/>
      </c>
      <c r="G350" s="52" t="str">
        <f t="shared" si="112"/>
        <v/>
      </c>
      <c r="H350" s="102" t="str">
        <f t="shared" si="113"/>
        <v/>
      </c>
      <c r="I350" s="51" t="s">
        <v>230</v>
      </c>
      <c r="J350" s="26" t="s">
        <v>164</v>
      </c>
      <c r="K350" s="18"/>
      <c r="L350" s="18"/>
      <c r="M350" s="18"/>
      <c r="N350" s="48" t="str">
        <f t="shared" si="114"/>
        <v/>
      </c>
      <c r="O350" s="21"/>
      <c r="P350" s="18"/>
      <c r="Q350" s="48" t="str">
        <f t="shared" si="115"/>
        <v/>
      </c>
      <c r="R350" s="70" t="str">
        <f t="shared" si="120"/>
        <v/>
      </c>
      <c r="S350" s="22"/>
      <c r="T350" s="49" t="str">
        <f t="shared" si="116"/>
        <v/>
      </c>
      <c r="U350" s="49" t="str">
        <f t="shared" si="122"/>
        <v/>
      </c>
      <c r="V350" s="50" t="str">
        <f>IF(E350="","",R350*0.3)</f>
        <v/>
      </c>
      <c r="W350" s="50" t="str">
        <f t="shared" si="118"/>
        <v/>
      </c>
      <c r="X350" s="347"/>
      <c r="Y350" s="352"/>
      <c r="Z350" s="350"/>
      <c r="AA350" s="177"/>
    </row>
    <row r="351" spans="1:27" ht="15.75" x14ac:dyDescent="0.25">
      <c r="A351" s="23">
        <v>344</v>
      </c>
      <c r="B351" s="19"/>
      <c r="C351" s="20"/>
      <c r="D351" s="55"/>
      <c r="E351" s="24" t="str">
        <f t="shared" si="121"/>
        <v/>
      </c>
      <c r="F351" s="25" t="str">
        <f t="shared" si="119"/>
        <v/>
      </c>
      <c r="G351" s="52" t="str">
        <f t="shared" si="112"/>
        <v/>
      </c>
      <c r="H351" s="102" t="str">
        <f t="shared" si="113"/>
        <v/>
      </c>
      <c r="I351" s="51" t="s">
        <v>230</v>
      </c>
      <c r="J351" s="26" t="s">
        <v>164</v>
      </c>
      <c r="K351" s="18"/>
      <c r="L351" s="18"/>
      <c r="M351" s="18"/>
      <c r="N351" s="48" t="str">
        <f t="shared" si="114"/>
        <v/>
      </c>
      <c r="O351" s="21"/>
      <c r="P351" s="18"/>
      <c r="Q351" s="48" t="str">
        <f t="shared" si="115"/>
        <v/>
      </c>
      <c r="R351" s="70" t="str">
        <f t="shared" si="120"/>
        <v/>
      </c>
      <c r="S351" s="22"/>
      <c r="T351" s="49" t="str">
        <f t="shared" si="116"/>
        <v/>
      </c>
      <c r="U351" s="49" t="str">
        <f t="shared" si="122"/>
        <v/>
      </c>
      <c r="V351" s="50" t="str">
        <f t="shared" si="117"/>
        <v/>
      </c>
      <c r="W351" s="50" t="str">
        <f t="shared" si="118"/>
        <v/>
      </c>
      <c r="X351" s="347"/>
      <c r="Y351" s="352"/>
      <c r="Z351" s="350"/>
      <c r="AA351" s="179"/>
    </row>
    <row r="352" spans="1:27" ht="15.75" x14ac:dyDescent="0.25">
      <c r="A352" s="23">
        <v>345</v>
      </c>
      <c r="B352" s="19"/>
      <c r="C352" s="20"/>
      <c r="D352" s="55"/>
      <c r="E352" s="24" t="str">
        <f t="shared" si="121"/>
        <v/>
      </c>
      <c r="F352" s="25" t="str">
        <f t="shared" si="119"/>
        <v/>
      </c>
      <c r="G352" s="52" t="str">
        <f t="shared" si="112"/>
        <v/>
      </c>
      <c r="H352" s="102" t="str">
        <f t="shared" si="113"/>
        <v/>
      </c>
      <c r="I352" s="51" t="s">
        <v>230</v>
      </c>
      <c r="J352" s="26" t="s">
        <v>164</v>
      </c>
      <c r="K352" s="18"/>
      <c r="L352" s="18"/>
      <c r="M352" s="18"/>
      <c r="N352" s="48" t="str">
        <f t="shared" si="114"/>
        <v/>
      </c>
      <c r="O352" s="21"/>
      <c r="P352" s="18"/>
      <c r="Q352" s="48" t="str">
        <f t="shared" si="115"/>
        <v/>
      </c>
      <c r="R352" s="70" t="str">
        <f t="shared" si="120"/>
        <v/>
      </c>
      <c r="S352" s="22"/>
      <c r="T352" s="49" t="str">
        <f t="shared" si="116"/>
        <v/>
      </c>
      <c r="U352" s="49" t="str">
        <f t="shared" si="122"/>
        <v/>
      </c>
      <c r="V352" s="50" t="str">
        <f t="shared" si="117"/>
        <v/>
      </c>
      <c r="W352" s="50" t="str">
        <f t="shared" si="118"/>
        <v/>
      </c>
      <c r="X352" s="347"/>
      <c r="Y352" s="352"/>
      <c r="Z352" s="350"/>
      <c r="AA352" s="177"/>
    </row>
    <row r="353" spans="1:27" ht="15.75" x14ac:dyDescent="0.25">
      <c r="A353" s="23">
        <v>346</v>
      </c>
      <c r="B353" s="19"/>
      <c r="C353" s="20"/>
      <c r="D353" s="55"/>
      <c r="E353" s="24" t="str">
        <f t="shared" si="121"/>
        <v/>
      </c>
      <c r="F353" s="25" t="str">
        <f t="shared" si="119"/>
        <v/>
      </c>
      <c r="G353" s="52" t="str">
        <f t="shared" si="112"/>
        <v/>
      </c>
      <c r="H353" s="102" t="str">
        <f t="shared" si="113"/>
        <v/>
      </c>
      <c r="I353" s="51" t="s">
        <v>230</v>
      </c>
      <c r="J353" s="26" t="s">
        <v>164</v>
      </c>
      <c r="K353" s="18"/>
      <c r="L353" s="18"/>
      <c r="M353" s="18"/>
      <c r="N353" s="48" t="str">
        <f t="shared" si="114"/>
        <v/>
      </c>
      <c r="O353" s="21"/>
      <c r="P353" s="18"/>
      <c r="Q353" s="48" t="str">
        <f t="shared" si="115"/>
        <v/>
      </c>
      <c r="R353" s="70" t="str">
        <f t="shared" si="120"/>
        <v/>
      </c>
      <c r="S353" s="22"/>
      <c r="T353" s="49" t="str">
        <f t="shared" si="116"/>
        <v/>
      </c>
      <c r="U353" s="49" t="str">
        <f t="shared" si="122"/>
        <v/>
      </c>
      <c r="V353" s="50" t="str">
        <f t="shared" si="117"/>
        <v/>
      </c>
      <c r="W353" s="50" t="str">
        <f t="shared" si="118"/>
        <v/>
      </c>
      <c r="X353" s="347"/>
      <c r="Y353" s="352"/>
      <c r="Z353" s="350"/>
      <c r="AA353" s="177"/>
    </row>
    <row r="354" spans="1:27" ht="15.75" x14ac:dyDescent="0.25">
      <c r="A354" s="23">
        <v>347</v>
      </c>
      <c r="B354" s="19"/>
      <c r="C354" s="20"/>
      <c r="D354" s="55"/>
      <c r="E354" s="24" t="str">
        <f t="shared" si="121"/>
        <v/>
      </c>
      <c r="F354" s="25" t="str">
        <f t="shared" si="119"/>
        <v/>
      </c>
      <c r="G354" s="52" t="str">
        <f t="shared" si="112"/>
        <v/>
      </c>
      <c r="H354" s="102" t="str">
        <f t="shared" si="113"/>
        <v/>
      </c>
      <c r="I354" s="51" t="s">
        <v>230</v>
      </c>
      <c r="J354" s="26" t="s">
        <v>164</v>
      </c>
      <c r="K354" s="18"/>
      <c r="L354" s="18"/>
      <c r="M354" s="18"/>
      <c r="N354" s="48" t="str">
        <f t="shared" si="114"/>
        <v/>
      </c>
      <c r="O354" s="21"/>
      <c r="P354" s="18"/>
      <c r="Q354" s="48" t="str">
        <f t="shared" si="115"/>
        <v/>
      </c>
      <c r="R354" s="70" t="str">
        <f t="shared" si="120"/>
        <v/>
      </c>
      <c r="S354" s="22"/>
      <c r="T354" s="49" t="str">
        <f t="shared" si="116"/>
        <v/>
      </c>
      <c r="U354" s="49" t="str">
        <f t="shared" si="122"/>
        <v/>
      </c>
      <c r="V354" s="50" t="str">
        <f t="shared" si="117"/>
        <v/>
      </c>
      <c r="W354" s="50" t="str">
        <f t="shared" si="118"/>
        <v/>
      </c>
      <c r="X354" s="347"/>
      <c r="Y354" s="352"/>
      <c r="Z354" s="350"/>
      <c r="AA354" s="177"/>
    </row>
    <row r="355" spans="1:27" ht="15.75" x14ac:dyDescent="0.25">
      <c r="A355" s="23">
        <v>348</v>
      </c>
      <c r="B355" s="19"/>
      <c r="C355" s="20"/>
      <c r="D355" s="55"/>
      <c r="E355" s="24" t="str">
        <f t="shared" ref="E355:E418" si="123">IF(C355="","",VLOOKUP(C355,bdsocios,2,FALSE))</f>
        <v/>
      </c>
      <c r="F355" s="25" t="str">
        <f t="shared" ref="F355:F418" si="124">IF(C355="","",VLOOKUP(C355,bdsocios,3,FALSE))</f>
        <v/>
      </c>
      <c r="G355" s="52" t="str">
        <f t="shared" ref="G355:G418" si="125">IF(C355="","",VLOOKUP(C355,bdsocios,4,FALSE))</f>
        <v/>
      </c>
      <c r="H355" s="102" t="str">
        <f t="shared" si="113"/>
        <v/>
      </c>
      <c r="I355" s="51" t="s">
        <v>230</v>
      </c>
      <c r="J355" s="26" t="s">
        <v>164</v>
      </c>
      <c r="K355" s="18"/>
      <c r="L355" s="18"/>
      <c r="M355" s="18"/>
      <c r="N355" s="48" t="str">
        <f t="shared" ref="N355:N418" si="126">IF(E355="","",K355+L355+M355)</f>
        <v/>
      </c>
      <c r="O355" s="21"/>
      <c r="P355" s="18"/>
      <c r="Q355" s="48" t="str">
        <f t="shared" ref="Q355:Q418" si="127">IF(E355="","",2*O355)</f>
        <v/>
      </c>
      <c r="R355" s="70" t="str">
        <f t="shared" ref="R355:R418" si="128">IF(E355="","",N355-P355-Q355)</f>
        <v/>
      </c>
      <c r="S355" s="22"/>
      <c r="T355" s="49" t="str">
        <f t="shared" ref="T355:T418" si="129">IF(N355="","",R355*S355)</f>
        <v/>
      </c>
      <c r="U355" s="49" t="str">
        <f t="shared" si="122"/>
        <v/>
      </c>
      <c r="V355" s="50" t="str">
        <f t="shared" si="117"/>
        <v/>
      </c>
      <c r="W355" s="50" t="str">
        <f t="shared" ref="W355:W411" si="130">IF(E355="","",T355-U355-V355)</f>
        <v/>
      </c>
      <c r="X355" s="347"/>
      <c r="Y355" s="352"/>
      <c r="Z355" s="350"/>
      <c r="AA355" s="177"/>
    </row>
    <row r="356" spans="1:27" ht="15.75" x14ac:dyDescent="0.25">
      <c r="A356" s="23">
        <v>349</v>
      </c>
      <c r="B356" s="19"/>
      <c r="C356" s="20"/>
      <c r="D356" s="55"/>
      <c r="E356" s="24" t="str">
        <f t="shared" si="123"/>
        <v/>
      </c>
      <c r="F356" s="25" t="str">
        <f t="shared" si="124"/>
        <v/>
      </c>
      <c r="G356" s="52" t="str">
        <f t="shared" si="125"/>
        <v/>
      </c>
      <c r="H356" s="102" t="str">
        <f t="shared" si="113"/>
        <v/>
      </c>
      <c r="I356" s="51" t="s">
        <v>230</v>
      </c>
      <c r="J356" s="26" t="s">
        <v>164</v>
      </c>
      <c r="K356" s="18"/>
      <c r="L356" s="18"/>
      <c r="M356" s="18"/>
      <c r="N356" s="48" t="str">
        <f t="shared" si="126"/>
        <v/>
      </c>
      <c r="O356" s="21"/>
      <c r="P356" s="18"/>
      <c r="Q356" s="48" t="str">
        <f t="shared" si="127"/>
        <v/>
      </c>
      <c r="R356" s="70" t="str">
        <f t="shared" si="128"/>
        <v/>
      </c>
      <c r="S356" s="22"/>
      <c r="T356" s="49" t="str">
        <f t="shared" si="129"/>
        <v/>
      </c>
      <c r="U356" s="49" t="str">
        <f t="shared" si="122"/>
        <v/>
      </c>
      <c r="V356" s="50" t="str">
        <f t="shared" si="117"/>
        <v/>
      </c>
      <c r="W356" s="50" t="str">
        <f t="shared" si="130"/>
        <v/>
      </c>
      <c r="X356" s="348"/>
      <c r="Y356" s="352"/>
      <c r="Z356" s="350"/>
      <c r="AA356" s="177"/>
    </row>
    <row r="357" spans="1:27" ht="15.75" x14ac:dyDescent="0.25">
      <c r="A357" s="23">
        <v>350</v>
      </c>
      <c r="B357" s="19"/>
      <c r="C357" s="20"/>
      <c r="D357" s="55"/>
      <c r="E357" s="24" t="str">
        <f t="shared" si="123"/>
        <v/>
      </c>
      <c r="F357" s="25" t="str">
        <f t="shared" si="124"/>
        <v/>
      </c>
      <c r="G357" s="52" t="str">
        <f t="shared" si="125"/>
        <v/>
      </c>
      <c r="H357" s="102" t="str">
        <f t="shared" ref="H357:H420" si="131">IF(C357="","",VLOOKUP(C357,bdsocios,5,FALSE))</f>
        <v/>
      </c>
      <c r="I357" s="51" t="s">
        <v>230</v>
      </c>
      <c r="J357" s="26" t="s">
        <v>164</v>
      </c>
      <c r="K357" s="18"/>
      <c r="L357" s="18"/>
      <c r="M357" s="18"/>
      <c r="N357" s="48" t="str">
        <f t="shared" si="126"/>
        <v/>
      </c>
      <c r="O357" s="21"/>
      <c r="P357" s="18"/>
      <c r="Q357" s="48" t="str">
        <f t="shared" si="127"/>
        <v/>
      </c>
      <c r="R357" s="70" t="str">
        <f t="shared" si="128"/>
        <v/>
      </c>
      <c r="S357" s="22"/>
      <c r="T357" s="49" t="str">
        <f t="shared" si="129"/>
        <v/>
      </c>
      <c r="U357" s="49" t="str">
        <f t="shared" ref="U357:U370" si="132">IF(E357="","",0.5*R357)</f>
        <v/>
      </c>
      <c r="V357" s="50" t="str">
        <f t="shared" si="117"/>
        <v/>
      </c>
      <c r="W357" s="50" t="str">
        <f t="shared" si="130"/>
        <v/>
      </c>
      <c r="X357" s="346"/>
      <c r="Y357" s="341"/>
      <c r="Z357" s="349"/>
      <c r="AA357" s="72"/>
    </row>
    <row r="358" spans="1:27" ht="15.75" x14ac:dyDescent="0.25">
      <c r="A358" s="23">
        <v>351</v>
      </c>
      <c r="B358" s="19"/>
      <c r="C358" s="20"/>
      <c r="D358" s="55"/>
      <c r="E358" s="24" t="str">
        <f t="shared" si="123"/>
        <v/>
      </c>
      <c r="F358" s="25" t="str">
        <f t="shared" si="124"/>
        <v/>
      </c>
      <c r="G358" s="52" t="str">
        <f t="shared" si="125"/>
        <v/>
      </c>
      <c r="H358" s="102" t="str">
        <f t="shared" si="131"/>
        <v/>
      </c>
      <c r="I358" s="51" t="s">
        <v>230</v>
      </c>
      <c r="J358" s="26" t="s">
        <v>164</v>
      </c>
      <c r="K358" s="18"/>
      <c r="L358" s="18"/>
      <c r="M358" s="18"/>
      <c r="N358" s="48" t="str">
        <f t="shared" si="126"/>
        <v/>
      </c>
      <c r="O358" s="21"/>
      <c r="P358" s="18"/>
      <c r="Q358" s="48" t="str">
        <f t="shared" si="127"/>
        <v/>
      </c>
      <c r="R358" s="70" t="str">
        <f t="shared" si="128"/>
        <v/>
      </c>
      <c r="S358" s="22"/>
      <c r="T358" s="49" t="str">
        <f t="shared" si="129"/>
        <v/>
      </c>
      <c r="U358" s="49" t="str">
        <f t="shared" si="132"/>
        <v/>
      </c>
      <c r="V358" s="50" t="str">
        <f t="shared" si="117"/>
        <v/>
      </c>
      <c r="W358" s="50" t="str">
        <f t="shared" si="130"/>
        <v/>
      </c>
      <c r="X358" s="347"/>
      <c r="Y358" s="341"/>
      <c r="Z358" s="350"/>
      <c r="AA358" s="72"/>
    </row>
    <row r="359" spans="1:27" ht="15.75" x14ac:dyDescent="0.25">
      <c r="A359" s="23">
        <v>352</v>
      </c>
      <c r="B359" s="19"/>
      <c r="C359" s="20"/>
      <c r="D359" s="55"/>
      <c r="E359" s="24" t="str">
        <f t="shared" si="123"/>
        <v/>
      </c>
      <c r="F359" s="25" t="str">
        <f t="shared" si="124"/>
        <v/>
      </c>
      <c r="G359" s="52" t="str">
        <f t="shared" si="125"/>
        <v/>
      </c>
      <c r="H359" s="102" t="str">
        <f t="shared" si="131"/>
        <v/>
      </c>
      <c r="I359" s="51" t="s">
        <v>230</v>
      </c>
      <c r="J359" s="26" t="s">
        <v>164</v>
      </c>
      <c r="K359" s="18"/>
      <c r="L359" s="18"/>
      <c r="M359" s="18"/>
      <c r="N359" s="48" t="str">
        <f t="shared" si="126"/>
        <v/>
      </c>
      <c r="O359" s="21"/>
      <c r="P359" s="18"/>
      <c r="Q359" s="48" t="str">
        <f t="shared" si="127"/>
        <v/>
      </c>
      <c r="R359" s="70" t="str">
        <f t="shared" si="128"/>
        <v/>
      </c>
      <c r="S359" s="22"/>
      <c r="T359" s="49" t="str">
        <f t="shared" si="129"/>
        <v/>
      </c>
      <c r="U359" s="49" t="str">
        <f t="shared" si="132"/>
        <v/>
      </c>
      <c r="V359" s="50" t="str">
        <f t="shared" si="117"/>
        <v/>
      </c>
      <c r="W359" s="50" t="str">
        <f t="shared" si="130"/>
        <v/>
      </c>
      <c r="X359" s="347"/>
      <c r="Y359" s="341"/>
      <c r="Z359" s="350"/>
      <c r="AA359" s="72"/>
    </row>
    <row r="360" spans="1:27" ht="15.75" x14ac:dyDescent="0.25">
      <c r="A360" s="23">
        <v>353</v>
      </c>
      <c r="B360" s="19"/>
      <c r="C360" s="20"/>
      <c r="D360" s="55"/>
      <c r="E360" s="24" t="str">
        <f t="shared" si="123"/>
        <v/>
      </c>
      <c r="F360" s="25" t="str">
        <f t="shared" si="124"/>
        <v/>
      </c>
      <c r="G360" s="52" t="str">
        <f t="shared" si="125"/>
        <v/>
      </c>
      <c r="H360" s="102" t="str">
        <f t="shared" si="131"/>
        <v/>
      </c>
      <c r="I360" s="51" t="s">
        <v>230</v>
      </c>
      <c r="J360" s="26" t="s">
        <v>164</v>
      </c>
      <c r="K360" s="18"/>
      <c r="L360" s="18"/>
      <c r="M360" s="18"/>
      <c r="N360" s="48" t="str">
        <f t="shared" si="126"/>
        <v/>
      </c>
      <c r="O360" s="21"/>
      <c r="P360" s="18"/>
      <c r="Q360" s="48" t="str">
        <f t="shared" si="127"/>
        <v/>
      </c>
      <c r="R360" s="70" t="str">
        <f t="shared" si="128"/>
        <v/>
      </c>
      <c r="S360" s="22"/>
      <c r="T360" s="49" t="str">
        <f t="shared" si="129"/>
        <v/>
      </c>
      <c r="U360" s="49" t="str">
        <f t="shared" si="132"/>
        <v/>
      </c>
      <c r="V360" s="50" t="str">
        <f t="shared" si="117"/>
        <v/>
      </c>
      <c r="W360" s="50" t="str">
        <f t="shared" si="130"/>
        <v/>
      </c>
      <c r="X360" s="347"/>
      <c r="Y360" s="341"/>
      <c r="Z360" s="350"/>
      <c r="AA360" s="72"/>
    </row>
    <row r="361" spans="1:27" ht="15.75" x14ac:dyDescent="0.25">
      <c r="A361" s="23">
        <v>354</v>
      </c>
      <c r="B361" s="19"/>
      <c r="C361" s="20"/>
      <c r="D361" s="55"/>
      <c r="E361" s="24" t="str">
        <f t="shared" si="123"/>
        <v/>
      </c>
      <c r="F361" s="25" t="str">
        <f t="shared" si="124"/>
        <v/>
      </c>
      <c r="G361" s="52" t="str">
        <f t="shared" si="125"/>
        <v/>
      </c>
      <c r="H361" s="102" t="str">
        <f t="shared" si="131"/>
        <v/>
      </c>
      <c r="I361" s="51" t="s">
        <v>230</v>
      </c>
      <c r="J361" s="26" t="s">
        <v>164</v>
      </c>
      <c r="K361" s="18"/>
      <c r="L361" s="18"/>
      <c r="M361" s="18"/>
      <c r="N361" s="48" t="str">
        <f t="shared" si="126"/>
        <v/>
      </c>
      <c r="O361" s="21"/>
      <c r="P361" s="18"/>
      <c r="Q361" s="48" t="str">
        <f t="shared" si="127"/>
        <v/>
      </c>
      <c r="R361" s="70" t="str">
        <f t="shared" si="128"/>
        <v/>
      </c>
      <c r="S361" s="22"/>
      <c r="T361" s="49" t="str">
        <f t="shared" si="129"/>
        <v/>
      </c>
      <c r="U361" s="49" t="str">
        <f t="shared" si="132"/>
        <v/>
      </c>
      <c r="V361" s="50" t="str">
        <f t="shared" si="117"/>
        <v/>
      </c>
      <c r="W361" s="50" t="str">
        <f t="shared" si="130"/>
        <v/>
      </c>
      <c r="X361" s="347"/>
      <c r="Y361" s="341"/>
      <c r="Z361" s="350"/>
      <c r="AA361" s="72"/>
    </row>
    <row r="362" spans="1:27" ht="15.75" x14ac:dyDescent="0.25">
      <c r="A362" s="23">
        <v>355</v>
      </c>
      <c r="B362" s="19"/>
      <c r="C362" s="20"/>
      <c r="D362" s="55"/>
      <c r="E362" s="24" t="str">
        <f t="shared" si="123"/>
        <v/>
      </c>
      <c r="F362" s="25" t="str">
        <f t="shared" si="124"/>
        <v/>
      </c>
      <c r="G362" s="52" t="str">
        <f t="shared" si="125"/>
        <v/>
      </c>
      <c r="H362" s="102" t="str">
        <f t="shared" si="131"/>
        <v/>
      </c>
      <c r="I362" s="51" t="s">
        <v>230</v>
      </c>
      <c r="J362" s="26" t="s">
        <v>164</v>
      </c>
      <c r="K362" s="18"/>
      <c r="L362" s="18"/>
      <c r="M362" s="18"/>
      <c r="N362" s="48" t="str">
        <f t="shared" si="126"/>
        <v/>
      </c>
      <c r="O362" s="21"/>
      <c r="P362" s="18"/>
      <c r="Q362" s="48" t="str">
        <f t="shared" si="127"/>
        <v/>
      </c>
      <c r="R362" s="70" t="str">
        <f t="shared" si="128"/>
        <v/>
      </c>
      <c r="S362" s="22"/>
      <c r="T362" s="49" t="str">
        <f t="shared" si="129"/>
        <v/>
      </c>
      <c r="U362" s="49" t="str">
        <f t="shared" si="132"/>
        <v/>
      </c>
      <c r="V362" s="50" t="str">
        <f t="shared" si="117"/>
        <v/>
      </c>
      <c r="W362" s="50" t="str">
        <f t="shared" si="130"/>
        <v/>
      </c>
      <c r="X362" s="347"/>
      <c r="Y362" s="341"/>
      <c r="Z362" s="350"/>
      <c r="AA362" s="72"/>
    </row>
    <row r="363" spans="1:27" ht="15.75" x14ac:dyDescent="0.25">
      <c r="A363" s="23">
        <v>356</v>
      </c>
      <c r="B363" s="19"/>
      <c r="C363" s="20"/>
      <c r="D363" s="55"/>
      <c r="E363" s="24" t="str">
        <f t="shared" si="123"/>
        <v/>
      </c>
      <c r="F363" s="25" t="str">
        <f t="shared" si="124"/>
        <v/>
      </c>
      <c r="G363" s="52" t="str">
        <f t="shared" si="125"/>
        <v/>
      </c>
      <c r="H363" s="102" t="str">
        <f t="shared" si="131"/>
        <v/>
      </c>
      <c r="I363" s="51" t="s">
        <v>230</v>
      </c>
      <c r="J363" s="26" t="s">
        <v>164</v>
      </c>
      <c r="K363" s="18"/>
      <c r="L363" s="18"/>
      <c r="M363" s="18"/>
      <c r="N363" s="48" t="str">
        <f t="shared" si="126"/>
        <v/>
      </c>
      <c r="O363" s="21"/>
      <c r="P363" s="18"/>
      <c r="Q363" s="48" t="str">
        <f t="shared" si="127"/>
        <v/>
      </c>
      <c r="R363" s="70" t="str">
        <f t="shared" si="128"/>
        <v/>
      </c>
      <c r="S363" s="22"/>
      <c r="T363" s="49" t="str">
        <f t="shared" si="129"/>
        <v/>
      </c>
      <c r="U363" s="49" t="str">
        <f t="shared" si="132"/>
        <v/>
      </c>
      <c r="V363" s="50" t="str">
        <f t="shared" si="117"/>
        <v/>
      </c>
      <c r="W363" s="50" t="str">
        <f t="shared" si="130"/>
        <v/>
      </c>
      <c r="X363" s="347"/>
      <c r="Y363" s="341"/>
      <c r="Z363" s="350"/>
      <c r="AA363" s="72"/>
    </row>
    <row r="364" spans="1:27" ht="15.75" x14ac:dyDescent="0.25">
      <c r="A364" s="23">
        <v>357</v>
      </c>
      <c r="B364" s="19"/>
      <c r="C364" s="20"/>
      <c r="D364" s="55"/>
      <c r="E364" s="24" t="str">
        <f t="shared" si="123"/>
        <v/>
      </c>
      <c r="F364" s="25" t="str">
        <f t="shared" si="124"/>
        <v/>
      </c>
      <c r="G364" s="52" t="str">
        <f t="shared" si="125"/>
        <v/>
      </c>
      <c r="H364" s="102" t="str">
        <f t="shared" si="131"/>
        <v/>
      </c>
      <c r="I364" s="51" t="s">
        <v>230</v>
      </c>
      <c r="J364" s="26" t="s">
        <v>164</v>
      </c>
      <c r="K364" s="18"/>
      <c r="L364" s="18"/>
      <c r="M364" s="18"/>
      <c r="N364" s="48" t="str">
        <f t="shared" si="126"/>
        <v/>
      </c>
      <c r="O364" s="21"/>
      <c r="P364" s="18"/>
      <c r="Q364" s="48" t="str">
        <f t="shared" si="127"/>
        <v/>
      </c>
      <c r="R364" s="70" t="str">
        <f t="shared" si="128"/>
        <v/>
      </c>
      <c r="S364" s="22"/>
      <c r="T364" s="49" t="str">
        <f t="shared" si="129"/>
        <v/>
      </c>
      <c r="U364" s="49" t="str">
        <f t="shared" si="132"/>
        <v/>
      </c>
      <c r="V364" s="50" t="str">
        <f t="shared" si="117"/>
        <v/>
      </c>
      <c r="W364" s="50" t="str">
        <f t="shared" si="130"/>
        <v/>
      </c>
      <c r="X364" s="347"/>
      <c r="Y364" s="341"/>
      <c r="Z364" s="350"/>
      <c r="AA364" s="72"/>
    </row>
    <row r="365" spans="1:27" ht="15.75" x14ac:dyDescent="0.25">
      <c r="A365" s="23">
        <v>358</v>
      </c>
      <c r="B365" s="19"/>
      <c r="C365" s="20"/>
      <c r="D365" s="55"/>
      <c r="E365" s="24" t="str">
        <f t="shared" si="123"/>
        <v/>
      </c>
      <c r="F365" s="25" t="str">
        <f t="shared" si="124"/>
        <v/>
      </c>
      <c r="G365" s="52" t="str">
        <f t="shared" si="125"/>
        <v/>
      </c>
      <c r="H365" s="102" t="str">
        <f t="shared" si="131"/>
        <v/>
      </c>
      <c r="I365" s="51" t="s">
        <v>230</v>
      </c>
      <c r="J365" s="26" t="s">
        <v>164</v>
      </c>
      <c r="K365" s="18"/>
      <c r="L365" s="18"/>
      <c r="M365" s="18"/>
      <c r="N365" s="48" t="str">
        <f t="shared" si="126"/>
        <v/>
      </c>
      <c r="O365" s="21"/>
      <c r="P365" s="18"/>
      <c r="Q365" s="48" t="str">
        <f t="shared" si="127"/>
        <v/>
      </c>
      <c r="R365" s="70" t="str">
        <f t="shared" si="128"/>
        <v/>
      </c>
      <c r="S365" s="22"/>
      <c r="T365" s="49" t="str">
        <f t="shared" si="129"/>
        <v/>
      </c>
      <c r="U365" s="49" t="str">
        <f t="shared" si="132"/>
        <v/>
      </c>
      <c r="V365" s="50" t="str">
        <f t="shared" si="117"/>
        <v/>
      </c>
      <c r="W365" s="50" t="str">
        <f t="shared" si="130"/>
        <v/>
      </c>
      <c r="X365" s="347"/>
      <c r="Y365" s="341"/>
      <c r="Z365" s="350"/>
      <c r="AA365" s="72"/>
    </row>
    <row r="366" spans="1:27" ht="15.75" x14ac:dyDescent="0.25">
      <c r="A366" s="23">
        <v>359</v>
      </c>
      <c r="B366" s="19"/>
      <c r="C366" s="20"/>
      <c r="D366" s="55"/>
      <c r="E366" s="24" t="str">
        <f t="shared" si="123"/>
        <v/>
      </c>
      <c r="F366" s="25" t="str">
        <f t="shared" si="124"/>
        <v/>
      </c>
      <c r="G366" s="52" t="str">
        <f t="shared" si="125"/>
        <v/>
      </c>
      <c r="H366" s="102" t="str">
        <f t="shared" si="131"/>
        <v/>
      </c>
      <c r="I366" s="51" t="s">
        <v>230</v>
      </c>
      <c r="J366" s="26" t="s">
        <v>164</v>
      </c>
      <c r="K366" s="18"/>
      <c r="L366" s="18"/>
      <c r="M366" s="18"/>
      <c r="N366" s="48" t="str">
        <f t="shared" si="126"/>
        <v/>
      </c>
      <c r="O366" s="21"/>
      <c r="P366" s="18"/>
      <c r="Q366" s="48" t="str">
        <f t="shared" si="127"/>
        <v/>
      </c>
      <c r="R366" s="70" t="str">
        <f t="shared" si="128"/>
        <v/>
      </c>
      <c r="S366" s="22"/>
      <c r="T366" s="49" t="str">
        <f t="shared" si="129"/>
        <v/>
      </c>
      <c r="U366" s="49" t="str">
        <f t="shared" si="132"/>
        <v/>
      </c>
      <c r="V366" s="50" t="str">
        <f t="shared" si="117"/>
        <v/>
      </c>
      <c r="W366" s="50" t="str">
        <f t="shared" si="130"/>
        <v/>
      </c>
      <c r="X366" s="347"/>
      <c r="Y366" s="341"/>
      <c r="Z366" s="350"/>
      <c r="AA366" s="72"/>
    </row>
    <row r="367" spans="1:27" ht="15.75" x14ac:dyDescent="0.25">
      <c r="A367" s="23">
        <v>360</v>
      </c>
      <c r="B367" s="19"/>
      <c r="C367" s="20"/>
      <c r="D367" s="55"/>
      <c r="E367" s="24" t="str">
        <f t="shared" si="123"/>
        <v/>
      </c>
      <c r="F367" s="25" t="str">
        <f t="shared" si="124"/>
        <v/>
      </c>
      <c r="G367" s="52" t="str">
        <f t="shared" si="125"/>
        <v/>
      </c>
      <c r="H367" s="102" t="str">
        <f t="shared" si="131"/>
        <v/>
      </c>
      <c r="I367" s="51" t="s">
        <v>230</v>
      </c>
      <c r="J367" s="26" t="s">
        <v>164</v>
      </c>
      <c r="K367" s="18"/>
      <c r="L367" s="18"/>
      <c r="M367" s="18"/>
      <c r="N367" s="48" t="str">
        <f t="shared" si="126"/>
        <v/>
      </c>
      <c r="O367" s="21"/>
      <c r="P367" s="18"/>
      <c r="Q367" s="48" t="str">
        <f t="shared" si="127"/>
        <v/>
      </c>
      <c r="R367" s="70" t="str">
        <f t="shared" si="128"/>
        <v/>
      </c>
      <c r="S367" s="22"/>
      <c r="T367" s="49" t="str">
        <f t="shared" si="129"/>
        <v/>
      </c>
      <c r="U367" s="49" t="str">
        <f t="shared" si="132"/>
        <v/>
      </c>
      <c r="V367" s="50" t="str">
        <f t="shared" si="117"/>
        <v/>
      </c>
      <c r="W367" s="50" t="str">
        <f t="shared" si="130"/>
        <v/>
      </c>
      <c r="X367" s="347"/>
      <c r="Y367" s="341"/>
      <c r="Z367" s="350"/>
      <c r="AA367" s="72"/>
    </row>
    <row r="368" spans="1:27" ht="15.75" x14ac:dyDescent="0.25">
      <c r="A368" s="23">
        <v>361</v>
      </c>
      <c r="B368" s="19"/>
      <c r="C368" s="20"/>
      <c r="D368" s="55"/>
      <c r="E368" s="24" t="str">
        <f t="shared" si="123"/>
        <v/>
      </c>
      <c r="F368" s="25" t="str">
        <f t="shared" si="124"/>
        <v/>
      </c>
      <c r="G368" s="52" t="str">
        <f t="shared" si="125"/>
        <v/>
      </c>
      <c r="H368" s="102" t="str">
        <f t="shared" si="131"/>
        <v/>
      </c>
      <c r="I368" s="51" t="s">
        <v>230</v>
      </c>
      <c r="J368" s="26" t="s">
        <v>164</v>
      </c>
      <c r="K368" s="18"/>
      <c r="L368" s="18"/>
      <c r="M368" s="18"/>
      <c r="N368" s="48" t="str">
        <f t="shared" si="126"/>
        <v/>
      </c>
      <c r="O368" s="21"/>
      <c r="P368" s="18"/>
      <c r="Q368" s="48" t="str">
        <f t="shared" si="127"/>
        <v/>
      </c>
      <c r="R368" s="70" t="str">
        <f t="shared" si="128"/>
        <v/>
      </c>
      <c r="S368" s="22"/>
      <c r="T368" s="49" t="str">
        <f t="shared" si="129"/>
        <v/>
      </c>
      <c r="U368" s="49" t="str">
        <f t="shared" si="132"/>
        <v/>
      </c>
      <c r="V368" s="50" t="str">
        <f t="shared" si="117"/>
        <v/>
      </c>
      <c r="W368" s="50" t="str">
        <f t="shared" si="130"/>
        <v/>
      </c>
      <c r="X368" s="347"/>
      <c r="Y368" s="341"/>
      <c r="Z368" s="350"/>
      <c r="AA368" s="72"/>
    </row>
    <row r="369" spans="1:27" ht="15.75" x14ac:dyDescent="0.25">
      <c r="A369" s="23">
        <v>362</v>
      </c>
      <c r="B369" s="19"/>
      <c r="C369" s="20"/>
      <c r="D369" s="55"/>
      <c r="E369" s="24" t="str">
        <f t="shared" si="123"/>
        <v/>
      </c>
      <c r="F369" s="25" t="str">
        <f t="shared" si="124"/>
        <v/>
      </c>
      <c r="G369" s="52" t="str">
        <f t="shared" si="125"/>
        <v/>
      </c>
      <c r="H369" s="102" t="str">
        <f t="shared" si="131"/>
        <v/>
      </c>
      <c r="I369" s="51" t="s">
        <v>230</v>
      </c>
      <c r="J369" s="26" t="s">
        <v>164</v>
      </c>
      <c r="K369" s="18"/>
      <c r="L369" s="18"/>
      <c r="M369" s="18"/>
      <c r="N369" s="48" t="str">
        <f t="shared" si="126"/>
        <v/>
      </c>
      <c r="O369" s="21"/>
      <c r="P369" s="18"/>
      <c r="Q369" s="48" t="str">
        <f t="shared" si="127"/>
        <v/>
      </c>
      <c r="R369" s="70" t="str">
        <f t="shared" si="128"/>
        <v/>
      </c>
      <c r="S369" s="22"/>
      <c r="T369" s="49" t="str">
        <f t="shared" si="129"/>
        <v/>
      </c>
      <c r="U369" s="49" t="str">
        <f t="shared" si="132"/>
        <v/>
      </c>
      <c r="V369" s="50" t="str">
        <f t="shared" si="117"/>
        <v/>
      </c>
      <c r="W369" s="50" t="str">
        <f t="shared" si="130"/>
        <v/>
      </c>
      <c r="X369" s="347"/>
      <c r="Y369" s="341"/>
      <c r="Z369" s="350"/>
      <c r="AA369" s="72"/>
    </row>
    <row r="370" spans="1:27" ht="15.75" x14ac:dyDescent="0.25">
      <c r="A370" s="23">
        <v>363</v>
      </c>
      <c r="B370" s="19"/>
      <c r="C370" s="20"/>
      <c r="D370" s="55"/>
      <c r="E370" s="24" t="str">
        <f t="shared" si="123"/>
        <v/>
      </c>
      <c r="F370" s="25" t="str">
        <f t="shared" si="124"/>
        <v/>
      </c>
      <c r="G370" s="52" t="str">
        <f t="shared" si="125"/>
        <v/>
      </c>
      <c r="H370" s="102" t="str">
        <f t="shared" si="131"/>
        <v/>
      </c>
      <c r="I370" s="51" t="s">
        <v>230</v>
      </c>
      <c r="J370" s="26" t="s">
        <v>164</v>
      </c>
      <c r="K370" s="18"/>
      <c r="L370" s="18"/>
      <c r="M370" s="18"/>
      <c r="N370" s="48" t="str">
        <f t="shared" si="126"/>
        <v/>
      </c>
      <c r="O370" s="21"/>
      <c r="P370" s="18"/>
      <c r="Q370" s="48" t="str">
        <f t="shared" si="127"/>
        <v/>
      </c>
      <c r="R370" s="70" t="str">
        <f t="shared" si="128"/>
        <v/>
      </c>
      <c r="S370" s="22"/>
      <c r="T370" s="49" t="str">
        <f t="shared" si="129"/>
        <v/>
      </c>
      <c r="U370" s="49" t="str">
        <f t="shared" si="132"/>
        <v/>
      </c>
      <c r="V370" s="50" t="str">
        <f t="shared" si="117"/>
        <v/>
      </c>
      <c r="W370" s="50" t="str">
        <f t="shared" si="130"/>
        <v/>
      </c>
      <c r="X370" s="348"/>
      <c r="Y370" s="341"/>
      <c r="Z370" s="350"/>
      <c r="AA370" s="72"/>
    </row>
    <row r="371" spans="1:27" ht="15.75" x14ac:dyDescent="0.25">
      <c r="A371" s="23">
        <v>364</v>
      </c>
      <c r="B371" s="19"/>
      <c r="C371" s="20"/>
      <c r="D371" s="55"/>
      <c r="E371" s="24" t="str">
        <f t="shared" si="123"/>
        <v/>
      </c>
      <c r="F371" s="25" t="str">
        <f t="shared" si="124"/>
        <v/>
      </c>
      <c r="G371" s="52" t="str">
        <f t="shared" si="125"/>
        <v/>
      </c>
      <c r="H371" s="102" t="str">
        <f t="shared" si="131"/>
        <v/>
      </c>
      <c r="I371" s="51" t="s">
        <v>210</v>
      </c>
      <c r="J371" s="26" t="s">
        <v>164</v>
      </c>
      <c r="K371" s="18"/>
      <c r="L371" s="18"/>
      <c r="M371" s="18"/>
      <c r="N371" s="48" t="str">
        <f t="shared" si="126"/>
        <v/>
      </c>
      <c r="O371" s="21"/>
      <c r="P371" s="18"/>
      <c r="Q371" s="48" t="str">
        <f t="shared" si="127"/>
        <v/>
      </c>
      <c r="R371" s="70" t="str">
        <f t="shared" si="128"/>
        <v/>
      </c>
      <c r="S371" s="22"/>
      <c r="T371" s="49" t="str">
        <f>IF(N371="","",R371*S371)</f>
        <v/>
      </c>
      <c r="U371" s="49" t="str">
        <f>IF(E371="","",0.3*R371)</f>
        <v/>
      </c>
      <c r="V371" s="50" t="str">
        <f>IF(E371="","",R371*0.3)</f>
        <v/>
      </c>
      <c r="W371" s="50" t="str">
        <f t="shared" si="130"/>
        <v/>
      </c>
      <c r="X371" s="346"/>
      <c r="Y371" s="354"/>
      <c r="Z371" s="350"/>
      <c r="AA371" s="72"/>
    </row>
    <row r="372" spans="1:27" ht="15.75" x14ac:dyDescent="0.25">
      <c r="A372" s="23">
        <v>365</v>
      </c>
      <c r="B372" s="19"/>
      <c r="C372" s="20"/>
      <c r="D372" s="55"/>
      <c r="E372" s="24" t="str">
        <f t="shared" si="123"/>
        <v/>
      </c>
      <c r="F372" s="25" t="str">
        <f t="shared" si="124"/>
        <v/>
      </c>
      <c r="G372" s="52" t="str">
        <f t="shared" si="125"/>
        <v/>
      </c>
      <c r="H372" s="102" t="str">
        <f t="shared" si="131"/>
        <v/>
      </c>
      <c r="I372" s="51" t="s">
        <v>210</v>
      </c>
      <c r="J372" s="26" t="s">
        <v>164</v>
      </c>
      <c r="K372" s="18"/>
      <c r="L372" s="18"/>
      <c r="M372" s="18"/>
      <c r="N372" s="48" t="str">
        <f t="shared" si="126"/>
        <v/>
      </c>
      <c r="O372" s="21"/>
      <c r="P372" s="18"/>
      <c r="Q372" s="48" t="str">
        <f t="shared" si="127"/>
        <v/>
      </c>
      <c r="R372" s="70" t="str">
        <f t="shared" si="128"/>
        <v/>
      </c>
      <c r="S372" s="22"/>
      <c r="T372" s="49" t="str">
        <f t="shared" ref="T372:T385" si="133">IF(N372="","",R372*S372)</f>
        <v/>
      </c>
      <c r="U372" s="49" t="str">
        <f t="shared" ref="U372:U385" si="134">IF(E372="","",0.3*R372)</f>
        <v/>
      </c>
      <c r="V372" s="50" t="str">
        <f t="shared" ref="V372:V385" si="135">IF(E372="","",R372*0.3)</f>
        <v/>
      </c>
      <c r="W372" s="50" t="str">
        <f t="shared" si="130"/>
        <v/>
      </c>
      <c r="X372" s="347"/>
      <c r="Y372" s="354"/>
      <c r="Z372" s="350"/>
      <c r="AA372" s="72"/>
    </row>
    <row r="373" spans="1:27" ht="15.75" x14ac:dyDescent="0.25">
      <c r="A373" s="23">
        <v>366</v>
      </c>
      <c r="B373" s="19"/>
      <c r="C373" s="20"/>
      <c r="D373" s="55"/>
      <c r="E373" s="24" t="str">
        <f t="shared" si="123"/>
        <v/>
      </c>
      <c r="F373" s="25" t="str">
        <f t="shared" si="124"/>
        <v/>
      </c>
      <c r="G373" s="52" t="str">
        <f t="shared" si="125"/>
        <v/>
      </c>
      <c r="H373" s="102" t="str">
        <f t="shared" si="131"/>
        <v/>
      </c>
      <c r="I373" s="51" t="s">
        <v>210</v>
      </c>
      <c r="J373" s="26" t="s">
        <v>164</v>
      </c>
      <c r="K373" s="18"/>
      <c r="L373" s="18"/>
      <c r="M373" s="18"/>
      <c r="N373" s="48" t="str">
        <f t="shared" si="126"/>
        <v/>
      </c>
      <c r="O373" s="21"/>
      <c r="P373" s="18"/>
      <c r="Q373" s="48" t="str">
        <f t="shared" si="127"/>
        <v/>
      </c>
      <c r="R373" s="70" t="str">
        <f t="shared" si="128"/>
        <v/>
      </c>
      <c r="S373" s="22"/>
      <c r="T373" s="49" t="str">
        <f t="shared" si="133"/>
        <v/>
      </c>
      <c r="U373" s="49" t="str">
        <f t="shared" si="134"/>
        <v/>
      </c>
      <c r="V373" s="50" t="str">
        <f t="shared" si="135"/>
        <v/>
      </c>
      <c r="W373" s="50" t="str">
        <f t="shared" si="130"/>
        <v/>
      </c>
      <c r="X373" s="347"/>
      <c r="Y373" s="354"/>
      <c r="Z373" s="350"/>
      <c r="AA373" s="72"/>
    </row>
    <row r="374" spans="1:27" ht="15.75" x14ac:dyDescent="0.25">
      <c r="A374" s="23">
        <v>367</v>
      </c>
      <c r="B374" s="19"/>
      <c r="C374" s="20"/>
      <c r="D374" s="55"/>
      <c r="E374" s="24" t="str">
        <f t="shared" si="123"/>
        <v/>
      </c>
      <c r="F374" s="25" t="str">
        <f t="shared" si="124"/>
        <v/>
      </c>
      <c r="G374" s="52" t="str">
        <f t="shared" si="125"/>
        <v/>
      </c>
      <c r="H374" s="102" t="str">
        <f t="shared" si="131"/>
        <v/>
      </c>
      <c r="I374" s="51" t="s">
        <v>210</v>
      </c>
      <c r="J374" s="26" t="s">
        <v>164</v>
      </c>
      <c r="K374" s="18"/>
      <c r="L374" s="18"/>
      <c r="M374" s="18"/>
      <c r="N374" s="48" t="str">
        <f t="shared" si="126"/>
        <v/>
      </c>
      <c r="O374" s="21"/>
      <c r="P374" s="18"/>
      <c r="Q374" s="48" t="str">
        <f t="shared" si="127"/>
        <v/>
      </c>
      <c r="R374" s="70" t="str">
        <f t="shared" si="128"/>
        <v/>
      </c>
      <c r="S374" s="22"/>
      <c r="T374" s="49" t="str">
        <f t="shared" si="133"/>
        <v/>
      </c>
      <c r="U374" s="49" t="str">
        <f t="shared" si="134"/>
        <v/>
      </c>
      <c r="V374" s="50" t="str">
        <f t="shared" si="135"/>
        <v/>
      </c>
      <c r="W374" s="50" t="str">
        <f t="shared" si="130"/>
        <v/>
      </c>
      <c r="X374" s="347"/>
      <c r="Y374" s="354"/>
      <c r="Z374" s="350"/>
      <c r="AA374" s="72"/>
    </row>
    <row r="375" spans="1:27" ht="15.75" x14ac:dyDescent="0.25">
      <c r="A375" s="23">
        <v>368</v>
      </c>
      <c r="B375" s="19"/>
      <c r="C375" s="20"/>
      <c r="D375" s="55"/>
      <c r="E375" s="24" t="str">
        <f t="shared" si="123"/>
        <v/>
      </c>
      <c r="F375" s="25" t="str">
        <f t="shared" si="124"/>
        <v/>
      </c>
      <c r="G375" s="52" t="str">
        <f t="shared" si="125"/>
        <v/>
      </c>
      <c r="H375" s="102" t="str">
        <f t="shared" si="131"/>
        <v/>
      </c>
      <c r="I375" s="51" t="s">
        <v>210</v>
      </c>
      <c r="J375" s="26" t="s">
        <v>164</v>
      </c>
      <c r="K375" s="18"/>
      <c r="L375" s="18"/>
      <c r="M375" s="18"/>
      <c r="N375" s="48" t="str">
        <f t="shared" si="126"/>
        <v/>
      </c>
      <c r="O375" s="21"/>
      <c r="P375" s="18"/>
      <c r="Q375" s="48" t="str">
        <f t="shared" si="127"/>
        <v/>
      </c>
      <c r="R375" s="70" t="str">
        <f t="shared" si="128"/>
        <v/>
      </c>
      <c r="S375" s="22"/>
      <c r="T375" s="49" t="str">
        <f t="shared" si="133"/>
        <v/>
      </c>
      <c r="U375" s="49" t="str">
        <f t="shared" si="134"/>
        <v/>
      </c>
      <c r="V375" s="50" t="str">
        <f t="shared" si="135"/>
        <v/>
      </c>
      <c r="W375" s="50" t="str">
        <f t="shared" si="130"/>
        <v/>
      </c>
      <c r="X375" s="347"/>
      <c r="Y375" s="354"/>
      <c r="Z375" s="350"/>
      <c r="AA375" s="72"/>
    </row>
    <row r="376" spans="1:27" ht="15.75" x14ac:dyDescent="0.25">
      <c r="A376" s="23">
        <v>369</v>
      </c>
      <c r="B376" s="19"/>
      <c r="C376" s="20"/>
      <c r="D376" s="55"/>
      <c r="E376" s="24" t="str">
        <f t="shared" si="123"/>
        <v/>
      </c>
      <c r="F376" s="25" t="str">
        <f t="shared" si="124"/>
        <v/>
      </c>
      <c r="G376" s="52" t="str">
        <f t="shared" si="125"/>
        <v/>
      </c>
      <c r="H376" s="102" t="str">
        <f t="shared" si="131"/>
        <v/>
      </c>
      <c r="I376" s="51" t="s">
        <v>210</v>
      </c>
      <c r="J376" s="26" t="s">
        <v>164</v>
      </c>
      <c r="K376" s="18"/>
      <c r="L376" s="18"/>
      <c r="M376" s="18"/>
      <c r="N376" s="48" t="str">
        <f t="shared" si="126"/>
        <v/>
      </c>
      <c r="O376" s="21"/>
      <c r="P376" s="18"/>
      <c r="Q376" s="48" t="str">
        <f t="shared" si="127"/>
        <v/>
      </c>
      <c r="R376" s="70" t="str">
        <f t="shared" si="128"/>
        <v/>
      </c>
      <c r="S376" s="22"/>
      <c r="T376" s="49" t="str">
        <f t="shared" si="133"/>
        <v/>
      </c>
      <c r="U376" s="49" t="str">
        <f t="shared" si="134"/>
        <v/>
      </c>
      <c r="V376" s="50" t="str">
        <f t="shared" si="135"/>
        <v/>
      </c>
      <c r="W376" s="50" t="str">
        <f t="shared" si="130"/>
        <v/>
      </c>
      <c r="X376" s="347"/>
      <c r="Y376" s="354"/>
      <c r="Z376" s="350"/>
      <c r="AA376" s="72"/>
    </row>
    <row r="377" spans="1:27" ht="15.75" x14ac:dyDescent="0.25">
      <c r="A377" s="23">
        <v>370</v>
      </c>
      <c r="B377" s="19"/>
      <c r="C377" s="20"/>
      <c r="D377" s="55"/>
      <c r="E377" s="24" t="str">
        <f t="shared" si="123"/>
        <v/>
      </c>
      <c r="F377" s="25" t="str">
        <f t="shared" si="124"/>
        <v/>
      </c>
      <c r="G377" s="52" t="str">
        <f t="shared" si="125"/>
        <v/>
      </c>
      <c r="H377" s="102" t="str">
        <f t="shared" si="131"/>
        <v/>
      </c>
      <c r="I377" s="51" t="s">
        <v>210</v>
      </c>
      <c r="J377" s="26" t="s">
        <v>164</v>
      </c>
      <c r="K377" s="18"/>
      <c r="L377" s="18"/>
      <c r="M377" s="18"/>
      <c r="N377" s="48" t="str">
        <f t="shared" si="126"/>
        <v/>
      </c>
      <c r="O377" s="21"/>
      <c r="P377" s="18"/>
      <c r="Q377" s="48" t="str">
        <f t="shared" si="127"/>
        <v/>
      </c>
      <c r="R377" s="70" t="str">
        <f t="shared" si="128"/>
        <v/>
      </c>
      <c r="S377" s="22"/>
      <c r="T377" s="49" t="str">
        <f t="shared" si="133"/>
        <v/>
      </c>
      <c r="U377" s="49" t="str">
        <f t="shared" si="134"/>
        <v/>
      </c>
      <c r="V377" s="50" t="str">
        <f t="shared" si="135"/>
        <v/>
      </c>
      <c r="W377" s="50" t="str">
        <f t="shared" si="130"/>
        <v/>
      </c>
      <c r="X377" s="347"/>
      <c r="Y377" s="354"/>
      <c r="Z377" s="350"/>
      <c r="AA377" s="72"/>
    </row>
    <row r="378" spans="1:27" ht="15.75" x14ac:dyDescent="0.25">
      <c r="A378" s="23">
        <v>371</v>
      </c>
      <c r="B378" s="19"/>
      <c r="C378" s="20"/>
      <c r="D378" s="55"/>
      <c r="E378" s="24" t="str">
        <f t="shared" si="123"/>
        <v/>
      </c>
      <c r="F378" s="25" t="str">
        <f t="shared" si="124"/>
        <v/>
      </c>
      <c r="G378" s="52" t="str">
        <f t="shared" si="125"/>
        <v/>
      </c>
      <c r="H378" s="102" t="str">
        <f t="shared" si="131"/>
        <v/>
      </c>
      <c r="I378" s="51" t="s">
        <v>210</v>
      </c>
      <c r="J378" s="26" t="s">
        <v>164</v>
      </c>
      <c r="K378" s="18"/>
      <c r="L378" s="18"/>
      <c r="M378" s="18"/>
      <c r="N378" s="48" t="str">
        <f t="shared" si="126"/>
        <v/>
      </c>
      <c r="O378" s="21"/>
      <c r="P378" s="18"/>
      <c r="Q378" s="48" t="str">
        <f t="shared" si="127"/>
        <v/>
      </c>
      <c r="R378" s="70" t="str">
        <f t="shared" si="128"/>
        <v/>
      </c>
      <c r="S378" s="22"/>
      <c r="T378" s="49" t="str">
        <f t="shared" si="133"/>
        <v/>
      </c>
      <c r="U378" s="49" t="str">
        <f t="shared" si="134"/>
        <v/>
      </c>
      <c r="V378" s="50" t="str">
        <f t="shared" si="135"/>
        <v/>
      </c>
      <c r="W378" s="50" t="str">
        <f t="shared" si="130"/>
        <v/>
      </c>
      <c r="X378" s="347"/>
      <c r="Y378" s="354"/>
      <c r="Z378" s="350"/>
      <c r="AA378" s="72"/>
    </row>
    <row r="379" spans="1:27" ht="15.75" x14ac:dyDescent="0.25">
      <c r="A379" s="23">
        <v>372</v>
      </c>
      <c r="B379" s="19"/>
      <c r="C379" s="20"/>
      <c r="D379" s="55"/>
      <c r="E379" s="24" t="str">
        <f t="shared" si="123"/>
        <v/>
      </c>
      <c r="F379" s="25" t="str">
        <f t="shared" si="124"/>
        <v/>
      </c>
      <c r="G379" s="52" t="str">
        <f t="shared" si="125"/>
        <v/>
      </c>
      <c r="H379" s="102" t="str">
        <f t="shared" si="131"/>
        <v/>
      </c>
      <c r="I379" s="51" t="s">
        <v>210</v>
      </c>
      <c r="J379" s="26" t="s">
        <v>164</v>
      </c>
      <c r="K379" s="18"/>
      <c r="L379" s="18"/>
      <c r="M379" s="18"/>
      <c r="N379" s="48" t="str">
        <f t="shared" si="126"/>
        <v/>
      </c>
      <c r="O379" s="21"/>
      <c r="P379" s="18"/>
      <c r="Q379" s="48" t="str">
        <f t="shared" si="127"/>
        <v/>
      </c>
      <c r="R379" s="70" t="str">
        <f t="shared" si="128"/>
        <v/>
      </c>
      <c r="S379" s="22"/>
      <c r="T379" s="49" t="str">
        <f t="shared" si="133"/>
        <v/>
      </c>
      <c r="U379" s="49" t="str">
        <f t="shared" si="134"/>
        <v/>
      </c>
      <c r="V379" s="50" t="str">
        <f t="shared" si="135"/>
        <v/>
      </c>
      <c r="W379" s="50" t="str">
        <f t="shared" si="130"/>
        <v/>
      </c>
      <c r="X379" s="347"/>
      <c r="Y379" s="354"/>
      <c r="Z379" s="350"/>
      <c r="AA379" s="72"/>
    </row>
    <row r="380" spans="1:27" ht="15.75" x14ac:dyDescent="0.25">
      <c r="A380" s="23">
        <v>373</v>
      </c>
      <c r="B380" s="19"/>
      <c r="C380" s="20"/>
      <c r="D380" s="55"/>
      <c r="E380" s="24" t="str">
        <f t="shared" si="123"/>
        <v/>
      </c>
      <c r="F380" s="25" t="str">
        <f t="shared" si="124"/>
        <v/>
      </c>
      <c r="G380" s="52" t="str">
        <f t="shared" si="125"/>
        <v/>
      </c>
      <c r="H380" s="102" t="str">
        <f t="shared" si="131"/>
        <v/>
      </c>
      <c r="I380" s="51" t="s">
        <v>210</v>
      </c>
      <c r="J380" s="26" t="s">
        <v>164</v>
      </c>
      <c r="K380" s="18"/>
      <c r="L380" s="18"/>
      <c r="M380" s="18"/>
      <c r="N380" s="48" t="str">
        <f t="shared" si="126"/>
        <v/>
      </c>
      <c r="O380" s="21"/>
      <c r="P380" s="18"/>
      <c r="Q380" s="48" t="str">
        <f t="shared" si="127"/>
        <v/>
      </c>
      <c r="R380" s="70" t="str">
        <f t="shared" si="128"/>
        <v/>
      </c>
      <c r="S380" s="22"/>
      <c r="T380" s="49" t="str">
        <f t="shared" si="133"/>
        <v/>
      </c>
      <c r="U380" s="49" t="str">
        <f t="shared" si="134"/>
        <v/>
      </c>
      <c r="V380" s="50" t="str">
        <f t="shared" si="135"/>
        <v/>
      </c>
      <c r="W380" s="50" t="str">
        <f t="shared" si="130"/>
        <v/>
      </c>
      <c r="X380" s="347"/>
      <c r="Y380" s="354"/>
      <c r="Z380" s="350"/>
      <c r="AA380" s="72"/>
    </row>
    <row r="381" spans="1:27" ht="15.75" x14ac:dyDescent="0.25">
      <c r="A381" s="23">
        <v>374</v>
      </c>
      <c r="B381" s="19"/>
      <c r="C381" s="20"/>
      <c r="D381" s="55"/>
      <c r="E381" s="24" t="str">
        <f t="shared" si="123"/>
        <v/>
      </c>
      <c r="F381" s="25" t="str">
        <f t="shared" si="124"/>
        <v/>
      </c>
      <c r="G381" s="52" t="str">
        <f t="shared" si="125"/>
        <v/>
      </c>
      <c r="H381" s="102" t="str">
        <f t="shared" si="131"/>
        <v/>
      </c>
      <c r="I381" s="51" t="s">
        <v>210</v>
      </c>
      <c r="J381" s="26" t="s">
        <v>164</v>
      </c>
      <c r="K381" s="18"/>
      <c r="L381" s="18"/>
      <c r="M381" s="18"/>
      <c r="N381" s="48" t="str">
        <f t="shared" si="126"/>
        <v/>
      </c>
      <c r="O381" s="21"/>
      <c r="P381" s="18"/>
      <c r="Q381" s="48" t="str">
        <f t="shared" si="127"/>
        <v/>
      </c>
      <c r="R381" s="70" t="str">
        <f t="shared" si="128"/>
        <v/>
      </c>
      <c r="S381" s="22"/>
      <c r="T381" s="49" t="str">
        <f t="shared" si="133"/>
        <v/>
      </c>
      <c r="U381" s="49" t="str">
        <f t="shared" si="134"/>
        <v/>
      </c>
      <c r="V381" s="50" t="str">
        <f t="shared" si="135"/>
        <v/>
      </c>
      <c r="W381" s="50" t="str">
        <f t="shared" si="130"/>
        <v/>
      </c>
      <c r="X381" s="347"/>
      <c r="Y381" s="354"/>
      <c r="Z381" s="350"/>
      <c r="AA381" s="72"/>
    </row>
    <row r="382" spans="1:27" ht="15.75" x14ac:dyDescent="0.25">
      <c r="A382" s="23">
        <v>375</v>
      </c>
      <c r="B382" s="19"/>
      <c r="C382" s="20"/>
      <c r="D382" s="55"/>
      <c r="E382" s="24" t="str">
        <f t="shared" si="123"/>
        <v/>
      </c>
      <c r="F382" s="25" t="str">
        <f t="shared" si="124"/>
        <v/>
      </c>
      <c r="G382" s="52" t="str">
        <f t="shared" si="125"/>
        <v/>
      </c>
      <c r="H382" s="102" t="str">
        <f t="shared" si="131"/>
        <v/>
      </c>
      <c r="I382" s="51" t="s">
        <v>210</v>
      </c>
      <c r="J382" s="26" t="s">
        <v>164</v>
      </c>
      <c r="K382" s="18"/>
      <c r="L382" s="18"/>
      <c r="M382" s="18"/>
      <c r="N382" s="48" t="str">
        <f t="shared" si="126"/>
        <v/>
      </c>
      <c r="O382" s="21"/>
      <c r="P382" s="18"/>
      <c r="Q382" s="48" t="str">
        <f t="shared" si="127"/>
        <v/>
      </c>
      <c r="R382" s="70" t="str">
        <f t="shared" si="128"/>
        <v/>
      </c>
      <c r="S382" s="22"/>
      <c r="T382" s="49" t="str">
        <f t="shared" si="133"/>
        <v/>
      </c>
      <c r="U382" s="49" t="str">
        <f t="shared" si="134"/>
        <v/>
      </c>
      <c r="V382" s="50" t="str">
        <f t="shared" si="135"/>
        <v/>
      </c>
      <c r="W382" s="50" t="str">
        <f t="shared" si="130"/>
        <v/>
      </c>
      <c r="X382" s="347"/>
      <c r="Y382" s="354"/>
      <c r="Z382" s="350"/>
      <c r="AA382" s="72"/>
    </row>
    <row r="383" spans="1:27" ht="15.75" x14ac:dyDescent="0.25">
      <c r="A383" s="23">
        <v>376</v>
      </c>
      <c r="B383" s="19"/>
      <c r="C383" s="20"/>
      <c r="D383" s="55"/>
      <c r="E383" s="24" t="str">
        <f t="shared" si="123"/>
        <v/>
      </c>
      <c r="F383" s="25" t="str">
        <f t="shared" si="124"/>
        <v/>
      </c>
      <c r="G383" s="52" t="str">
        <f t="shared" si="125"/>
        <v/>
      </c>
      <c r="H383" s="102" t="str">
        <f t="shared" si="131"/>
        <v/>
      </c>
      <c r="I383" s="51" t="s">
        <v>210</v>
      </c>
      <c r="J383" s="26" t="s">
        <v>164</v>
      </c>
      <c r="K383" s="18"/>
      <c r="L383" s="18"/>
      <c r="M383" s="18"/>
      <c r="N383" s="48" t="str">
        <f t="shared" si="126"/>
        <v/>
      </c>
      <c r="O383" s="21"/>
      <c r="P383" s="18"/>
      <c r="Q383" s="48" t="str">
        <f t="shared" si="127"/>
        <v/>
      </c>
      <c r="R383" s="70" t="str">
        <f t="shared" si="128"/>
        <v/>
      </c>
      <c r="S383" s="22"/>
      <c r="T383" s="49" t="str">
        <f t="shared" si="133"/>
        <v/>
      </c>
      <c r="U383" s="49" t="str">
        <f t="shared" si="134"/>
        <v/>
      </c>
      <c r="V383" s="50" t="str">
        <f t="shared" si="135"/>
        <v/>
      </c>
      <c r="W383" s="50" t="str">
        <f t="shared" si="130"/>
        <v/>
      </c>
      <c r="X383" s="347"/>
      <c r="Y383" s="354"/>
      <c r="Z383" s="350"/>
      <c r="AA383" s="72"/>
    </row>
    <row r="384" spans="1:27" ht="15.75" x14ac:dyDescent="0.25">
      <c r="A384" s="23">
        <v>377</v>
      </c>
      <c r="B384" s="19"/>
      <c r="C384" s="20"/>
      <c r="D384" s="55"/>
      <c r="E384" s="24" t="str">
        <f t="shared" si="123"/>
        <v/>
      </c>
      <c r="F384" s="25" t="str">
        <f t="shared" si="124"/>
        <v/>
      </c>
      <c r="G384" s="52" t="str">
        <f t="shared" si="125"/>
        <v/>
      </c>
      <c r="H384" s="102" t="str">
        <f t="shared" si="131"/>
        <v/>
      </c>
      <c r="I384" s="51" t="s">
        <v>210</v>
      </c>
      <c r="J384" s="26" t="str">
        <f t="shared" ref="J384:J423" si="136">IF(E384="","","KGS")</f>
        <v/>
      </c>
      <c r="K384" s="18"/>
      <c r="L384" s="18"/>
      <c r="M384" s="18"/>
      <c r="N384" s="48" t="str">
        <f t="shared" si="126"/>
        <v/>
      </c>
      <c r="O384" s="21"/>
      <c r="P384" s="18"/>
      <c r="Q384" s="48" t="str">
        <f t="shared" si="127"/>
        <v/>
      </c>
      <c r="R384" s="70" t="str">
        <f t="shared" si="128"/>
        <v/>
      </c>
      <c r="S384" s="22"/>
      <c r="T384" s="49" t="str">
        <f t="shared" si="133"/>
        <v/>
      </c>
      <c r="U384" s="49" t="str">
        <f t="shared" si="134"/>
        <v/>
      </c>
      <c r="V384" s="50" t="str">
        <f t="shared" si="135"/>
        <v/>
      </c>
      <c r="W384" s="50" t="str">
        <f t="shared" si="130"/>
        <v/>
      </c>
      <c r="X384" s="347"/>
      <c r="Y384" s="354"/>
      <c r="Z384" s="350"/>
      <c r="AA384" s="72"/>
    </row>
    <row r="385" spans="1:35" ht="15.75" x14ac:dyDescent="0.25">
      <c r="A385" s="23">
        <v>378</v>
      </c>
      <c r="B385" s="19"/>
      <c r="C385" s="20"/>
      <c r="D385" s="55"/>
      <c r="E385" s="24" t="str">
        <f t="shared" si="123"/>
        <v/>
      </c>
      <c r="F385" s="25" t="str">
        <f t="shared" si="124"/>
        <v/>
      </c>
      <c r="G385" s="52" t="str">
        <f t="shared" si="125"/>
        <v/>
      </c>
      <c r="H385" s="102" t="str">
        <f t="shared" si="131"/>
        <v/>
      </c>
      <c r="I385" s="51" t="s">
        <v>210</v>
      </c>
      <c r="J385" s="26" t="str">
        <f t="shared" si="136"/>
        <v/>
      </c>
      <c r="K385" s="18"/>
      <c r="L385" s="18"/>
      <c r="M385" s="18"/>
      <c r="N385" s="48" t="str">
        <f t="shared" si="126"/>
        <v/>
      </c>
      <c r="O385" s="21"/>
      <c r="P385" s="18"/>
      <c r="Q385" s="48" t="str">
        <f t="shared" si="127"/>
        <v/>
      </c>
      <c r="R385" s="70" t="str">
        <f t="shared" si="128"/>
        <v/>
      </c>
      <c r="S385" s="22"/>
      <c r="T385" s="49" t="str">
        <f t="shared" si="133"/>
        <v/>
      </c>
      <c r="U385" s="49" t="str">
        <f t="shared" si="134"/>
        <v/>
      </c>
      <c r="V385" s="50" t="str">
        <f t="shared" si="135"/>
        <v/>
      </c>
      <c r="W385" s="50" t="str">
        <f t="shared" si="130"/>
        <v/>
      </c>
      <c r="X385" s="348"/>
      <c r="Y385" s="354"/>
      <c r="Z385" s="350"/>
      <c r="AA385" s="72"/>
    </row>
    <row r="386" spans="1:35" s="188" customFormat="1" ht="15.75" x14ac:dyDescent="0.25">
      <c r="A386" s="145">
        <v>379</v>
      </c>
      <c r="B386" s="100"/>
      <c r="C386" s="101"/>
      <c r="D386" s="146"/>
      <c r="E386" s="73" t="str">
        <f>IF(C386="","",VLOOKUP(C386,bdsocios,2,FALSE))</f>
        <v/>
      </c>
      <c r="F386" s="169" t="str">
        <f t="shared" si="124"/>
        <v/>
      </c>
      <c r="G386" s="189" t="str">
        <f t="shared" si="125"/>
        <v/>
      </c>
      <c r="H386" s="189" t="str">
        <f t="shared" si="131"/>
        <v/>
      </c>
      <c r="I386" s="149" t="s">
        <v>210</v>
      </c>
      <c r="J386" s="186" t="str">
        <f t="shared" si="136"/>
        <v/>
      </c>
      <c r="K386" s="103"/>
      <c r="L386" s="103"/>
      <c r="M386" s="103"/>
      <c r="N386" s="183" t="str">
        <f t="shared" si="126"/>
        <v/>
      </c>
      <c r="O386" s="21"/>
      <c r="P386" s="18"/>
      <c r="Q386" s="183" t="str">
        <f t="shared" si="127"/>
        <v/>
      </c>
      <c r="R386" s="70" t="str">
        <f t="shared" si="128"/>
        <v/>
      </c>
      <c r="S386" s="22"/>
      <c r="T386" s="184" t="str">
        <f t="shared" si="129"/>
        <v/>
      </c>
      <c r="U386" s="184">
        <v>0</v>
      </c>
      <c r="V386" s="50" t="str">
        <f t="shared" ref="V386:V411" si="137">IF(E386="","",R386*0.3)</f>
        <v/>
      </c>
      <c r="W386" s="185" t="str">
        <f t="shared" si="130"/>
        <v/>
      </c>
      <c r="X386" s="182"/>
      <c r="Y386" s="187"/>
      <c r="AA386" s="190"/>
      <c r="AB386" s="164"/>
      <c r="AC386" s="164"/>
      <c r="AD386" s="164"/>
      <c r="AE386" s="164"/>
      <c r="AF386" s="164"/>
      <c r="AG386" s="164"/>
      <c r="AH386" s="164"/>
      <c r="AI386" s="164"/>
    </row>
    <row r="387" spans="1:35" ht="15.75" x14ac:dyDescent="0.25">
      <c r="A387" s="23">
        <v>380</v>
      </c>
      <c r="B387" s="19"/>
      <c r="C387" s="20"/>
      <c r="D387" s="55"/>
      <c r="E387" s="24" t="str">
        <f>IF(C387="","",VLOOKUP(C387,bdsocios,2,FALSE))</f>
        <v/>
      </c>
      <c r="F387" s="169" t="str">
        <f t="shared" si="124"/>
        <v/>
      </c>
      <c r="G387" s="52" t="str">
        <f t="shared" si="125"/>
        <v/>
      </c>
      <c r="H387" s="189" t="str">
        <f t="shared" si="131"/>
        <v/>
      </c>
      <c r="I387" s="51" t="s">
        <v>210</v>
      </c>
      <c r="J387" s="26" t="str">
        <f t="shared" si="136"/>
        <v/>
      </c>
      <c r="K387" s="18"/>
      <c r="L387" s="18"/>
      <c r="M387" s="18"/>
      <c r="N387" s="48" t="str">
        <f t="shared" si="126"/>
        <v/>
      </c>
      <c r="O387" s="21"/>
      <c r="P387" s="18"/>
      <c r="Q387" s="183" t="str">
        <f t="shared" si="127"/>
        <v/>
      </c>
      <c r="R387" s="70" t="str">
        <f t="shared" si="128"/>
        <v/>
      </c>
      <c r="S387" s="22"/>
      <c r="T387" s="49" t="str">
        <f t="shared" si="129"/>
        <v/>
      </c>
      <c r="U387" s="184">
        <v>0</v>
      </c>
      <c r="V387" s="50" t="str">
        <f t="shared" si="137"/>
        <v/>
      </c>
      <c r="W387" s="185" t="str">
        <f t="shared" si="130"/>
        <v/>
      </c>
      <c r="X387" s="17"/>
      <c r="Y387" s="341"/>
      <c r="Z387" s="349"/>
      <c r="AA387" s="190"/>
    </row>
    <row r="388" spans="1:35" ht="15.75" x14ac:dyDescent="0.25">
      <c r="A388" s="23">
        <v>381</v>
      </c>
      <c r="B388" s="19"/>
      <c r="C388" s="20"/>
      <c r="D388" s="55"/>
      <c r="E388" s="24" t="str">
        <f t="shared" si="123"/>
        <v/>
      </c>
      <c r="F388" s="169" t="str">
        <f t="shared" si="124"/>
        <v/>
      </c>
      <c r="G388" s="52" t="str">
        <f t="shared" si="125"/>
        <v/>
      </c>
      <c r="H388" s="189" t="str">
        <f t="shared" si="131"/>
        <v/>
      </c>
      <c r="I388" s="51" t="s">
        <v>210</v>
      </c>
      <c r="J388" s="26" t="str">
        <f t="shared" si="136"/>
        <v/>
      </c>
      <c r="K388" s="18"/>
      <c r="L388" s="18"/>
      <c r="M388" s="18"/>
      <c r="N388" s="48" t="str">
        <f t="shared" si="126"/>
        <v/>
      </c>
      <c r="O388" s="21"/>
      <c r="P388" s="18"/>
      <c r="Q388" s="183" t="str">
        <f t="shared" si="127"/>
        <v/>
      </c>
      <c r="R388" s="70" t="str">
        <f t="shared" si="128"/>
        <v/>
      </c>
      <c r="S388" s="22"/>
      <c r="T388" s="49" t="str">
        <f t="shared" si="129"/>
        <v/>
      </c>
      <c r="U388" s="184">
        <v>0</v>
      </c>
      <c r="V388" s="50" t="str">
        <f t="shared" si="137"/>
        <v/>
      </c>
      <c r="W388" s="185" t="str">
        <f t="shared" si="130"/>
        <v/>
      </c>
      <c r="X388" s="17"/>
      <c r="Y388" s="341"/>
      <c r="Z388" s="350"/>
      <c r="AA388" s="190"/>
    </row>
    <row r="389" spans="1:35" ht="15.75" x14ac:dyDescent="0.25">
      <c r="A389" s="23">
        <v>382</v>
      </c>
      <c r="B389" s="19"/>
      <c r="C389" s="20"/>
      <c r="D389" s="55"/>
      <c r="E389" s="24" t="str">
        <f t="shared" si="123"/>
        <v/>
      </c>
      <c r="F389" s="169" t="str">
        <f t="shared" si="124"/>
        <v/>
      </c>
      <c r="G389" s="52" t="str">
        <f t="shared" si="125"/>
        <v/>
      </c>
      <c r="H389" s="189" t="str">
        <f t="shared" si="131"/>
        <v/>
      </c>
      <c r="I389" s="51" t="s">
        <v>210</v>
      </c>
      <c r="J389" s="26" t="str">
        <f t="shared" si="136"/>
        <v/>
      </c>
      <c r="K389" s="18"/>
      <c r="L389" s="18"/>
      <c r="M389" s="18"/>
      <c r="N389" s="48" t="str">
        <f t="shared" si="126"/>
        <v/>
      </c>
      <c r="O389" s="21"/>
      <c r="P389" s="18"/>
      <c r="Q389" s="183" t="str">
        <f t="shared" si="127"/>
        <v/>
      </c>
      <c r="R389" s="70" t="str">
        <f t="shared" si="128"/>
        <v/>
      </c>
      <c r="S389" s="22"/>
      <c r="T389" s="49" t="str">
        <f t="shared" si="129"/>
        <v/>
      </c>
      <c r="U389" s="184">
        <v>0</v>
      </c>
      <c r="V389" s="50" t="str">
        <f t="shared" si="137"/>
        <v/>
      </c>
      <c r="W389" s="185" t="str">
        <f t="shared" si="130"/>
        <v/>
      </c>
      <c r="X389" s="17"/>
      <c r="Y389" s="341"/>
      <c r="Z389" s="350"/>
      <c r="AA389" s="190"/>
    </row>
    <row r="390" spans="1:35" ht="15.75" x14ac:dyDescent="0.25">
      <c r="A390" s="23">
        <v>383</v>
      </c>
      <c r="B390" s="19"/>
      <c r="C390" s="20"/>
      <c r="D390" s="55"/>
      <c r="E390" s="24" t="str">
        <f t="shared" si="123"/>
        <v/>
      </c>
      <c r="F390" s="169" t="str">
        <f t="shared" si="124"/>
        <v/>
      </c>
      <c r="G390" s="52" t="str">
        <f t="shared" si="125"/>
        <v/>
      </c>
      <c r="H390" s="189" t="str">
        <f t="shared" si="131"/>
        <v/>
      </c>
      <c r="I390" s="51" t="s">
        <v>210</v>
      </c>
      <c r="J390" s="26" t="str">
        <f t="shared" si="136"/>
        <v/>
      </c>
      <c r="K390" s="18"/>
      <c r="L390" s="18"/>
      <c r="M390" s="18"/>
      <c r="N390" s="48" t="str">
        <f t="shared" si="126"/>
        <v/>
      </c>
      <c r="O390" s="21"/>
      <c r="P390" s="18"/>
      <c r="Q390" s="183" t="str">
        <f t="shared" si="127"/>
        <v/>
      </c>
      <c r="R390" s="70" t="str">
        <f t="shared" si="128"/>
        <v/>
      </c>
      <c r="S390" s="22"/>
      <c r="T390" s="49" t="str">
        <f t="shared" si="129"/>
        <v/>
      </c>
      <c r="U390" s="184">
        <v>0</v>
      </c>
      <c r="V390" s="50" t="str">
        <f t="shared" si="137"/>
        <v/>
      </c>
      <c r="W390" s="185" t="str">
        <f t="shared" si="130"/>
        <v/>
      </c>
      <c r="X390" s="17"/>
      <c r="Y390" s="341"/>
      <c r="Z390" s="350"/>
      <c r="AA390" s="190"/>
    </row>
    <row r="391" spans="1:35" ht="15.75" x14ac:dyDescent="0.25">
      <c r="A391" s="23">
        <v>384</v>
      </c>
      <c r="B391" s="19"/>
      <c r="C391" s="20"/>
      <c r="D391" s="55"/>
      <c r="E391" s="24" t="str">
        <f t="shared" si="123"/>
        <v/>
      </c>
      <c r="F391" s="169" t="str">
        <f t="shared" si="124"/>
        <v/>
      </c>
      <c r="G391" s="52" t="str">
        <f t="shared" si="125"/>
        <v/>
      </c>
      <c r="H391" s="189" t="str">
        <f t="shared" si="131"/>
        <v/>
      </c>
      <c r="I391" s="51" t="s">
        <v>210</v>
      </c>
      <c r="J391" s="26" t="str">
        <f t="shared" si="136"/>
        <v/>
      </c>
      <c r="K391" s="18"/>
      <c r="L391" s="18"/>
      <c r="M391" s="18"/>
      <c r="N391" s="48" t="str">
        <f t="shared" si="126"/>
        <v/>
      </c>
      <c r="O391" s="21"/>
      <c r="P391" s="18"/>
      <c r="Q391" s="183" t="str">
        <f t="shared" si="127"/>
        <v/>
      </c>
      <c r="R391" s="70" t="str">
        <f t="shared" si="128"/>
        <v/>
      </c>
      <c r="S391" s="22"/>
      <c r="T391" s="49" t="str">
        <f t="shared" si="129"/>
        <v/>
      </c>
      <c r="U391" s="184">
        <v>0</v>
      </c>
      <c r="V391" s="50" t="str">
        <f t="shared" si="137"/>
        <v/>
      </c>
      <c r="W391" s="185" t="str">
        <f t="shared" si="130"/>
        <v/>
      </c>
      <c r="X391" s="17"/>
      <c r="Y391" s="341"/>
      <c r="Z391" s="350"/>
      <c r="AA391" s="190"/>
    </row>
    <row r="392" spans="1:35" ht="15.75" x14ac:dyDescent="0.25">
      <c r="A392" s="23">
        <v>385</v>
      </c>
      <c r="B392" s="19"/>
      <c r="C392" s="20"/>
      <c r="D392" s="55"/>
      <c r="E392" s="24" t="str">
        <f t="shared" si="123"/>
        <v/>
      </c>
      <c r="F392" s="169" t="str">
        <f t="shared" si="124"/>
        <v/>
      </c>
      <c r="G392" s="52" t="str">
        <f t="shared" si="125"/>
        <v/>
      </c>
      <c r="H392" s="189" t="str">
        <f t="shared" si="131"/>
        <v/>
      </c>
      <c r="I392" s="51" t="s">
        <v>210</v>
      </c>
      <c r="J392" s="26" t="str">
        <f t="shared" si="136"/>
        <v/>
      </c>
      <c r="K392" s="18"/>
      <c r="L392" s="18"/>
      <c r="M392" s="18"/>
      <c r="N392" s="48" t="str">
        <f t="shared" si="126"/>
        <v/>
      </c>
      <c r="O392" s="21"/>
      <c r="P392" s="18"/>
      <c r="Q392" s="183" t="str">
        <f t="shared" si="127"/>
        <v/>
      </c>
      <c r="R392" s="70" t="str">
        <f t="shared" si="128"/>
        <v/>
      </c>
      <c r="S392" s="22"/>
      <c r="T392" s="49" t="str">
        <f t="shared" si="129"/>
        <v/>
      </c>
      <c r="U392" s="184">
        <v>0</v>
      </c>
      <c r="V392" s="50" t="str">
        <f t="shared" si="137"/>
        <v/>
      </c>
      <c r="W392" s="185" t="str">
        <f t="shared" si="130"/>
        <v/>
      </c>
      <c r="X392" s="17"/>
      <c r="Y392" s="341"/>
      <c r="Z392" s="350"/>
      <c r="AA392" s="190"/>
    </row>
    <row r="393" spans="1:35" ht="15.75" x14ac:dyDescent="0.25">
      <c r="A393" s="23">
        <v>386</v>
      </c>
      <c r="B393" s="19"/>
      <c r="C393" s="20"/>
      <c r="D393" s="55"/>
      <c r="E393" s="24" t="str">
        <f t="shared" si="123"/>
        <v/>
      </c>
      <c r="F393" s="169" t="str">
        <f t="shared" si="124"/>
        <v/>
      </c>
      <c r="G393" s="52" t="str">
        <f t="shared" si="125"/>
        <v/>
      </c>
      <c r="H393" s="189" t="str">
        <f t="shared" si="131"/>
        <v/>
      </c>
      <c r="I393" s="51" t="s">
        <v>210</v>
      </c>
      <c r="J393" s="26" t="str">
        <f t="shared" si="136"/>
        <v/>
      </c>
      <c r="K393" s="18"/>
      <c r="L393" s="18"/>
      <c r="M393" s="18"/>
      <c r="N393" s="48" t="str">
        <f t="shared" si="126"/>
        <v/>
      </c>
      <c r="O393" s="21"/>
      <c r="P393" s="18"/>
      <c r="Q393" s="183" t="str">
        <f t="shared" si="127"/>
        <v/>
      </c>
      <c r="R393" s="70" t="str">
        <f t="shared" si="128"/>
        <v/>
      </c>
      <c r="S393" s="22"/>
      <c r="T393" s="49" t="str">
        <f t="shared" si="129"/>
        <v/>
      </c>
      <c r="U393" s="184">
        <v>0</v>
      </c>
      <c r="V393" s="50" t="str">
        <f t="shared" si="137"/>
        <v/>
      </c>
      <c r="W393" s="185" t="str">
        <f t="shared" si="130"/>
        <v/>
      </c>
      <c r="X393" s="17"/>
      <c r="Y393" s="341"/>
      <c r="Z393" s="350"/>
      <c r="AA393" s="190"/>
    </row>
    <row r="394" spans="1:35" ht="15.75" x14ac:dyDescent="0.25">
      <c r="A394" s="23">
        <v>387</v>
      </c>
      <c r="B394" s="19"/>
      <c r="C394" s="20"/>
      <c r="D394" s="55"/>
      <c r="E394" s="24" t="str">
        <f t="shared" si="123"/>
        <v/>
      </c>
      <c r="F394" s="169" t="str">
        <f t="shared" si="124"/>
        <v/>
      </c>
      <c r="G394" s="52" t="str">
        <f t="shared" si="125"/>
        <v/>
      </c>
      <c r="H394" s="189" t="str">
        <f t="shared" si="131"/>
        <v/>
      </c>
      <c r="I394" s="51" t="s">
        <v>210</v>
      </c>
      <c r="J394" s="26" t="str">
        <f t="shared" si="136"/>
        <v/>
      </c>
      <c r="K394" s="18"/>
      <c r="L394" s="18"/>
      <c r="M394" s="18"/>
      <c r="N394" s="48" t="str">
        <f t="shared" si="126"/>
        <v/>
      </c>
      <c r="O394" s="21"/>
      <c r="P394" s="18"/>
      <c r="Q394" s="183" t="str">
        <f t="shared" si="127"/>
        <v/>
      </c>
      <c r="R394" s="70" t="str">
        <f t="shared" si="128"/>
        <v/>
      </c>
      <c r="S394" s="22"/>
      <c r="T394" s="49" t="str">
        <f t="shared" si="129"/>
        <v/>
      </c>
      <c r="U394" s="184">
        <v>0</v>
      </c>
      <c r="V394" s="50" t="str">
        <f t="shared" si="137"/>
        <v/>
      </c>
      <c r="W394" s="185" t="str">
        <f t="shared" si="130"/>
        <v/>
      </c>
      <c r="X394" s="17"/>
      <c r="Y394" s="341"/>
      <c r="Z394" s="350"/>
      <c r="AA394" s="190"/>
    </row>
    <row r="395" spans="1:35" ht="15.75" x14ac:dyDescent="0.25">
      <c r="A395" s="23">
        <v>388</v>
      </c>
      <c r="B395" s="19"/>
      <c r="C395" s="20"/>
      <c r="D395" s="55"/>
      <c r="E395" s="24" t="str">
        <f t="shared" si="123"/>
        <v/>
      </c>
      <c r="F395" s="169" t="str">
        <f t="shared" si="124"/>
        <v/>
      </c>
      <c r="G395" s="52" t="str">
        <f t="shared" si="125"/>
        <v/>
      </c>
      <c r="H395" s="189" t="str">
        <f t="shared" si="131"/>
        <v/>
      </c>
      <c r="I395" s="51" t="s">
        <v>210</v>
      </c>
      <c r="J395" s="26" t="str">
        <f t="shared" si="136"/>
        <v/>
      </c>
      <c r="K395" s="18"/>
      <c r="L395" s="18"/>
      <c r="M395" s="18"/>
      <c r="N395" s="48" t="str">
        <f t="shared" si="126"/>
        <v/>
      </c>
      <c r="O395" s="21"/>
      <c r="P395" s="18"/>
      <c r="Q395" s="183" t="str">
        <f t="shared" si="127"/>
        <v/>
      </c>
      <c r="R395" s="70" t="str">
        <f t="shared" si="128"/>
        <v/>
      </c>
      <c r="S395" s="22"/>
      <c r="T395" s="49" t="str">
        <f t="shared" si="129"/>
        <v/>
      </c>
      <c r="U395" s="184">
        <v>0</v>
      </c>
      <c r="V395" s="50" t="str">
        <f t="shared" si="137"/>
        <v/>
      </c>
      <c r="W395" s="185" t="str">
        <f t="shared" si="130"/>
        <v/>
      </c>
      <c r="X395" s="17"/>
      <c r="Y395" s="341"/>
      <c r="Z395" s="350"/>
      <c r="AA395" s="190"/>
    </row>
    <row r="396" spans="1:35" ht="15.75" x14ac:dyDescent="0.25">
      <c r="A396" s="23">
        <v>389</v>
      </c>
      <c r="B396" s="19"/>
      <c r="C396" s="20"/>
      <c r="D396" s="55"/>
      <c r="E396" s="24" t="str">
        <f t="shared" si="123"/>
        <v/>
      </c>
      <c r="F396" s="169" t="str">
        <f t="shared" si="124"/>
        <v/>
      </c>
      <c r="G396" s="52" t="str">
        <f t="shared" si="125"/>
        <v/>
      </c>
      <c r="H396" s="189" t="str">
        <f t="shared" si="131"/>
        <v/>
      </c>
      <c r="I396" s="51" t="s">
        <v>210</v>
      </c>
      <c r="J396" s="26" t="str">
        <f t="shared" si="136"/>
        <v/>
      </c>
      <c r="K396" s="18"/>
      <c r="L396" s="18"/>
      <c r="M396" s="18"/>
      <c r="N396" s="48" t="str">
        <f t="shared" si="126"/>
        <v/>
      </c>
      <c r="O396" s="21"/>
      <c r="P396" s="18"/>
      <c r="Q396" s="183" t="str">
        <f t="shared" si="127"/>
        <v/>
      </c>
      <c r="R396" s="70" t="str">
        <f t="shared" si="128"/>
        <v/>
      </c>
      <c r="S396" s="22"/>
      <c r="T396" s="49" t="str">
        <f t="shared" si="129"/>
        <v/>
      </c>
      <c r="U396" s="184">
        <v>0</v>
      </c>
      <c r="V396" s="50" t="str">
        <f t="shared" si="137"/>
        <v/>
      </c>
      <c r="W396" s="185" t="str">
        <f t="shared" si="130"/>
        <v/>
      </c>
      <c r="X396" s="17"/>
      <c r="Y396" s="341"/>
      <c r="Z396" s="350"/>
      <c r="AA396" s="190"/>
    </row>
    <row r="397" spans="1:35" ht="15.75" x14ac:dyDescent="0.25">
      <c r="A397" s="23">
        <v>390</v>
      </c>
      <c r="B397" s="19"/>
      <c r="C397" s="20"/>
      <c r="D397" s="55"/>
      <c r="E397" s="24" t="str">
        <f t="shared" si="123"/>
        <v/>
      </c>
      <c r="F397" s="169" t="str">
        <f t="shared" si="124"/>
        <v/>
      </c>
      <c r="G397" s="52" t="str">
        <f t="shared" si="125"/>
        <v/>
      </c>
      <c r="H397" s="189" t="str">
        <f t="shared" si="131"/>
        <v/>
      </c>
      <c r="I397" s="51" t="s">
        <v>210</v>
      </c>
      <c r="J397" s="26" t="str">
        <f t="shared" si="136"/>
        <v/>
      </c>
      <c r="K397" s="18"/>
      <c r="L397" s="18"/>
      <c r="M397" s="18"/>
      <c r="N397" s="48" t="str">
        <f t="shared" si="126"/>
        <v/>
      </c>
      <c r="O397" s="21"/>
      <c r="P397" s="18"/>
      <c r="Q397" s="183" t="str">
        <f t="shared" si="127"/>
        <v/>
      </c>
      <c r="R397" s="70" t="str">
        <f t="shared" si="128"/>
        <v/>
      </c>
      <c r="S397" s="22"/>
      <c r="T397" s="49" t="str">
        <f t="shared" si="129"/>
        <v/>
      </c>
      <c r="U397" s="184">
        <v>0</v>
      </c>
      <c r="V397" s="50" t="str">
        <f t="shared" si="137"/>
        <v/>
      </c>
      <c r="W397" s="185" t="str">
        <f>IF(E397="","",T397-U397-V397)</f>
        <v/>
      </c>
      <c r="X397" s="17"/>
      <c r="Y397" s="341"/>
      <c r="Z397" s="350"/>
      <c r="AA397" s="190"/>
    </row>
    <row r="398" spans="1:35" ht="15.75" x14ac:dyDescent="0.25">
      <c r="A398" s="23">
        <v>391</v>
      </c>
      <c r="B398" s="19"/>
      <c r="C398" s="20"/>
      <c r="D398" s="55"/>
      <c r="E398" s="24" t="str">
        <f t="shared" si="123"/>
        <v/>
      </c>
      <c r="F398" s="169" t="str">
        <f t="shared" si="124"/>
        <v/>
      </c>
      <c r="G398" s="52" t="str">
        <f t="shared" si="125"/>
        <v/>
      </c>
      <c r="H398" s="189" t="str">
        <f t="shared" si="131"/>
        <v/>
      </c>
      <c r="I398" s="51" t="s">
        <v>210</v>
      </c>
      <c r="J398" s="26" t="str">
        <f t="shared" si="136"/>
        <v/>
      </c>
      <c r="K398" s="18"/>
      <c r="L398" s="18"/>
      <c r="M398" s="18"/>
      <c r="N398" s="48" t="str">
        <f t="shared" si="126"/>
        <v/>
      </c>
      <c r="O398" s="21"/>
      <c r="P398" s="18"/>
      <c r="Q398" s="183" t="str">
        <f t="shared" si="127"/>
        <v/>
      </c>
      <c r="R398" s="70" t="str">
        <f t="shared" si="128"/>
        <v/>
      </c>
      <c r="S398" s="22"/>
      <c r="T398" s="49" t="str">
        <f t="shared" si="129"/>
        <v/>
      </c>
      <c r="U398" s="184">
        <v>0</v>
      </c>
      <c r="V398" s="50" t="str">
        <f t="shared" si="137"/>
        <v/>
      </c>
      <c r="W398" s="185" t="str">
        <f t="shared" si="130"/>
        <v/>
      </c>
      <c r="X398" s="17"/>
      <c r="Y398" s="341"/>
      <c r="Z398" s="350"/>
      <c r="AA398" s="190"/>
    </row>
    <row r="399" spans="1:35" ht="15.75" x14ac:dyDescent="0.25">
      <c r="A399" s="23">
        <v>392</v>
      </c>
      <c r="B399" s="19"/>
      <c r="C399" s="20"/>
      <c r="D399" s="55"/>
      <c r="E399" s="24" t="str">
        <f t="shared" si="123"/>
        <v/>
      </c>
      <c r="F399" s="169" t="str">
        <f t="shared" si="124"/>
        <v/>
      </c>
      <c r="G399" s="52" t="str">
        <f t="shared" si="125"/>
        <v/>
      </c>
      <c r="H399" s="189" t="str">
        <f t="shared" si="131"/>
        <v/>
      </c>
      <c r="I399" s="51" t="s">
        <v>210</v>
      </c>
      <c r="J399" s="26" t="str">
        <f t="shared" si="136"/>
        <v/>
      </c>
      <c r="K399" s="18"/>
      <c r="L399" s="18"/>
      <c r="M399" s="18"/>
      <c r="N399" s="48" t="str">
        <f t="shared" si="126"/>
        <v/>
      </c>
      <c r="O399" s="21"/>
      <c r="P399" s="18"/>
      <c r="Q399" s="183" t="str">
        <f t="shared" si="127"/>
        <v/>
      </c>
      <c r="R399" s="70" t="str">
        <f t="shared" si="128"/>
        <v/>
      </c>
      <c r="S399" s="22"/>
      <c r="T399" s="49" t="str">
        <f t="shared" si="129"/>
        <v/>
      </c>
      <c r="U399" s="184">
        <v>0</v>
      </c>
      <c r="V399" s="50" t="str">
        <f t="shared" si="137"/>
        <v/>
      </c>
      <c r="W399" s="185" t="str">
        <f t="shared" si="130"/>
        <v/>
      </c>
      <c r="X399" s="17"/>
      <c r="Y399" s="341"/>
      <c r="Z399" s="350"/>
      <c r="AA399" s="190"/>
    </row>
    <row r="400" spans="1:35" ht="15.75" x14ac:dyDescent="0.25">
      <c r="A400" s="23">
        <v>393</v>
      </c>
      <c r="B400" s="19"/>
      <c r="C400" s="20"/>
      <c r="D400" s="55"/>
      <c r="E400" s="24" t="str">
        <f t="shared" si="123"/>
        <v/>
      </c>
      <c r="F400" s="169" t="str">
        <f t="shared" si="124"/>
        <v/>
      </c>
      <c r="G400" s="52" t="str">
        <f t="shared" si="125"/>
        <v/>
      </c>
      <c r="H400" s="189" t="str">
        <f t="shared" si="131"/>
        <v/>
      </c>
      <c r="I400" s="51" t="s">
        <v>210</v>
      </c>
      <c r="J400" s="26" t="str">
        <f t="shared" si="136"/>
        <v/>
      </c>
      <c r="K400" s="18"/>
      <c r="L400" s="18"/>
      <c r="M400" s="18"/>
      <c r="N400" s="48" t="str">
        <f t="shared" si="126"/>
        <v/>
      </c>
      <c r="O400" s="21"/>
      <c r="P400" s="18"/>
      <c r="Q400" s="183" t="str">
        <f t="shared" si="127"/>
        <v/>
      </c>
      <c r="R400" s="70" t="str">
        <f t="shared" si="128"/>
        <v/>
      </c>
      <c r="S400" s="22"/>
      <c r="T400" s="49" t="str">
        <f t="shared" si="129"/>
        <v/>
      </c>
      <c r="U400" s="184">
        <v>0</v>
      </c>
      <c r="V400" s="50" t="str">
        <f t="shared" si="137"/>
        <v/>
      </c>
      <c r="W400" s="185" t="str">
        <f t="shared" si="130"/>
        <v/>
      </c>
      <c r="X400" s="17"/>
      <c r="Y400" s="341"/>
      <c r="Z400" s="350"/>
      <c r="AA400" s="190"/>
    </row>
    <row r="401" spans="1:27" ht="15.75" x14ac:dyDescent="0.25">
      <c r="A401" s="23">
        <v>394</v>
      </c>
      <c r="B401" s="19"/>
      <c r="C401" s="20"/>
      <c r="D401" s="55"/>
      <c r="E401" s="24" t="str">
        <f t="shared" si="123"/>
        <v/>
      </c>
      <c r="F401" s="169" t="str">
        <f t="shared" si="124"/>
        <v/>
      </c>
      <c r="G401" s="52" t="str">
        <f t="shared" si="125"/>
        <v/>
      </c>
      <c r="H401" s="189" t="str">
        <f t="shared" si="131"/>
        <v/>
      </c>
      <c r="I401" s="51" t="s">
        <v>210</v>
      </c>
      <c r="J401" s="26" t="str">
        <f t="shared" si="136"/>
        <v/>
      </c>
      <c r="K401" s="18"/>
      <c r="L401" s="18"/>
      <c r="M401" s="18"/>
      <c r="N401" s="48" t="str">
        <f t="shared" si="126"/>
        <v/>
      </c>
      <c r="O401" s="21"/>
      <c r="P401" s="18"/>
      <c r="Q401" s="183" t="str">
        <f t="shared" si="127"/>
        <v/>
      </c>
      <c r="R401" s="70" t="str">
        <f t="shared" si="128"/>
        <v/>
      </c>
      <c r="S401" s="22"/>
      <c r="T401" s="49" t="str">
        <f t="shared" si="129"/>
        <v/>
      </c>
      <c r="U401" s="184">
        <v>0</v>
      </c>
      <c r="V401" s="50" t="str">
        <f t="shared" si="137"/>
        <v/>
      </c>
      <c r="W401" s="185" t="str">
        <f t="shared" si="130"/>
        <v/>
      </c>
      <c r="X401" s="17"/>
      <c r="Y401" s="341"/>
      <c r="Z401" s="350"/>
      <c r="AA401" s="190"/>
    </row>
    <row r="402" spans="1:27" ht="15.75" x14ac:dyDescent="0.25">
      <c r="A402" s="23">
        <v>395</v>
      </c>
      <c r="B402" s="19"/>
      <c r="C402" s="20"/>
      <c r="D402" s="55"/>
      <c r="E402" s="24" t="str">
        <f t="shared" si="123"/>
        <v/>
      </c>
      <c r="F402" s="169" t="str">
        <f t="shared" si="124"/>
        <v/>
      </c>
      <c r="G402" s="52" t="str">
        <f t="shared" si="125"/>
        <v/>
      </c>
      <c r="H402" s="189" t="str">
        <f t="shared" si="131"/>
        <v/>
      </c>
      <c r="I402" s="51" t="s">
        <v>210</v>
      </c>
      <c r="J402" s="26" t="str">
        <f t="shared" si="136"/>
        <v/>
      </c>
      <c r="K402" s="18"/>
      <c r="L402" s="18"/>
      <c r="M402" s="18"/>
      <c r="N402" s="48" t="str">
        <f t="shared" si="126"/>
        <v/>
      </c>
      <c r="O402" s="21"/>
      <c r="P402" s="18"/>
      <c r="Q402" s="183" t="str">
        <f t="shared" si="127"/>
        <v/>
      </c>
      <c r="R402" s="70" t="str">
        <f t="shared" si="128"/>
        <v/>
      </c>
      <c r="S402" s="22"/>
      <c r="T402" s="49" t="str">
        <f t="shared" si="129"/>
        <v/>
      </c>
      <c r="U402" s="184">
        <v>0</v>
      </c>
      <c r="V402" s="50" t="str">
        <f t="shared" si="137"/>
        <v/>
      </c>
      <c r="W402" s="185" t="str">
        <f t="shared" si="130"/>
        <v/>
      </c>
      <c r="X402" s="17"/>
      <c r="Y402" s="341"/>
      <c r="Z402" s="350"/>
      <c r="AA402" s="190"/>
    </row>
    <row r="403" spans="1:27" ht="15.75" x14ac:dyDescent="0.25">
      <c r="A403" s="23">
        <v>396</v>
      </c>
      <c r="B403" s="19"/>
      <c r="C403" s="20"/>
      <c r="D403" s="55"/>
      <c r="E403" s="24" t="str">
        <f t="shared" si="123"/>
        <v/>
      </c>
      <c r="F403" s="169" t="str">
        <f t="shared" si="124"/>
        <v/>
      </c>
      <c r="G403" s="52" t="str">
        <f t="shared" si="125"/>
        <v/>
      </c>
      <c r="H403" s="189" t="str">
        <f t="shared" si="131"/>
        <v/>
      </c>
      <c r="I403" s="51" t="s">
        <v>210</v>
      </c>
      <c r="J403" s="26" t="str">
        <f t="shared" si="136"/>
        <v/>
      </c>
      <c r="K403" s="18"/>
      <c r="L403" s="18"/>
      <c r="M403" s="18"/>
      <c r="N403" s="48" t="str">
        <f t="shared" si="126"/>
        <v/>
      </c>
      <c r="O403" s="21"/>
      <c r="P403" s="18"/>
      <c r="Q403" s="183" t="str">
        <f t="shared" si="127"/>
        <v/>
      </c>
      <c r="R403" s="70" t="str">
        <f t="shared" si="128"/>
        <v/>
      </c>
      <c r="S403" s="22"/>
      <c r="T403" s="49" t="str">
        <f t="shared" si="129"/>
        <v/>
      </c>
      <c r="U403" s="184">
        <v>0</v>
      </c>
      <c r="V403" s="50" t="str">
        <f t="shared" si="137"/>
        <v/>
      </c>
      <c r="W403" s="185" t="str">
        <f t="shared" si="130"/>
        <v/>
      </c>
      <c r="X403" s="17"/>
      <c r="Y403" s="341"/>
      <c r="Z403" s="350"/>
      <c r="AA403" s="190"/>
    </row>
    <row r="404" spans="1:27" ht="15.75" x14ac:dyDescent="0.25">
      <c r="A404" s="23">
        <v>397</v>
      </c>
      <c r="B404" s="19"/>
      <c r="C404" s="20"/>
      <c r="D404" s="55"/>
      <c r="E404" s="24" t="str">
        <f t="shared" si="123"/>
        <v/>
      </c>
      <c r="F404" s="169" t="str">
        <f t="shared" si="124"/>
        <v/>
      </c>
      <c r="G404" s="52" t="str">
        <f t="shared" si="125"/>
        <v/>
      </c>
      <c r="H404" s="189" t="str">
        <f t="shared" si="131"/>
        <v/>
      </c>
      <c r="I404" s="51" t="s">
        <v>210</v>
      </c>
      <c r="J404" s="26" t="str">
        <f t="shared" si="136"/>
        <v/>
      </c>
      <c r="K404" s="18"/>
      <c r="L404" s="18"/>
      <c r="M404" s="18"/>
      <c r="N404" s="48" t="str">
        <f t="shared" si="126"/>
        <v/>
      </c>
      <c r="O404" s="21"/>
      <c r="P404" s="18"/>
      <c r="Q404" s="183" t="str">
        <f t="shared" si="127"/>
        <v/>
      </c>
      <c r="R404" s="70" t="str">
        <f t="shared" si="128"/>
        <v/>
      </c>
      <c r="S404" s="22"/>
      <c r="T404" s="49" t="str">
        <f t="shared" si="129"/>
        <v/>
      </c>
      <c r="U404" s="184">
        <v>0</v>
      </c>
      <c r="V404" s="50" t="str">
        <f t="shared" si="137"/>
        <v/>
      </c>
      <c r="W404" s="185" t="str">
        <f t="shared" si="130"/>
        <v/>
      </c>
      <c r="X404" s="17"/>
      <c r="Y404" s="341"/>
      <c r="Z404" s="350"/>
      <c r="AA404" s="190"/>
    </row>
    <row r="405" spans="1:27" ht="15.75" x14ac:dyDescent="0.25">
      <c r="A405" s="23">
        <v>398</v>
      </c>
      <c r="B405" s="19"/>
      <c r="C405" s="20"/>
      <c r="D405" s="55"/>
      <c r="E405" s="24" t="str">
        <f t="shared" si="123"/>
        <v/>
      </c>
      <c r="F405" s="169" t="str">
        <f t="shared" si="124"/>
        <v/>
      </c>
      <c r="G405" s="52" t="str">
        <f t="shared" si="125"/>
        <v/>
      </c>
      <c r="H405" s="189" t="str">
        <f t="shared" si="131"/>
        <v/>
      </c>
      <c r="I405" s="51" t="s">
        <v>210</v>
      </c>
      <c r="J405" s="26" t="str">
        <f t="shared" si="136"/>
        <v/>
      </c>
      <c r="K405" s="18"/>
      <c r="L405" s="18"/>
      <c r="M405" s="18"/>
      <c r="N405" s="48" t="str">
        <f t="shared" si="126"/>
        <v/>
      </c>
      <c r="O405" s="21"/>
      <c r="P405" s="18"/>
      <c r="Q405" s="183" t="str">
        <f t="shared" si="127"/>
        <v/>
      </c>
      <c r="R405" s="70" t="str">
        <f t="shared" si="128"/>
        <v/>
      </c>
      <c r="S405" s="22"/>
      <c r="T405" s="49" t="str">
        <f t="shared" si="129"/>
        <v/>
      </c>
      <c r="U405" s="184">
        <v>0</v>
      </c>
      <c r="V405" s="50" t="str">
        <f t="shared" si="137"/>
        <v/>
      </c>
      <c r="W405" s="185" t="str">
        <f t="shared" si="130"/>
        <v/>
      </c>
      <c r="X405" s="17"/>
      <c r="Y405" s="341"/>
      <c r="Z405" s="350"/>
      <c r="AA405" s="190"/>
    </row>
    <row r="406" spans="1:27" ht="15.75" x14ac:dyDescent="0.25">
      <c r="A406" s="23">
        <v>399</v>
      </c>
      <c r="B406" s="19"/>
      <c r="C406" s="20"/>
      <c r="D406" s="55"/>
      <c r="E406" s="24" t="str">
        <f t="shared" si="123"/>
        <v/>
      </c>
      <c r="F406" s="169" t="str">
        <f t="shared" si="124"/>
        <v/>
      </c>
      <c r="G406" s="52" t="str">
        <f t="shared" si="125"/>
        <v/>
      </c>
      <c r="H406" s="189" t="str">
        <f t="shared" si="131"/>
        <v/>
      </c>
      <c r="I406" s="51" t="s">
        <v>210</v>
      </c>
      <c r="J406" s="26" t="str">
        <f t="shared" si="136"/>
        <v/>
      </c>
      <c r="K406" s="18"/>
      <c r="L406" s="18"/>
      <c r="M406" s="18"/>
      <c r="N406" s="48" t="str">
        <f t="shared" si="126"/>
        <v/>
      </c>
      <c r="O406" s="21"/>
      <c r="P406" s="18"/>
      <c r="Q406" s="183" t="str">
        <f t="shared" si="127"/>
        <v/>
      </c>
      <c r="R406" s="70" t="str">
        <f t="shared" si="128"/>
        <v/>
      </c>
      <c r="S406" s="22"/>
      <c r="T406" s="49" t="str">
        <f t="shared" si="129"/>
        <v/>
      </c>
      <c r="U406" s="184">
        <v>0</v>
      </c>
      <c r="V406" s="50" t="str">
        <f t="shared" si="137"/>
        <v/>
      </c>
      <c r="W406" s="185" t="str">
        <f t="shared" si="130"/>
        <v/>
      </c>
      <c r="X406" s="17"/>
      <c r="Y406" s="341"/>
      <c r="Z406" s="350"/>
      <c r="AA406" s="190"/>
    </row>
    <row r="407" spans="1:27" ht="15.75" x14ac:dyDescent="0.25">
      <c r="A407" s="23">
        <v>400</v>
      </c>
      <c r="B407" s="19"/>
      <c r="C407" s="20"/>
      <c r="D407" s="55"/>
      <c r="E407" s="24" t="str">
        <f t="shared" si="123"/>
        <v/>
      </c>
      <c r="F407" s="169" t="str">
        <f t="shared" si="124"/>
        <v/>
      </c>
      <c r="G407" s="52" t="str">
        <f t="shared" si="125"/>
        <v/>
      </c>
      <c r="H407" s="189" t="str">
        <f t="shared" si="131"/>
        <v/>
      </c>
      <c r="I407" s="51" t="s">
        <v>210</v>
      </c>
      <c r="J407" s="26" t="str">
        <f t="shared" si="136"/>
        <v/>
      </c>
      <c r="K407" s="18"/>
      <c r="L407" s="18"/>
      <c r="M407" s="18"/>
      <c r="N407" s="48" t="str">
        <f t="shared" si="126"/>
        <v/>
      </c>
      <c r="O407" s="21"/>
      <c r="P407" s="18"/>
      <c r="Q407" s="183" t="str">
        <f t="shared" si="127"/>
        <v/>
      </c>
      <c r="R407" s="70" t="str">
        <f t="shared" si="128"/>
        <v/>
      </c>
      <c r="S407" s="22"/>
      <c r="T407" s="49" t="str">
        <f t="shared" si="129"/>
        <v/>
      </c>
      <c r="U407" s="184">
        <v>0</v>
      </c>
      <c r="V407" s="50" t="str">
        <f t="shared" si="137"/>
        <v/>
      </c>
      <c r="W407" s="185" t="str">
        <f t="shared" si="130"/>
        <v/>
      </c>
      <c r="X407" s="17"/>
      <c r="Y407" s="341"/>
      <c r="Z407" s="350"/>
      <c r="AA407" s="190"/>
    </row>
    <row r="408" spans="1:27" ht="15.75" x14ac:dyDescent="0.25">
      <c r="A408" s="23">
        <v>401</v>
      </c>
      <c r="B408" s="19"/>
      <c r="C408" s="20"/>
      <c r="D408" s="55"/>
      <c r="E408" s="24" t="str">
        <f t="shared" si="123"/>
        <v/>
      </c>
      <c r="F408" s="169" t="str">
        <f t="shared" si="124"/>
        <v/>
      </c>
      <c r="G408" s="52" t="str">
        <f t="shared" si="125"/>
        <v/>
      </c>
      <c r="H408" s="189" t="str">
        <f t="shared" si="131"/>
        <v/>
      </c>
      <c r="I408" s="51" t="s">
        <v>210</v>
      </c>
      <c r="J408" s="26" t="str">
        <f t="shared" si="136"/>
        <v/>
      </c>
      <c r="K408" s="18"/>
      <c r="L408" s="18"/>
      <c r="M408" s="18"/>
      <c r="N408" s="48" t="str">
        <f t="shared" si="126"/>
        <v/>
      </c>
      <c r="O408" s="21"/>
      <c r="P408" s="18"/>
      <c r="Q408" s="183" t="str">
        <f t="shared" si="127"/>
        <v/>
      </c>
      <c r="R408" s="70" t="str">
        <f t="shared" si="128"/>
        <v/>
      </c>
      <c r="S408" s="22"/>
      <c r="T408" s="49" t="str">
        <f t="shared" si="129"/>
        <v/>
      </c>
      <c r="U408" s="184">
        <v>0</v>
      </c>
      <c r="V408" s="50" t="str">
        <f t="shared" si="137"/>
        <v/>
      </c>
      <c r="W408" s="185" t="str">
        <f t="shared" si="130"/>
        <v/>
      </c>
      <c r="X408" s="17"/>
      <c r="Y408" s="341"/>
      <c r="Z408" s="350"/>
      <c r="AA408" s="190"/>
    </row>
    <row r="409" spans="1:27" ht="15.75" x14ac:dyDescent="0.25">
      <c r="A409" s="23">
        <v>402</v>
      </c>
      <c r="B409" s="19"/>
      <c r="C409" s="20"/>
      <c r="D409" s="55"/>
      <c r="E409" s="24" t="str">
        <f t="shared" si="123"/>
        <v/>
      </c>
      <c r="F409" s="169" t="str">
        <f t="shared" si="124"/>
        <v/>
      </c>
      <c r="G409" s="52" t="str">
        <f t="shared" si="125"/>
        <v/>
      </c>
      <c r="H409" s="189" t="str">
        <f t="shared" si="131"/>
        <v/>
      </c>
      <c r="I409" s="51" t="s">
        <v>210</v>
      </c>
      <c r="J409" s="26" t="str">
        <f t="shared" si="136"/>
        <v/>
      </c>
      <c r="K409" s="18"/>
      <c r="L409" s="18"/>
      <c r="M409" s="18"/>
      <c r="N409" s="48" t="str">
        <f t="shared" si="126"/>
        <v/>
      </c>
      <c r="O409" s="21"/>
      <c r="P409" s="18"/>
      <c r="Q409" s="183" t="str">
        <f t="shared" si="127"/>
        <v/>
      </c>
      <c r="R409" s="70" t="str">
        <f t="shared" si="128"/>
        <v/>
      </c>
      <c r="S409" s="22"/>
      <c r="T409" s="49" t="str">
        <f t="shared" si="129"/>
        <v/>
      </c>
      <c r="U409" s="184">
        <v>0</v>
      </c>
      <c r="V409" s="50" t="str">
        <f t="shared" si="137"/>
        <v/>
      </c>
      <c r="W409" s="185" t="str">
        <f t="shared" si="130"/>
        <v/>
      </c>
      <c r="X409" s="17"/>
      <c r="Y409" s="341"/>
      <c r="Z409" s="350"/>
      <c r="AA409" s="190"/>
    </row>
    <row r="410" spans="1:27" ht="15.75" x14ac:dyDescent="0.25">
      <c r="A410" s="23">
        <v>403</v>
      </c>
      <c r="B410" s="19"/>
      <c r="C410" s="20"/>
      <c r="D410" s="55"/>
      <c r="E410" s="24" t="str">
        <f t="shared" si="123"/>
        <v/>
      </c>
      <c r="F410" s="169" t="str">
        <f t="shared" si="124"/>
        <v/>
      </c>
      <c r="G410" s="52" t="str">
        <f t="shared" si="125"/>
        <v/>
      </c>
      <c r="H410" s="189" t="str">
        <f t="shared" si="131"/>
        <v/>
      </c>
      <c r="I410" s="51" t="s">
        <v>210</v>
      </c>
      <c r="J410" s="26" t="str">
        <f t="shared" si="136"/>
        <v/>
      </c>
      <c r="K410" s="18"/>
      <c r="L410" s="18"/>
      <c r="M410" s="18"/>
      <c r="N410" s="48" t="str">
        <f t="shared" si="126"/>
        <v/>
      </c>
      <c r="O410" s="21"/>
      <c r="P410" s="18"/>
      <c r="Q410" s="183" t="str">
        <f t="shared" si="127"/>
        <v/>
      </c>
      <c r="R410" s="70" t="str">
        <f t="shared" si="128"/>
        <v/>
      </c>
      <c r="S410" s="22"/>
      <c r="T410" s="49" t="str">
        <f t="shared" si="129"/>
        <v/>
      </c>
      <c r="U410" s="184">
        <v>0</v>
      </c>
      <c r="V410" s="50" t="str">
        <f t="shared" si="137"/>
        <v/>
      </c>
      <c r="W410" s="185" t="str">
        <f t="shared" si="130"/>
        <v/>
      </c>
      <c r="X410" s="17"/>
      <c r="Y410" s="341"/>
      <c r="Z410" s="350"/>
      <c r="AA410" s="190"/>
    </row>
    <row r="411" spans="1:27" ht="15.75" x14ac:dyDescent="0.25">
      <c r="A411" s="23">
        <v>404</v>
      </c>
      <c r="B411" s="19"/>
      <c r="C411" s="20"/>
      <c r="D411" s="55"/>
      <c r="E411" s="24" t="str">
        <f t="shared" si="123"/>
        <v/>
      </c>
      <c r="F411" s="169" t="str">
        <f t="shared" si="124"/>
        <v/>
      </c>
      <c r="G411" s="52" t="str">
        <f t="shared" si="125"/>
        <v/>
      </c>
      <c r="H411" s="189" t="str">
        <f t="shared" si="131"/>
        <v/>
      </c>
      <c r="I411" s="51" t="s">
        <v>210</v>
      </c>
      <c r="J411" s="26" t="str">
        <f t="shared" si="136"/>
        <v/>
      </c>
      <c r="K411" s="18"/>
      <c r="L411" s="18"/>
      <c r="M411" s="18"/>
      <c r="N411" s="48" t="str">
        <f t="shared" si="126"/>
        <v/>
      </c>
      <c r="O411" s="21"/>
      <c r="P411" s="18"/>
      <c r="Q411" s="183" t="str">
        <f t="shared" si="127"/>
        <v/>
      </c>
      <c r="R411" s="70" t="str">
        <f t="shared" si="128"/>
        <v/>
      </c>
      <c r="S411" s="22"/>
      <c r="T411" s="49" t="str">
        <f t="shared" si="129"/>
        <v/>
      </c>
      <c r="U411" s="184">
        <v>0</v>
      </c>
      <c r="V411" s="50" t="str">
        <f t="shared" si="137"/>
        <v/>
      </c>
      <c r="W411" s="185" t="str">
        <f t="shared" si="130"/>
        <v/>
      </c>
      <c r="X411" s="17"/>
      <c r="Y411" s="341"/>
      <c r="Z411" s="350"/>
      <c r="AA411" s="190"/>
    </row>
    <row r="412" spans="1:27" ht="15.75" x14ac:dyDescent="0.25">
      <c r="A412" s="23">
        <v>405</v>
      </c>
      <c r="B412" s="19"/>
      <c r="C412" s="20"/>
      <c r="D412" s="55"/>
      <c r="E412" s="24" t="str">
        <f t="shared" si="123"/>
        <v/>
      </c>
      <c r="F412" s="112" t="str">
        <f t="shared" si="124"/>
        <v/>
      </c>
      <c r="G412" s="52" t="str">
        <f t="shared" si="125"/>
        <v/>
      </c>
      <c r="H412" s="102" t="str">
        <f t="shared" si="131"/>
        <v/>
      </c>
      <c r="I412" s="51" t="s">
        <v>210</v>
      </c>
      <c r="J412" s="26" t="str">
        <f t="shared" si="136"/>
        <v/>
      </c>
      <c r="K412" s="18"/>
      <c r="L412" s="18"/>
      <c r="M412" s="18"/>
      <c r="N412" s="48" t="str">
        <f t="shared" si="126"/>
        <v/>
      </c>
      <c r="O412" s="21"/>
      <c r="P412" s="18"/>
      <c r="Q412" s="183" t="str">
        <f t="shared" si="127"/>
        <v/>
      </c>
      <c r="R412" s="70" t="str">
        <f t="shared" si="128"/>
        <v/>
      </c>
      <c r="S412" s="22"/>
      <c r="T412" s="49" t="str">
        <f t="shared" si="129"/>
        <v/>
      </c>
      <c r="U412" s="49" t="str">
        <f t="shared" ref="U412:U475" si="138">IF(E412="","",0.3*R412)</f>
        <v/>
      </c>
      <c r="V412" s="50" t="str">
        <f>IF(E412="","",R412*0.3)</f>
        <v/>
      </c>
      <c r="W412" s="108" t="str">
        <f>IF(E412="","",T412-U412-V412-O412)</f>
        <v/>
      </c>
      <c r="X412" s="346"/>
      <c r="Y412" s="351"/>
      <c r="Z412" s="349"/>
      <c r="AA412" s="190"/>
    </row>
    <row r="413" spans="1:27" ht="15.75" x14ac:dyDescent="0.25">
      <c r="A413" s="23">
        <v>406</v>
      </c>
      <c r="B413" s="19"/>
      <c r="C413" s="20"/>
      <c r="D413" s="55"/>
      <c r="E413" s="24" t="str">
        <f t="shared" si="123"/>
        <v/>
      </c>
      <c r="F413" s="112" t="str">
        <f t="shared" si="124"/>
        <v/>
      </c>
      <c r="G413" s="52" t="str">
        <f t="shared" si="125"/>
        <v/>
      </c>
      <c r="H413" s="102" t="str">
        <f t="shared" si="131"/>
        <v/>
      </c>
      <c r="I413" s="51" t="s">
        <v>210</v>
      </c>
      <c r="J413" s="26" t="str">
        <f t="shared" si="136"/>
        <v/>
      </c>
      <c r="K413" s="18"/>
      <c r="L413" s="18"/>
      <c r="M413" s="18"/>
      <c r="N413" s="48" t="str">
        <f>IF(E413="","",K413+L413+M413)</f>
        <v/>
      </c>
      <c r="O413" s="21"/>
      <c r="P413" s="18"/>
      <c r="Q413" s="48" t="str">
        <f t="shared" si="127"/>
        <v/>
      </c>
      <c r="R413" s="70" t="str">
        <f t="shared" si="128"/>
        <v/>
      </c>
      <c r="S413" s="22"/>
      <c r="T413" s="49" t="str">
        <f t="shared" si="129"/>
        <v/>
      </c>
      <c r="U413" s="49" t="str">
        <f t="shared" si="138"/>
        <v/>
      </c>
      <c r="V413" s="50" t="str">
        <f t="shared" ref="V413:V430" si="139">IF(E413="","",R413*0.3)</f>
        <v/>
      </c>
      <c r="W413" s="108" t="str">
        <f>IF(E413="","",T413-U413-V413-O413)</f>
        <v/>
      </c>
      <c r="X413" s="347"/>
      <c r="Y413" s="351"/>
      <c r="Z413" s="350"/>
      <c r="AA413" s="190"/>
    </row>
    <row r="414" spans="1:27" ht="15.75" x14ac:dyDescent="0.25">
      <c r="A414" s="23">
        <v>407</v>
      </c>
      <c r="B414" s="19"/>
      <c r="C414" s="20"/>
      <c r="D414" s="146"/>
      <c r="E414" s="24" t="str">
        <f t="shared" si="123"/>
        <v/>
      </c>
      <c r="F414" s="112" t="str">
        <f t="shared" si="124"/>
        <v/>
      </c>
      <c r="G414" s="52" t="str">
        <f t="shared" si="125"/>
        <v/>
      </c>
      <c r="H414" s="102" t="str">
        <f t="shared" si="131"/>
        <v/>
      </c>
      <c r="I414" s="51" t="s">
        <v>210</v>
      </c>
      <c r="J414" s="26" t="str">
        <f t="shared" si="136"/>
        <v/>
      </c>
      <c r="K414" s="18"/>
      <c r="L414" s="18"/>
      <c r="M414" s="18"/>
      <c r="N414" s="48" t="str">
        <f t="shared" si="126"/>
        <v/>
      </c>
      <c r="O414" s="21"/>
      <c r="P414" s="18"/>
      <c r="Q414" s="48" t="str">
        <f t="shared" si="127"/>
        <v/>
      </c>
      <c r="R414" s="70" t="str">
        <f t="shared" si="128"/>
        <v/>
      </c>
      <c r="S414" s="22"/>
      <c r="T414" s="49" t="str">
        <f t="shared" si="129"/>
        <v/>
      </c>
      <c r="U414" s="49" t="str">
        <f t="shared" si="138"/>
        <v/>
      </c>
      <c r="V414" s="50" t="str">
        <f t="shared" si="139"/>
        <v/>
      </c>
      <c r="W414" s="108" t="str">
        <f t="shared" ref="W414:W477" si="140">IF(E414="","",T414-U414-V414-O414)</f>
        <v/>
      </c>
      <c r="X414" s="347"/>
      <c r="Y414" s="351"/>
      <c r="Z414" s="350"/>
      <c r="AA414" s="190"/>
    </row>
    <row r="415" spans="1:27" ht="15.75" x14ac:dyDescent="0.25">
      <c r="A415" s="23">
        <v>408</v>
      </c>
      <c r="B415" s="19"/>
      <c r="C415" s="20"/>
      <c r="D415" s="55"/>
      <c r="E415" s="24" t="str">
        <f t="shared" si="123"/>
        <v/>
      </c>
      <c r="F415" s="112" t="str">
        <f t="shared" si="124"/>
        <v/>
      </c>
      <c r="G415" s="52" t="str">
        <f t="shared" si="125"/>
        <v/>
      </c>
      <c r="H415" s="102" t="str">
        <f t="shared" si="131"/>
        <v/>
      </c>
      <c r="I415" s="51" t="s">
        <v>210</v>
      </c>
      <c r="J415" s="26" t="str">
        <f t="shared" si="136"/>
        <v/>
      </c>
      <c r="K415" s="18"/>
      <c r="L415" s="18"/>
      <c r="M415" s="18"/>
      <c r="N415" s="48" t="str">
        <f t="shared" si="126"/>
        <v/>
      </c>
      <c r="O415" s="21"/>
      <c r="P415" s="18"/>
      <c r="Q415" s="48" t="str">
        <f t="shared" si="127"/>
        <v/>
      </c>
      <c r="R415" s="70" t="str">
        <f t="shared" si="128"/>
        <v/>
      </c>
      <c r="S415" s="22"/>
      <c r="T415" s="49" t="str">
        <f t="shared" si="129"/>
        <v/>
      </c>
      <c r="U415" s="49" t="str">
        <f t="shared" si="138"/>
        <v/>
      </c>
      <c r="V415" s="50" t="str">
        <f t="shared" si="139"/>
        <v/>
      </c>
      <c r="W415" s="108" t="str">
        <f t="shared" si="140"/>
        <v/>
      </c>
      <c r="X415" s="347"/>
      <c r="Y415" s="351"/>
      <c r="Z415" s="350"/>
      <c r="AA415" s="190"/>
    </row>
    <row r="416" spans="1:27" ht="15.75" x14ac:dyDescent="0.25">
      <c r="A416" s="23">
        <v>409</v>
      </c>
      <c r="B416" s="19"/>
      <c r="C416" s="20"/>
      <c r="D416" s="55"/>
      <c r="E416" s="24" t="str">
        <f t="shared" si="123"/>
        <v/>
      </c>
      <c r="F416" s="112" t="str">
        <f t="shared" si="124"/>
        <v/>
      </c>
      <c r="G416" s="52" t="str">
        <f t="shared" si="125"/>
        <v/>
      </c>
      <c r="H416" s="102" t="str">
        <f t="shared" si="131"/>
        <v/>
      </c>
      <c r="I416" s="51" t="s">
        <v>210</v>
      </c>
      <c r="J416" s="26" t="str">
        <f t="shared" si="136"/>
        <v/>
      </c>
      <c r="K416" s="18"/>
      <c r="L416" s="18"/>
      <c r="M416" s="18"/>
      <c r="N416" s="48" t="str">
        <f t="shared" si="126"/>
        <v/>
      </c>
      <c r="O416" s="21"/>
      <c r="P416" s="18"/>
      <c r="Q416" s="48" t="str">
        <f t="shared" si="127"/>
        <v/>
      </c>
      <c r="R416" s="70" t="str">
        <f t="shared" si="128"/>
        <v/>
      </c>
      <c r="S416" s="22"/>
      <c r="T416" s="49" t="str">
        <f t="shared" si="129"/>
        <v/>
      </c>
      <c r="U416" s="49" t="str">
        <f t="shared" si="138"/>
        <v/>
      </c>
      <c r="V416" s="50" t="str">
        <f t="shared" si="139"/>
        <v/>
      </c>
      <c r="W416" s="108" t="str">
        <f t="shared" si="140"/>
        <v/>
      </c>
      <c r="X416" s="347"/>
      <c r="Y416" s="351"/>
      <c r="Z416" s="350"/>
      <c r="AA416" s="190"/>
    </row>
    <row r="417" spans="1:27" ht="15.75" x14ac:dyDescent="0.25">
      <c r="A417" s="23">
        <v>410</v>
      </c>
      <c r="B417" s="19"/>
      <c r="C417" s="20"/>
      <c r="D417" s="55"/>
      <c r="E417" s="24" t="str">
        <f t="shared" si="123"/>
        <v/>
      </c>
      <c r="F417" s="112" t="str">
        <f t="shared" si="124"/>
        <v/>
      </c>
      <c r="G417" s="52" t="str">
        <f t="shared" si="125"/>
        <v/>
      </c>
      <c r="H417" s="102" t="str">
        <f t="shared" si="131"/>
        <v/>
      </c>
      <c r="I417" s="51" t="s">
        <v>210</v>
      </c>
      <c r="J417" s="26" t="str">
        <f t="shared" si="136"/>
        <v/>
      </c>
      <c r="K417" s="18"/>
      <c r="L417" s="18"/>
      <c r="M417" s="18"/>
      <c r="N417" s="48" t="str">
        <f t="shared" si="126"/>
        <v/>
      </c>
      <c r="O417" s="21"/>
      <c r="P417" s="18"/>
      <c r="Q417" s="48" t="str">
        <f t="shared" si="127"/>
        <v/>
      </c>
      <c r="R417" s="70" t="str">
        <f t="shared" si="128"/>
        <v/>
      </c>
      <c r="S417" s="22"/>
      <c r="T417" s="49" t="str">
        <f t="shared" si="129"/>
        <v/>
      </c>
      <c r="U417" s="49" t="str">
        <f t="shared" si="138"/>
        <v/>
      </c>
      <c r="V417" s="50" t="str">
        <f t="shared" si="139"/>
        <v/>
      </c>
      <c r="W417" s="108" t="str">
        <f>IF(E417="","",T417-U417-V417-O417)</f>
        <v/>
      </c>
      <c r="X417" s="347"/>
      <c r="Y417" s="351"/>
      <c r="Z417" s="350"/>
      <c r="AA417" s="190"/>
    </row>
    <row r="418" spans="1:27" ht="15.75" x14ac:dyDescent="0.25">
      <c r="A418" s="23">
        <v>411</v>
      </c>
      <c r="B418" s="19"/>
      <c r="C418" s="20"/>
      <c r="D418" s="55"/>
      <c r="E418" s="24" t="str">
        <f t="shared" si="123"/>
        <v/>
      </c>
      <c r="F418" s="112" t="str">
        <f t="shared" si="124"/>
        <v/>
      </c>
      <c r="G418" s="52" t="str">
        <f t="shared" si="125"/>
        <v/>
      </c>
      <c r="H418" s="102" t="str">
        <f t="shared" si="131"/>
        <v/>
      </c>
      <c r="I418" s="51" t="s">
        <v>210</v>
      </c>
      <c r="J418" s="26" t="str">
        <f t="shared" si="136"/>
        <v/>
      </c>
      <c r="K418" s="18"/>
      <c r="L418" s="18"/>
      <c r="M418" s="18"/>
      <c r="N418" s="48" t="str">
        <f t="shared" si="126"/>
        <v/>
      </c>
      <c r="O418" s="21"/>
      <c r="P418" s="18"/>
      <c r="Q418" s="48" t="str">
        <f t="shared" si="127"/>
        <v/>
      </c>
      <c r="R418" s="70" t="str">
        <f t="shared" si="128"/>
        <v/>
      </c>
      <c r="S418" s="22"/>
      <c r="T418" s="49" t="str">
        <f t="shared" si="129"/>
        <v/>
      </c>
      <c r="U418" s="49" t="str">
        <f t="shared" si="138"/>
        <v/>
      </c>
      <c r="V418" s="50" t="str">
        <f t="shared" si="139"/>
        <v/>
      </c>
      <c r="W418" s="108" t="str">
        <f>IF(E418="","",T418-U418-V418-O418)</f>
        <v/>
      </c>
      <c r="X418" s="347"/>
      <c r="Y418" s="351"/>
      <c r="Z418" s="350"/>
      <c r="AA418" s="190"/>
    </row>
    <row r="419" spans="1:27" ht="15.75" x14ac:dyDescent="0.25">
      <c r="A419" s="23">
        <v>412</v>
      </c>
      <c r="B419" s="19"/>
      <c r="C419" s="20"/>
      <c r="D419" s="55"/>
      <c r="E419" s="24" t="str">
        <f t="shared" ref="E419:E423" si="141">IF(C419="","",VLOOKUP(C419,bdsocios,2,FALSE))</f>
        <v/>
      </c>
      <c r="F419" s="112" t="str">
        <f t="shared" ref="F419:F420" si="142">IF(C419="","",VLOOKUP(C419,bdsocios,3,FALSE))</f>
        <v/>
      </c>
      <c r="G419" s="52" t="str">
        <f t="shared" ref="G419:G454" si="143">IF(C419="","",VLOOKUP(C419,bdsocios,4,FALSE))</f>
        <v/>
      </c>
      <c r="H419" s="102" t="str">
        <f t="shared" si="131"/>
        <v/>
      </c>
      <c r="I419" s="51" t="s">
        <v>210</v>
      </c>
      <c r="J419" s="26" t="str">
        <f t="shared" si="136"/>
        <v/>
      </c>
      <c r="K419" s="18"/>
      <c r="L419" s="18"/>
      <c r="M419" s="18"/>
      <c r="N419" s="48" t="str">
        <f t="shared" ref="N419:N459" si="144">IF(E419="","",K419+L419+M419)</f>
        <v/>
      </c>
      <c r="O419" s="21"/>
      <c r="P419" s="18"/>
      <c r="Q419" s="48" t="str">
        <f t="shared" ref="Q419:Q454" si="145">IF(E419="","",2*O419)</f>
        <v/>
      </c>
      <c r="R419" s="70" t="str">
        <f t="shared" ref="R419:R427" si="146">IF(E419="","",N419-P419-Q419)</f>
        <v/>
      </c>
      <c r="S419" s="22"/>
      <c r="T419" s="49" t="str">
        <f t="shared" ref="T419:T482" si="147">IF(N419="","",R419*S419)</f>
        <v/>
      </c>
      <c r="U419" s="49" t="str">
        <f t="shared" si="138"/>
        <v/>
      </c>
      <c r="V419" s="50" t="str">
        <f t="shared" si="139"/>
        <v/>
      </c>
      <c r="W419" s="108" t="str">
        <f t="shared" si="140"/>
        <v/>
      </c>
      <c r="X419" s="347"/>
      <c r="Y419" s="351"/>
      <c r="Z419" s="350"/>
      <c r="AA419" s="190"/>
    </row>
    <row r="420" spans="1:27" ht="15.75" x14ac:dyDescent="0.25">
      <c r="A420" s="23">
        <v>413</v>
      </c>
      <c r="B420" s="19"/>
      <c r="C420" s="20"/>
      <c r="D420" s="55"/>
      <c r="E420" s="24" t="str">
        <f t="shared" si="141"/>
        <v/>
      </c>
      <c r="F420" s="112" t="str">
        <f t="shared" si="142"/>
        <v/>
      </c>
      <c r="G420" s="52" t="str">
        <f t="shared" si="143"/>
        <v/>
      </c>
      <c r="H420" s="102" t="str">
        <f t="shared" si="131"/>
        <v/>
      </c>
      <c r="I420" s="51" t="s">
        <v>210</v>
      </c>
      <c r="J420" s="26" t="str">
        <f t="shared" si="136"/>
        <v/>
      </c>
      <c r="K420" s="18"/>
      <c r="L420" s="18"/>
      <c r="M420" s="18"/>
      <c r="N420" s="48" t="str">
        <f t="shared" si="144"/>
        <v/>
      </c>
      <c r="O420" s="21"/>
      <c r="P420" s="18"/>
      <c r="Q420" s="48" t="str">
        <f t="shared" si="145"/>
        <v/>
      </c>
      <c r="R420" s="70" t="str">
        <f t="shared" si="146"/>
        <v/>
      </c>
      <c r="S420" s="22"/>
      <c r="T420" s="49" t="str">
        <f t="shared" si="147"/>
        <v/>
      </c>
      <c r="U420" s="49" t="str">
        <f t="shared" si="138"/>
        <v/>
      </c>
      <c r="V420" s="50" t="str">
        <f t="shared" si="139"/>
        <v/>
      </c>
      <c r="W420" s="108" t="str">
        <f t="shared" si="140"/>
        <v/>
      </c>
      <c r="X420" s="347"/>
      <c r="Y420" s="351"/>
      <c r="Z420" s="350"/>
      <c r="AA420" s="190"/>
    </row>
    <row r="421" spans="1:27" ht="15.75" x14ac:dyDescent="0.25">
      <c r="A421" s="23">
        <v>414</v>
      </c>
      <c r="B421" s="19"/>
      <c r="C421" s="20"/>
      <c r="D421" s="55"/>
      <c r="E421" s="24" t="str">
        <f t="shared" si="141"/>
        <v/>
      </c>
      <c r="F421" s="25" t="str">
        <f t="shared" ref="F421:F458" si="148">IF(C421="","",VLOOKUP(C421,bdsocios,3,FALSE))</f>
        <v/>
      </c>
      <c r="G421" s="52" t="str">
        <f t="shared" si="143"/>
        <v/>
      </c>
      <c r="H421" s="102" t="str">
        <f t="shared" ref="H421:H445" si="149">IF(C421="","",VLOOKUP(C421,bdsocios,5,FALSE))</f>
        <v/>
      </c>
      <c r="I421" s="51" t="s">
        <v>210</v>
      </c>
      <c r="J421" s="26" t="str">
        <f t="shared" si="136"/>
        <v/>
      </c>
      <c r="K421" s="18"/>
      <c r="L421" s="18"/>
      <c r="M421" s="18"/>
      <c r="N421" s="48" t="str">
        <f>IF(E421="","",K421+L421+M421)</f>
        <v/>
      </c>
      <c r="O421" s="21"/>
      <c r="P421" s="18"/>
      <c r="Q421" s="48" t="str">
        <f t="shared" si="145"/>
        <v/>
      </c>
      <c r="R421" s="70" t="str">
        <f t="shared" si="146"/>
        <v/>
      </c>
      <c r="S421" s="22"/>
      <c r="T421" s="49" t="str">
        <f t="shared" si="147"/>
        <v/>
      </c>
      <c r="U421" s="49" t="str">
        <f t="shared" si="138"/>
        <v/>
      </c>
      <c r="V421" s="50" t="str">
        <f t="shared" si="139"/>
        <v/>
      </c>
      <c r="W421" s="108" t="str">
        <f t="shared" si="140"/>
        <v/>
      </c>
      <c r="X421" s="347"/>
      <c r="Y421" s="351"/>
      <c r="Z421" s="350"/>
      <c r="AA421" s="190"/>
    </row>
    <row r="422" spans="1:27" ht="15.75" x14ac:dyDescent="0.25">
      <c r="A422" s="23">
        <v>415</v>
      </c>
      <c r="B422" s="19"/>
      <c r="C422" s="20"/>
      <c r="D422" s="55"/>
      <c r="E422" s="24" t="str">
        <f t="shared" si="141"/>
        <v/>
      </c>
      <c r="F422" s="112" t="str">
        <f t="shared" si="148"/>
        <v/>
      </c>
      <c r="G422" s="52" t="str">
        <f t="shared" si="143"/>
        <v/>
      </c>
      <c r="H422" s="102" t="str">
        <f t="shared" si="149"/>
        <v/>
      </c>
      <c r="I422" s="51" t="s">
        <v>210</v>
      </c>
      <c r="J422" s="26" t="str">
        <f t="shared" si="136"/>
        <v/>
      </c>
      <c r="K422" s="18"/>
      <c r="L422" s="18"/>
      <c r="M422" s="18"/>
      <c r="N422" s="48" t="str">
        <f t="shared" si="144"/>
        <v/>
      </c>
      <c r="O422" s="21"/>
      <c r="P422" s="18"/>
      <c r="Q422" s="48" t="str">
        <f t="shared" si="145"/>
        <v/>
      </c>
      <c r="R422" s="70" t="str">
        <f t="shared" si="146"/>
        <v/>
      </c>
      <c r="S422" s="22"/>
      <c r="T422" s="49" t="str">
        <f t="shared" si="147"/>
        <v/>
      </c>
      <c r="U422" s="49" t="str">
        <f t="shared" si="138"/>
        <v/>
      </c>
      <c r="V422" s="50" t="str">
        <f t="shared" si="139"/>
        <v/>
      </c>
      <c r="W422" s="108" t="str">
        <f t="shared" si="140"/>
        <v/>
      </c>
      <c r="X422" s="347"/>
      <c r="Y422" s="351"/>
      <c r="Z422" s="350"/>
      <c r="AA422" s="190"/>
    </row>
    <row r="423" spans="1:27" ht="15.75" x14ac:dyDescent="0.25">
      <c r="A423" s="23">
        <v>416</v>
      </c>
      <c r="B423" s="19"/>
      <c r="C423" s="20"/>
      <c r="D423" s="55"/>
      <c r="E423" s="24" t="str">
        <f t="shared" si="141"/>
        <v/>
      </c>
      <c r="F423" s="112" t="str">
        <f t="shared" si="148"/>
        <v/>
      </c>
      <c r="G423" s="52" t="str">
        <f t="shared" si="143"/>
        <v/>
      </c>
      <c r="H423" s="102" t="str">
        <f t="shared" si="149"/>
        <v/>
      </c>
      <c r="I423" s="51" t="s">
        <v>210</v>
      </c>
      <c r="J423" s="26" t="str">
        <f t="shared" si="136"/>
        <v/>
      </c>
      <c r="K423" s="18"/>
      <c r="L423" s="18"/>
      <c r="M423" s="18"/>
      <c r="N423" s="48" t="str">
        <f t="shared" si="144"/>
        <v/>
      </c>
      <c r="O423" s="21"/>
      <c r="P423" s="18"/>
      <c r="Q423" s="48" t="str">
        <f t="shared" si="145"/>
        <v/>
      </c>
      <c r="R423" s="70" t="str">
        <f>IF(E423="","",N423-P423-Q423)</f>
        <v/>
      </c>
      <c r="S423" s="22"/>
      <c r="T423" s="49" t="str">
        <f t="shared" si="147"/>
        <v/>
      </c>
      <c r="U423" s="49" t="str">
        <f t="shared" si="138"/>
        <v/>
      </c>
      <c r="V423" s="50" t="str">
        <f t="shared" si="139"/>
        <v/>
      </c>
      <c r="W423" s="108" t="str">
        <f t="shared" si="140"/>
        <v/>
      </c>
      <c r="X423" s="347"/>
      <c r="Y423" s="351"/>
      <c r="Z423" s="350"/>
      <c r="AA423" s="190"/>
    </row>
    <row r="424" spans="1:27" ht="15.75" x14ac:dyDescent="0.25">
      <c r="A424" s="23">
        <v>417</v>
      </c>
      <c r="B424" s="19"/>
      <c r="C424" s="20"/>
      <c r="D424" s="55"/>
      <c r="E424" s="24" t="str">
        <f t="shared" ref="E424:E458" si="150">IF(C424="","",VLOOKUP(C424,bdsocios,2,FALSE))</f>
        <v/>
      </c>
      <c r="F424" s="112" t="str">
        <f t="shared" si="148"/>
        <v/>
      </c>
      <c r="G424" s="52" t="str">
        <f t="shared" si="143"/>
        <v/>
      </c>
      <c r="H424" s="102" t="str">
        <f t="shared" si="149"/>
        <v/>
      </c>
      <c r="I424" s="51" t="s">
        <v>210</v>
      </c>
      <c r="J424" s="26" t="str">
        <f t="shared" ref="J424:J465" si="151">IF(E424="","","KGS")</f>
        <v/>
      </c>
      <c r="K424" s="18"/>
      <c r="L424" s="18"/>
      <c r="M424" s="18"/>
      <c r="N424" s="48" t="str">
        <f t="shared" si="144"/>
        <v/>
      </c>
      <c r="O424" s="21"/>
      <c r="P424" s="18"/>
      <c r="Q424" s="48" t="str">
        <f t="shared" si="145"/>
        <v/>
      </c>
      <c r="R424" s="70" t="str">
        <f>IF(E424="","",N424-P424-Q424)</f>
        <v/>
      </c>
      <c r="S424" s="22"/>
      <c r="T424" s="49" t="str">
        <f t="shared" si="147"/>
        <v/>
      </c>
      <c r="U424" s="49" t="str">
        <f t="shared" si="138"/>
        <v/>
      </c>
      <c r="V424" s="50" t="str">
        <f t="shared" si="139"/>
        <v/>
      </c>
      <c r="W424" s="108" t="str">
        <f t="shared" si="140"/>
        <v/>
      </c>
      <c r="X424" s="347"/>
      <c r="Y424" s="351"/>
      <c r="Z424" s="350"/>
      <c r="AA424" s="190"/>
    </row>
    <row r="425" spans="1:27" ht="15.75" x14ac:dyDescent="0.25">
      <c r="A425" s="23">
        <v>418</v>
      </c>
      <c r="B425" s="19"/>
      <c r="C425" s="20"/>
      <c r="D425" s="55"/>
      <c r="E425" s="24" t="str">
        <f t="shared" si="150"/>
        <v/>
      </c>
      <c r="F425" s="112" t="str">
        <f t="shared" si="148"/>
        <v/>
      </c>
      <c r="G425" s="52" t="str">
        <f t="shared" si="143"/>
        <v/>
      </c>
      <c r="H425" s="102" t="str">
        <f t="shared" si="149"/>
        <v/>
      </c>
      <c r="I425" s="51" t="s">
        <v>210</v>
      </c>
      <c r="J425" s="26" t="str">
        <f t="shared" si="151"/>
        <v/>
      </c>
      <c r="K425" s="18"/>
      <c r="L425" s="18"/>
      <c r="M425" s="18"/>
      <c r="N425" s="48" t="str">
        <f>IF(E425="","",K425+L425+M425)</f>
        <v/>
      </c>
      <c r="O425" s="21"/>
      <c r="P425" s="18"/>
      <c r="Q425" s="48" t="str">
        <f t="shared" si="145"/>
        <v/>
      </c>
      <c r="R425" s="70" t="str">
        <f t="shared" si="146"/>
        <v/>
      </c>
      <c r="S425" s="22"/>
      <c r="T425" s="49" t="str">
        <f t="shared" si="147"/>
        <v/>
      </c>
      <c r="U425" s="49" t="str">
        <f t="shared" si="138"/>
        <v/>
      </c>
      <c r="V425" s="50" t="str">
        <f t="shared" si="139"/>
        <v/>
      </c>
      <c r="W425" s="108" t="str">
        <f t="shared" si="140"/>
        <v/>
      </c>
      <c r="X425" s="347"/>
      <c r="Y425" s="351"/>
      <c r="Z425" s="350"/>
      <c r="AA425" s="190"/>
    </row>
    <row r="426" spans="1:27" ht="15.75" x14ac:dyDescent="0.25">
      <c r="A426" s="23">
        <v>419</v>
      </c>
      <c r="B426" s="19"/>
      <c r="C426" s="20"/>
      <c r="D426" s="55"/>
      <c r="E426" s="24" t="str">
        <f t="shared" si="150"/>
        <v/>
      </c>
      <c r="F426" s="112" t="str">
        <f t="shared" si="148"/>
        <v/>
      </c>
      <c r="G426" s="52" t="str">
        <f t="shared" si="143"/>
        <v/>
      </c>
      <c r="H426" s="102" t="str">
        <f t="shared" si="149"/>
        <v/>
      </c>
      <c r="I426" s="51" t="s">
        <v>210</v>
      </c>
      <c r="J426" s="26" t="str">
        <f t="shared" si="151"/>
        <v/>
      </c>
      <c r="K426" s="18"/>
      <c r="L426" s="18"/>
      <c r="M426" s="18"/>
      <c r="N426" s="48" t="str">
        <f t="shared" si="144"/>
        <v/>
      </c>
      <c r="O426" s="21"/>
      <c r="P426" s="18"/>
      <c r="Q426" s="48" t="str">
        <f t="shared" si="145"/>
        <v/>
      </c>
      <c r="R426" s="70" t="str">
        <f>IF(E426="","",N426-P426-Q426)</f>
        <v/>
      </c>
      <c r="S426" s="22"/>
      <c r="T426" s="49" t="str">
        <f t="shared" si="147"/>
        <v/>
      </c>
      <c r="U426" s="49" t="str">
        <f t="shared" si="138"/>
        <v/>
      </c>
      <c r="V426" s="50" t="str">
        <f t="shared" si="139"/>
        <v/>
      </c>
      <c r="W426" s="108" t="str">
        <f t="shared" si="140"/>
        <v/>
      </c>
      <c r="X426" s="347"/>
      <c r="Y426" s="351"/>
      <c r="Z426" s="350"/>
      <c r="AA426" s="190"/>
    </row>
    <row r="427" spans="1:27" ht="15.75" x14ac:dyDescent="0.25">
      <c r="A427" s="23">
        <v>420</v>
      </c>
      <c r="B427" s="19"/>
      <c r="C427" s="20"/>
      <c r="D427" s="55"/>
      <c r="E427" s="24" t="str">
        <f t="shared" si="150"/>
        <v/>
      </c>
      <c r="F427" s="112" t="str">
        <f t="shared" si="148"/>
        <v/>
      </c>
      <c r="G427" s="52" t="str">
        <f t="shared" si="143"/>
        <v/>
      </c>
      <c r="H427" s="102" t="str">
        <f t="shared" si="149"/>
        <v/>
      </c>
      <c r="I427" s="51" t="s">
        <v>210</v>
      </c>
      <c r="J427" s="26" t="str">
        <f t="shared" si="151"/>
        <v/>
      </c>
      <c r="K427" s="18"/>
      <c r="L427" s="18"/>
      <c r="M427" s="18"/>
      <c r="N427" s="48" t="str">
        <f t="shared" si="144"/>
        <v/>
      </c>
      <c r="O427" s="21"/>
      <c r="P427" s="18"/>
      <c r="Q427" s="48" t="str">
        <f t="shared" si="145"/>
        <v/>
      </c>
      <c r="R427" s="70" t="str">
        <f t="shared" si="146"/>
        <v/>
      </c>
      <c r="S427" s="22"/>
      <c r="T427" s="49" t="str">
        <f t="shared" si="147"/>
        <v/>
      </c>
      <c r="U427" s="49" t="str">
        <f t="shared" si="138"/>
        <v/>
      </c>
      <c r="V427" s="50" t="str">
        <f t="shared" si="139"/>
        <v/>
      </c>
      <c r="W427" s="108" t="str">
        <f t="shared" si="140"/>
        <v/>
      </c>
      <c r="X427" s="347"/>
      <c r="Y427" s="351"/>
      <c r="Z427" s="350"/>
      <c r="AA427" s="190"/>
    </row>
    <row r="428" spans="1:27" ht="15.75" x14ac:dyDescent="0.25">
      <c r="A428" s="23">
        <v>421</v>
      </c>
      <c r="B428" s="19"/>
      <c r="C428" s="20"/>
      <c r="D428" s="55"/>
      <c r="E428" s="24" t="str">
        <f t="shared" si="150"/>
        <v/>
      </c>
      <c r="F428" s="25" t="str">
        <f t="shared" si="148"/>
        <v/>
      </c>
      <c r="G428" s="52" t="str">
        <f t="shared" si="143"/>
        <v/>
      </c>
      <c r="H428" s="102" t="str">
        <f t="shared" si="149"/>
        <v/>
      </c>
      <c r="I428" s="51" t="s">
        <v>210</v>
      </c>
      <c r="J428" s="26" t="str">
        <f t="shared" si="151"/>
        <v/>
      </c>
      <c r="K428" s="18"/>
      <c r="L428" s="18"/>
      <c r="M428" s="18"/>
      <c r="N428" s="48" t="str">
        <f t="shared" si="144"/>
        <v/>
      </c>
      <c r="O428" s="21"/>
      <c r="P428" s="18"/>
      <c r="Q428" s="48" t="str">
        <f t="shared" si="145"/>
        <v/>
      </c>
      <c r="R428" s="70" t="str">
        <f>IF(E428="","",N428-P428-Q428)</f>
        <v/>
      </c>
      <c r="S428" s="22"/>
      <c r="T428" s="49" t="str">
        <f t="shared" si="147"/>
        <v/>
      </c>
      <c r="U428" s="49" t="str">
        <f t="shared" si="138"/>
        <v/>
      </c>
      <c r="V428" s="50" t="str">
        <f t="shared" si="139"/>
        <v/>
      </c>
      <c r="W428" s="108" t="str">
        <f t="shared" si="140"/>
        <v/>
      </c>
      <c r="X428" s="347"/>
      <c r="Y428" s="351"/>
      <c r="Z428" s="350"/>
      <c r="AA428" s="190"/>
    </row>
    <row r="429" spans="1:27" ht="15.75" x14ac:dyDescent="0.25">
      <c r="A429" s="23">
        <v>422</v>
      </c>
      <c r="B429" s="19"/>
      <c r="C429" s="20"/>
      <c r="D429" s="55"/>
      <c r="E429" s="24" t="str">
        <f t="shared" si="150"/>
        <v/>
      </c>
      <c r="F429" s="25" t="str">
        <f t="shared" si="148"/>
        <v/>
      </c>
      <c r="G429" s="52" t="str">
        <f t="shared" si="143"/>
        <v/>
      </c>
      <c r="H429" s="102" t="str">
        <f t="shared" si="149"/>
        <v/>
      </c>
      <c r="I429" s="51" t="s">
        <v>210</v>
      </c>
      <c r="J429" s="26" t="str">
        <f t="shared" si="151"/>
        <v/>
      </c>
      <c r="K429" s="18"/>
      <c r="L429" s="18"/>
      <c r="M429" s="18"/>
      <c r="N429" s="48" t="str">
        <f t="shared" si="144"/>
        <v/>
      </c>
      <c r="O429" s="21"/>
      <c r="P429" s="18"/>
      <c r="Q429" s="48" t="str">
        <f t="shared" si="145"/>
        <v/>
      </c>
      <c r="R429" s="70" t="str">
        <f>IF(E429="","",N429-P429-Q429)</f>
        <v/>
      </c>
      <c r="S429" s="22"/>
      <c r="T429" s="49" t="str">
        <f t="shared" si="147"/>
        <v/>
      </c>
      <c r="U429" s="49" t="str">
        <f t="shared" si="138"/>
        <v/>
      </c>
      <c r="V429" s="50" t="str">
        <f t="shared" si="139"/>
        <v/>
      </c>
      <c r="W429" s="108" t="str">
        <f t="shared" si="140"/>
        <v/>
      </c>
      <c r="X429" s="347"/>
      <c r="Y429" s="351"/>
      <c r="Z429" s="350"/>
      <c r="AA429" s="190"/>
    </row>
    <row r="430" spans="1:27" ht="15.75" x14ac:dyDescent="0.25">
      <c r="A430" s="23">
        <v>423</v>
      </c>
      <c r="B430" s="19"/>
      <c r="C430" s="20"/>
      <c r="D430" s="55"/>
      <c r="E430" s="24" t="str">
        <f t="shared" si="150"/>
        <v/>
      </c>
      <c r="F430" s="25" t="str">
        <f t="shared" si="148"/>
        <v/>
      </c>
      <c r="G430" s="52" t="str">
        <f t="shared" si="143"/>
        <v/>
      </c>
      <c r="H430" s="102" t="str">
        <f t="shared" si="149"/>
        <v/>
      </c>
      <c r="I430" s="51" t="s">
        <v>210</v>
      </c>
      <c r="J430" s="26" t="str">
        <f t="shared" si="151"/>
        <v/>
      </c>
      <c r="K430" s="18"/>
      <c r="L430" s="18"/>
      <c r="M430" s="18"/>
      <c r="N430" s="48" t="str">
        <f t="shared" si="144"/>
        <v/>
      </c>
      <c r="O430" s="21"/>
      <c r="P430" s="18"/>
      <c r="Q430" s="48" t="str">
        <f t="shared" si="145"/>
        <v/>
      </c>
      <c r="R430" s="70" t="str">
        <f>IF(E430="","",N430-P430-Q430)</f>
        <v/>
      </c>
      <c r="S430" s="22"/>
      <c r="T430" s="49" t="str">
        <f t="shared" si="147"/>
        <v/>
      </c>
      <c r="U430" s="49" t="str">
        <f t="shared" si="138"/>
        <v/>
      </c>
      <c r="V430" s="50" t="str">
        <f t="shared" si="139"/>
        <v/>
      </c>
      <c r="W430" s="108" t="str">
        <f t="shared" si="140"/>
        <v/>
      </c>
      <c r="X430" s="348"/>
      <c r="Y430" s="351"/>
      <c r="Z430" s="350"/>
      <c r="AA430" s="190"/>
    </row>
    <row r="431" spans="1:27" ht="15.75" x14ac:dyDescent="0.25">
      <c r="A431" s="23">
        <v>424</v>
      </c>
      <c r="B431" s="19"/>
      <c r="C431" s="20"/>
      <c r="D431" s="55"/>
      <c r="E431" s="24" t="str">
        <f t="shared" si="150"/>
        <v/>
      </c>
      <c r="F431" s="169" t="str">
        <f t="shared" si="148"/>
        <v/>
      </c>
      <c r="G431" s="52" t="str">
        <f t="shared" si="143"/>
        <v/>
      </c>
      <c r="H431" s="102" t="str">
        <f t="shared" si="149"/>
        <v/>
      </c>
      <c r="I431" s="51" t="s">
        <v>210</v>
      </c>
      <c r="J431" s="26" t="str">
        <f t="shared" si="151"/>
        <v/>
      </c>
      <c r="K431" s="18"/>
      <c r="L431" s="18"/>
      <c r="M431" s="18"/>
      <c r="N431" s="48" t="str">
        <f t="shared" si="144"/>
        <v/>
      </c>
      <c r="O431" s="21"/>
      <c r="P431" s="18"/>
      <c r="Q431" s="48" t="str">
        <f t="shared" si="145"/>
        <v/>
      </c>
      <c r="R431" s="70" t="str">
        <f>IF(E431="","",N431-P431-Q431)</f>
        <v/>
      </c>
      <c r="S431" s="22"/>
      <c r="T431" s="49" t="str">
        <f t="shared" si="147"/>
        <v/>
      </c>
      <c r="U431" s="49" t="str">
        <f t="shared" si="138"/>
        <v/>
      </c>
      <c r="V431" s="50" t="str">
        <f t="shared" ref="V431:V494" si="152">IF(E431="","",R431*0.3)</f>
        <v/>
      </c>
      <c r="W431" s="108" t="str">
        <f t="shared" si="140"/>
        <v/>
      </c>
      <c r="X431" s="93"/>
      <c r="Y431" s="356"/>
      <c r="Z431" s="385"/>
      <c r="AA431" s="190"/>
    </row>
    <row r="432" spans="1:27" ht="15.75" x14ac:dyDescent="0.25">
      <c r="A432" s="23">
        <v>425</v>
      </c>
      <c r="B432" s="19"/>
      <c r="C432" s="20"/>
      <c r="D432" s="55"/>
      <c r="E432" s="24" t="str">
        <f t="shared" si="150"/>
        <v/>
      </c>
      <c r="F432" s="169" t="str">
        <f t="shared" si="148"/>
        <v/>
      </c>
      <c r="G432" s="52" t="str">
        <f t="shared" si="143"/>
        <v/>
      </c>
      <c r="H432" s="102" t="str">
        <f t="shared" si="149"/>
        <v/>
      </c>
      <c r="I432" s="51" t="s">
        <v>210</v>
      </c>
      <c r="J432" s="26" t="str">
        <f t="shared" si="151"/>
        <v/>
      </c>
      <c r="K432" s="18"/>
      <c r="L432" s="18"/>
      <c r="M432" s="18"/>
      <c r="N432" s="48" t="str">
        <f t="shared" si="144"/>
        <v/>
      </c>
      <c r="O432" s="21"/>
      <c r="P432" s="18"/>
      <c r="Q432" s="48" t="str">
        <f t="shared" si="145"/>
        <v/>
      </c>
      <c r="R432" s="70" t="str">
        <f>IF(E432="","",N432-P432-Q432)</f>
        <v/>
      </c>
      <c r="S432" s="22"/>
      <c r="T432" s="49" t="str">
        <f t="shared" si="147"/>
        <v/>
      </c>
      <c r="U432" s="49" t="str">
        <f t="shared" si="138"/>
        <v/>
      </c>
      <c r="V432" s="50" t="str">
        <f t="shared" si="152"/>
        <v/>
      </c>
      <c r="W432" s="108" t="str">
        <f t="shared" si="140"/>
        <v/>
      </c>
      <c r="X432" s="93"/>
      <c r="Y432" s="356"/>
      <c r="Z432" s="386"/>
      <c r="AA432" s="190"/>
    </row>
    <row r="433" spans="1:27" ht="15.75" x14ac:dyDescent="0.25">
      <c r="A433" s="23">
        <v>426</v>
      </c>
      <c r="B433" s="19"/>
      <c r="C433" s="20"/>
      <c r="D433" s="55"/>
      <c r="E433" s="24" t="str">
        <f t="shared" si="150"/>
        <v/>
      </c>
      <c r="F433" s="169" t="str">
        <f t="shared" si="148"/>
        <v/>
      </c>
      <c r="G433" s="52" t="str">
        <f t="shared" si="143"/>
        <v/>
      </c>
      <c r="H433" s="102" t="str">
        <f t="shared" si="149"/>
        <v/>
      </c>
      <c r="I433" s="51" t="s">
        <v>210</v>
      </c>
      <c r="J433" s="26" t="str">
        <f t="shared" si="151"/>
        <v/>
      </c>
      <c r="K433" s="18"/>
      <c r="L433" s="18"/>
      <c r="M433" s="18"/>
      <c r="N433" s="48" t="str">
        <f t="shared" si="144"/>
        <v/>
      </c>
      <c r="O433" s="21"/>
      <c r="P433" s="18"/>
      <c r="Q433" s="48" t="str">
        <f t="shared" si="145"/>
        <v/>
      </c>
      <c r="R433" s="70" t="str">
        <f t="shared" ref="R433:R465" si="153">IF(E433="","",N433-P433-Q433)</f>
        <v/>
      </c>
      <c r="S433" s="22"/>
      <c r="T433" s="49" t="str">
        <f t="shared" si="147"/>
        <v/>
      </c>
      <c r="U433" s="49" t="str">
        <f t="shared" si="138"/>
        <v/>
      </c>
      <c r="V433" s="50" t="str">
        <f t="shared" si="152"/>
        <v/>
      </c>
      <c r="W433" s="108" t="str">
        <f t="shared" si="140"/>
        <v/>
      </c>
      <c r="X433" s="93"/>
      <c r="Y433" s="356"/>
      <c r="Z433" s="386"/>
      <c r="AA433" s="190"/>
    </row>
    <row r="434" spans="1:27" ht="15.75" x14ac:dyDescent="0.25">
      <c r="A434" s="23">
        <v>427</v>
      </c>
      <c r="B434" s="19"/>
      <c r="C434" s="20"/>
      <c r="D434" s="55"/>
      <c r="E434" s="24" t="str">
        <f t="shared" si="150"/>
        <v/>
      </c>
      <c r="F434" s="169" t="str">
        <f t="shared" si="148"/>
        <v/>
      </c>
      <c r="G434" s="52" t="str">
        <f t="shared" si="143"/>
        <v/>
      </c>
      <c r="H434" s="102" t="str">
        <f t="shared" si="149"/>
        <v/>
      </c>
      <c r="I434" s="51" t="s">
        <v>210</v>
      </c>
      <c r="J434" s="26" t="str">
        <f t="shared" si="151"/>
        <v/>
      </c>
      <c r="K434" s="18"/>
      <c r="L434" s="18"/>
      <c r="M434" s="18"/>
      <c r="N434" s="48" t="str">
        <f t="shared" si="144"/>
        <v/>
      </c>
      <c r="O434" s="21"/>
      <c r="P434" s="18"/>
      <c r="Q434" s="48" t="str">
        <f t="shared" si="145"/>
        <v/>
      </c>
      <c r="R434" s="70" t="str">
        <f t="shared" si="153"/>
        <v/>
      </c>
      <c r="S434" s="22"/>
      <c r="T434" s="49" t="str">
        <f t="shared" si="147"/>
        <v/>
      </c>
      <c r="U434" s="49" t="str">
        <f t="shared" si="138"/>
        <v/>
      </c>
      <c r="V434" s="50" t="str">
        <f t="shared" si="152"/>
        <v/>
      </c>
      <c r="W434" s="108" t="str">
        <f t="shared" si="140"/>
        <v/>
      </c>
      <c r="X434" s="109"/>
      <c r="Y434" s="356"/>
      <c r="Z434" s="386"/>
      <c r="AA434" s="190"/>
    </row>
    <row r="435" spans="1:27" ht="15.75" x14ac:dyDescent="0.25">
      <c r="A435" s="23">
        <v>428</v>
      </c>
      <c r="B435" s="19"/>
      <c r="C435" s="20"/>
      <c r="D435" s="55"/>
      <c r="E435" s="24" t="str">
        <f t="shared" si="150"/>
        <v/>
      </c>
      <c r="F435" s="169" t="str">
        <f t="shared" si="148"/>
        <v/>
      </c>
      <c r="G435" s="52" t="str">
        <f t="shared" si="143"/>
        <v/>
      </c>
      <c r="H435" s="102" t="str">
        <f t="shared" si="149"/>
        <v/>
      </c>
      <c r="I435" s="51" t="s">
        <v>210</v>
      </c>
      <c r="J435" s="26" t="str">
        <f t="shared" si="151"/>
        <v/>
      </c>
      <c r="K435" s="18"/>
      <c r="L435" s="18"/>
      <c r="M435" s="18"/>
      <c r="N435" s="48" t="str">
        <f t="shared" si="144"/>
        <v/>
      </c>
      <c r="O435" s="21"/>
      <c r="P435" s="18"/>
      <c r="Q435" s="48" t="str">
        <f t="shared" si="145"/>
        <v/>
      </c>
      <c r="R435" s="70" t="str">
        <f>IF(E435="","",N435-P435-Q435)</f>
        <v/>
      </c>
      <c r="S435" s="22"/>
      <c r="T435" s="49" t="str">
        <f t="shared" si="147"/>
        <v/>
      </c>
      <c r="U435" s="49" t="str">
        <f t="shared" si="138"/>
        <v/>
      </c>
      <c r="V435" s="50" t="str">
        <f t="shared" si="152"/>
        <v/>
      </c>
      <c r="W435" s="108" t="str">
        <f t="shared" si="140"/>
        <v/>
      </c>
      <c r="X435" s="93"/>
      <c r="Y435" s="356"/>
      <c r="Z435" s="386"/>
      <c r="AA435" s="190"/>
    </row>
    <row r="436" spans="1:27" ht="15.75" x14ac:dyDescent="0.25">
      <c r="A436" s="23">
        <v>429</v>
      </c>
      <c r="B436" s="19"/>
      <c r="C436" s="20"/>
      <c r="D436" s="55"/>
      <c r="E436" s="24" t="str">
        <f t="shared" si="150"/>
        <v/>
      </c>
      <c r="F436" s="169" t="str">
        <f t="shared" si="148"/>
        <v/>
      </c>
      <c r="G436" s="52" t="str">
        <f t="shared" si="143"/>
        <v/>
      </c>
      <c r="H436" s="102" t="str">
        <f t="shared" si="149"/>
        <v/>
      </c>
      <c r="I436" s="51" t="s">
        <v>210</v>
      </c>
      <c r="J436" s="26" t="str">
        <f t="shared" si="151"/>
        <v/>
      </c>
      <c r="K436" s="18"/>
      <c r="L436" s="18"/>
      <c r="M436" s="18"/>
      <c r="N436" s="48" t="str">
        <f t="shared" si="144"/>
        <v/>
      </c>
      <c r="O436" s="21"/>
      <c r="P436" s="18"/>
      <c r="Q436" s="48" t="str">
        <f t="shared" si="145"/>
        <v/>
      </c>
      <c r="R436" s="70" t="str">
        <f t="shared" si="153"/>
        <v/>
      </c>
      <c r="S436" s="22"/>
      <c r="T436" s="49" t="str">
        <f t="shared" si="147"/>
        <v/>
      </c>
      <c r="U436" s="49" t="str">
        <f t="shared" si="138"/>
        <v/>
      </c>
      <c r="V436" s="50" t="str">
        <f t="shared" si="152"/>
        <v/>
      </c>
      <c r="W436" s="108" t="str">
        <f t="shared" si="140"/>
        <v/>
      </c>
      <c r="X436" s="17"/>
      <c r="Y436" s="356"/>
      <c r="Z436" s="386"/>
      <c r="AA436" s="190"/>
    </row>
    <row r="437" spans="1:27" ht="15.75" x14ac:dyDescent="0.25">
      <c r="A437" s="23">
        <v>430</v>
      </c>
      <c r="B437" s="19"/>
      <c r="C437" s="20"/>
      <c r="D437" s="55"/>
      <c r="E437" s="24" t="str">
        <f t="shared" si="150"/>
        <v/>
      </c>
      <c r="F437" s="169" t="str">
        <f t="shared" si="148"/>
        <v/>
      </c>
      <c r="G437" s="52" t="str">
        <f t="shared" si="143"/>
        <v/>
      </c>
      <c r="H437" s="102" t="str">
        <f t="shared" si="149"/>
        <v/>
      </c>
      <c r="I437" s="51" t="s">
        <v>210</v>
      </c>
      <c r="J437" s="26" t="str">
        <f t="shared" si="151"/>
        <v/>
      </c>
      <c r="K437" s="18"/>
      <c r="L437" s="18"/>
      <c r="M437" s="18"/>
      <c r="N437" s="48" t="str">
        <f t="shared" si="144"/>
        <v/>
      </c>
      <c r="O437" s="21"/>
      <c r="P437" s="18"/>
      <c r="Q437" s="48" t="str">
        <f t="shared" si="145"/>
        <v/>
      </c>
      <c r="R437" s="70" t="str">
        <f>IF(E437="","",N437-P437-Q437)</f>
        <v/>
      </c>
      <c r="S437" s="22"/>
      <c r="T437" s="49" t="str">
        <f t="shared" si="147"/>
        <v/>
      </c>
      <c r="U437" s="49" t="str">
        <f t="shared" si="138"/>
        <v/>
      </c>
      <c r="V437" s="50" t="str">
        <f t="shared" si="152"/>
        <v/>
      </c>
      <c r="W437" s="108" t="str">
        <f t="shared" si="140"/>
        <v/>
      </c>
      <c r="X437" s="17"/>
      <c r="Y437" s="356"/>
      <c r="Z437" s="386"/>
      <c r="AA437" s="190"/>
    </row>
    <row r="438" spans="1:27" ht="15.75" x14ac:dyDescent="0.25">
      <c r="A438" s="23">
        <v>431</v>
      </c>
      <c r="B438" s="19"/>
      <c r="C438" s="20"/>
      <c r="D438" s="55"/>
      <c r="E438" s="24" t="str">
        <f t="shared" si="150"/>
        <v/>
      </c>
      <c r="F438" s="169" t="str">
        <f t="shared" si="148"/>
        <v/>
      </c>
      <c r="G438" s="52" t="str">
        <f t="shared" si="143"/>
        <v/>
      </c>
      <c r="H438" s="102" t="str">
        <f t="shared" si="149"/>
        <v/>
      </c>
      <c r="I438" s="51" t="s">
        <v>210</v>
      </c>
      <c r="J438" s="26" t="str">
        <f t="shared" si="151"/>
        <v/>
      </c>
      <c r="K438" s="18"/>
      <c r="L438" s="18"/>
      <c r="M438" s="18"/>
      <c r="N438" s="48" t="str">
        <f t="shared" si="144"/>
        <v/>
      </c>
      <c r="O438" s="21"/>
      <c r="P438" s="18"/>
      <c r="Q438" s="48" t="str">
        <f t="shared" si="145"/>
        <v/>
      </c>
      <c r="R438" s="70" t="str">
        <f t="shared" si="153"/>
        <v/>
      </c>
      <c r="S438" s="22"/>
      <c r="T438" s="49" t="str">
        <f t="shared" si="147"/>
        <v/>
      </c>
      <c r="U438" s="49" t="str">
        <f t="shared" si="138"/>
        <v/>
      </c>
      <c r="V438" s="50" t="str">
        <f t="shared" si="152"/>
        <v/>
      </c>
      <c r="W438" s="108" t="str">
        <f t="shared" si="140"/>
        <v/>
      </c>
      <c r="X438" s="109"/>
      <c r="Y438" s="356"/>
      <c r="Z438" s="386"/>
      <c r="AA438" s="190"/>
    </row>
    <row r="439" spans="1:27" ht="15.75" x14ac:dyDescent="0.25">
      <c r="A439" s="23">
        <v>432</v>
      </c>
      <c r="B439" s="19"/>
      <c r="C439" s="20"/>
      <c r="D439" s="55"/>
      <c r="E439" s="24" t="str">
        <f t="shared" si="150"/>
        <v/>
      </c>
      <c r="F439" s="169" t="str">
        <f t="shared" si="148"/>
        <v/>
      </c>
      <c r="G439" s="52" t="str">
        <f t="shared" si="143"/>
        <v/>
      </c>
      <c r="H439" s="102" t="str">
        <f t="shared" si="149"/>
        <v/>
      </c>
      <c r="I439" s="51" t="s">
        <v>210</v>
      </c>
      <c r="J439" s="26" t="str">
        <f t="shared" si="151"/>
        <v/>
      </c>
      <c r="K439" s="18"/>
      <c r="L439" s="18"/>
      <c r="M439" s="18"/>
      <c r="N439" s="48" t="str">
        <f t="shared" si="144"/>
        <v/>
      </c>
      <c r="O439" s="21"/>
      <c r="P439" s="18"/>
      <c r="Q439" s="48" t="str">
        <f t="shared" si="145"/>
        <v/>
      </c>
      <c r="R439" s="70" t="str">
        <f t="shared" si="153"/>
        <v/>
      </c>
      <c r="S439" s="22"/>
      <c r="T439" s="49" t="str">
        <f t="shared" si="147"/>
        <v/>
      </c>
      <c r="U439" s="49" t="str">
        <f t="shared" si="138"/>
        <v/>
      </c>
      <c r="V439" s="50" t="str">
        <f t="shared" si="152"/>
        <v/>
      </c>
      <c r="W439" s="108" t="str">
        <f t="shared" si="140"/>
        <v/>
      </c>
      <c r="X439" s="17"/>
      <c r="Y439" s="356"/>
      <c r="Z439" s="386"/>
      <c r="AA439" s="190"/>
    </row>
    <row r="440" spans="1:27" ht="15.75" x14ac:dyDescent="0.25">
      <c r="A440" s="23">
        <v>433</v>
      </c>
      <c r="B440" s="19"/>
      <c r="C440" s="20"/>
      <c r="D440" s="55"/>
      <c r="E440" s="24" t="str">
        <f t="shared" si="150"/>
        <v/>
      </c>
      <c r="F440" s="169" t="str">
        <f t="shared" si="148"/>
        <v/>
      </c>
      <c r="G440" s="52" t="str">
        <f t="shared" si="143"/>
        <v/>
      </c>
      <c r="H440" s="102" t="str">
        <f t="shared" si="149"/>
        <v/>
      </c>
      <c r="I440" s="51" t="s">
        <v>210</v>
      </c>
      <c r="J440" s="26" t="str">
        <f t="shared" si="151"/>
        <v/>
      </c>
      <c r="K440" s="18"/>
      <c r="L440" s="18"/>
      <c r="M440" s="18"/>
      <c r="N440" s="48" t="str">
        <f t="shared" si="144"/>
        <v/>
      </c>
      <c r="O440" s="21"/>
      <c r="P440" s="18"/>
      <c r="Q440" s="48" t="str">
        <f t="shared" si="145"/>
        <v/>
      </c>
      <c r="R440" s="70" t="str">
        <f t="shared" si="153"/>
        <v/>
      </c>
      <c r="S440" s="22"/>
      <c r="T440" s="49" t="str">
        <f t="shared" si="147"/>
        <v/>
      </c>
      <c r="U440" s="49" t="str">
        <f t="shared" si="138"/>
        <v/>
      </c>
      <c r="V440" s="50" t="str">
        <f t="shared" si="152"/>
        <v/>
      </c>
      <c r="W440" s="108" t="str">
        <f t="shared" si="140"/>
        <v/>
      </c>
      <c r="X440" s="109"/>
      <c r="Y440" s="356"/>
      <c r="Z440" s="386"/>
      <c r="AA440" s="190"/>
    </row>
    <row r="441" spans="1:27" ht="15.75" x14ac:dyDescent="0.25">
      <c r="A441" s="23">
        <v>434</v>
      </c>
      <c r="B441" s="19"/>
      <c r="C441" s="20"/>
      <c r="D441" s="55"/>
      <c r="E441" s="24" t="str">
        <f t="shared" si="150"/>
        <v/>
      </c>
      <c r="F441" s="169" t="str">
        <f t="shared" si="148"/>
        <v/>
      </c>
      <c r="G441" s="52" t="str">
        <f t="shared" si="143"/>
        <v/>
      </c>
      <c r="H441" s="102" t="str">
        <f t="shared" si="149"/>
        <v/>
      </c>
      <c r="I441" s="51" t="s">
        <v>210</v>
      </c>
      <c r="J441" s="26" t="str">
        <f t="shared" si="151"/>
        <v/>
      </c>
      <c r="K441" s="18"/>
      <c r="L441" s="18"/>
      <c r="M441" s="18"/>
      <c r="N441" s="48" t="str">
        <f t="shared" si="144"/>
        <v/>
      </c>
      <c r="O441" s="21"/>
      <c r="P441" s="18"/>
      <c r="Q441" s="48" t="str">
        <f t="shared" si="145"/>
        <v/>
      </c>
      <c r="R441" s="70" t="str">
        <f t="shared" si="153"/>
        <v/>
      </c>
      <c r="S441" s="22"/>
      <c r="T441" s="49" t="str">
        <f t="shared" si="147"/>
        <v/>
      </c>
      <c r="U441" s="49" t="str">
        <f t="shared" si="138"/>
        <v/>
      </c>
      <c r="V441" s="50" t="str">
        <f t="shared" si="152"/>
        <v/>
      </c>
      <c r="W441" s="108" t="str">
        <f t="shared" si="140"/>
        <v/>
      </c>
      <c r="X441" s="17"/>
      <c r="Y441" s="356"/>
      <c r="Z441" s="386"/>
      <c r="AA441" s="190"/>
    </row>
    <row r="442" spans="1:27" ht="15.75" x14ac:dyDescent="0.25">
      <c r="A442" s="23">
        <v>435</v>
      </c>
      <c r="B442" s="19"/>
      <c r="C442" s="20"/>
      <c r="D442" s="55"/>
      <c r="E442" s="24" t="str">
        <f t="shared" si="150"/>
        <v/>
      </c>
      <c r="F442" s="169" t="str">
        <f t="shared" si="148"/>
        <v/>
      </c>
      <c r="G442" s="52" t="str">
        <f t="shared" si="143"/>
        <v/>
      </c>
      <c r="H442" s="102" t="str">
        <f t="shared" si="149"/>
        <v/>
      </c>
      <c r="I442" s="51" t="s">
        <v>210</v>
      </c>
      <c r="J442" s="26" t="str">
        <f t="shared" si="151"/>
        <v/>
      </c>
      <c r="K442" s="18"/>
      <c r="L442" s="18"/>
      <c r="M442" s="18"/>
      <c r="N442" s="48" t="str">
        <f t="shared" si="144"/>
        <v/>
      </c>
      <c r="O442" s="21"/>
      <c r="P442" s="18"/>
      <c r="Q442" s="48" t="str">
        <f t="shared" si="145"/>
        <v/>
      </c>
      <c r="R442" s="70" t="str">
        <f t="shared" si="153"/>
        <v/>
      </c>
      <c r="S442" s="22"/>
      <c r="T442" s="49" t="str">
        <f t="shared" si="147"/>
        <v/>
      </c>
      <c r="U442" s="49" t="str">
        <f t="shared" si="138"/>
        <v/>
      </c>
      <c r="V442" s="50" t="str">
        <f t="shared" si="152"/>
        <v/>
      </c>
      <c r="W442" s="108" t="str">
        <f t="shared" si="140"/>
        <v/>
      </c>
      <c r="X442" s="17"/>
      <c r="Y442" s="356"/>
      <c r="Z442" s="386"/>
      <c r="AA442" s="190"/>
    </row>
    <row r="443" spans="1:27" ht="15.75" x14ac:dyDescent="0.25">
      <c r="A443" s="23">
        <v>436</v>
      </c>
      <c r="B443" s="19"/>
      <c r="C443" s="20"/>
      <c r="D443" s="55"/>
      <c r="E443" s="24" t="str">
        <f t="shared" si="150"/>
        <v/>
      </c>
      <c r="F443" s="169" t="str">
        <f t="shared" si="148"/>
        <v/>
      </c>
      <c r="G443" s="52" t="str">
        <f t="shared" si="143"/>
        <v/>
      </c>
      <c r="H443" s="102" t="str">
        <f t="shared" si="149"/>
        <v/>
      </c>
      <c r="I443" s="51" t="s">
        <v>210</v>
      </c>
      <c r="J443" s="26" t="str">
        <f t="shared" si="151"/>
        <v/>
      </c>
      <c r="K443" s="18"/>
      <c r="L443" s="18"/>
      <c r="M443" s="18"/>
      <c r="N443" s="48" t="str">
        <f t="shared" si="144"/>
        <v/>
      </c>
      <c r="O443" s="21"/>
      <c r="P443" s="18"/>
      <c r="Q443" s="48" t="str">
        <f t="shared" si="145"/>
        <v/>
      </c>
      <c r="R443" s="70" t="str">
        <f t="shared" si="153"/>
        <v/>
      </c>
      <c r="S443" s="22"/>
      <c r="T443" s="49" t="str">
        <f t="shared" si="147"/>
        <v/>
      </c>
      <c r="U443" s="49" t="str">
        <f t="shared" si="138"/>
        <v/>
      </c>
      <c r="V443" s="50" t="str">
        <f t="shared" si="152"/>
        <v/>
      </c>
      <c r="W443" s="108" t="str">
        <f t="shared" si="140"/>
        <v/>
      </c>
      <c r="X443" s="93"/>
      <c r="Y443" s="356"/>
      <c r="Z443" s="386"/>
      <c r="AA443" s="190"/>
    </row>
    <row r="444" spans="1:27" ht="15.75" x14ac:dyDescent="0.25">
      <c r="A444" s="23">
        <v>437</v>
      </c>
      <c r="B444" s="19"/>
      <c r="C444" s="20"/>
      <c r="D444" s="55"/>
      <c r="E444" s="24" t="str">
        <f t="shared" si="150"/>
        <v/>
      </c>
      <c r="F444" s="169" t="str">
        <f t="shared" si="148"/>
        <v/>
      </c>
      <c r="G444" s="52" t="str">
        <f t="shared" si="143"/>
        <v/>
      </c>
      <c r="H444" s="102" t="str">
        <f t="shared" si="149"/>
        <v/>
      </c>
      <c r="I444" s="51" t="s">
        <v>210</v>
      </c>
      <c r="J444" s="26" t="str">
        <f t="shared" si="151"/>
        <v/>
      </c>
      <c r="K444" s="18"/>
      <c r="L444" s="18"/>
      <c r="M444" s="18"/>
      <c r="N444" s="48" t="str">
        <f t="shared" si="144"/>
        <v/>
      </c>
      <c r="O444" s="21"/>
      <c r="P444" s="18"/>
      <c r="Q444" s="48" t="str">
        <f t="shared" si="145"/>
        <v/>
      </c>
      <c r="R444" s="70" t="str">
        <f t="shared" si="153"/>
        <v/>
      </c>
      <c r="S444" s="22"/>
      <c r="T444" s="49" t="str">
        <f t="shared" si="147"/>
        <v/>
      </c>
      <c r="U444" s="49" t="str">
        <f t="shared" si="138"/>
        <v/>
      </c>
      <c r="V444" s="50" t="str">
        <f t="shared" si="152"/>
        <v/>
      </c>
      <c r="W444" s="108" t="str">
        <f t="shared" si="140"/>
        <v/>
      </c>
      <c r="X444" s="93"/>
      <c r="Y444" s="356"/>
      <c r="Z444" s="386"/>
      <c r="AA444" s="190"/>
    </row>
    <row r="445" spans="1:27" ht="15.75" x14ac:dyDescent="0.25">
      <c r="A445" s="23">
        <v>438</v>
      </c>
      <c r="B445" s="19"/>
      <c r="C445" s="20"/>
      <c r="D445" s="55"/>
      <c r="E445" s="24" t="str">
        <f t="shared" si="150"/>
        <v/>
      </c>
      <c r="F445" s="169" t="str">
        <f t="shared" si="148"/>
        <v/>
      </c>
      <c r="G445" s="52" t="str">
        <f t="shared" si="143"/>
        <v/>
      </c>
      <c r="H445" s="102" t="str">
        <f t="shared" si="149"/>
        <v/>
      </c>
      <c r="I445" s="51" t="s">
        <v>210</v>
      </c>
      <c r="J445" s="26" t="str">
        <f t="shared" si="151"/>
        <v/>
      </c>
      <c r="K445" s="18"/>
      <c r="L445" s="18"/>
      <c r="M445" s="18"/>
      <c r="N445" s="48" t="str">
        <f t="shared" si="144"/>
        <v/>
      </c>
      <c r="O445" s="21"/>
      <c r="P445" s="18"/>
      <c r="Q445" s="48" t="str">
        <f t="shared" si="145"/>
        <v/>
      </c>
      <c r="R445" s="70" t="str">
        <f t="shared" si="153"/>
        <v/>
      </c>
      <c r="S445" s="22"/>
      <c r="T445" s="49" t="str">
        <f t="shared" si="147"/>
        <v/>
      </c>
      <c r="U445" s="49" t="str">
        <f t="shared" si="138"/>
        <v/>
      </c>
      <c r="V445" s="50" t="str">
        <f t="shared" si="152"/>
        <v/>
      </c>
      <c r="W445" s="108" t="str">
        <f t="shared" si="140"/>
        <v/>
      </c>
      <c r="X445" s="17"/>
      <c r="Y445" s="356"/>
      <c r="Z445" s="386"/>
      <c r="AA445" s="190"/>
    </row>
    <row r="446" spans="1:27" ht="15.75" x14ac:dyDescent="0.25">
      <c r="A446" s="23">
        <v>439</v>
      </c>
      <c r="B446" s="19"/>
      <c r="C446" s="20"/>
      <c r="D446" s="55"/>
      <c r="E446" s="73" t="str">
        <f>IF(C446="","",VLOOKUP(C446,bdsocios,2,FALSE))</f>
        <v/>
      </c>
      <c r="F446" s="169" t="str">
        <f t="shared" si="148"/>
        <v/>
      </c>
      <c r="G446" s="52" t="str">
        <f>IF(C446="","",VLOOKUP(C446,bdsocios,4,FALSE))</f>
        <v/>
      </c>
      <c r="H446" s="102" t="str">
        <f t="shared" ref="H446:H465" si="154">IF(C446="","",VLOOKUP(C446,bdsocios,5,FALSE))</f>
        <v/>
      </c>
      <c r="I446" s="51" t="s">
        <v>210</v>
      </c>
      <c r="J446" s="26" t="str">
        <f t="shared" si="151"/>
        <v/>
      </c>
      <c r="K446" s="18"/>
      <c r="L446" s="18"/>
      <c r="M446" s="18"/>
      <c r="N446" s="48" t="str">
        <f t="shared" si="144"/>
        <v/>
      </c>
      <c r="O446" s="21"/>
      <c r="P446" s="18"/>
      <c r="Q446" s="48" t="str">
        <f t="shared" si="145"/>
        <v/>
      </c>
      <c r="R446" s="70" t="str">
        <f t="shared" si="153"/>
        <v/>
      </c>
      <c r="S446" s="22"/>
      <c r="T446" s="49" t="str">
        <f t="shared" si="147"/>
        <v/>
      </c>
      <c r="U446" s="49" t="str">
        <f t="shared" si="138"/>
        <v/>
      </c>
      <c r="V446" s="50" t="str">
        <f t="shared" si="152"/>
        <v/>
      </c>
      <c r="W446" s="108" t="str">
        <f t="shared" si="140"/>
        <v/>
      </c>
      <c r="X446" s="93"/>
      <c r="Y446" s="356"/>
      <c r="Z446" s="386"/>
      <c r="AA446" s="190"/>
    </row>
    <row r="447" spans="1:27" ht="15.75" x14ac:dyDescent="0.25">
      <c r="A447" s="23">
        <v>440</v>
      </c>
      <c r="B447" s="19"/>
      <c r="C447" s="20"/>
      <c r="D447" s="55"/>
      <c r="E447" s="73" t="str">
        <f>IF(C447="","",VLOOKUP(C447,bdsocios,2,FALSE))</f>
        <v/>
      </c>
      <c r="F447" s="169" t="str">
        <f t="shared" si="148"/>
        <v/>
      </c>
      <c r="G447" s="52" t="str">
        <f>IF(C447="","",VLOOKUP(C447,bdsocios,4,FALSE))</f>
        <v/>
      </c>
      <c r="H447" s="102" t="str">
        <f t="shared" si="154"/>
        <v/>
      </c>
      <c r="I447" s="51" t="s">
        <v>210</v>
      </c>
      <c r="J447" s="26" t="str">
        <f t="shared" si="151"/>
        <v/>
      </c>
      <c r="K447" s="18"/>
      <c r="L447" s="18"/>
      <c r="M447" s="18"/>
      <c r="N447" s="48" t="str">
        <f t="shared" si="144"/>
        <v/>
      </c>
      <c r="O447" s="21"/>
      <c r="P447" s="18"/>
      <c r="Q447" s="48" t="str">
        <f t="shared" si="145"/>
        <v/>
      </c>
      <c r="R447" s="70" t="str">
        <f t="shared" si="153"/>
        <v/>
      </c>
      <c r="S447" s="22"/>
      <c r="T447" s="49" t="str">
        <f t="shared" si="147"/>
        <v/>
      </c>
      <c r="U447" s="49" t="str">
        <f t="shared" si="138"/>
        <v/>
      </c>
      <c r="V447" s="50" t="str">
        <f t="shared" si="152"/>
        <v/>
      </c>
      <c r="W447" s="108" t="str">
        <f t="shared" si="140"/>
        <v/>
      </c>
      <c r="X447" s="17"/>
      <c r="Y447" s="356"/>
      <c r="Z447" s="386"/>
      <c r="AA447" s="190"/>
    </row>
    <row r="448" spans="1:27" ht="15.75" x14ac:dyDescent="0.25">
      <c r="A448" s="23">
        <v>441</v>
      </c>
      <c r="B448" s="19"/>
      <c r="C448" s="20"/>
      <c r="D448" s="55"/>
      <c r="E448" s="73" t="str">
        <f t="shared" si="150"/>
        <v/>
      </c>
      <c r="F448" s="169" t="str">
        <f t="shared" si="148"/>
        <v/>
      </c>
      <c r="G448" s="52" t="str">
        <f>IF(C448="","",VLOOKUP(C448,bdsocios,4,FALSE))</f>
        <v/>
      </c>
      <c r="H448" s="102" t="str">
        <f t="shared" si="154"/>
        <v/>
      </c>
      <c r="I448" s="51" t="s">
        <v>210</v>
      </c>
      <c r="J448" s="26" t="str">
        <f t="shared" si="151"/>
        <v/>
      </c>
      <c r="K448" s="18"/>
      <c r="L448" s="18"/>
      <c r="M448" s="18"/>
      <c r="N448" s="48" t="str">
        <f t="shared" si="144"/>
        <v/>
      </c>
      <c r="O448" s="21"/>
      <c r="P448" s="18"/>
      <c r="Q448" s="48" t="str">
        <f t="shared" si="145"/>
        <v/>
      </c>
      <c r="R448" s="70" t="str">
        <f t="shared" si="153"/>
        <v/>
      </c>
      <c r="S448" s="22"/>
      <c r="T448" s="49" t="str">
        <f t="shared" si="147"/>
        <v/>
      </c>
      <c r="U448" s="49" t="str">
        <f>IF(E448="","",0.3*R448)</f>
        <v/>
      </c>
      <c r="V448" s="50" t="str">
        <f>IF(E448="","",R448*0.3)</f>
        <v/>
      </c>
      <c r="W448" s="108" t="str">
        <f t="shared" si="140"/>
        <v/>
      </c>
      <c r="X448" s="17"/>
      <c r="Y448" s="356"/>
      <c r="Z448" s="386"/>
      <c r="AA448" s="190"/>
    </row>
    <row r="449" spans="1:27" ht="15.75" x14ac:dyDescent="0.25">
      <c r="A449" s="23">
        <v>442</v>
      </c>
      <c r="B449" s="19"/>
      <c r="C449" s="20"/>
      <c r="D449" s="55"/>
      <c r="E449" s="73" t="str">
        <f t="shared" si="150"/>
        <v/>
      </c>
      <c r="F449" s="169" t="str">
        <f t="shared" si="148"/>
        <v/>
      </c>
      <c r="G449" s="52" t="str">
        <f>IF(C449="","",VLOOKUP(C449,bdsocios,4,FALSE))</f>
        <v/>
      </c>
      <c r="H449" s="102" t="str">
        <f t="shared" si="154"/>
        <v/>
      </c>
      <c r="I449" s="51" t="s">
        <v>210</v>
      </c>
      <c r="J449" s="26" t="str">
        <f t="shared" si="151"/>
        <v/>
      </c>
      <c r="K449" s="18"/>
      <c r="L449" s="18"/>
      <c r="M449" s="18"/>
      <c r="N449" s="48" t="str">
        <f t="shared" si="144"/>
        <v/>
      </c>
      <c r="O449" s="21"/>
      <c r="P449" s="18"/>
      <c r="Q449" s="48" t="str">
        <f t="shared" si="145"/>
        <v/>
      </c>
      <c r="R449" s="70" t="str">
        <f t="shared" si="153"/>
        <v/>
      </c>
      <c r="S449" s="22"/>
      <c r="T449" s="49" t="str">
        <f t="shared" si="147"/>
        <v/>
      </c>
      <c r="U449" s="49" t="str">
        <f t="shared" si="138"/>
        <v/>
      </c>
      <c r="V449" s="50" t="str">
        <f t="shared" si="152"/>
        <v/>
      </c>
      <c r="W449" s="108" t="str">
        <f t="shared" si="140"/>
        <v/>
      </c>
      <c r="X449" s="17"/>
      <c r="Y449" s="356"/>
      <c r="Z449" s="386"/>
      <c r="AA449" s="190"/>
    </row>
    <row r="450" spans="1:27" ht="15.75" x14ac:dyDescent="0.25">
      <c r="A450" s="23">
        <v>443</v>
      </c>
      <c r="B450" s="19"/>
      <c r="C450" s="20"/>
      <c r="D450" s="55"/>
      <c r="E450" s="73" t="str">
        <f t="shared" si="150"/>
        <v/>
      </c>
      <c r="F450" s="169" t="str">
        <f t="shared" si="148"/>
        <v/>
      </c>
      <c r="G450" s="52" t="str">
        <f>IF(C450="","",VLOOKUP(C450,bdsocios,4,FALSE))</f>
        <v/>
      </c>
      <c r="H450" s="102" t="str">
        <f t="shared" si="154"/>
        <v/>
      </c>
      <c r="I450" s="51" t="s">
        <v>210</v>
      </c>
      <c r="J450" s="26" t="str">
        <f t="shared" si="151"/>
        <v/>
      </c>
      <c r="K450" s="18"/>
      <c r="L450" s="18"/>
      <c r="M450" s="18"/>
      <c r="N450" s="48" t="str">
        <f t="shared" si="144"/>
        <v/>
      </c>
      <c r="O450" s="21"/>
      <c r="P450" s="18"/>
      <c r="Q450" s="48" t="str">
        <f t="shared" si="145"/>
        <v/>
      </c>
      <c r="R450" s="70" t="str">
        <f t="shared" si="153"/>
        <v/>
      </c>
      <c r="S450" s="22"/>
      <c r="T450" s="49" t="str">
        <f t="shared" si="147"/>
        <v/>
      </c>
      <c r="U450" s="49" t="str">
        <f t="shared" si="138"/>
        <v/>
      </c>
      <c r="V450" s="50" t="str">
        <f t="shared" si="152"/>
        <v/>
      </c>
      <c r="W450" s="108" t="str">
        <f t="shared" si="140"/>
        <v/>
      </c>
      <c r="X450" s="93"/>
      <c r="Y450" s="356"/>
      <c r="Z450" s="386"/>
      <c r="AA450" s="190"/>
    </row>
    <row r="451" spans="1:27" s="125" customFormat="1" ht="15.75" x14ac:dyDescent="0.25">
      <c r="A451" s="23">
        <v>444</v>
      </c>
      <c r="B451" s="19"/>
      <c r="C451" s="101"/>
      <c r="D451" s="55"/>
      <c r="E451" s="73" t="str">
        <f t="shared" si="150"/>
        <v/>
      </c>
      <c r="F451" s="169" t="str">
        <f t="shared" si="148"/>
        <v/>
      </c>
      <c r="G451" s="52" t="str">
        <f t="shared" si="143"/>
        <v/>
      </c>
      <c r="H451" s="102" t="str">
        <f t="shared" si="154"/>
        <v/>
      </c>
      <c r="I451" s="51" t="s">
        <v>210</v>
      </c>
      <c r="J451" s="26" t="str">
        <f t="shared" si="151"/>
        <v/>
      </c>
      <c r="K451" s="18"/>
      <c r="L451" s="18"/>
      <c r="M451" s="18"/>
      <c r="N451" s="48" t="str">
        <f t="shared" si="144"/>
        <v/>
      </c>
      <c r="O451" s="105"/>
      <c r="P451" s="18"/>
      <c r="Q451" s="48" t="str">
        <f t="shared" si="145"/>
        <v/>
      </c>
      <c r="R451" s="70" t="str">
        <f t="shared" si="153"/>
        <v/>
      </c>
      <c r="S451" s="22"/>
      <c r="T451" s="49" t="str">
        <f t="shared" si="147"/>
        <v/>
      </c>
      <c r="U451" s="49" t="str">
        <f t="shared" si="138"/>
        <v/>
      </c>
      <c r="V451" s="50" t="str">
        <f t="shared" si="152"/>
        <v/>
      </c>
      <c r="W451" s="108" t="str">
        <f t="shared" si="140"/>
        <v/>
      </c>
      <c r="X451" s="126"/>
      <c r="Y451" s="356"/>
      <c r="Z451" s="386"/>
      <c r="AA451" s="190"/>
    </row>
    <row r="452" spans="1:27" ht="15.75" x14ac:dyDescent="0.25">
      <c r="A452" s="23">
        <v>445</v>
      </c>
      <c r="B452" s="19"/>
      <c r="C452" s="20"/>
      <c r="D452" s="55"/>
      <c r="E452" s="73" t="str">
        <f t="shared" si="150"/>
        <v/>
      </c>
      <c r="F452" s="169" t="str">
        <f t="shared" si="148"/>
        <v/>
      </c>
      <c r="G452" s="52" t="str">
        <f t="shared" si="143"/>
        <v/>
      </c>
      <c r="H452" s="102" t="str">
        <f t="shared" si="154"/>
        <v/>
      </c>
      <c r="I452" s="51" t="s">
        <v>210</v>
      </c>
      <c r="J452" s="26" t="str">
        <f t="shared" si="151"/>
        <v/>
      </c>
      <c r="K452" s="18"/>
      <c r="L452" s="18"/>
      <c r="M452" s="18"/>
      <c r="N452" s="48" t="str">
        <f t="shared" si="144"/>
        <v/>
      </c>
      <c r="O452" s="21"/>
      <c r="P452" s="18"/>
      <c r="Q452" s="48" t="str">
        <f t="shared" si="145"/>
        <v/>
      </c>
      <c r="R452" s="70" t="str">
        <f t="shared" si="153"/>
        <v/>
      </c>
      <c r="S452" s="22"/>
      <c r="T452" s="49" t="str">
        <f t="shared" si="147"/>
        <v/>
      </c>
      <c r="U452" s="49" t="str">
        <f t="shared" si="138"/>
        <v/>
      </c>
      <c r="V452" s="50" t="str">
        <f t="shared" si="152"/>
        <v/>
      </c>
      <c r="W452" s="108" t="str">
        <f>IF(E452="","",T452-U452-V452-O452)</f>
        <v/>
      </c>
      <c r="X452" s="113"/>
      <c r="Y452" s="356"/>
      <c r="Z452" s="386"/>
      <c r="AA452" s="190"/>
    </row>
    <row r="453" spans="1:27" s="129" customFormat="1" ht="15.75" x14ac:dyDescent="0.25">
      <c r="A453" s="23">
        <v>446</v>
      </c>
      <c r="B453" s="19"/>
      <c r="C453" s="101"/>
      <c r="D453" s="55"/>
      <c r="E453" s="73" t="str">
        <f t="shared" si="150"/>
        <v/>
      </c>
      <c r="F453" s="169" t="str">
        <f t="shared" si="148"/>
        <v/>
      </c>
      <c r="G453" s="52" t="str">
        <f t="shared" si="143"/>
        <v/>
      </c>
      <c r="H453" s="102" t="str">
        <f t="shared" si="154"/>
        <v/>
      </c>
      <c r="I453" s="51" t="s">
        <v>210</v>
      </c>
      <c r="J453" s="26" t="str">
        <f t="shared" si="151"/>
        <v/>
      </c>
      <c r="K453" s="18"/>
      <c r="L453" s="18"/>
      <c r="M453" s="18"/>
      <c r="N453" s="48" t="str">
        <f t="shared" si="144"/>
        <v/>
      </c>
      <c r="O453" s="21"/>
      <c r="P453" s="18"/>
      <c r="Q453" s="48" t="str">
        <f t="shared" si="145"/>
        <v/>
      </c>
      <c r="R453" s="70" t="str">
        <f t="shared" si="153"/>
        <v/>
      </c>
      <c r="S453" s="22"/>
      <c r="T453" s="49" t="str">
        <f t="shared" si="147"/>
        <v/>
      </c>
      <c r="U453" s="49" t="str">
        <f t="shared" si="138"/>
        <v/>
      </c>
      <c r="V453" s="50" t="str">
        <f t="shared" si="152"/>
        <v/>
      </c>
      <c r="W453" s="108" t="str">
        <f t="shared" si="140"/>
        <v/>
      </c>
      <c r="X453" s="128"/>
      <c r="Y453" s="356"/>
      <c r="Z453" s="386"/>
      <c r="AA453" s="190"/>
    </row>
    <row r="454" spans="1:27" s="129" customFormat="1" ht="15.75" x14ac:dyDescent="0.25">
      <c r="A454" s="23">
        <v>447</v>
      </c>
      <c r="B454" s="19"/>
      <c r="C454" s="101"/>
      <c r="D454" s="55"/>
      <c r="E454" s="73" t="str">
        <f t="shared" si="150"/>
        <v/>
      </c>
      <c r="F454" s="169" t="str">
        <f t="shared" si="148"/>
        <v/>
      </c>
      <c r="G454" s="52" t="str">
        <f t="shared" si="143"/>
        <v/>
      </c>
      <c r="H454" s="102" t="str">
        <f t="shared" si="154"/>
        <v/>
      </c>
      <c r="I454" s="51" t="s">
        <v>210</v>
      </c>
      <c r="J454" s="26" t="str">
        <f t="shared" si="151"/>
        <v/>
      </c>
      <c r="K454" s="18"/>
      <c r="L454" s="18"/>
      <c r="M454" s="18"/>
      <c r="N454" s="48" t="str">
        <f t="shared" si="144"/>
        <v/>
      </c>
      <c r="O454" s="21"/>
      <c r="P454" s="18"/>
      <c r="Q454" s="48" t="str">
        <f t="shared" si="145"/>
        <v/>
      </c>
      <c r="R454" s="70" t="str">
        <f t="shared" si="153"/>
        <v/>
      </c>
      <c r="S454" s="22"/>
      <c r="T454" s="49" t="str">
        <f t="shared" si="147"/>
        <v/>
      </c>
      <c r="U454" s="49" t="str">
        <f t="shared" si="138"/>
        <v/>
      </c>
      <c r="V454" s="50" t="str">
        <f t="shared" si="152"/>
        <v/>
      </c>
      <c r="W454" s="108" t="str">
        <f t="shared" si="140"/>
        <v/>
      </c>
      <c r="X454" s="130"/>
      <c r="Y454" s="356"/>
      <c r="Z454" s="386"/>
      <c r="AA454" s="190"/>
    </row>
    <row r="455" spans="1:27" s="129" customFormat="1" ht="15.75" x14ac:dyDescent="0.25">
      <c r="A455" s="23">
        <v>448</v>
      </c>
      <c r="B455" s="19"/>
      <c r="C455" s="101"/>
      <c r="D455" s="55"/>
      <c r="E455" s="73" t="str">
        <f t="shared" si="150"/>
        <v/>
      </c>
      <c r="F455" s="169" t="str">
        <f t="shared" si="148"/>
        <v/>
      </c>
      <c r="G455" s="52" t="str">
        <f t="shared" ref="G455:G518" si="155">IF(C455="","",VLOOKUP(C455,bdsocios,4,FALSE))</f>
        <v/>
      </c>
      <c r="H455" s="102" t="str">
        <f t="shared" si="154"/>
        <v/>
      </c>
      <c r="I455" s="51" t="s">
        <v>210</v>
      </c>
      <c r="J455" s="26" t="str">
        <f t="shared" si="151"/>
        <v/>
      </c>
      <c r="K455" s="18"/>
      <c r="L455" s="18"/>
      <c r="M455" s="18"/>
      <c r="N455" s="48" t="str">
        <f t="shared" si="144"/>
        <v/>
      </c>
      <c r="O455" s="21"/>
      <c r="P455" s="18"/>
      <c r="Q455" s="48" t="str">
        <f t="shared" ref="Q455:Q518" si="156">IF(E455="","",2*O455)</f>
        <v/>
      </c>
      <c r="R455" s="70" t="str">
        <f t="shared" si="153"/>
        <v/>
      </c>
      <c r="S455" s="22"/>
      <c r="T455" s="49" t="str">
        <f t="shared" si="147"/>
        <v/>
      </c>
      <c r="U455" s="49" t="str">
        <f t="shared" si="138"/>
        <v/>
      </c>
      <c r="V455" s="50" t="str">
        <f t="shared" si="152"/>
        <v/>
      </c>
      <c r="W455" s="108" t="str">
        <f t="shared" si="140"/>
        <v/>
      </c>
      <c r="X455" s="131"/>
      <c r="Y455" s="356"/>
      <c r="Z455" s="386"/>
      <c r="AA455" s="190"/>
    </row>
    <row r="456" spans="1:27" s="125" customFormat="1" ht="15.75" x14ac:dyDescent="0.25">
      <c r="A456" s="23">
        <v>449</v>
      </c>
      <c r="B456" s="19"/>
      <c r="C456" s="101"/>
      <c r="D456" s="55"/>
      <c r="E456" s="73" t="str">
        <f t="shared" si="150"/>
        <v/>
      </c>
      <c r="F456" s="169" t="str">
        <f t="shared" si="148"/>
        <v/>
      </c>
      <c r="G456" s="52" t="str">
        <f t="shared" si="155"/>
        <v/>
      </c>
      <c r="H456" s="102" t="str">
        <f t="shared" si="154"/>
        <v/>
      </c>
      <c r="I456" s="51" t="s">
        <v>210</v>
      </c>
      <c r="J456" s="26" t="str">
        <f t="shared" si="151"/>
        <v/>
      </c>
      <c r="K456" s="18"/>
      <c r="L456" s="18"/>
      <c r="M456" s="18"/>
      <c r="N456" s="48" t="str">
        <f t="shared" si="144"/>
        <v/>
      </c>
      <c r="O456" s="105"/>
      <c r="P456" s="18"/>
      <c r="Q456" s="48" t="str">
        <f t="shared" si="156"/>
        <v/>
      </c>
      <c r="R456" s="70" t="str">
        <f t="shared" si="153"/>
        <v/>
      </c>
      <c r="S456" s="22"/>
      <c r="T456" s="49" t="str">
        <f t="shared" si="147"/>
        <v/>
      </c>
      <c r="U456" s="49" t="str">
        <f t="shared" si="138"/>
        <v/>
      </c>
      <c r="V456" s="50" t="str">
        <f t="shared" si="152"/>
        <v/>
      </c>
      <c r="W456" s="108" t="str">
        <f t="shared" si="140"/>
        <v/>
      </c>
      <c r="X456" s="126"/>
      <c r="Y456" s="356"/>
      <c r="Z456" s="386"/>
      <c r="AA456" s="190"/>
    </row>
    <row r="457" spans="1:27" s="129" customFormat="1" ht="15.75" x14ac:dyDescent="0.25">
      <c r="A457" s="23">
        <v>450</v>
      </c>
      <c r="B457" s="19"/>
      <c r="C457" s="101"/>
      <c r="D457" s="55"/>
      <c r="E457" s="73" t="str">
        <f t="shared" si="150"/>
        <v/>
      </c>
      <c r="F457" s="169" t="str">
        <f t="shared" si="148"/>
        <v/>
      </c>
      <c r="G457" s="52" t="str">
        <f t="shared" si="155"/>
        <v/>
      </c>
      <c r="H457" s="102" t="str">
        <f t="shared" si="154"/>
        <v/>
      </c>
      <c r="I457" s="51" t="s">
        <v>210</v>
      </c>
      <c r="J457" s="26" t="str">
        <f t="shared" si="151"/>
        <v/>
      </c>
      <c r="K457" s="18"/>
      <c r="L457" s="18"/>
      <c r="M457" s="18"/>
      <c r="N457" s="48" t="str">
        <f t="shared" si="144"/>
        <v/>
      </c>
      <c r="O457" s="21"/>
      <c r="P457" s="18"/>
      <c r="Q457" s="48" t="str">
        <f t="shared" si="156"/>
        <v/>
      </c>
      <c r="R457" s="70" t="str">
        <f t="shared" si="153"/>
        <v/>
      </c>
      <c r="S457" s="22"/>
      <c r="T457" s="49" t="str">
        <f t="shared" si="147"/>
        <v/>
      </c>
      <c r="U457" s="49" t="str">
        <f t="shared" si="138"/>
        <v/>
      </c>
      <c r="V457" s="50" t="str">
        <f t="shared" si="152"/>
        <v/>
      </c>
      <c r="W457" s="108" t="str">
        <f t="shared" si="140"/>
        <v/>
      </c>
      <c r="X457" s="131"/>
      <c r="Y457" s="356"/>
      <c r="Z457" s="386"/>
      <c r="AA457" s="190"/>
    </row>
    <row r="458" spans="1:27" s="129" customFormat="1" ht="15.75" x14ac:dyDescent="0.25">
      <c r="A458" s="23">
        <v>451</v>
      </c>
      <c r="B458" s="19"/>
      <c r="C458" s="101"/>
      <c r="D458" s="55"/>
      <c r="E458" s="73" t="str">
        <f t="shared" si="150"/>
        <v/>
      </c>
      <c r="F458" s="169" t="str">
        <f t="shared" si="148"/>
        <v/>
      </c>
      <c r="G458" s="52" t="str">
        <f t="shared" si="155"/>
        <v/>
      </c>
      <c r="H458" s="102" t="str">
        <f t="shared" si="154"/>
        <v/>
      </c>
      <c r="I458" s="51" t="s">
        <v>210</v>
      </c>
      <c r="J458" s="26" t="str">
        <f t="shared" si="151"/>
        <v/>
      </c>
      <c r="K458" s="18"/>
      <c r="L458" s="18"/>
      <c r="M458" s="18"/>
      <c r="N458" s="48" t="str">
        <f t="shared" si="144"/>
        <v/>
      </c>
      <c r="O458" s="21"/>
      <c r="P458" s="18"/>
      <c r="Q458" s="48" t="str">
        <f t="shared" si="156"/>
        <v/>
      </c>
      <c r="R458" s="70" t="str">
        <f t="shared" si="153"/>
        <v/>
      </c>
      <c r="S458" s="22"/>
      <c r="T458" s="49" t="str">
        <f t="shared" si="147"/>
        <v/>
      </c>
      <c r="U458" s="49" t="str">
        <f t="shared" si="138"/>
        <v/>
      </c>
      <c r="V458" s="50" t="str">
        <f t="shared" si="152"/>
        <v/>
      </c>
      <c r="W458" s="108" t="str">
        <f t="shared" si="140"/>
        <v/>
      </c>
      <c r="X458" s="130"/>
      <c r="Y458" s="356"/>
      <c r="Z458" s="386"/>
      <c r="AA458" s="190"/>
    </row>
    <row r="459" spans="1:27" s="129" customFormat="1" ht="15.75" x14ac:dyDescent="0.25">
      <c r="A459" s="23">
        <v>452</v>
      </c>
      <c r="B459" s="19"/>
      <c r="C459" s="101"/>
      <c r="D459" s="55"/>
      <c r="E459" s="73" t="str">
        <f t="shared" ref="E459:E518" si="157">IF(C459="","",VLOOKUP(C459,bdsocios,2,FALSE))</f>
        <v/>
      </c>
      <c r="F459" s="169" t="str">
        <f t="shared" ref="F459:F518" si="158">IF(C459="","",VLOOKUP(C459,bdsocios,3,FALSE))</f>
        <v/>
      </c>
      <c r="G459" s="52" t="str">
        <f t="shared" si="155"/>
        <v/>
      </c>
      <c r="H459" s="102" t="str">
        <f t="shared" si="154"/>
        <v/>
      </c>
      <c r="I459" s="51" t="s">
        <v>210</v>
      </c>
      <c r="J459" s="26" t="str">
        <f t="shared" si="151"/>
        <v/>
      </c>
      <c r="K459" s="18"/>
      <c r="L459" s="18"/>
      <c r="M459" s="18"/>
      <c r="N459" s="48" t="str">
        <f t="shared" si="144"/>
        <v/>
      </c>
      <c r="O459" s="105"/>
      <c r="P459" s="18"/>
      <c r="Q459" s="48" t="str">
        <f t="shared" si="156"/>
        <v/>
      </c>
      <c r="R459" s="70" t="str">
        <f t="shared" si="153"/>
        <v/>
      </c>
      <c r="S459" s="22"/>
      <c r="T459" s="49" t="str">
        <f t="shared" si="147"/>
        <v/>
      </c>
      <c r="U459" s="49" t="str">
        <f t="shared" si="138"/>
        <v/>
      </c>
      <c r="V459" s="50" t="str">
        <f t="shared" si="152"/>
        <v/>
      </c>
      <c r="W459" s="108" t="str">
        <f t="shared" si="140"/>
        <v/>
      </c>
      <c r="X459" s="130"/>
      <c r="Y459" s="356"/>
      <c r="Z459" s="386"/>
      <c r="AA459" s="190"/>
    </row>
    <row r="460" spans="1:27" s="129" customFormat="1" ht="15.75" x14ac:dyDescent="0.25">
      <c r="A460" s="23">
        <v>453</v>
      </c>
      <c r="B460" s="19"/>
      <c r="C460" s="101"/>
      <c r="D460" s="55"/>
      <c r="E460" s="73" t="str">
        <f t="shared" si="157"/>
        <v/>
      </c>
      <c r="F460" s="169" t="str">
        <f t="shared" si="158"/>
        <v/>
      </c>
      <c r="G460" s="52" t="str">
        <f t="shared" si="155"/>
        <v/>
      </c>
      <c r="H460" s="102" t="str">
        <f t="shared" si="154"/>
        <v/>
      </c>
      <c r="I460" s="51" t="s">
        <v>210</v>
      </c>
      <c r="J460" s="26" t="str">
        <f t="shared" si="151"/>
        <v/>
      </c>
      <c r="K460" s="18"/>
      <c r="L460" s="18"/>
      <c r="M460" s="18"/>
      <c r="N460" s="48" t="str">
        <f t="shared" ref="N460:N518" si="159">IF(E460="","",K460+L460+M460)</f>
        <v/>
      </c>
      <c r="O460" s="105"/>
      <c r="P460" s="18"/>
      <c r="Q460" s="48" t="str">
        <f t="shared" si="156"/>
        <v/>
      </c>
      <c r="R460" s="70" t="str">
        <f t="shared" si="153"/>
        <v/>
      </c>
      <c r="S460" s="22"/>
      <c r="T460" s="49" t="str">
        <f t="shared" si="147"/>
        <v/>
      </c>
      <c r="U460" s="49" t="str">
        <f t="shared" si="138"/>
        <v/>
      </c>
      <c r="V460" s="50" t="str">
        <f t="shared" si="152"/>
        <v/>
      </c>
      <c r="W460" s="108" t="str">
        <f t="shared" si="140"/>
        <v/>
      </c>
      <c r="X460" s="130"/>
      <c r="Y460" s="356"/>
      <c r="Z460" s="386"/>
      <c r="AA460" s="190"/>
    </row>
    <row r="461" spans="1:27" s="125" customFormat="1" ht="15.75" x14ac:dyDescent="0.25">
      <c r="A461" s="23">
        <v>454</v>
      </c>
      <c r="B461" s="19"/>
      <c r="C461" s="101"/>
      <c r="D461" s="55"/>
      <c r="E461" s="73" t="str">
        <f t="shared" si="157"/>
        <v/>
      </c>
      <c r="F461" s="169" t="str">
        <f t="shared" si="158"/>
        <v/>
      </c>
      <c r="G461" s="52" t="str">
        <f t="shared" si="155"/>
        <v/>
      </c>
      <c r="H461" s="102" t="str">
        <f t="shared" si="154"/>
        <v/>
      </c>
      <c r="I461" s="51" t="s">
        <v>210</v>
      </c>
      <c r="J461" s="26" t="str">
        <f t="shared" si="151"/>
        <v/>
      </c>
      <c r="K461" s="18"/>
      <c r="L461" s="18"/>
      <c r="M461" s="18"/>
      <c r="N461" s="48" t="str">
        <f t="shared" si="159"/>
        <v/>
      </c>
      <c r="O461" s="105"/>
      <c r="P461" s="18"/>
      <c r="Q461" s="48" t="str">
        <f t="shared" si="156"/>
        <v/>
      </c>
      <c r="R461" s="70" t="str">
        <f t="shared" si="153"/>
        <v/>
      </c>
      <c r="S461" s="22"/>
      <c r="T461" s="49" t="str">
        <f t="shared" si="147"/>
        <v/>
      </c>
      <c r="U461" s="49" t="str">
        <f t="shared" si="138"/>
        <v/>
      </c>
      <c r="V461" s="50" t="str">
        <f t="shared" si="152"/>
        <v/>
      </c>
      <c r="W461" s="108" t="str">
        <f t="shared" si="140"/>
        <v/>
      </c>
      <c r="X461" s="127"/>
      <c r="Y461" s="356"/>
      <c r="Z461" s="386"/>
      <c r="AA461" s="190"/>
    </row>
    <row r="462" spans="1:27" s="129" customFormat="1" ht="15.75" x14ac:dyDescent="0.25">
      <c r="A462" s="23">
        <v>455</v>
      </c>
      <c r="B462" s="19"/>
      <c r="C462" s="101"/>
      <c r="D462" s="55"/>
      <c r="E462" s="73" t="str">
        <f t="shared" si="157"/>
        <v/>
      </c>
      <c r="F462" s="169" t="str">
        <f t="shared" si="158"/>
        <v/>
      </c>
      <c r="G462" s="52" t="str">
        <f t="shared" si="155"/>
        <v/>
      </c>
      <c r="H462" s="102" t="str">
        <f t="shared" si="154"/>
        <v/>
      </c>
      <c r="I462" s="51" t="s">
        <v>210</v>
      </c>
      <c r="J462" s="26" t="str">
        <f t="shared" si="151"/>
        <v/>
      </c>
      <c r="K462" s="18"/>
      <c r="L462" s="18"/>
      <c r="M462" s="18"/>
      <c r="N462" s="48" t="str">
        <f>IF(E462="","",K462+L462+M462)</f>
        <v/>
      </c>
      <c r="O462" s="105"/>
      <c r="P462" s="18"/>
      <c r="Q462" s="48" t="str">
        <f t="shared" si="156"/>
        <v/>
      </c>
      <c r="R462" s="70" t="str">
        <f t="shared" si="153"/>
        <v/>
      </c>
      <c r="S462" s="22"/>
      <c r="T462" s="49" t="str">
        <f t="shared" si="147"/>
        <v/>
      </c>
      <c r="U462" s="49" t="str">
        <f t="shared" si="138"/>
        <v/>
      </c>
      <c r="V462" s="50" t="str">
        <f t="shared" si="152"/>
        <v/>
      </c>
      <c r="W462" s="108" t="str">
        <f t="shared" si="140"/>
        <v/>
      </c>
      <c r="X462" s="130"/>
      <c r="Y462" s="356"/>
      <c r="Z462" s="386"/>
      <c r="AA462" s="190"/>
    </row>
    <row r="463" spans="1:27" s="125" customFormat="1" ht="15.75" x14ac:dyDescent="0.25">
      <c r="A463" s="23">
        <v>456</v>
      </c>
      <c r="B463" s="19"/>
      <c r="C463" s="101"/>
      <c r="D463" s="55"/>
      <c r="E463" s="73" t="str">
        <f t="shared" si="157"/>
        <v/>
      </c>
      <c r="F463" s="169" t="str">
        <f t="shared" si="158"/>
        <v/>
      </c>
      <c r="G463" s="52" t="str">
        <f t="shared" si="155"/>
        <v/>
      </c>
      <c r="H463" s="102" t="str">
        <f t="shared" si="154"/>
        <v/>
      </c>
      <c r="I463" s="51" t="s">
        <v>210</v>
      </c>
      <c r="J463" s="26" t="str">
        <f t="shared" si="151"/>
        <v/>
      </c>
      <c r="K463" s="18"/>
      <c r="L463" s="18"/>
      <c r="M463" s="18"/>
      <c r="N463" s="48" t="str">
        <f t="shared" si="159"/>
        <v/>
      </c>
      <c r="O463" s="105"/>
      <c r="P463" s="18"/>
      <c r="Q463" s="48" t="str">
        <f t="shared" si="156"/>
        <v/>
      </c>
      <c r="R463" s="70" t="str">
        <f t="shared" si="153"/>
        <v/>
      </c>
      <c r="S463" s="22"/>
      <c r="T463" s="49" t="str">
        <f t="shared" si="147"/>
        <v/>
      </c>
      <c r="U463" s="49" t="str">
        <f t="shared" si="138"/>
        <v/>
      </c>
      <c r="V463" s="50" t="str">
        <f t="shared" si="152"/>
        <v/>
      </c>
      <c r="W463" s="108" t="str">
        <f t="shared" si="140"/>
        <v/>
      </c>
      <c r="X463" s="126"/>
      <c r="Y463" s="356"/>
      <c r="Z463" s="386"/>
      <c r="AA463" s="190"/>
    </row>
    <row r="464" spans="1:27" s="129" customFormat="1" ht="15.75" x14ac:dyDescent="0.25">
      <c r="A464" s="145">
        <v>457</v>
      </c>
      <c r="B464" s="19"/>
      <c r="C464" s="101"/>
      <c r="D464" s="55"/>
      <c r="E464" s="73" t="str">
        <f t="shared" si="157"/>
        <v/>
      </c>
      <c r="F464" s="169" t="str">
        <f t="shared" si="158"/>
        <v/>
      </c>
      <c r="G464" s="189" t="str">
        <f t="shared" si="155"/>
        <v/>
      </c>
      <c r="H464" s="102" t="str">
        <f t="shared" si="154"/>
        <v/>
      </c>
      <c r="I464" s="149" t="s">
        <v>210</v>
      </c>
      <c r="J464" s="26" t="str">
        <f t="shared" si="151"/>
        <v/>
      </c>
      <c r="K464" s="103"/>
      <c r="L464" s="103"/>
      <c r="M464" s="103"/>
      <c r="N464" s="48" t="str">
        <f t="shared" si="159"/>
        <v/>
      </c>
      <c r="O464" s="105"/>
      <c r="P464" s="18"/>
      <c r="Q464" s="104" t="str">
        <f t="shared" si="156"/>
        <v/>
      </c>
      <c r="R464" s="70" t="str">
        <f t="shared" si="153"/>
        <v/>
      </c>
      <c r="S464" s="22"/>
      <c r="T464" s="49" t="str">
        <f t="shared" si="147"/>
        <v/>
      </c>
      <c r="U464" s="49" t="str">
        <f t="shared" si="138"/>
        <v/>
      </c>
      <c r="V464" s="50" t="str">
        <f t="shared" si="152"/>
        <v/>
      </c>
      <c r="W464" s="108" t="str">
        <f t="shared" si="140"/>
        <v/>
      </c>
      <c r="X464" s="130"/>
      <c r="Y464" s="356"/>
      <c r="Z464" s="386"/>
      <c r="AA464" s="190"/>
    </row>
    <row r="465" spans="1:27" s="125" customFormat="1" ht="15.75" x14ac:dyDescent="0.25">
      <c r="A465" s="145">
        <v>458</v>
      </c>
      <c r="B465" s="19"/>
      <c r="C465" s="101"/>
      <c r="D465" s="55"/>
      <c r="E465" s="73" t="str">
        <f t="shared" si="157"/>
        <v/>
      </c>
      <c r="F465" s="169" t="str">
        <f t="shared" si="158"/>
        <v/>
      </c>
      <c r="G465" s="189" t="str">
        <f t="shared" si="155"/>
        <v/>
      </c>
      <c r="H465" s="102" t="str">
        <f t="shared" si="154"/>
        <v/>
      </c>
      <c r="I465" s="149" t="s">
        <v>210</v>
      </c>
      <c r="J465" s="26" t="str">
        <f t="shared" si="151"/>
        <v/>
      </c>
      <c r="K465" s="103"/>
      <c r="L465" s="103"/>
      <c r="M465" s="103"/>
      <c r="N465" s="48" t="str">
        <f t="shared" si="159"/>
        <v/>
      </c>
      <c r="O465" s="105"/>
      <c r="P465" s="18"/>
      <c r="Q465" s="104" t="str">
        <f t="shared" si="156"/>
        <v/>
      </c>
      <c r="R465" s="70" t="str">
        <f t="shared" si="153"/>
        <v/>
      </c>
      <c r="S465" s="22"/>
      <c r="T465" s="49" t="str">
        <f t="shared" si="147"/>
        <v/>
      </c>
      <c r="U465" s="49" t="str">
        <f t="shared" si="138"/>
        <v/>
      </c>
      <c r="V465" s="50" t="str">
        <f t="shared" si="152"/>
        <v/>
      </c>
      <c r="W465" s="108" t="str">
        <f t="shared" si="140"/>
        <v/>
      </c>
      <c r="X465" s="126"/>
      <c r="Y465" s="356"/>
      <c r="Z465" s="386"/>
      <c r="AA465" s="190"/>
    </row>
    <row r="466" spans="1:27" s="125" customFormat="1" ht="15.75" x14ac:dyDescent="0.25">
      <c r="A466" s="145">
        <v>459</v>
      </c>
      <c r="B466" s="100"/>
      <c r="C466" s="101"/>
      <c r="D466" s="146"/>
      <c r="E466" s="73" t="str">
        <f t="shared" si="157"/>
        <v/>
      </c>
      <c r="F466" s="153" t="str">
        <f t="shared" si="158"/>
        <v/>
      </c>
      <c r="G466" s="189" t="str">
        <f t="shared" si="155"/>
        <v/>
      </c>
      <c r="H466" s="102" t="str">
        <f t="shared" ref="H466:H531" si="160">IF(C466="","",VLOOKUP(C466,bdsocios,5,FALSE))</f>
        <v/>
      </c>
      <c r="I466" s="149" t="s">
        <v>210</v>
      </c>
      <c r="J466" s="150" t="str">
        <f t="shared" ref="J466:J529" si="161">IF(E466="","","KGS")</f>
        <v/>
      </c>
      <c r="K466" s="103"/>
      <c r="L466" s="103"/>
      <c r="M466" s="103"/>
      <c r="N466" s="48" t="str">
        <f t="shared" si="159"/>
        <v/>
      </c>
      <c r="O466" s="105"/>
      <c r="P466" s="18"/>
      <c r="Q466" s="104" t="str">
        <f t="shared" si="156"/>
        <v/>
      </c>
      <c r="R466" s="106" t="str">
        <f t="shared" ref="R466:R518" si="162">IF(E466="","",N466-P466-Q466)</f>
        <v/>
      </c>
      <c r="S466" s="22"/>
      <c r="T466" s="49" t="str">
        <f t="shared" si="147"/>
        <v/>
      </c>
      <c r="U466" s="49" t="str">
        <f t="shared" si="138"/>
        <v/>
      </c>
      <c r="V466" s="50" t="str">
        <f t="shared" si="152"/>
        <v/>
      </c>
      <c r="W466" s="108" t="str">
        <f t="shared" si="140"/>
        <v/>
      </c>
      <c r="X466" s="126"/>
      <c r="Y466" s="389"/>
      <c r="Z466" s="387"/>
      <c r="AA466" s="190"/>
    </row>
    <row r="467" spans="1:27" ht="15.75" x14ac:dyDescent="0.25">
      <c r="A467" s="145">
        <v>460</v>
      </c>
      <c r="B467" s="100"/>
      <c r="C467" s="101"/>
      <c r="D467" s="146"/>
      <c r="E467" s="73" t="str">
        <f t="shared" si="157"/>
        <v/>
      </c>
      <c r="F467" s="153" t="str">
        <f t="shared" si="158"/>
        <v/>
      </c>
      <c r="G467" s="189" t="str">
        <f t="shared" si="155"/>
        <v/>
      </c>
      <c r="H467" s="102" t="str">
        <f t="shared" si="160"/>
        <v/>
      </c>
      <c r="I467" s="149" t="s">
        <v>210</v>
      </c>
      <c r="J467" s="150" t="str">
        <f t="shared" si="161"/>
        <v/>
      </c>
      <c r="K467" s="103"/>
      <c r="L467" s="103"/>
      <c r="M467" s="103"/>
      <c r="N467" s="48" t="str">
        <f t="shared" si="159"/>
        <v/>
      </c>
      <c r="O467" s="105"/>
      <c r="P467" s="18"/>
      <c r="Q467" s="104" t="str">
        <f t="shared" si="156"/>
        <v/>
      </c>
      <c r="R467" s="106" t="str">
        <f t="shared" si="162"/>
        <v/>
      </c>
      <c r="S467" s="22"/>
      <c r="T467" s="49" t="str">
        <f t="shared" si="147"/>
        <v/>
      </c>
      <c r="U467" s="49" t="str">
        <f t="shared" si="138"/>
        <v/>
      </c>
      <c r="V467" s="50" t="str">
        <f t="shared" si="152"/>
        <v/>
      </c>
      <c r="W467" s="108" t="str">
        <f t="shared" si="140"/>
        <v/>
      </c>
      <c r="X467" s="17"/>
      <c r="Y467" s="389"/>
      <c r="Z467" s="388"/>
      <c r="AA467" s="190"/>
    </row>
    <row r="468" spans="1:27" s="129" customFormat="1" ht="15.75" x14ac:dyDescent="0.25">
      <c r="A468" s="145">
        <v>461</v>
      </c>
      <c r="B468" s="100"/>
      <c r="C468" s="101"/>
      <c r="D468" s="146"/>
      <c r="E468" s="73" t="str">
        <f t="shared" si="157"/>
        <v/>
      </c>
      <c r="F468" s="153" t="str">
        <f t="shared" si="158"/>
        <v/>
      </c>
      <c r="G468" s="189" t="str">
        <f t="shared" si="155"/>
        <v/>
      </c>
      <c r="H468" s="102" t="str">
        <f t="shared" si="160"/>
        <v/>
      </c>
      <c r="I468" s="149" t="s">
        <v>210</v>
      </c>
      <c r="J468" s="150" t="str">
        <f t="shared" si="161"/>
        <v/>
      </c>
      <c r="K468" s="103"/>
      <c r="L468" s="103"/>
      <c r="M468" s="103"/>
      <c r="N468" s="48" t="str">
        <f t="shared" si="159"/>
        <v/>
      </c>
      <c r="O468" s="105"/>
      <c r="P468" s="18"/>
      <c r="Q468" s="104" t="str">
        <f t="shared" si="156"/>
        <v/>
      </c>
      <c r="R468" s="106" t="str">
        <f t="shared" si="162"/>
        <v/>
      </c>
      <c r="S468" s="22"/>
      <c r="T468" s="49" t="str">
        <f t="shared" si="147"/>
        <v/>
      </c>
      <c r="U468" s="49" t="str">
        <f t="shared" si="138"/>
        <v/>
      </c>
      <c r="V468" s="50" t="str">
        <f t="shared" si="152"/>
        <v/>
      </c>
      <c r="W468" s="108" t="str">
        <f t="shared" si="140"/>
        <v/>
      </c>
      <c r="X468" s="131"/>
      <c r="Y468" s="389"/>
      <c r="Z468" s="388"/>
      <c r="AA468" s="190"/>
    </row>
    <row r="469" spans="1:27" ht="15.75" x14ac:dyDescent="0.25">
      <c r="A469" s="145">
        <v>462</v>
      </c>
      <c r="B469" s="100"/>
      <c r="C469" s="101"/>
      <c r="D469" s="146"/>
      <c r="E469" s="73" t="str">
        <f t="shared" ref="E469:E479" si="163">IF(C469="","",VLOOKUP(C469,bdsocios,2,FALSE))</f>
        <v/>
      </c>
      <c r="F469" s="153" t="str">
        <f t="shared" si="158"/>
        <v/>
      </c>
      <c r="G469" s="189" t="str">
        <f t="shared" si="155"/>
        <v/>
      </c>
      <c r="H469" s="102" t="str">
        <f t="shared" si="160"/>
        <v/>
      </c>
      <c r="I469" s="149" t="s">
        <v>210</v>
      </c>
      <c r="J469" s="150" t="str">
        <f t="shared" si="161"/>
        <v/>
      </c>
      <c r="K469" s="103"/>
      <c r="L469" s="103"/>
      <c r="M469" s="103"/>
      <c r="N469" s="48" t="str">
        <f t="shared" si="159"/>
        <v/>
      </c>
      <c r="O469" s="105"/>
      <c r="P469" s="18"/>
      <c r="Q469" s="104" t="str">
        <f t="shared" si="156"/>
        <v/>
      </c>
      <c r="R469" s="106" t="str">
        <f>IF(E469="","",N469-P469-Q469)</f>
        <v/>
      </c>
      <c r="S469" s="22"/>
      <c r="T469" s="49" t="str">
        <f t="shared" si="147"/>
        <v/>
      </c>
      <c r="U469" s="49" t="str">
        <f t="shared" si="138"/>
        <v/>
      </c>
      <c r="V469" s="50" t="str">
        <f t="shared" si="152"/>
        <v/>
      </c>
      <c r="W469" s="108" t="str">
        <f t="shared" si="140"/>
        <v/>
      </c>
      <c r="X469" s="17"/>
      <c r="Y469" s="389"/>
      <c r="Z469" s="388"/>
      <c r="AA469" s="190"/>
    </row>
    <row r="470" spans="1:27" ht="15.75" x14ac:dyDescent="0.25">
      <c r="A470" s="145">
        <v>463</v>
      </c>
      <c r="B470" s="100"/>
      <c r="C470" s="101"/>
      <c r="D470" s="146"/>
      <c r="E470" s="73" t="str">
        <f t="shared" si="163"/>
        <v/>
      </c>
      <c r="F470" s="153" t="str">
        <f t="shared" ref="F470" si="164">IF(C470="","",VLOOKUP(C470,bdsocios,3,FALSE))</f>
        <v/>
      </c>
      <c r="G470" s="189" t="str">
        <f t="shared" ref="G470" si="165">IF(C470="","",VLOOKUP(C470,bdsocios,4,FALSE))</f>
        <v/>
      </c>
      <c r="H470" s="102" t="str">
        <f t="shared" si="160"/>
        <v/>
      </c>
      <c r="I470" s="149" t="s">
        <v>210</v>
      </c>
      <c r="J470" s="150" t="s">
        <v>239</v>
      </c>
      <c r="K470" s="103"/>
      <c r="L470" s="103"/>
      <c r="M470" s="103"/>
      <c r="N470" s="48" t="str">
        <f t="shared" si="159"/>
        <v/>
      </c>
      <c r="O470" s="105"/>
      <c r="P470" s="18"/>
      <c r="Q470" s="104" t="str">
        <f t="shared" ref="Q470" si="166">IF(E470="","",2*O470)</f>
        <v/>
      </c>
      <c r="R470" s="106" t="str">
        <f>IF(E470="","",N470-P470-Q470)</f>
        <v/>
      </c>
      <c r="S470" s="22"/>
      <c r="T470" s="49" t="str">
        <f t="shared" si="147"/>
        <v/>
      </c>
      <c r="U470" s="49" t="str">
        <f t="shared" si="138"/>
        <v/>
      </c>
      <c r="V470" s="50" t="str">
        <f t="shared" si="152"/>
        <v/>
      </c>
      <c r="W470" s="108" t="str">
        <f t="shared" si="140"/>
        <v/>
      </c>
      <c r="X470" s="17"/>
      <c r="Y470" s="389"/>
      <c r="Z470" s="388"/>
      <c r="AA470" s="190"/>
    </row>
    <row r="471" spans="1:27" s="125" customFormat="1" ht="15.75" x14ac:dyDescent="0.25">
      <c r="A471" s="145">
        <v>464</v>
      </c>
      <c r="B471" s="100"/>
      <c r="C471" s="101"/>
      <c r="D471" s="146"/>
      <c r="E471" s="73" t="str">
        <f t="shared" si="163"/>
        <v/>
      </c>
      <c r="F471" s="153" t="str">
        <f t="shared" si="158"/>
        <v/>
      </c>
      <c r="G471" s="189" t="str">
        <f t="shared" si="155"/>
        <v/>
      </c>
      <c r="H471" s="102" t="str">
        <f t="shared" si="160"/>
        <v/>
      </c>
      <c r="I471" s="149" t="s">
        <v>210</v>
      </c>
      <c r="J471" s="150" t="str">
        <f t="shared" si="161"/>
        <v/>
      </c>
      <c r="K471" s="103"/>
      <c r="L471" s="103"/>
      <c r="M471" s="103"/>
      <c r="N471" s="48" t="str">
        <f t="shared" si="159"/>
        <v/>
      </c>
      <c r="O471" s="105"/>
      <c r="P471" s="18"/>
      <c r="Q471" s="104" t="str">
        <f t="shared" si="156"/>
        <v/>
      </c>
      <c r="R471" s="106" t="str">
        <f t="shared" si="162"/>
        <v/>
      </c>
      <c r="S471" s="22"/>
      <c r="T471" s="49" t="str">
        <f t="shared" si="147"/>
        <v/>
      </c>
      <c r="U471" s="49" t="str">
        <f t="shared" si="138"/>
        <v/>
      </c>
      <c r="V471" s="50" t="str">
        <f t="shared" si="152"/>
        <v/>
      </c>
      <c r="W471" s="108" t="str">
        <f t="shared" si="140"/>
        <v/>
      </c>
      <c r="X471" s="126"/>
      <c r="Y471" s="389"/>
      <c r="Z471" s="388"/>
      <c r="AA471" s="190"/>
    </row>
    <row r="472" spans="1:27" s="129" customFormat="1" ht="15.75" x14ac:dyDescent="0.25">
      <c r="A472" s="145">
        <v>465</v>
      </c>
      <c r="B472" s="100"/>
      <c r="C472" s="101"/>
      <c r="D472" s="146"/>
      <c r="E472" s="73" t="str">
        <f t="shared" si="163"/>
        <v/>
      </c>
      <c r="F472" s="153" t="str">
        <f t="shared" si="158"/>
        <v/>
      </c>
      <c r="G472" s="189" t="str">
        <f t="shared" si="155"/>
        <v/>
      </c>
      <c r="H472" s="102" t="str">
        <f t="shared" si="160"/>
        <v/>
      </c>
      <c r="I472" s="149" t="s">
        <v>210</v>
      </c>
      <c r="J472" s="150" t="str">
        <f t="shared" si="161"/>
        <v/>
      </c>
      <c r="K472" s="103"/>
      <c r="L472" s="103"/>
      <c r="M472" s="103"/>
      <c r="N472" s="48" t="str">
        <f t="shared" si="159"/>
        <v/>
      </c>
      <c r="O472" s="105"/>
      <c r="P472" s="18"/>
      <c r="Q472" s="104" t="str">
        <f t="shared" si="156"/>
        <v/>
      </c>
      <c r="R472" s="106" t="str">
        <f t="shared" si="162"/>
        <v/>
      </c>
      <c r="S472" s="22"/>
      <c r="T472" s="49" t="str">
        <f t="shared" si="147"/>
        <v/>
      </c>
      <c r="U472" s="49" t="str">
        <f t="shared" si="138"/>
        <v/>
      </c>
      <c r="V472" s="50" t="str">
        <f t="shared" si="152"/>
        <v/>
      </c>
      <c r="W472" s="108" t="str">
        <f t="shared" si="140"/>
        <v/>
      </c>
      <c r="X472" s="131"/>
      <c r="Y472" s="389"/>
      <c r="Z472" s="388"/>
      <c r="AA472" s="190"/>
    </row>
    <row r="473" spans="1:27" s="125" customFormat="1" ht="15.75" x14ac:dyDescent="0.25">
      <c r="A473" s="145">
        <v>466</v>
      </c>
      <c r="B473" s="100"/>
      <c r="C473" s="101"/>
      <c r="D473" s="146"/>
      <c r="E473" s="73" t="str">
        <f t="shared" si="163"/>
        <v/>
      </c>
      <c r="F473" s="153" t="str">
        <f t="shared" si="158"/>
        <v/>
      </c>
      <c r="G473" s="189" t="str">
        <f t="shared" si="155"/>
        <v/>
      </c>
      <c r="H473" s="102" t="str">
        <f t="shared" si="160"/>
        <v/>
      </c>
      <c r="I473" s="149" t="s">
        <v>210</v>
      </c>
      <c r="J473" s="150" t="str">
        <f t="shared" si="161"/>
        <v/>
      </c>
      <c r="K473" s="103"/>
      <c r="L473" s="103"/>
      <c r="M473" s="103"/>
      <c r="N473" s="48" t="str">
        <f t="shared" si="159"/>
        <v/>
      </c>
      <c r="O473" s="105"/>
      <c r="P473" s="18"/>
      <c r="Q473" s="104" t="str">
        <f t="shared" si="156"/>
        <v/>
      </c>
      <c r="R473" s="106" t="str">
        <f t="shared" si="162"/>
        <v/>
      </c>
      <c r="S473" s="22"/>
      <c r="T473" s="49" t="str">
        <f t="shared" si="147"/>
        <v/>
      </c>
      <c r="U473" s="49" t="str">
        <f t="shared" si="138"/>
        <v/>
      </c>
      <c r="V473" s="50" t="str">
        <f t="shared" si="152"/>
        <v/>
      </c>
      <c r="W473" s="108" t="str">
        <f t="shared" si="140"/>
        <v/>
      </c>
      <c r="X473" s="126"/>
      <c r="Y473" s="389"/>
      <c r="Z473" s="388"/>
      <c r="AA473" s="190"/>
    </row>
    <row r="474" spans="1:27" ht="15.75" x14ac:dyDescent="0.25">
      <c r="A474" s="145">
        <v>467</v>
      </c>
      <c r="B474" s="100"/>
      <c r="C474" s="101"/>
      <c r="D474" s="146"/>
      <c r="E474" s="73" t="str">
        <f t="shared" si="163"/>
        <v/>
      </c>
      <c r="F474" s="153" t="str">
        <f t="shared" si="158"/>
        <v/>
      </c>
      <c r="G474" s="189" t="str">
        <f t="shared" si="155"/>
        <v/>
      </c>
      <c r="H474" s="102" t="str">
        <f t="shared" si="160"/>
        <v/>
      </c>
      <c r="I474" s="149" t="s">
        <v>210</v>
      </c>
      <c r="J474" s="150" t="str">
        <f t="shared" si="161"/>
        <v/>
      </c>
      <c r="K474" s="103"/>
      <c r="L474" s="103"/>
      <c r="M474" s="103"/>
      <c r="N474" s="48" t="str">
        <f t="shared" si="159"/>
        <v/>
      </c>
      <c r="O474" s="105"/>
      <c r="P474" s="18"/>
      <c r="Q474" s="104" t="str">
        <f t="shared" si="156"/>
        <v/>
      </c>
      <c r="R474" s="106" t="str">
        <f t="shared" si="162"/>
        <v/>
      </c>
      <c r="S474" s="22"/>
      <c r="T474" s="49" t="str">
        <f t="shared" si="147"/>
        <v/>
      </c>
      <c r="U474" s="49" t="str">
        <f t="shared" si="138"/>
        <v/>
      </c>
      <c r="V474" s="50" t="str">
        <f t="shared" si="152"/>
        <v/>
      </c>
      <c r="W474" s="108" t="str">
        <f t="shared" si="140"/>
        <v/>
      </c>
      <c r="X474" s="17"/>
      <c r="Y474" s="389"/>
      <c r="Z474" s="388"/>
      <c r="AA474" s="190"/>
    </row>
    <row r="475" spans="1:27" ht="15.75" x14ac:dyDescent="0.25">
      <c r="A475" s="145">
        <v>468</v>
      </c>
      <c r="B475" s="100"/>
      <c r="C475" s="101"/>
      <c r="D475" s="146"/>
      <c r="E475" s="73" t="str">
        <f t="shared" si="163"/>
        <v/>
      </c>
      <c r="F475" s="153" t="str">
        <f t="shared" si="158"/>
        <v/>
      </c>
      <c r="G475" s="189" t="str">
        <f t="shared" si="155"/>
        <v/>
      </c>
      <c r="H475" s="102" t="str">
        <f t="shared" si="160"/>
        <v/>
      </c>
      <c r="I475" s="149" t="s">
        <v>210</v>
      </c>
      <c r="J475" s="150" t="str">
        <f t="shared" si="161"/>
        <v/>
      </c>
      <c r="K475" s="103"/>
      <c r="L475" s="103"/>
      <c r="M475" s="103"/>
      <c r="N475" s="48" t="str">
        <f t="shared" si="159"/>
        <v/>
      </c>
      <c r="O475" s="105"/>
      <c r="P475" s="18"/>
      <c r="Q475" s="104" t="str">
        <f t="shared" si="156"/>
        <v/>
      </c>
      <c r="R475" s="106" t="str">
        <f t="shared" si="162"/>
        <v/>
      </c>
      <c r="S475" s="22"/>
      <c r="T475" s="49" t="str">
        <f t="shared" si="147"/>
        <v/>
      </c>
      <c r="U475" s="49" t="str">
        <f t="shared" si="138"/>
        <v/>
      </c>
      <c r="V475" s="50" t="str">
        <f t="shared" si="152"/>
        <v/>
      </c>
      <c r="W475" s="108" t="str">
        <f t="shared" si="140"/>
        <v/>
      </c>
      <c r="X475" s="17"/>
      <c r="Y475" s="389"/>
      <c r="Z475" s="388"/>
      <c r="AA475" s="190"/>
    </row>
    <row r="476" spans="1:27" ht="15.75" x14ac:dyDescent="0.25">
      <c r="A476" s="145">
        <v>469</v>
      </c>
      <c r="B476" s="100"/>
      <c r="C476" s="101"/>
      <c r="D476" s="146"/>
      <c r="E476" s="73" t="str">
        <f t="shared" si="163"/>
        <v/>
      </c>
      <c r="F476" s="153" t="str">
        <f t="shared" si="158"/>
        <v/>
      </c>
      <c r="G476" s="189" t="str">
        <f t="shared" si="155"/>
        <v/>
      </c>
      <c r="H476" s="102" t="str">
        <f t="shared" si="160"/>
        <v/>
      </c>
      <c r="I476" s="149" t="s">
        <v>210</v>
      </c>
      <c r="J476" s="150" t="str">
        <f t="shared" si="161"/>
        <v/>
      </c>
      <c r="K476" s="103"/>
      <c r="L476" s="103"/>
      <c r="M476" s="103"/>
      <c r="N476" s="48" t="str">
        <f t="shared" si="159"/>
        <v/>
      </c>
      <c r="O476" s="105"/>
      <c r="P476" s="18"/>
      <c r="Q476" s="104" t="str">
        <f t="shared" si="156"/>
        <v/>
      </c>
      <c r="R476" s="106" t="str">
        <f t="shared" si="162"/>
        <v/>
      </c>
      <c r="S476" s="22"/>
      <c r="T476" s="49" t="str">
        <f t="shared" si="147"/>
        <v/>
      </c>
      <c r="U476" s="49" t="str">
        <f t="shared" ref="U476:U502" si="167">IF(E476="","",0.3*R476)</f>
        <v/>
      </c>
      <c r="V476" s="50" t="str">
        <f t="shared" si="152"/>
        <v/>
      </c>
      <c r="W476" s="108" t="str">
        <f t="shared" si="140"/>
        <v/>
      </c>
      <c r="X476" s="17"/>
      <c r="Y476" s="389"/>
      <c r="Z476" s="388"/>
      <c r="AA476" s="190"/>
    </row>
    <row r="477" spans="1:27" ht="15.75" x14ac:dyDescent="0.25">
      <c r="A477" s="145">
        <v>470</v>
      </c>
      <c r="B477" s="100"/>
      <c r="C477" s="101"/>
      <c r="D477" s="146"/>
      <c r="E477" s="73" t="str">
        <f t="shared" si="163"/>
        <v/>
      </c>
      <c r="F477" s="153" t="str">
        <f t="shared" si="158"/>
        <v/>
      </c>
      <c r="G477" s="189" t="str">
        <f t="shared" si="155"/>
        <v/>
      </c>
      <c r="H477" s="102" t="str">
        <f t="shared" si="160"/>
        <v/>
      </c>
      <c r="I477" s="149" t="s">
        <v>210</v>
      </c>
      <c r="J477" s="150" t="str">
        <f t="shared" si="161"/>
        <v/>
      </c>
      <c r="K477" s="103"/>
      <c r="L477" s="103"/>
      <c r="M477" s="103"/>
      <c r="N477" s="48" t="str">
        <f t="shared" si="159"/>
        <v/>
      </c>
      <c r="O477" s="105"/>
      <c r="P477" s="18"/>
      <c r="Q477" s="104" t="str">
        <f t="shared" si="156"/>
        <v/>
      </c>
      <c r="R477" s="106" t="str">
        <f t="shared" si="162"/>
        <v/>
      </c>
      <c r="S477" s="22"/>
      <c r="T477" s="49" t="str">
        <f t="shared" si="147"/>
        <v/>
      </c>
      <c r="U477" s="49" t="str">
        <f t="shared" si="167"/>
        <v/>
      </c>
      <c r="V477" s="50" t="str">
        <f t="shared" si="152"/>
        <v/>
      </c>
      <c r="W477" s="108" t="str">
        <f t="shared" si="140"/>
        <v/>
      </c>
      <c r="X477" s="17"/>
      <c r="Y477" s="389"/>
      <c r="Z477" s="388"/>
      <c r="AA477" s="190"/>
    </row>
    <row r="478" spans="1:27" ht="15.75" x14ac:dyDescent="0.25">
      <c r="A478" s="145">
        <v>471</v>
      </c>
      <c r="B478" s="100"/>
      <c r="C478" s="101"/>
      <c r="D478" s="146"/>
      <c r="E478" s="73" t="str">
        <f t="shared" si="163"/>
        <v/>
      </c>
      <c r="F478" s="153" t="str">
        <f t="shared" si="158"/>
        <v/>
      </c>
      <c r="G478" s="189" t="str">
        <f t="shared" si="155"/>
        <v/>
      </c>
      <c r="H478" s="102" t="str">
        <f t="shared" si="160"/>
        <v/>
      </c>
      <c r="I478" s="149" t="s">
        <v>210</v>
      </c>
      <c r="J478" s="150" t="str">
        <f t="shared" si="161"/>
        <v/>
      </c>
      <c r="K478" s="103"/>
      <c r="L478" s="103"/>
      <c r="M478" s="103"/>
      <c r="N478" s="48" t="str">
        <f t="shared" si="159"/>
        <v/>
      </c>
      <c r="O478" s="105"/>
      <c r="P478" s="18"/>
      <c r="Q478" s="104" t="str">
        <f t="shared" si="156"/>
        <v/>
      </c>
      <c r="R478" s="106" t="str">
        <f t="shared" si="162"/>
        <v/>
      </c>
      <c r="S478" s="22"/>
      <c r="T478" s="49" t="str">
        <f t="shared" si="147"/>
        <v/>
      </c>
      <c r="U478" s="49" t="str">
        <f t="shared" si="167"/>
        <v/>
      </c>
      <c r="V478" s="50" t="str">
        <f t="shared" si="152"/>
        <v/>
      </c>
      <c r="W478" s="108" t="str">
        <f t="shared" ref="W478:W502" si="168">IF(E478="","",T478-U478-V478-O478)</f>
        <v/>
      </c>
      <c r="X478" s="17"/>
      <c r="Y478" s="389"/>
      <c r="Z478" s="388"/>
      <c r="AA478" s="190"/>
    </row>
    <row r="479" spans="1:27" ht="15.75" x14ac:dyDescent="0.25">
      <c r="A479" s="145">
        <v>472</v>
      </c>
      <c r="B479" s="100"/>
      <c r="C479" s="101"/>
      <c r="D479" s="146"/>
      <c r="E479" s="73" t="str">
        <f t="shared" si="163"/>
        <v/>
      </c>
      <c r="F479" s="153" t="str">
        <f t="shared" si="158"/>
        <v/>
      </c>
      <c r="G479" s="189" t="str">
        <f t="shared" si="155"/>
        <v/>
      </c>
      <c r="H479" s="102" t="str">
        <f t="shared" si="160"/>
        <v/>
      </c>
      <c r="I479" s="149" t="s">
        <v>210</v>
      </c>
      <c r="J479" s="150" t="str">
        <f t="shared" si="161"/>
        <v/>
      </c>
      <c r="K479" s="103"/>
      <c r="L479" s="103"/>
      <c r="M479" s="103"/>
      <c r="N479" s="48" t="str">
        <f t="shared" si="159"/>
        <v/>
      </c>
      <c r="O479" s="105"/>
      <c r="P479" s="18"/>
      <c r="Q479" s="104" t="str">
        <f t="shared" si="156"/>
        <v/>
      </c>
      <c r="R479" s="106" t="str">
        <f t="shared" si="162"/>
        <v/>
      </c>
      <c r="S479" s="22"/>
      <c r="T479" s="49" t="str">
        <f t="shared" si="147"/>
        <v/>
      </c>
      <c r="U479" s="49" t="str">
        <f t="shared" si="167"/>
        <v/>
      </c>
      <c r="V479" s="50" t="str">
        <f t="shared" si="152"/>
        <v/>
      </c>
      <c r="W479" s="108" t="str">
        <f t="shared" si="168"/>
        <v/>
      </c>
      <c r="X479" s="17"/>
      <c r="Y479" s="389"/>
      <c r="Z479" s="388"/>
      <c r="AA479" s="190"/>
    </row>
    <row r="480" spans="1:27" ht="15.75" x14ac:dyDescent="0.25">
      <c r="A480" s="145">
        <v>473</v>
      </c>
      <c r="B480" s="100"/>
      <c r="C480" s="101"/>
      <c r="D480" s="146"/>
      <c r="E480" s="73" t="str">
        <f t="shared" si="157"/>
        <v/>
      </c>
      <c r="F480" s="153" t="str">
        <f t="shared" si="158"/>
        <v/>
      </c>
      <c r="G480" s="189" t="str">
        <f t="shared" si="155"/>
        <v/>
      </c>
      <c r="H480" s="102" t="str">
        <f t="shared" si="160"/>
        <v/>
      </c>
      <c r="I480" s="149" t="s">
        <v>210</v>
      </c>
      <c r="J480" s="150" t="str">
        <f t="shared" si="161"/>
        <v/>
      </c>
      <c r="K480" s="103"/>
      <c r="L480" s="103"/>
      <c r="M480" s="103"/>
      <c r="N480" s="48" t="str">
        <f t="shared" si="159"/>
        <v/>
      </c>
      <c r="O480" s="105"/>
      <c r="P480" s="18"/>
      <c r="Q480" s="104" t="str">
        <f t="shared" si="156"/>
        <v/>
      </c>
      <c r="R480" s="106" t="str">
        <f t="shared" si="162"/>
        <v/>
      </c>
      <c r="S480" s="22"/>
      <c r="T480" s="49" t="str">
        <f t="shared" si="147"/>
        <v/>
      </c>
      <c r="U480" s="49" t="str">
        <f t="shared" si="167"/>
        <v/>
      </c>
      <c r="V480" s="50" t="str">
        <f t="shared" si="152"/>
        <v/>
      </c>
      <c r="W480" s="108" t="str">
        <f t="shared" si="168"/>
        <v/>
      </c>
      <c r="X480" s="17"/>
      <c r="Y480" s="389"/>
      <c r="Z480" s="388"/>
      <c r="AA480" s="190"/>
    </row>
    <row r="481" spans="1:27" ht="15.75" x14ac:dyDescent="0.25">
      <c r="A481" s="145">
        <v>474</v>
      </c>
      <c r="B481" s="100"/>
      <c r="C481" s="101"/>
      <c r="D481" s="146"/>
      <c r="E481" s="73" t="str">
        <f t="shared" si="157"/>
        <v/>
      </c>
      <c r="F481" s="153" t="str">
        <f t="shared" si="158"/>
        <v/>
      </c>
      <c r="G481" s="189" t="str">
        <f t="shared" si="155"/>
        <v/>
      </c>
      <c r="H481" s="102" t="str">
        <f t="shared" si="160"/>
        <v/>
      </c>
      <c r="I481" s="149" t="s">
        <v>210</v>
      </c>
      <c r="J481" s="150" t="str">
        <f t="shared" si="161"/>
        <v/>
      </c>
      <c r="K481" s="103"/>
      <c r="L481" s="103"/>
      <c r="M481" s="103"/>
      <c r="N481" s="48" t="str">
        <f t="shared" si="159"/>
        <v/>
      </c>
      <c r="O481" s="105"/>
      <c r="P481" s="18"/>
      <c r="Q481" s="104" t="str">
        <f t="shared" si="156"/>
        <v/>
      </c>
      <c r="R481" s="106" t="str">
        <f t="shared" si="162"/>
        <v/>
      </c>
      <c r="S481" s="22"/>
      <c r="T481" s="49" t="str">
        <f t="shared" si="147"/>
        <v/>
      </c>
      <c r="U481" s="49" t="str">
        <f t="shared" si="167"/>
        <v/>
      </c>
      <c r="V481" s="50" t="str">
        <f t="shared" si="152"/>
        <v/>
      </c>
      <c r="W481" s="108" t="str">
        <f t="shared" si="168"/>
        <v/>
      </c>
      <c r="X481" s="17"/>
      <c r="Y481" s="389"/>
      <c r="Z481" s="388"/>
      <c r="AA481" s="190"/>
    </row>
    <row r="482" spans="1:27" ht="15.75" x14ac:dyDescent="0.25">
      <c r="A482" s="145">
        <v>475</v>
      </c>
      <c r="B482" s="100"/>
      <c r="C482" s="101"/>
      <c r="D482" s="146"/>
      <c r="E482" s="73" t="str">
        <f t="shared" si="157"/>
        <v/>
      </c>
      <c r="F482" s="153" t="str">
        <f t="shared" si="158"/>
        <v/>
      </c>
      <c r="G482" s="189" t="str">
        <f t="shared" si="155"/>
        <v/>
      </c>
      <c r="H482" s="102" t="str">
        <f t="shared" si="160"/>
        <v/>
      </c>
      <c r="I482" s="149" t="s">
        <v>210</v>
      </c>
      <c r="J482" s="150" t="str">
        <f t="shared" si="161"/>
        <v/>
      </c>
      <c r="K482" s="103"/>
      <c r="L482" s="103"/>
      <c r="M482" s="103"/>
      <c r="N482" s="48" t="str">
        <f t="shared" si="159"/>
        <v/>
      </c>
      <c r="O482" s="105"/>
      <c r="P482" s="18"/>
      <c r="Q482" s="104" t="str">
        <f t="shared" si="156"/>
        <v/>
      </c>
      <c r="R482" s="106" t="str">
        <f t="shared" si="162"/>
        <v/>
      </c>
      <c r="S482" s="22"/>
      <c r="T482" s="49" t="str">
        <f t="shared" si="147"/>
        <v/>
      </c>
      <c r="U482" s="49" t="str">
        <f t="shared" si="167"/>
        <v/>
      </c>
      <c r="V482" s="50" t="str">
        <f t="shared" si="152"/>
        <v/>
      </c>
      <c r="W482" s="108" t="str">
        <f t="shared" si="168"/>
        <v/>
      </c>
      <c r="X482" s="17"/>
      <c r="Y482" s="389"/>
      <c r="Z482" s="388"/>
      <c r="AA482" s="190"/>
    </row>
    <row r="483" spans="1:27" ht="15.75" x14ac:dyDescent="0.25">
      <c r="A483" s="145">
        <v>476</v>
      </c>
      <c r="B483" s="100"/>
      <c r="C483" s="101"/>
      <c r="D483" s="146"/>
      <c r="E483" s="73" t="str">
        <f t="shared" si="157"/>
        <v/>
      </c>
      <c r="F483" s="153" t="str">
        <f t="shared" si="158"/>
        <v/>
      </c>
      <c r="G483" s="189" t="str">
        <f t="shared" si="155"/>
        <v/>
      </c>
      <c r="H483" s="102" t="str">
        <f t="shared" si="160"/>
        <v/>
      </c>
      <c r="I483" s="149" t="s">
        <v>210</v>
      </c>
      <c r="J483" s="150" t="str">
        <f t="shared" si="161"/>
        <v/>
      </c>
      <c r="K483" s="103"/>
      <c r="L483" s="103"/>
      <c r="M483" s="103"/>
      <c r="N483" s="48" t="str">
        <f t="shared" si="159"/>
        <v/>
      </c>
      <c r="O483" s="105"/>
      <c r="P483" s="18"/>
      <c r="Q483" s="104" t="str">
        <f t="shared" si="156"/>
        <v/>
      </c>
      <c r="R483" s="106" t="str">
        <f t="shared" si="162"/>
        <v/>
      </c>
      <c r="S483" s="22"/>
      <c r="T483" s="49" t="str">
        <f t="shared" ref="T483:T503" si="169">IF(N483="","",R483*S483)</f>
        <v/>
      </c>
      <c r="U483" s="49" t="str">
        <f t="shared" si="167"/>
        <v/>
      </c>
      <c r="V483" s="50" t="str">
        <f t="shared" si="152"/>
        <v/>
      </c>
      <c r="W483" s="108" t="str">
        <f t="shared" si="168"/>
        <v/>
      </c>
      <c r="X483" s="17"/>
      <c r="Y483" s="389"/>
      <c r="Z483" s="388"/>
      <c r="AA483" s="190"/>
    </row>
    <row r="484" spans="1:27" ht="15.75" x14ac:dyDescent="0.25">
      <c r="A484" s="145">
        <v>477</v>
      </c>
      <c r="B484" s="100"/>
      <c r="C484" s="101"/>
      <c r="D484" s="146"/>
      <c r="E484" s="73" t="str">
        <f t="shared" si="157"/>
        <v/>
      </c>
      <c r="F484" s="153" t="str">
        <f t="shared" si="158"/>
        <v/>
      </c>
      <c r="G484" s="189" t="str">
        <f t="shared" si="155"/>
        <v/>
      </c>
      <c r="H484" s="102" t="str">
        <f t="shared" si="160"/>
        <v/>
      </c>
      <c r="I484" s="149" t="s">
        <v>210</v>
      </c>
      <c r="J484" s="150" t="str">
        <f t="shared" si="161"/>
        <v/>
      </c>
      <c r="K484" s="103"/>
      <c r="L484" s="103"/>
      <c r="M484" s="103"/>
      <c r="N484" s="48" t="str">
        <f t="shared" si="159"/>
        <v/>
      </c>
      <c r="O484" s="105"/>
      <c r="P484" s="18"/>
      <c r="Q484" s="104" t="str">
        <f t="shared" si="156"/>
        <v/>
      </c>
      <c r="R484" s="106" t="str">
        <f t="shared" si="162"/>
        <v/>
      </c>
      <c r="S484" s="22"/>
      <c r="T484" s="49" t="str">
        <f t="shared" si="169"/>
        <v/>
      </c>
      <c r="U484" s="49" t="str">
        <f t="shared" si="167"/>
        <v/>
      </c>
      <c r="V484" s="50" t="str">
        <f t="shared" si="152"/>
        <v/>
      </c>
      <c r="W484" s="108" t="str">
        <f t="shared" si="168"/>
        <v/>
      </c>
      <c r="X484" s="17"/>
      <c r="Y484" s="389"/>
      <c r="Z484" s="388"/>
      <c r="AA484" s="190"/>
    </row>
    <row r="485" spans="1:27" ht="15.75" x14ac:dyDescent="0.25">
      <c r="A485" s="145">
        <v>478</v>
      </c>
      <c r="B485" s="100"/>
      <c r="C485" s="101"/>
      <c r="D485" s="146"/>
      <c r="E485" s="73" t="str">
        <f>IF(C485="","",VLOOKUP(C485,bdsocios,2,FALSE))</f>
        <v/>
      </c>
      <c r="F485" s="153" t="str">
        <f t="shared" si="158"/>
        <v/>
      </c>
      <c r="G485" s="189" t="str">
        <f t="shared" si="155"/>
        <v/>
      </c>
      <c r="H485" s="102" t="str">
        <f t="shared" si="160"/>
        <v/>
      </c>
      <c r="I485" s="149" t="s">
        <v>210</v>
      </c>
      <c r="J485" s="150" t="s">
        <v>225</v>
      </c>
      <c r="K485" s="103"/>
      <c r="L485" s="103"/>
      <c r="M485" s="103"/>
      <c r="N485" s="48" t="str">
        <f t="shared" si="159"/>
        <v/>
      </c>
      <c r="O485" s="105"/>
      <c r="P485" s="18"/>
      <c r="Q485" s="104" t="str">
        <f t="shared" si="156"/>
        <v/>
      </c>
      <c r="R485" s="106" t="str">
        <f t="shared" si="162"/>
        <v/>
      </c>
      <c r="S485" s="22"/>
      <c r="T485" s="49" t="str">
        <f t="shared" si="169"/>
        <v/>
      </c>
      <c r="U485" s="49" t="str">
        <f>IF(E485="","",0.3*R485)</f>
        <v/>
      </c>
      <c r="V485" s="50" t="str">
        <f t="shared" si="152"/>
        <v/>
      </c>
      <c r="W485" s="108" t="str">
        <f t="shared" si="168"/>
        <v/>
      </c>
      <c r="X485" s="17"/>
      <c r="Y485" s="389"/>
      <c r="Z485" s="388"/>
      <c r="AA485" s="190"/>
    </row>
    <row r="486" spans="1:27" ht="15.75" x14ac:dyDescent="0.25">
      <c r="A486" s="145">
        <v>479</v>
      </c>
      <c r="B486" s="100"/>
      <c r="C486" s="101"/>
      <c r="D486" s="146"/>
      <c r="E486" s="73" t="str">
        <f t="shared" si="157"/>
        <v/>
      </c>
      <c r="F486" s="153" t="str">
        <f t="shared" si="158"/>
        <v/>
      </c>
      <c r="G486" s="189" t="str">
        <f t="shared" si="155"/>
        <v/>
      </c>
      <c r="H486" s="102" t="str">
        <f t="shared" si="160"/>
        <v/>
      </c>
      <c r="I486" s="149" t="s">
        <v>210</v>
      </c>
      <c r="J486" s="150" t="s">
        <v>225</v>
      </c>
      <c r="K486" s="103"/>
      <c r="L486" s="103"/>
      <c r="M486" s="103"/>
      <c r="N486" s="48" t="str">
        <f t="shared" si="159"/>
        <v/>
      </c>
      <c r="O486" s="105"/>
      <c r="P486" s="18"/>
      <c r="Q486" s="104" t="str">
        <f t="shared" si="156"/>
        <v/>
      </c>
      <c r="R486" s="106" t="str">
        <f t="shared" si="162"/>
        <v/>
      </c>
      <c r="S486" s="22"/>
      <c r="T486" s="49" t="str">
        <f t="shared" si="169"/>
        <v/>
      </c>
      <c r="U486" s="49" t="str">
        <f t="shared" si="167"/>
        <v/>
      </c>
      <c r="V486" s="50" t="str">
        <f t="shared" si="152"/>
        <v/>
      </c>
      <c r="W486" s="108" t="str">
        <f t="shared" si="168"/>
        <v/>
      </c>
      <c r="X486" s="17"/>
      <c r="Y486" s="389"/>
      <c r="Z486" s="388"/>
      <c r="AA486" s="190"/>
    </row>
    <row r="487" spans="1:27" ht="15.75" x14ac:dyDescent="0.25">
      <c r="A487" s="145">
        <v>480</v>
      </c>
      <c r="B487" s="100"/>
      <c r="C487" s="101"/>
      <c r="D487" s="146"/>
      <c r="E487" s="73" t="str">
        <f t="shared" si="157"/>
        <v/>
      </c>
      <c r="F487" s="153" t="str">
        <f t="shared" si="158"/>
        <v/>
      </c>
      <c r="G487" s="189" t="str">
        <f t="shared" si="155"/>
        <v/>
      </c>
      <c r="H487" s="102" t="str">
        <f t="shared" si="160"/>
        <v/>
      </c>
      <c r="I487" s="149" t="s">
        <v>210</v>
      </c>
      <c r="J487" s="150" t="s">
        <v>225</v>
      </c>
      <c r="K487" s="103"/>
      <c r="L487" s="103"/>
      <c r="M487" s="103"/>
      <c r="N487" s="48" t="str">
        <f>IF(E487="","",K487+L487+M487)</f>
        <v/>
      </c>
      <c r="O487" s="105"/>
      <c r="P487" s="18"/>
      <c r="Q487" s="104" t="str">
        <f t="shared" si="156"/>
        <v/>
      </c>
      <c r="R487" s="106" t="str">
        <f t="shared" si="162"/>
        <v/>
      </c>
      <c r="S487" s="22"/>
      <c r="T487" s="49" t="str">
        <f t="shared" si="169"/>
        <v/>
      </c>
      <c r="U487" s="49" t="str">
        <f t="shared" si="167"/>
        <v/>
      </c>
      <c r="V487" s="50" t="str">
        <f t="shared" si="152"/>
        <v/>
      </c>
      <c r="W487" s="108" t="str">
        <f t="shared" si="168"/>
        <v/>
      </c>
      <c r="X487" s="17"/>
      <c r="Y487" s="389"/>
      <c r="Z487" s="388"/>
      <c r="AA487" s="190"/>
    </row>
    <row r="488" spans="1:27" ht="15.75" x14ac:dyDescent="0.25">
      <c r="A488" s="145">
        <v>481</v>
      </c>
      <c r="B488" s="100"/>
      <c r="C488" s="101"/>
      <c r="D488" s="146"/>
      <c r="E488" s="73" t="str">
        <f t="shared" si="157"/>
        <v/>
      </c>
      <c r="F488" s="153" t="str">
        <f t="shared" si="158"/>
        <v/>
      </c>
      <c r="G488" s="189" t="str">
        <f t="shared" si="155"/>
        <v/>
      </c>
      <c r="H488" s="102" t="str">
        <f t="shared" si="160"/>
        <v/>
      </c>
      <c r="I488" s="149" t="s">
        <v>210</v>
      </c>
      <c r="J488" s="150" t="s">
        <v>225</v>
      </c>
      <c r="K488" s="103"/>
      <c r="L488" s="103"/>
      <c r="M488" s="103"/>
      <c r="N488" s="48" t="str">
        <f t="shared" si="159"/>
        <v/>
      </c>
      <c r="O488" s="105"/>
      <c r="P488" s="18"/>
      <c r="Q488" s="104" t="str">
        <f t="shared" si="156"/>
        <v/>
      </c>
      <c r="R488" s="106" t="str">
        <f t="shared" si="162"/>
        <v/>
      </c>
      <c r="S488" s="22"/>
      <c r="T488" s="49" t="str">
        <f t="shared" si="169"/>
        <v/>
      </c>
      <c r="U488" s="49" t="str">
        <f t="shared" si="167"/>
        <v/>
      </c>
      <c r="V488" s="50" t="str">
        <f t="shared" si="152"/>
        <v/>
      </c>
      <c r="W488" s="108" t="str">
        <f t="shared" si="168"/>
        <v/>
      </c>
      <c r="X488" s="17"/>
      <c r="Y488" s="389"/>
      <c r="Z488" s="388"/>
      <c r="AA488" s="190"/>
    </row>
    <row r="489" spans="1:27" ht="15.75" x14ac:dyDescent="0.25">
      <c r="A489" s="145">
        <v>482</v>
      </c>
      <c r="B489" s="100"/>
      <c r="C489" s="101"/>
      <c r="D489" s="146"/>
      <c r="E489" s="73" t="str">
        <f>IF(C489="","",VLOOKUP(C489,bdsocios,2,FALSE))</f>
        <v/>
      </c>
      <c r="F489" s="153" t="str">
        <f t="shared" si="158"/>
        <v/>
      </c>
      <c r="G489" s="189" t="str">
        <f t="shared" si="155"/>
        <v/>
      </c>
      <c r="H489" s="102" t="str">
        <f t="shared" si="160"/>
        <v/>
      </c>
      <c r="I489" s="149" t="s">
        <v>210</v>
      </c>
      <c r="J489" s="150" t="s">
        <v>225</v>
      </c>
      <c r="K489" s="103"/>
      <c r="L489" s="103"/>
      <c r="M489" s="103"/>
      <c r="N489" s="48" t="str">
        <f t="shared" si="159"/>
        <v/>
      </c>
      <c r="O489" s="105"/>
      <c r="P489" s="18"/>
      <c r="Q489" s="104" t="str">
        <f t="shared" si="156"/>
        <v/>
      </c>
      <c r="R489" s="106" t="str">
        <f t="shared" si="162"/>
        <v/>
      </c>
      <c r="S489" s="22"/>
      <c r="T489" s="49" t="str">
        <f t="shared" si="169"/>
        <v/>
      </c>
      <c r="U489" s="49" t="str">
        <f t="shared" si="167"/>
        <v/>
      </c>
      <c r="V489" s="50" t="str">
        <f t="shared" si="152"/>
        <v/>
      </c>
      <c r="W489" s="108" t="str">
        <f t="shared" si="168"/>
        <v/>
      </c>
      <c r="X489" s="17"/>
      <c r="Y489" s="389"/>
      <c r="Z489" s="388"/>
      <c r="AA489" s="190"/>
    </row>
    <row r="490" spans="1:27" ht="15.75" x14ac:dyDescent="0.25">
      <c r="A490" s="145">
        <v>483</v>
      </c>
      <c r="B490" s="100"/>
      <c r="C490" s="101"/>
      <c r="D490" s="146"/>
      <c r="E490" s="73" t="str">
        <f t="shared" si="157"/>
        <v/>
      </c>
      <c r="F490" s="153" t="str">
        <f t="shared" si="158"/>
        <v/>
      </c>
      <c r="G490" s="189" t="str">
        <f t="shared" si="155"/>
        <v/>
      </c>
      <c r="H490" s="102" t="str">
        <f t="shared" si="160"/>
        <v/>
      </c>
      <c r="I490" s="149" t="s">
        <v>210</v>
      </c>
      <c r="J490" s="150" t="s">
        <v>225</v>
      </c>
      <c r="K490" s="103"/>
      <c r="L490" s="103"/>
      <c r="M490" s="103"/>
      <c r="N490" s="48" t="str">
        <f t="shared" si="159"/>
        <v/>
      </c>
      <c r="O490" s="105"/>
      <c r="P490" s="18"/>
      <c r="Q490" s="104" t="str">
        <f t="shared" si="156"/>
        <v/>
      </c>
      <c r="R490" s="106" t="str">
        <f t="shared" si="162"/>
        <v/>
      </c>
      <c r="S490" s="22"/>
      <c r="T490" s="49" t="str">
        <f t="shared" si="169"/>
        <v/>
      </c>
      <c r="U490" s="49" t="str">
        <f t="shared" si="167"/>
        <v/>
      </c>
      <c r="V490" s="50" t="str">
        <f t="shared" si="152"/>
        <v/>
      </c>
      <c r="W490" s="108" t="str">
        <f t="shared" si="168"/>
        <v/>
      </c>
      <c r="X490" s="17"/>
      <c r="Y490" s="389"/>
      <c r="Z490" s="388"/>
      <c r="AA490" s="190"/>
    </row>
    <row r="491" spans="1:27" ht="15.75" x14ac:dyDescent="0.25">
      <c r="A491" s="145">
        <v>484</v>
      </c>
      <c r="B491" s="100"/>
      <c r="C491" s="101"/>
      <c r="D491" s="146"/>
      <c r="E491" s="73" t="str">
        <f t="shared" si="157"/>
        <v/>
      </c>
      <c r="F491" s="153" t="str">
        <f t="shared" si="158"/>
        <v/>
      </c>
      <c r="G491" s="189" t="str">
        <f t="shared" si="155"/>
        <v/>
      </c>
      <c r="H491" s="102" t="str">
        <f t="shared" si="160"/>
        <v/>
      </c>
      <c r="I491" s="149" t="s">
        <v>210</v>
      </c>
      <c r="J491" s="150" t="s">
        <v>225</v>
      </c>
      <c r="K491" s="103"/>
      <c r="L491" s="103"/>
      <c r="M491" s="103"/>
      <c r="N491" s="48" t="str">
        <f t="shared" si="159"/>
        <v/>
      </c>
      <c r="O491" s="105"/>
      <c r="P491" s="18"/>
      <c r="Q491" s="104" t="str">
        <f t="shared" si="156"/>
        <v/>
      </c>
      <c r="R491" s="106" t="str">
        <f t="shared" si="162"/>
        <v/>
      </c>
      <c r="S491" s="22"/>
      <c r="T491" s="49" t="str">
        <f t="shared" si="169"/>
        <v/>
      </c>
      <c r="U491" s="49" t="str">
        <f t="shared" si="167"/>
        <v/>
      </c>
      <c r="V491" s="50" t="str">
        <f t="shared" si="152"/>
        <v/>
      </c>
      <c r="W491" s="108" t="str">
        <f t="shared" si="168"/>
        <v/>
      </c>
      <c r="X491" s="17"/>
      <c r="Y491" s="389"/>
      <c r="Z491" s="388"/>
      <c r="AA491" s="190"/>
    </row>
    <row r="492" spans="1:27" ht="15.75" x14ac:dyDescent="0.25">
      <c r="A492" s="145">
        <v>485</v>
      </c>
      <c r="B492" s="100"/>
      <c r="C492" s="101"/>
      <c r="D492" s="146"/>
      <c r="E492" s="73" t="str">
        <f t="shared" si="157"/>
        <v/>
      </c>
      <c r="F492" s="153" t="str">
        <f t="shared" si="158"/>
        <v/>
      </c>
      <c r="G492" s="189" t="str">
        <f t="shared" si="155"/>
        <v/>
      </c>
      <c r="H492" s="102" t="str">
        <f t="shared" si="160"/>
        <v/>
      </c>
      <c r="I492" s="149" t="s">
        <v>210</v>
      </c>
      <c r="J492" s="150" t="s">
        <v>225</v>
      </c>
      <c r="K492" s="103"/>
      <c r="L492" s="103"/>
      <c r="M492" s="103"/>
      <c r="N492" s="48" t="str">
        <f t="shared" si="159"/>
        <v/>
      </c>
      <c r="O492" s="105"/>
      <c r="P492" s="18"/>
      <c r="Q492" s="104" t="str">
        <f t="shared" si="156"/>
        <v/>
      </c>
      <c r="R492" s="106" t="str">
        <f t="shared" si="162"/>
        <v/>
      </c>
      <c r="S492" s="22"/>
      <c r="T492" s="49" t="str">
        <f t="shared" si="169"/>
        <v/>
      </c>
      <c r="U492" s="49" t="str">
        <f t="shared" si="167"/>
        <v/>
      </c>
      <c r="V492" s="50" t="str">
        <f t="shared" si="152"/>
        <v/>
      </c>
      <c r="W492" s="108" t="str">
        <f t="shared" si="168"/>
        <v/>
      </c>
      <c r="X492" s="17"/>
      <c r="Y492" s="389"/>
      <c r="Z492" s="388"/>
      <c r="AA492" s="190"/>
    </row>
    <row r="493" spans="1:27" ht="15.75" x14ac:dyDescent="0.25">
      <c r="A493" s="23">
        <v>486</v>
      </c>
      <c r="B493" s="19"/>
      <c r="C493" s="20"/>
      <c r="D493" s="55"/>
      <c r="E493" s="24" t="str">
        <f t="shared" si="157"/>
        <v/>
      </c>
      <c r="F493" s="153" t="str">
        <f t="shared" si="158"/>
        <v/>
      </c>
      <c r="G493" s="52" t="str">
        <f t="shared" si="155"/>
        <v/>
      </c>
      <c r="H493" s="102" t="str">
        <f t="shared" si="160"/>
        <v/>
      </c>
      <c r="I493" s="149" t="s">
        <v>210</v>
      </c>
      <c r="J493" s="26" t="s">
        <v>225</v>
      </c>
      <c r="K493" s="18"/>
      <c r="L493" s="18"/>
      <c r="M493" s="18"/>
      <c r="N493" s="48" t="str">
        <f t="shared" si="159"/>
        <v/>
      </c>
      <c r="O493" s="21"/>
      <c r="P493" s="18"/>
      <c r="Q493" s="48" t="str">
        <f t="shared" si="156"/>
        <v/>
      </c>
      <c r="R493" s="106" t="str">
        <f t="shared" si="162"/>
        <v/>
      </c>
      <c r="S493" s="22"/>
      <c r="T493" s="49" t="str">
        <f t="shared" si="169"/>
        <v/>
      </c>
      <c r="U493" s="49" t="str">
        <f t="shared" si="167"/>
        <v/>
      </c>
      <c r="V493" s="50" t="str">
        <f t="shared" si="152"/>
        <v/>
      </c>
      <c r="W493" s="108" t="str">
        <f t="shared" si="168"/>
        <v/>
      </c>
      <c r="X493" s="17"/>
      <c r="Y493" s="389"/>
      <c r="Z493" s="388"/>
      <c r="AA493" s="190"/>
    </row>
    <row r="494" spans="1:27" ht="15.75" x14ac:dyDescent="0.25">
      <c r="A494" s="23">
        <v>487</v>
      </c>
      <c r="B494" s="19"/>
      <c r="C494" s="20"/>
      <c r="D494" s="55"/>
      <c r="E494" s="24" t="str">
        <f t="shared" si="157"/>
        <v/>
      </c>
      <c r="F494" s="153" t="str">
        <f t="shared" si="158"/>
        <v/>
      </c>
      <c r="G494" s="52" t="str">
        <f t="shared" si="155"/>
        <v/>
      </c>
      <c r="H494" s="102" t="str">
        <f t="shared" si="160"/>
        <v/>
      </c>
      <c r="I494" s="149" t="s">
        <v>210</v>
      </c>
      <c r="J494" s="26" t="s">
        <v>225</v>
      </c>
      <c r="K494" s="18"/>
      <c r="L494" s="18"/>
      <c r="M494" s="18"/>
      <c r="N494" s="48" t="str">
        <f t="shared" si="159"/>
        <v/>
      </c>
      <c r="O494" s="21"/>
      <c r="P494" s="18"/>
      <c r="Q494" s="48" t="str">
        <f t="shared" si="156"/>
        <v/>
      </c>
      <c r="R494" s="106" t="str">
        <f t="shared" si="162"/>
        <v/>
      </c>
      <c r="S494" s="22"/>
      <c r="T494" s="49" t="str">
        <f t="shared" si="169"/>
        <v/>
      </c>
      <c r="U494" s="49" t="str">
        <f t="shared" si="167"/>
        <v/>
      </c>
      <c r="V494" s="50" t="str">
        <f t="shared" si="152"/>
        <v/>
      </c>
      <c r="W494" s="108" t="str">
        <f t="shared" si="168"/>
        <v/>
      </c>
      <c r="X494" s="17"/>
      <c r="Y494" s="389"/>
      <c r="Z494" s="388"/>
      <c r="AA494" s="190"/>
    </row>
    <row r="495" spans="1:27" ht="15.75" x14ac:dyDescent="0.25">
      <c r="A495" s="23">
        <v>488</v>
      </c>
      <c r="B495" s="19"/>
      <c r="C495" s="20"/>
      <c r="D495" s="55"/>
      <c r="E495" s="24" t="str">
        <f t="shared" si="157"/>
        <v/>
      </c>
      <c r="F495" s="153" t="str">
        <f t="shared" si="158"/>
        <v/>
      </c>
      <c r="G495" s="52" t="str">
        <f t="shared" si="155"/>
        <v/>
      </c>
      <c r="H495" s="102" t="str">
        <f t="shared" si="160"/>
        <v/>
      </c>
      <c r="I495" s="149" t="s">
        <v>210</v>
      </c>
      <c r="J495" s="26" t="s">
        <v>225</v>
      </c>
      <c r="K495" s="18"/>
      <c r="L495" s="18"/>
      <c r="M495" s="18"/>
      <c r="N495" s="48" t="str">
        <f t="shared" si="159"/>
        <v/>
      </c>
      <c r="O495" s="21"/>
      <c r="P495" s="18"/>
      <c r="Q495" s="48" t="str">
        <f t="shared" si="156"/>
        <v/>
      </c>
      <c r="R495" s="106" t="str">
        <f t="shared" si="162"/>
        <v/>
      </c>
      <c r="S495" s="22"/>
      <c r="T495" s="49" t="str">
        <f t="shared" si="169"/>
        <v/>
      </c>
      <c r="U495" s="49" t="str">
        <f t="shared" si="167"/>
        <v/>
      </c>
      <c r="V495" s="50" t="str">
        <f t="shared" ref="V495:V502" si="170">IF(E495="","",R495*0.3)</f>
        <v/>
      </c>
      <c r="W495" s="108" t="str">
        <f t="shared" si="168"/>
        <v/>
      </c>
      <c r="X495" s="17"/>
      <c r="Y495" s="389"/>
      <c r="Z495" s="388"/>
      <c r="AA495" s="190"/>
    </row>
    <row r="496" spans="1:27" ht="15.75" x14ac:dyDescent="0.25">
      <c r="A496" s="23">
        <v>489</v>
      </c>
      <c r="B496" s="19"/>
      <c r="C496" s="20"/>
      <c r="D496" s="55"/>
      <c r="E496" s="24" t="str">
        <f t="shared" si="157"/>
        <v/>
      </c>
      <c r="F496" s="153" t="str">
        <f t="shared" si="158"/>
        <v/>
      </c>
      <c r="G496" s="52" t="str">
        <f t="shared" si="155"/>
        <v/>
      </c>
      <c r="H496" s="102" t="str">
        <f t="shared" si="160"/>
        <v/>
      </c>
      <c r="I496" s="149" t="s">
        <v>210</v>
      </c>
      <c r="J496" s="26" t="s">
        <v>225</v>
      </c>
      <c r="K496" s="18"/>
      <c r="L496" s="18"/>
      <c r="M496" s="18"/>
      <c r="N496" s="48" t="str">
        <f t="shared" si="159"/>
        <v/>
      </c>
      <c r="O496" s="21"/>
      <c r="P496" s="18"/>
      <c r="Q496" s="48" t="str">
        <f t="shared" si="156"/>
        <v/>
      </c>
      <c r="R496" s="106" t="str">
        <f t="shared" si="162"/>
        <v/>
      </c>
      <c r="S496" s="22"/>
      <c r="T496" s="49" t="str">
        <f t="shared" si="169"/>
        <v/>
      </c>
      <c r="U496" s="49" t="str">
        <f t="shared" si="167"/>
        <v/>
      </c>
      <c r="V496" s="50" t="str">
        <f t="shared" si="170"/>
        <v/>
      </c>
      <c r="W496" s="108" t="str">
        <f t="shared" si="168"/>
        <v/>
      </c>
      <c r="X496" s="17"/>
      <c r="Y496" s="389"/>
      <c r="Z496" s="388"/>
      <c r="AA496" s="190"/>
    </row>
    <row r="497" spans="1:27" ht="15.75" x14ac:dyDescent="0.25">
      <c r="A497" s="23">
        <v>490</v>
      </c>
      <c r="B497" s="19"/>
      <c r="C497" s="20"/>
      <c r="D497" s="55"/>
      <c r="E497" s="24" t="str">
        <f t="shared" si="157"/>
        <v/>
      </c>
      <c r="F497" s="153" t="str">
        <f t="shared" si="158"/>
        <v/>
      </c>
      <c r="G497" s="52" t="str">
        <f t="shared" si="155"/>
        <v/>
      </c>
      <c r="H497" s="102" t="str">
        <f t="shared" si="160"/>
        <v/>
      </c>
      <c r="I497" s="149" t="s">
        <v>210</v>
      </c>
      <c r="J497" s="26" t="s">
        <v>225</v>
      </c>
      <c r="K497" s="18"/>
      <c r="L497" s="18"/>
      <c r="M497" s="18"/>
      <c r="N497" s="48" t="str">
        <f t="shared" si="159"/>
        <v/>
      </c>
      <c r="O497" s="21"/>
      <c r="P497" s="18"/>
      <c r="Q497" s="48" t="str">
        <f t="shared" si="156"/>
        <v/>
      </c>
      <c r="R497" s="106" t="str">
        <f t="shared" si="162"/>
        <v/>
      </c>
      <c r="S497" s="22"/>
      <c r="T497" s="49" t="str">
        <f t="shared" si="169"/>
        <v/>
      </c>
      <c r="U497" s="49" t="str">
        <f t="shared" si="167"/>
        <v/>
      </c>
      <c r="V497" s="50" t="str">
        <f t="shared" si="170"/>
        <v/>
      </c>
      <c r="W497" s="108" t="str">
        <f t="shared" si="168"/>
        <v/>
      </c>
      <c r="X497" s="17"/>
      <c r="Y497" s="389"/>
      <c r="Z497" s="388"/>
      <c r="AA497" s="190"/>
    </row>
    <row r="498" spans="1:27" ht="15.75" x14ac:dyDescent="0.25">
      <c r="A498" s="23">
        <v>491</v>
      </c>
      <c r="B498" s="19"/>
      <c r="C498" s="20"/>
      <c r="D498" s="55"/>
      <c r="E498" s="24" t="str">
        <f t="shared" si="157"/>
        <v/>
      </c>
      <c r="F498" s="153" t="str">
        <f t="shared" si="158"/>
        <v/>
      </c>
      <c r="G498" s="52" t="str">
        <f t="shared" si="155"/>
        <v/>
      </c>
      <c r="H498" s="102" t="str">
        <f t="shared" si="160"/>
        <v/>
      </c>
      <c r="I498" s="149" t="s">
        <v>210</v>
      </c>
      <c r="J498" s="26" t="s">
        <v>225</v>
      </c>
      <c r="K498" s="18"/>
      <c r="L498" s="18"/>
      <c r="M498" s="18"/>
      <c r="N498" s="48" t="str">
        <f t="shared" si="159"/>
        <v/>
      </c>
      <c r="O498" s="21"/>
      <c r="P498" s="18"/>
      <c r="Q498" s="48" t="str">
        <f t="shared" si="156"/>
        <v/>
      </c>
      <c r="R498" s="106" t="str">
        <f t="shared" si="162"/>
        <v/>
      </c>
      <c r="S498" s="22"/>
      <c r="T498" s="49" t="str">
        <f t="shared" si="169"/>
        <v/>
      </c>
      <c r="U498" s="49" t="str">
        <f t="shared" si="167"/>
        <v/>
      </c>
      <c r="V498" s="50" t="str">
        <f t="shared" si="170"/>
        <v/>
      </c>
      <c r="W498" s="108" t="str">
        <f t="shared" si="168"/>
        <v/>
      </c>
      <c r="X498" s="17"/>
      <c r="Y498" s="389"/>
      <c r="Z498" s="388"/>
      <c r="AA498" s="190"/>
    </row>
    <row r="499" spans="1:27" ht="15.75" x14ac:dyDescent="0.25">
      <c r="A499" s="23">
        <v>492</v>
      </c>
      <c r="B499" s="19"/>
      <c r="C499" s="20"/>
      <c r="D499" s="55"/>
      <c r="E499" s="24" t="str">
        <f t="shared" si="157"/>
        <v/>
      </c>
      <c r="F499" s="153" t="str">
        <f t="shared" si="158"/>
        <v/>
      </c>
      <c r="G499" s="52" t="str">
        <f t="shared" si="155"/>
        <v/>
      </c>
      <c r="H499" s="102" t="str">
        <f t="shared" si="160"/>
        <v/>
      </c>
      <c r="I499" s="149" t="s">
        <v>210</v>
      </c>
      <c r="J499" s="26" t="s">
        <v>225</v>
      </c>
      <c r="K499" s="18"/>
      <c r="L499" s="18"/>
      <c r="M499" s="18"/>
      <c r="N499" s="48" t="str">
        <f t="shared" si="159"/>
        <v/>
      </c>
      <c r="O499" s="21"/>
      <c r="P499" s="18"/>
      <c r="Q499" s="48" t="str">
        <f t="shared" si="156"/>
        <v/>
      </c>
      <c r="R499" s="106" t="str">
        <f t="shared" si="162"/>
        <v/>
      </c>
      <c r="S499" s="22"/>
      <c r="T499" s="49" t="str">
        <f t="shared" si="169"/>
        <v/>
      </c>
      <c r="U499" s="49" t="str">
        <f t="shared" si="167"/>
        <v/>
      </c>
      <c r="V499" s="50" t="str">
        <f t="shared" si="170"/>
        <v/>
      </c>
      <c r="W499" s="108" t="str">
        <f t="shared" si="168"/>
        <v/>
      </c>
      <c r="X499" s="17"/>
      <c r="Y499" s="389"/>
      <c r="Z499" s="388"/>
      <c r="AA499" s="190"/>
    </row>
    <row r="500" spans="1:27" ht="15.75" x14ac:dyDescent="0.25">
      <c r="A500" s="23">
        <v>493</v>
      </c>
      <c r="B500" s="19"/>
      <c r="C500" s="20"/>
      <c r="D500" s="55"/>
      <c r="E500" s="24" t="str">
        <f t="shared" si="157"/>
        <v/>
      </c>
      <c r="F500" s="153" t="str">
        <f t="shared" si="158"/>
        <v/>
      </c>
      <c r="G500" s="52" t="str">
        <f t="shared" si="155"/>
        <v/>
      </c>
      <c r="H500" s="102" t="str">
        <f t="shared" si="160"/>
        <v/>
      </c>
      <c r="I500" s="149" t="s">
        <v>210</v>
      </c>
      <c r="J500" s="26" t="s">
        <v>225</v>
      </c>
      <c r="K500" s="18"/>
      <c r="L500" s="18"/>
      <c r="M500" s="18"/>
      <c r="N500" s="48" t="str">
        <f t="shared" si="159"/>
        <v/>
      </c>
      <c r="O500" s="21"/>
      <c r="P500" s="18"/>
      <c r="Q500" s="48" t="str">
        <f t="shared" si="156"/>
        <v/>
      </c>
      <c r="R500" s="106" t="str">
        <f t="shared" si="162"/>
        <v/>
      </c>
      <c r="S500" s="22"/>
      <c r="T500" s="49" t="str">
        <f t="shared" si="169"/>
        <v/>
      </c>
      <c r="U500" s="49" t="str">
        <f t="shared" si="167"/>
        <v/>
      </c>
      <c r="V500" s="50" t="str">
        <f t="shared" si="170"/>
        <v/>
      </c>
      <c r="W500" s="108" t="str">
        <f t="shared" si="168"/>
        <v/>
      </c>
      <c r="X500" s="17"/>
      <c r="Y500" s="389"/>
      <c r="Z500" s="388"/>
      <c r="AA500" s="190"/>
    </row>
    <row r="501" spans="1:27" ht="15.75" x14ac:dyDescent="0.25">
      <c r="A501" s="23">
        <v>494</v>
      </c>
      <c r="B501" s="19"/>
      <c r="C501" s="20"/>
      <c r="D501" s="55"/>
      <c r="E501" s="24" t="str">
        <f t="shared" si="157"/>
        <v/>
      </c>
      <c r="F501" s="153" t="str">
        <f t="shared" si="158"/>
        <v/>
      </c>
      <c r="G501" s="52" t="str">
        <f t="shared" si="155"/>
        <v/>
      </c>
      <c r="H501" s="102" t="str">
        <f t="shared" si="160"/>
        <v/>
      </c>
      <c r="I501" s="149" t="s">
        <v>210</v>
      </c>
      <c r="J501" s="26" t="s">
        <v>225</v>
      </c>
      <c r="K501" s="18"/>
      <c r="L501" s="18"/>
      <c r="M501" s="18"/>
      <c r="N501" s="48" t="str">
        <f t="shared" si="159"/>
        <v/>
      </c>
      <c r="O501" s="21"/>
      <c r="P501" s="18"/>
      <c r="Q501" s="48" t="str">
        <f t="shared" si="156"/>
        <v/>
      </c>
      <c r="R501" s="106" t="str">
        <f t="shared" si="162"/>
        <v/>
      </c>
      <c r="S501" s="22"/>
      <c r="T501" s="49" t="str">
        <f t="shared" si="169"/>
        <v/>
      </c>
      <c r="U501" s="49" t="str">
        <f t="shared" si="167"/>
        <v/>
      </c>
      <c r="V501" s="50" t="str">
        <f t="shared" si="170"/>
        <v/>
      </c>
      <c r="W501" s="108" t="str">
        <f>IF(E501="","",T501-U501-V501-O501)</f>
        <v/>
      </c>
      <c r="X501" s="17"/>
      <c r="Y501" s="389"/>
      <c r="Z501" s="388"/>
      <c r="AA501" s="190"/>
    </row>
    <row r="502" spans="1:27" ht="15.75" x14ac:dyDescent="0.25">
      <c r="A502" s="23">
        <v>495</v>
      </c>
      <c r="B502" s="19"/>
      <c r="C502" s="20"/>
      <c r="D502" s="55"/>
      <c r="E502" s="24" t="str">
        <f t="shared" si="157"/>
        <v/>
      </c>
      <c r="F502" s="153" t="str">
        <f t="shared" si="158"/>
        <v/>
      </c>
      <c r="G502" s="52" t="str">
        <f t="shared" si="155"/>
        <v/>
      </c>
      <c r="H502" s="102" t="str">
        <f t="shared" si="160"/>
        <v/>
      </c>
      <c r="I502" s="149" t="s">
        <v>210</v>
      </c>
      <c r="J502" s="26" t="s">
        <v>225</v>
      </c>
      <c r="K502" s="18"/>
      <c r="L502" s="18"/>
      <c r="M502" s="18"/>
      <c r="N502" s="48" t="str">
        <f t="shared" si="159"/>
        <v/>
      </c>
      <c r="O502" s="21"/>
      <c r="P502" s="18"/>
      <c r="Q502" s="48" t="str">
        <f t="shared" si="156"/>
        <v/>
      </c>
      <c r="R502" s="106" t="str">
        <f>IF(E502="","",N502-P502-Q502)</f>
        <v/>
      </c>
      <c r="S502" s="22"/>
      <c r="T502" s="49" t="str">
        <f t="shared" si="169"/>
        <v/>
      </c>
      <c r="U502" s="49" t="str">
        <f t="shared" si="167"/>
        <v/>
      </c>
      <c r="V502" s="50" t="str">
        <f t="shared" si="170"/>
        <v/>
      </c>
      <c r="W502" s="108" t="str">
        <f t="shared" si="168"/>
        <v/>
      </c>
      <c r="X502" s="17"/>
      <c r="Y502" s="389"/>
      <c r="Z502" s="388"/>
      <c r="AA502" s="190"/>
    </row>
    <row r="503" spans="1:27" ht="15.75" x14ac:dyDescent="0.25">
      <c r="A503" s="23">
        <v>496</v>
      </c>
      <c r="B503" s="19"/>
      <c r="C503" s="20"/>
      <c r="D503" s="55"/>
      <c r="E503" s="24" t="str">
        <f t="shared" si="157"/>
        <v/>
      </c>
      <c r="F503" s="153" t="str">
        <f t="shared" si="158"/>
        <v/>
      </c>
      <c r="G503" s="52" t="str">
        <f t="shared" si="155"/>
        <v/>
      </c>
      <c r="H503" s="102" t="str">
        <f t="shared" si="160"/>
        <v/>
      </c>
      <c r="I503" s="149" t="s">
        <v>210</v>
      </c>
      <c r="J503" s="26" t="s">
        <v>225</v>
      </c>
      <c r="K503" s="18"/>
      <c r="L503" s="18"/>
      <c r="M503" s="18"/>
      <c r="N503" s="48" t="str">
        <f t="shared" si="159"/>
        <v/>
      </c>
      <c r="O503" s="21"/>
      <c r="P503" s="18"/>
      <c r="Q503" s="48" t="str">
        <f t="shared" si="156"/>
        <v/>
      </c>
      <c r="R503" s="106" t="str">
        <f t="shared" si="162"/>
        <v/>
      </c>
      <c r="S503" s="22"/>
      <c r="T503" s="49" t="str">
        <f t="shared" si="169"/>
        <v/>
      </c>
      <c r="U503" s="49" t="str">
        <f t="shared" ref="U503" si="171">IF(E503="","",0.3*R503)</f>
        <v/>
      </c>
      <c r="V503" s="50" t="str">
        <f t="shared" ref="V503:V540" si="172">IF(E503="","",R503*0.3)</f>
        <v/>
      </c>
      <c r="W503" s="108" t="str">
        <f>IF(E503="","",T503-U503-V503-O503)</f>
        <v/>
      </c>
      <c r="X503" s="17"/>
      <c r="Y503" s="389"/>
      <c r="Z503" s="388"/>
      <c r="AA503" s="190"/>
    </row>
    <row r="504" spans="1:27" ht="15.75" x14ac:dyDescent="0.25">
      <c r="A504" s="23">
        <v>497</v>
      </c>
      <c r="B504" s="19"/>
      <c r="C504" s="101"/>
      <c r="D504" s="55"/>
      <c r="E504" s="24" t="str">
        <f t="shared" si="157"/>
        <v/>
      </c>
      <c r="F504" s="25" t="str">
        <f t="shared" si="158"/>
        <v/>
      </c>
      <c r="G504" s="52" t="str">
        <f t="shared" si="155"/>
        <v/>
      </c>
      <c r="H504" s="102" t="str">
        <f t="shared" si="160"/>
        <v/>
      </c>
      <c r="I504" s="149" t="s">
        <v>210</v>
      </c>
      <c r="J504" s="26" t="str">
        <f t="shared" si="161"/>
        <v/>
      </c>
      <c r="K504" s="18"/>
      <c r="L504" s="18"/>
      <c r="M504" s="18"/>
      <c r="N504" s="48" t="str">
        <f t="shared" si="159"/>
        <v/>
      </c>
      <c r="O504" s="21"/>
      <c r="P504" s="18"/>
      <c r="Q504" s="48" t="str">
        <f t="shared" si="156"/>
        <v/>
      </c>
      <c r="R504" s="106" t="str">
        <f t="shared" si="162"/>
        <v/>
      </c>
      <c r="S504" s="22"/>
      <c r="T504" s="49" t="str">
        <f t="shared" ref="T504:T525" si="173">IF(N504="","",R504*S504)</f>
        <v/>
      </c>
      <c r="U504" s="49" t="str">
        <f>IF(E504="","",0*R504)</f>
        <v/>
      </c>
      <c r="V504" s="50" t="str">
        <f t="shared" si="172"/>
        <v/>
      </c>
      <c r="W504" s="108" t="str">
        <f>IF(E504="","",T504-U504-V504-O504)</f>
        <v/>
      </c>
      <c r="X504" s="346"/>
      <c r="Y504" s="341"/>
      <c r="Z504" s="349"/>
      <c r="AA504" s="190"/>
    </row>
    <row r="505" spans="1:27" ht="15.75" x14ac:dyDescent="0.25">
      <c r="A505" s="23">
        <v>498</v>
      </c>
      <c r="B505" s="19"/>
      <c r="C505" s="20"/>
      <c r="D505" s="55"/>
      <c r="E505" s="24" t="str">
        <f t="shared" si="157"/>
        <v/>
      </c>
      <c r="F505" s="25" t="str">
        <f t="shared" si="158"/>
        <v/>
      </c>
      <c r="G505" s="52" t="str">
        <f t="shared" si="155"/>
        <v/>
      </c>
      <c r="H505" s="102" t="str">
        <f t="shared" si="160"/>
        <v/>
      </c>
      <c r="I505" s="149" t="s">
        <v>210</v>
      </c>
      <c r="J505" s="26" t="str">
        <f t="shared" si="161"/>
        <v/>
      </c>
      <c r="K505" s="18"/>
      <c r="L505" s="18"/>
      <c r="M505" s="18"/>
      <c r="N505" s="48" t="str">
        <f t="shared" si="159"/>
        <v/>
      </c>
      <c r="O505" s="21"/>
      <c r="P505" s="18"/>
      <c r="Q505" s="48" t="str">
        <f t="shared" si="156"/>
        <v/>
      </c>
      <c r="R505" s="70" t="str">
        <f t="shared" si="162"/>
        <v/>
      </c>
      <c r="S505" s="22"/>
      <c r="T505" s="49" t="str">
        <f t="shared" si="173"/>
        <v/>
      </c>
      <c r="U505" s="49" t="str">
        <f t="shared" ref="U505:U547" si="174">IF(E505="","",0*R505)</f>
        <v/>
      </c>
      <c r="V505" s="50" t="str">
        <f t="shared" si="172"/>
        <v/>
      </c>
      <c r="W505" s="108" t="str">
        <f>IF(E505="","",T505-U505-V505-O505)</f>
        <v/>
      </c>
      <c r="X505" s="347"/>
      <c r="Y505" s="341"/>
      <c r="Z505" s="350"/>
    </row>
    <row r="506" spans="1:27" ht="15.75" x14ac:dyDescent="0.25">
      <c r="A506" s="23">
        <v>499</v>
      </c>
      <c r="B506" s="19"/>
      <c r="C506" s="20"/>
      <c r="D506" s="55"/>
      <c r="E506" s="24" t="str">
        <f t="shared" si="157"/>
        <v/>
      </c>
      <c r="F506" s="25" t="str">
        <f t="shared" si="158"/>
        <v/>
      </c>
      <c r="G506" s="52" t="str">
        <f t="shared" si="155"/>
        <v/>
      </c>
      <c r="H506" s="102" t="str">
        <f t="shared" si="160"/>
        <v/>
      </c>
      <c r="I506" s="149" t="s">
        <v>210</v>
      </c>
      <c r="J506" s="26" t="str">
        <f t="shared" si="161"/>
        <v/>
      </c>
      <c r="K506" s="18"/>
      <c r="L506" s="18"/>
      <c r="M506" s="18"/>
      <c r="N506" s="48" t="str">
        <f t="shared" si="159"/>
        <v/>
      </c>
      <c r="O506" s="21"/>
      <c r="P506" s="18"/>
      <c r="Q506" s="48" t="str">
        <f t="shared" si="156"/>
        <v/>
      </c>
      <c r="R506" s="70" t="str">
        <f t="shared" si="162"/>
        <v/>
      </c>
      <c r="S506" s="22"/>
      <c r="T506" s="49" t="str">
        <f t="shared" si="173"/>
        <v/>
      </c>
      <c r="U506" s="49" t="str">
        <f t="shared" si="174"/>
        <v/>
      </c>
      <c r="V506" s="50" t="str">
        <f t="shared" si="172"/>
        <v/>
      </c>
      <c r="W506" s="108" t="str">
        <f t="shared" ref="W506:W541" si="175">IF(E506="","",T506-U506-V506-O506)</f>
        <v/>
      </c>
      <c r="X506" s="347"/>
      <c r="Y506" s="341"/>
      <c r="Z506" s="350"/>
    </row>
    <row r="507" spans="1:27" ht="15.75" x14ac:dyDescent="0.25">
      <c r="A507" s="23">
        <v>500</v>
      </c>
      <c r="B507" s="19"/>
      <c r="C507" s="20"/>
      <c r="D507" s="55"/>
      <c r="E507" s="24" t="str">
        <f t="shared" si="157"/>
        <v/>
      </c>
      <c r="F507" s="25" t="str">
        <f t="shared" si="158"/>
        <v/>
      </c>
      <c r="G507" s="52" t="str">
        <f t="shared" si="155"/>
        <v/>
      </c>
      <c r="H507" s="102" t="str">
        <f t="shared" si="160"/>
        <v/>
      </c>
      <c r="I507" s="149" t="s">
        <v>210</v>
      </c>
      <c r="J507" s="26" t="str">
        <f t="shared" si="161"/>
        <v/>
      </c>
      <c r="K507" s="18"/>
      <c r="L507" s="18"/>
      <c r="M507" s="18"/>
      <c r="N507" s="48" t="str">
        <f t="shared" si="159"/>
        <v/>
      </c>
      <c r="O507" s="21"/>
      <c r="P507" s="18"/>
      <c r="Q507" s="48" t="str">
        <f t="shared" si="156"/>
        <v/>
      </c>
      <c r="R507" s="70" t="str">
        <f t="shared" si="162"/>
        <v/>
      </c>
      <c r="S507" s="22"/>
      <c r="T507" s="49" t="str">
        <f t="shared" si="173"/>
        <v/>
      </c>
      <c r="U507" s="49" t="str">
        <f t="shared" si="174"/>
        <v/>
      </c>
      <c r="V507" s="50" t="str">
        <f t="shared" si="172"/>
        <v/>
      </c>
      <c r="W507" s="108" t="str">
        <f t="shared" si="175"/>
        <v/>
      </c>
      <c r="X507" s="347"/>
      <c r="Y507" s="341"/>
      <c r="Z507" s="350"/>
    </row>
    <row r="508" spans="1:27" ht="15.75" x14ac:dyDescent="0.25">
      <c r="A508" s="23">
        <v>501</v>
      </c>
      <c r="B508" s="19"/>
      <c r="C508" s="20"/>
      <c r="D508" s="55"/>
      <c r="E508" s="24" t="str">
        <f t="shared" si="157"/>
        <v/>
      </c>
      <c r="F508" s="25" t="str">
        <f t="shared" si="158"/>
        <v/>
      </c>
      <c r="G508" s="52" t="str">
        <f t="shared" si="155"/>
        <v/>
      </c>
      <c r="H508" s="102" t="str">
        <f t="shared" si="160"/>
        <v/>
      </c>
      <c r="I508" s="149" t="s">
        <v>210</v>
      </c>
      <c r="J508" s="26" t="str">
        <f t="shared" si="161"/>
        <v/>
      </c>
      <c r="K508" s="18"/>
      <c r="L508" s="18"/>
      <c r="M508" s="18"/>
      <c r="N508" s="48" t="str">
        <f t="shared" si="159"/>
        <v/>
      </c>
      <c r="O508" s="21"/>
      <c r="P508" s="18"/>
      <c r="Q508" s="48" t="str">
        <f t="shared" si="156"/>
        <v/>
      </c>
      <c r="R508" s="70" t="str">
        <f t="shared" si="162"/>
        <v/>
      </c>
      <c r="S508" s="22"/>
      <c r="T508" s="49" t="str">
        <f t="shared" si="173"/>
        <v/>
      </c>
      <c r="U508" s="49" t="str">
        <f t="shared" si="174"/>
        <v/>
      </c>
      <c r="V508" s="50" t="str">
        <f t="shared" si="172"/>
        <v/>
      </c>
      <c r="W508" s="108" t="str">
        <f t="shared" si="175"/>
        <v/>
      </c>
      <c r="X508" s="347"/>
      <c r="Y508" s="341"/>
      <c r="Z508" s="350"/>
    </row>
    <row r="509" spans="1:27" ht="15.75" x14ac:dyDescent="0.25">
      <c r="A509" s="23">
        <v>502</v>
      </c>
      <c r="B509" s="19"/>
      <c r="C509" s="20"/>
      <c r="D509" s="55"/>
      <c r="E509" s="24" t="str">
        <f t="shared" si="157"/>
        <v/>
      </c>
      <c r="F509" s="25" t="str">
        <f t="shared" si="158"/>
        <v/>
      </c>
      <c r="G509" s="52" t="str">
        <f t="shared" si="155"/>
        <v/>
      </c>
      <c r="H509" s="102" t="str">
        <f t="shared" si="160"/>
        <v/>
      </c>
      <c r="I509" s="149" t="s">
        <v>210</v>
      </c>
      <c r="J509" s="26" t="str">
        <f t="shared" si="161"/>
        <v/>
      </c>
      <c r="K509" s="18"/>
      <c r="L509" s="18"/>
      <c r="M509" s="18"/>
      <c r="N509" s="48" t="str">
        <f t="shared" si="159"/>
        <v/>
      </c>
      <c r="O509" s="21"/>
      <c r="P509" s="18"/>
      <c r="Q509" s="48" t="str">
        <f t="shared" si="156"/>
        <v/>
      </c>
      <c r="R509" s="70" t="str">
        <f t="shared" si="162"/>
        <v/>
      </c>
      <c r="S509" s="22"/>
      <c r="T509" s="49" t="str">
        <f t="shared" si="173"/>
        <v/>
      </c>
      <c r="U509" s="49" t="str">
        <f t="shared" si="174"/>
        <v/>
      </c>
      <c r="V509" s="50" t="str">
        <f t="shared" si="172"/>
        <v/>
      </c>
      <c r="W509" s="108" t="str">
        <f>IF(E509="","",T509-U509-V509-O509)</f>
        <v/>
      </c>
      <c r="X509" s="347"/>
      <c r="Y509" s="341"/>
      <c r="Z509" s="350"/>
    </row>
    <row r="510" spans="1:27" ht="15.75" x14ac:dyDescent="0.25">
      <c r="A510" s="23">
        <v>503</v>
      </c>
      <c r="B510" s="19"/>
      <c r="C510" s="20"/>
      <c r="D510" s="55"/>
      <c r="E510" s="24" t="str">
        <f t="shared" si="157"/>
        <v/>
      </c>
      <c r="F510" s="25" t="str">
        <f t="shared" si="158"/>
        <v/>
      </c>
      <c r="G510" s="52" t="str">
        <f t="shared" si="155"/>
        <v/>
      </c>
      <c r="H510" s="102" t="str">
        <f t="shared" si="160"/>
        <v/>
      </c>
      <c r="I510" s="149" t="s">
        <v>210</v>
      </c>
      <c r="J510" s="26" t="str">
        <f t="shared" si="161"/>
        <v/>
      </c>
      <c r="K510" s="18"/>
      <c r="L510" s="18"/>
      <c r="M510" s="18"/>
      <c r="N510" s="48" t="str">
        <f t="shared" si="159"/>
        <v/>
      </c>
      <c r="O510" s="21"/>
      <c r="P510" s="18"/>
      <c r="Q510" s="48" t="str">
        <f t="shared" si="156"/>
        <v/>
      </c>
      <c r="R510" s="70" t="str">
        <f t="shared" si="162"/>
        <v/>
      </c>
      <c r="S510" s="22"/>
      <c r="T510" s="49" t="str">
        <f t="shared" si="173"/>
        <v/>
      </c>
      <c r="U510" s="49" t="str">
        <f>IF(E510="","",0*R510)</f>
        <v/>
      </c>
      <c r="V510" s="50" t="str">
        <f t="shared" si="172"/>
        <v/>
      </c>
      <c r="W510" s="108" t="str">
        <f t="shared" si="175"/>
        <v/>
      </c>
      <c r="X510" s="347"/>
      <c r="Y510" s="341"/>
      <c r="Z510" s="350"/>
    </row>
    <row r="511" spans="1:27" ht="15.75" x14ac:dyDescent="0.25">
      <c r="A511" s="23">
        <v>504</v>
      </c>
      <c r="B511" s="19"/>
      <c r="C511" s="20"/>
      <c r="D511" s="55"/>
      <c r="E511" s="24" t="str">
        <f t="shared" si="157"/>
        <v/>
      </c>
      <c r="F511" s="25" t="str">
        <f t="shared" si="158"/>
        <v/>
      </c>
      <c r="G511" s="52" t="str">
        <f t="shared" si="155"/>
        <v/>
      </c>
      <c r="H511" s="102" t="str">
        <f t="shared" si="160"/>
        <v/>
      </c>
      <c r="I511" s="149" t="s">
        <v>210</v>
      </c>
      <c r="J511" s="26" t="str">
        <f t="shared" si="161"/>
        <v/>
      </c>
      <c r="K511" s="18"/>
      <c r="L511" s="18"/>
      <c r="M511" s="18"/>
      <c r="N511" s="48" t="str">
        <f t="shared" si="159"/>
        <v/>
      </c>
      <c r="O511" s="21"/>
      <c r="P511" s="18"/>
      <c r="Q511" s="48" t="str">
        <f t="shared" si="156"/>
        <v/>
      </c>
      <c r="R511" s="70" t="str">
        <f t="shared" si="162"/>
        <v/>
      </c>
      <c r="S511" s="22"/>
      <c r="T511" s="49" t="str">
        <f t="shared" si="173"/>
        <v/>
      </c>
      <c r="U511" s="49" t="str">
        <f t="shared" si="174"/>
        <v/>
      </c>
      <c r="V511" s="50" t="str">
        <f t="shared" si="172"/>
        <v/>
      </c>
      <c r="W511" s="108" t="str">
        <f t="shared" si="175"/>
        <v/>
      </c>
      <c r="X511" s="347"/>
      <c r="Y511" s="341"/>
      <c r="Z511" s="350"/>
    </row>
    <row r="512" spans="1:27" ht="15.75" x14ac:dyDescent="0.25">
      <c r="A512" s="23">
        <v>505</v>
      </c>
      <c r="B512" s="19"/>
      <c r="C512" s="20"/>
      <c r="D512" s="55"/>
      <c r="E512" s="24" t="str">
        <f t="shared" si="157"/>
        <v/>
      </c>
      <c r="F512" s="25" t="str">
        <f t="shared" si="158"/>
        <v/>
      </c>
      <c r="G512" s="52" t="str">
        <f t="shared" si="155"/>
        <v/>
      </c>
      <c r="H512" s="102" t="str">
        <f t="shared" si="160"/>
        <v/>
      </c>
      <c r="I512" s="149" t="s">
        <v>210</v>
      </c>
      <c r="J512" s="26" t="str">
        <f t="shared" si="161"/>
        <v/>
      </c>
      <c r="K512" s="18"/>
      <c r="L512" s="18"/>
      <c r="M512" s="18"/>
      <c r="N512" s="48" t="str">
        <f t="shared" si="159"/>
        <v/>
      </c>
      <c r="O512" s="21"/>
      <c r="P512" s="18"/>
      <c r="Q512" s="48" t="str">
        <f t="shared" si="156"/>
        <v/>
      </c>
      <c r="R512" s="70" t="str">
        <f t="shared" si="162"/>
        <v/>
      </c>
      <c r="S512" s="22"/>
      <c r="T512" s="49" t="str">
        <f t="shared" si="173"/>
        <v/>
      </c>
      <c r="U512" s="49" t="str">
        <f t="shared" si="174"/>
        <v/>
      </c>
      <c r="V512" s="50" t="str">
        <f t="shared" si="172"/>
        <v/>
      </c>
      <c r="W512" s="108" t="str">
        <f t="shared" si="175"/>
        <v/>
      </c>
      <c r="X512" s="347"/>
      <c r="Y512" s="341"/>
      <c r="Z512" s="350"/>
    </row>
    <row r="513" spans="1:27" ht="15.75" x14ac:dyDescent="0.25">
      <c r="A513" s="23">
        <v>506</v>
      </c>
      <c r="B513" s="19"/>
      <c r="C513" s="20"/>
      <c r="D513" s="55"/>
      <c r="E513" s="24" t="str">
        <f t="shared" si="157"/>
        <v/>
      </c>
      <c r="F513" s="25" t="str">
        <f t="shared" si="158"/>
        <v/>
      </c>
      <c r="G513" s="52" t="str">
        <f t="shared" si="155"/>
        <v/>
      </c>
      <c r="H513" s="102" t="str">
        <f t="shared" si="160"/>
        <v/>
      </c>
      <c r="I513" s="149" t="s">
        <v>210</v>
      </c>
      <c r="J513" s="26" t="str">
        <f t="shared" si="161"/>
        <v/>
      </c>
      <c r="K513" s="18"/>
      <c r="L513" s="18"/>
      <c r="M513" s="18"/>
      <c r="N513" s="48" t="str">
        <f t="shared" si="159"/>
        <v/>
      </c>
      <c r="O513" s="21"/>
      <c r="P513" s="18"/>
      <c r="Q513" s="48" t="str">
        <f t="shared" si="156"/>
        <v/>
      </c>
      <c r="R513" s="70" t="str">
        <f t="shared" si="162"/>
        <v/>
      </c>
      <c r="S513" s="22"/>
      <c r="T513" s="49" t="str">
        <f t="shared" si="173"/>
        <v/>
      </c>
      <c r="U513" s="49" t="str">
        <f t="shared" si="174"/>
        <v/>
      </c>
      <c r="V513" s="50" t="str">
        <f t="shared" si="172"/>
        <v/>
      </c>
      <c r="W513" s="108" t="str">
        <f t="shared" si="175"/>
        <v/>
      </c>
      <c r="X513" s="347"/>
      <c r="Y513" s="341"/>
      <c r="Z513" s="350"/>
    </row>
    <row r="514" spans="1:27" ht="15.75" x14ac:dyDescent="0.25">
      <c r="A514" s="23">
        <v>507</v>
      </c>
      <c r="B514" s="19"/>
      <c r="C514" s="20"/>
      <c r="D514" s="55"/>
      <c r="E514" s="24" t="str">
        <f t="shared" si="157"/>
        <v/>
      </c>
      <c r="F514" s="25" t="str">
        <f t="shared" si="158"/>
        <v/>
      </c>
      <c r="G514" s="52" t="str">
        <f t="shared" si="155"/>
        <v/>
      </c>
      <c r="H514" s="102" t="str">
        <f t="shared" si="160"/>
        <v/>
      </c>
      <c r="I514" s="149" t="s">
        <v>210</v>
      </c>
      <c r="J514" s="26" t="str">
        <f t="shared" si="161"/>
        <v/>
      </c>
      <c r="K514" s="18"/>
      <c r="L514" s="18"/>
      <c r="M514" s="18"/>
      <c r="N514" s="48" t="str">
        <f t="shared" si="159"/>
        <v/>
      </c>
      <c r="O514" s="21"/>
      <c r="P514" s="18"/>
      <c r="Q514" s="48" t="str">
        <f t="shared" si="156"/>
        <v/>
      </c>
      <c r="R514" s="70" t="str">
        <f t="shared" si="162"/>
        <v/>
      </c>
      <c r="S514" s="22"/>
      <c r="T514" s="49" t="str">
        <f t="shared" si="173"/>
        <v/>
      </c>
      <c r="U514" s="49" t="str">
        <f t="shared" si="174"/>
        <v/>
      </c>
      <c r="V514" s="50" t="str">
        <f t="shared" si="172"/>
        <v/>
      </c>
      <c r="W514" s="108" t="str">
        <f>IF(E514="","",T514-U514-V514-O514)</f>
        <v/>
      </c>
      <c r="X514" s="347"/>
      <c r="Y514" s="341"/>
      <c r="Z514" s="350"/>
    </row>
    <row r="515" spans="1:27" ht="15.75" x14ac:dyDescent="0.25">
      <c r="A515" s="23">
        <v>508</v>
      </c>
      <c r="B515" s="19"/>
      <c r="C515" s="20"/>
      <c r="D515" s="55"/>
      <c r="E515" s="24" t="str">
        <f t="shared" si="157"/>
        <v/>
      </c>
      <c r="F515" s="25" t="str">
        <f t="shared" si="158"/>
        <v/>
      </c>
      <c r="G515" s="52" t="str">
        <f t="shared" si="155"/>
        <v/>
      </c>
      <c r="H515" s="102" t="str">
        <f t="shared" si="160"/>
        <v/>
      </c>
      <c r="I515" s="149" t="s">
        <v>210</v>
      </c>
      <c r="J515" s="26" t="str">
        <f t="shared" si="161"/>
        <v/>
      </c>
      <c r="K515" s="18"/>
      <c r="L515" s="18"/>
      <c r="M515" s="18"/>
      <c r="N515" s="48" t="str">
        <f t="shared" si="159"/>
        <v/>
      </c>
      <c r="O515" s="21"/>
      <c r="P515" s="18"/>
      <c r="Q515" s="48" t="str">
        <f t="shared" si="156"/>
        <v/>
      </c>
      <c r="R515" s="70" t="str">
        <f t="shared" si="162"/>
        <v/>
      </c>
      <c r="S515" s="22"/>
      <c r="T515" s="49" t="str">
        <f t="shared" si="173"/>
        <v/>
      </c>
      <c r="U515" s="49" t="str">
        <f t="shared" si="174"/>
        <v/>
      </c>
      <c r="V515" s="50" t="str">
        <f t="shared" si="172"/>
        <v/>
      </c>
      <c r="W515" s="108" t="str">
        <f t="shared" si="175"/>
        <v/>
      </c>
      <c r="X515" s="347"/>
      <c r="Y515" s="341"/>
      <c r="Z515" s="350"/>
      <c r="AA515" s="72"/>
    </row>
    <row r="516" spans="1:27" ht="15.75" x14ac:dyDescent="0.25">
      <c r="A516" s="23">
        <v>509</v>
      </c>
      <c r="B516" s="19"/>
      <c r="C516" s="20"/>
      <c r="D516" s="55"/>
      <c r="E516" s="24" t="str">
        <f t="shared" si="157"/>
        <v/>
      </c>
      <c r="F516" s="25" t="str">
        <f t="shared" si="158"/>
        <v/>
      </c>
      <c r="G516" s="52" t="str">
        <f t="shared" si="155"/>
        <v/>
      </c>
      <c r="H516" s="102" t="str">
        <f t="shared" si="160"/>
        <v/>
      </c>
      <c r="I516" s="149" t="s">
        <v>210</v>
      </c>
      <c r="J516" s="26" t="str">
        <f t="shared" si="161"/>
        <v/>
      </c>
      <c r="K516" s="18"/>
      <c r="L516" s="18"/>
      <c r="M516" s="18"/>
      <c r="N516" s="48" t="str">
        <f t="shared" si="159"/>
        <v/>
      </c>
      <c r="O516" s="21"/>
      <c r="P516" s="18"/>
      <c r="Q516" s="48" t="str">
        <f t="shared" si="156"/>
        <v/>
      </c>
      <c r="R516" s="70" t="str">
        <f t="shared" si="162"/>
        <v/>
      </c>
      <c r="S516" s="22"/>
      <c r="T516" s="49" t="str">
        <f t="shared" si="173"/>
        <v/>
      </c>
      <c r="U516" s="49" t="str">
        <f t="shared" si="174"/>
        <v/>
      </c>
      <c r="V516" s="50" t="str">
        <f t="shared" si="172"/>
        <v/>
      </c>
      <c r="W516" s="108" t="str">
        <f t="shared" si="175"/>
        <v/>
      </c>
      <c r="X516" s="347"/>
      <c r="Y516" s="341"/>
      <c r="Z516" s="350"/>
    </row>
    <row r="517" spans="1:27" ht="15.75" x14ac:dyDescent="0.25">
      <c r="A517" s="23">
        <v>510</v>
      </c>
      <c r="B517" s="19"/>
      <c r="C517" s="20"/>
      <c r="D517" s="55"/>
      <c r="E517" s="24" t="str">
        <f t="shared" si="157"/>
        <v/>
      </c>
      <c r="F517" s="25" t="str">
        <f t="shared" si="158"/>
        <v/>
      </c>
      <c r="G517" s="52" t="str">
        <f t="shared" si="155"/>
        <v/>
      </c>
      <c r="H517" s="102" t="str">
        <f t="shared" si="160"/>
        <v/>
      </c>
      <c r="I517" s="149" t="s">
        <v>210</v>
      </c>
      <c r="J517" s="26" t="str">
        <f t="shared" si="161"/>
        <v/>
      </c>
      <c r="K517" s="18"/>
      <c r="L517" s="18"/>
      <c r="M517" s="18"/>
      <c r="N517" s="48" t="str">
        <f t="shared" si="159"/>
        <v/>
      </c>
      <c r="O517" s="21"/>
      <c r="P517" s="18"/>
      <c r="Q517" s="48" t="str">
        <f t="shared" si="156"/>
        <v/>
      </c>
      <c r="R517" s="70" t="str">
        <f t="shared" si="162"/>
        <v/>
      </c>
      <c r="S517" s="22"/>
      <c r="T517" s="49" t="str">
        <f t="shared" si="173"/>
        <v/>
      </c>
      <c r="U517" s="49" t="str">
        <f t="shared" si="174"/>
        <v/>
      </c>
      <c r="V517" s="50" t="str">
        <f t="shared" si="172"/>
        <v/>
      </c>
      <c r="W517" s="108" t="str">
        <f>IF(E517="","",T517-U517-V517-O517)</f>
        <v/>
      </c>
      <c r="X517" s="347"/>
      <c r="Y517" s="341"/>
      <c r="Z517" s="350"/>
      <c r="AA517" s="72"/>
    </row>
    <row r="518" spans="1:27" ht="15.75" x14ac:dyDescent="0.25">
      <c r="A518" s="23">
        <v>511</v>
      </c>
      <c r="B518" s="19"/>
      <c r="C518" s="20"/>
      <c r="D518" s="55"/>
      <c r="E518" s="24" t="str">
        <f t="shared" si="157"/>
        <v/>
      </c>
      <c r="F518" s="25" t="str">
        <f t="shared" si="158"/>
        <v/>
      </c>
      <c r="G518" s="52" t="str">
        <f t="shared" si="155"/>
        <v/>
      </c>
      <c r="H518" s="102" t="str">
        <f t="shared" si="160"/>
        <v/>
      </c>
      <c r="I518" s="149" t="s">
        <v>210</v>
      </c>
      <c r="J518" s="26" t="str">
        <f t="shared" si="161"/>
        <v/>
      </c>
      <c r="K518" s="18"/>
      <c r="L518" s="18"/>
      <c r="M518" s="18"/>
      <c r="N518" s="48" t="str">
        <f t="shared" si="159"/>
        <v/>
      </c>
      <c r="O518" s="21"/>
      <c r="P518" s="18"/>
      <c r="Q518" s="48" t="str">
        <f t="shared" si="156"/>
        <v/>
      </c>
      <c r="R518" s="70" t="str">
        <f t="shared" si="162"/>
        <v/>
      </c>
      <c r="S518" s="22"/>
      <c r="T518" s="49" t="str">
        <f t="shared" si="173"/>
        <v/>
      </c>
      <c r="U518" s="49" t="str">
        <f>IF(E518="","",0*R518)</f>
        <v/>
      </c>
      <c r="V518" s="50" t="str">
        <f t="shared" si="172"/>
        <v/>
      </c>
      <c r="W518" s="108" t="str">
        <f>IF(E518="","",T518-U518-V518-O518)</f>
        <v/>
      </c>
      <c r="X518" s="348"/>
      <c r="Y518" s="341"/>
      <c r="Z518" s="350"/>
    </row>
    <row r="519" spans="1:27" ht="15.75" x14ac:dyDescent="0.25">
      <c r="A519" s="23">
        <v>512</v>
      </c>
      <c r="B519" s="19"/>
      <c r="C519" s="20"/>
      <c r="D519" s="55"/>
      <c r="E519" s="24" t="str">
        <f t="shared" ref="E519:E582" si="176">IF(C519="","",VLOOKUP(C519,bdsocios,2,FALSE))</f>
        <v/>
      </c>
      <c r="F519" s="25" t="str">
        <f t="shared" ref="F519:F582" si="177">IF(C519="","",VLOOKUP(C519,bdsocios,3,FALSE))</f>
        <v/>
      </c>
      <c r="G519" s="52" t="str">
        <f t="shared" ref="G519:G582" si="178">IF(C519="","",VLOOKUP(C519,bdsocios,4,FALSE))</f>
        <v/>
      </c>
      <c r="H519" s="102" t="str">
        <f t="shared" si="160"/>
        <v/>
      </c>
      <c r="I519" s="149" t="s">
        <v>210</v>
      </c>
      <c r="J519" s="26" t="str">
        <f t="shared" si="161"/>
        <v/>
      </c>
      <c r="K519" s="18"/>
      <c r="L519" s="18"/>
      <c r="M519" s="18"/>
      <c r="N519" s="48" t="str">
        <f t="shared" ref="N519:N582" si="179">IF(E519="","",K519+L519+M519)</f>
        <v/>
      </c>
      <c r="O519" s="21"/>
      <c r="P519" s="18"/>
      <c r="Q519" s="48" t="str">
        <f t="shared" ref="Q519:Q582" si="180">IF(E519="","",2*O519)</f>
        <v/>
      </c>
      <c r="R519" s="70" t="str">
        <f t="shared" ref="R519:R582" si="181">IF(E519="","",N519-P519-Q519)</f>
        <v/>
      </c>
      <c r="S519" s="22"/>
      <c r="T519" s="49" t="str">
        <f t="shared" si="173"/>
        <v/>
      </c>
      <c r="U519" s="49" t="str">
        <f t="shared" si="174"/>
        <v/>
      </c>
      <c r="V519" s="50" t="str">
        <f t="shared" si="172"/>
        <v/>
      </c>
      <c r="W519" s="108" t="str">
        <f t="shared" si="175"/>
        <v/>
      </c>
      <c r="X519" s="346"/>
      <c r="Y519" s="390"/>
      <c r="Z519" s="349"/>
    </row>
    <row r="520" spans="1:27" ht="15.75" x14ac:dyDescent="0.25">
      <c r="A520" s="23">
        <v>513</v>
      </c>
      <c r="B520" s="19"/>
      <c r="C520" s="20"/>
      <c r="D520" s="55"/>
      <c r="E520" s="24" t="str">
        <f t="shared" si="176"/>
        <v/>
      </c>
      <c r="F520" s="25" t="str">
        <f t="shared" si="177"/>
        <v/>
      </c>
      <c r="G520" s="52" t="str">
        <f t="shared" si="178"/>
        <v/>
      </c>
      <c r="H520" s="102" t="str">
        <f t="shared" si="160"/>
        <v/>
      </c>
      <c r="I520" s="149" t="s">
        <v>210</v>
      </c>
      <c r="J520" s="26" t="str">
        <f t="shared" si="161"/>
        <v/>
      </c>
      <c r="K520" s="18"/>
      <c r="L520" s="18"/>
      <c r="M520" s="18"/>
      <c r="N520" s="48" t="str">
        <f t="shared" si="179"/>
        <v/>
      </c>
      <c r="O520" s="21"/>
      <c r="P520" s="18"/>
      <c r="Q520" s="48" t="str">
        <f t="shared" si="180"/>
        <v/>
      </c>
      <c r="R520" s="70" t="str">
        <f t="shared" si="181"/>
        <v/>
      </c>
      <c r="S520" s="22"/>
      <c r="T520" s="49" t="str">
        <f t="shared" si="173"/>
        <v/>
      </c>
      <c r="U520" s="49" t="str">
        <f t="shared" si="174"/>
        <v/>
      </c>
      <c r="V520" s="50" t="str">
        <f t="shared" si="172"/>
        <v/>
      </c>
      <c r="W520" s="108" t="str">
        <f t="shared" si="175"/>
        <v/>
      </c>
      <c r="X520" s="347"/>
      <c r="Y520" s="390"/>
      <c r="Z520" s="350"/>
    </row>
    <row r="521" spans="1:27" ht="15.75" x14ac:dyDescent="0.25">
      <c r="A521" s="23">
        <v>514</v>
      </c>
      <c r="B521" s="19"/>
      <c r="C521" s="20"/>
      <c r="D521" s="55"/>
      <c r="E521" s="24" t="str">
        <f t="shared" si="176"/>
        <v/>
      </c>
      <c r="F521" s="25" t="str">
        <f t="shared" si="177"/>
        <v/>
      </c>
      <c r="G521" s="52" t="str">
        <f t="shared" si="178"/>
        <v/>
      </c>
      <c r="H521" s="102" t="str">
        <f t="shared" si="160"/>
        <v/>
      </c>
      <c r="I521" s="149" t="s">
        <v>210</v>
      </c>
      <c r="J521" s="26" t="str">
        <f t="shared" si="161"/>
        <v/>
      </c>
      <c r="K521" s="18"/>
      <c r="L521" s="18"/>
      <c r="M521" s="18"/>
      <c r="N521" s="48" t="str">
        <f t="shared" si="179"/>
        <v/>
      </c>
      <c r="O521" s="21"/>
      <c r="P521" s="18"/>
      <c r="Q521" s="48" t="str">
        <f t="shared" si="180"/>
        <v/>
      </c>
      <c r="R521" s="70" t="str">
        <f t="shared" si="181"/>
        <v/>
      </c>
      <c r="S521" s="22"/>
      <c r="T521" s="49" t="str">
        <f t="shared" si="173"/>
        <v/>
      </c>
      <c r="U521" s="49" t="str">
        <f t="shared" si="174"/>
        <v/>
      </c>
      <c r="V521" s="50" t="str">
        <f t="shared" si="172"/>
        <v/>
      </c>
      <c r="W521" s="108" t="str">
        <f t="shared" si="175"/>
        <v/>
      </c>
      <c r="X521" s="347"/>
      <c r="Y521" s="390"/>
      <c r="Z521" s="350"/>
    </row>
    <row r="522" spans="1:27" ht="15.75" x14ac:dyDescent="0.25">
      <c r="A522" s="23">
        <v>515</v>
      </c>
      <c r="B522" s="19"/>
      <c r="C522" s="20"/>
      <c r="D522" s="55"/>
      <c r="E522" s="24" t="str">
        <f t="shared" si="176"/>
        <v/>
      </c>
      <c r="F522" s="153" t="str">
        <f t="shared" si="177"/>
        <v/>
      </c>
      <c r="G522" s="52" t="str">
        <f t="shared" si="178"/>
        <v/>
      </c>
      <c r="H522" s="102" t="str">
        <f t="shared" si="160"/>
        <v/>
      </c>
      <c r="I522" s="149" t="s">
        <v>210</v>
      </c>
      <c r="J522" s="26" t="str">
        <f t="shared" si="161"/>
        <v/>
      </c>
      <c r="K522" s="18"/>
      <c r="L522" s="18"/>
      <c r="M522" s="18"/>
      <c r="N522" s="48" t="str">
        <f t="shared" si="179"/>
        <v/>
      </c>
      <c r="O522" s="21"/>
      <c r="P522" s="18"/>
      <c r="Q522" s="48" t="str">
        <f t="shared" si="180"/>
        <v/>
      </c>
      <c r="R522" s="70" t="str">
        <f t="shared" si="181"/>
        <v/>
      </c>
      <c r="S522" s="22"/>
      <c r="T522" s="49" t="str">
        <f t="shared" si="173"/>
        <v/>
      </c>
      <c r="U522" s="49" t="str">
        <f t="shared" si="174"/>
        <v/>
      </c>
      <c r="V522" s="50" t="str">
        <f t="shared" si="172"/>
        <v/>
      </c>
      <c r="W522" s="108" t="str">
        <f t="shared" si="175"/>
        <v/>
      </c>
      <c r="X522" s="347"/>
      <c r="Y522" s="390"/>
      <c r="Z522" s="350"/>
    </row>
    <row r="523" spans="1:27" ht="15.75" x14ac:dyDescent="0.25">
      <c r="A523" s="23">
        <v>516</v>
      </c>
      <c r="B523" s="19"/>
      <c r="C523" s="20"/>
      <c r="D523" s="55"/>
      <c r="E523" s="24" t="str">
        <f t="shared" si="176"/>
        <v/>
      </c>
      <c r="F523" s="25" t="str">
        <f t="shared" si="177"/>
        <v/>
      </c>
      <c r="G523" s="52" t="str">
        <f t="shared" si="178"/>
        <v/>
      </c>
      <c r="H523" s="102" t="str">
        <f t="shared" si="160"/>
        <v/>
      </c>
      <c r="I523" s="149" t="s">
        <v>210</v>
      </c>
      <c r="J523" s="26" t="str">
        <f t="shared" si="161"/>
        <v/>
      </c>
      <c r="K523" s="18"/>
      <c r="L523" s="18"/>
      <c r="M523" s="18"/>
      <c r="N523" s="48" t="str">
        <f t="shared" si="179"/>
        <v/>
      </c>
      <c r="O523" s="21"/>
      <c r="P523" s="18"/>
      <c r="Q523" s="48" t="str">
        <f t="shared" si="180"/>
        <v/>
      </c>
      <c r="R523" s="70" t="str">
        <f t="shared" si="181"/>
        <v/>
      </c>
      <c r="S523" s="22"/>
      <c r="T523" s="49" t="str">
        <f t="shared" si="173"/>
        <v/>
      </c>
      <c r="U523" s="49" t="str">
        <f t="shared" si="174"/>
        <v/>
      </c>
      <c r="V523" s="50" t="str">
        <f t="shared" si="172"/>
        <v/>
      </c>
      <c r="W523" s="108" t="str">
        <f>IF(E523="","",T523-U523-V523-O523)</f>
        <v/>
      </c>
      <c r="X523" s="347"/>
      <c r="Y523" s="390"/>
      <c r="Z523" s="350"/>
    </row>
    <row r="524" spans="1:27" ht="15.75" x14ac:dyDescent="0.25">
      <c r="A524" s="23">
        <v>517</v>
      </c>
      <c r="B524" s="19"/>
      <c r="C524" s="20"/>
      <c r="D524" s="55"/>
      <c r="E524" s="24" t="str">
        <f t="shared" si="176"/>
        <v/>
      </c>
      <c r="F524" s="25" t="str">
        <f t="shared" si="177"/>
        <v/>
      </c>
      <c r="G524" s="52" t="str">
        <f t="shared" si="178"/>
        <v/>
      </c>
      <c r="H524" s="102" t="str">
        <f t="shared" si="160"/>
        <v/>
      </c>
      <c r="I524" s="149" t="s">
        <v>210</v>
      </c>
      <c r="J524" s="26" t="str">
        <f t="shared" si="161"/>
        <v/>
      </c>
      <c r="K524" s="18"/>
      <c r="L524" s="18"/>
      <c r="M524" s="18"/>
      <c r="N524" s="48" t="str">
        <f t="shared" si="179"/>
        <v/>
      </c>
      <c r="O524" s="21"/>
      <c r="P524" s="18"/>
      <c r="Q524" s="48" t="str">
        <f t="shared" si="180"/>
        <v/>
      </c>
      <c r="R524" s="70" t="str">
        <f t="shared" si="181"/>
        <v/>
      </c>
      <c r="S524" s="22"/>
      <c r="T524" s="49" t="str">
        <f t="shared" si="173"/>
        <v/>
      </c>
      <c r="U524" s="49" t="str">
        <f t="shared" si="174"/>
        <v/>
      </c>
      <c r="V524" s="50" t="str">
        <f t="shared" si="172"/>
        <v/>
      </c>
      <c r="W524" s="108" t="str">
        <f t="shared" si="175"/>
        <v/>
      </c>
      <c r="X524" s="347"/>
      <c r="Y524" s="390"/>
      <c r="Z524" s="350"/>
    </row>
    <row r="525" spans="1:27" ht="15.75" x14ac:dyDescent="0.25">
      <c r="A525" s="23">
        <v>518</v>
      </c>
      <c r="B525" s="19"/>
      <c r="C525" s="20"/>
      <c r="D525" s="55"/>
      <c r="E525" s="24" t="str">
        <f t="shared" si="176"/>
        <v/>
      </c>
      <c r="F525" s="25" t="str">
        <f t="shared" si="177"/>
        <v/>
      </c>
      <c r="G525" s="52" t="str">
        <f t="shared" si="178"/>
        <v/>
      </c>
      <c r="H525" s="102" t="str">
        <f t="shared" si="160"/>
        <v/>
      </c>
      <c r="I525" s="149" t="s">
        <v>210</v>
      </c>
      <c r="J525" s="26" t="str">
        <f t="shared" si="161"/>
        <v/>
      </c>
      <c r="K525" s="18"/>
      <c r="L525" s="18"/>
      <c r="M525" s="18"/>
      <c r="N525" s="48" t="str">
        <f t="shared" si="179"/>
        <v/>
      </c>
      <c r="O525" s="21"/>
      <c r="P525" s="18"/>
      <c r="Q525" s="48" t="str">
        <f t="shared" si="180"/>
        <v/>
      </c>
      <c r="R525" s="70" t="str">
        <f t="shared" si="181"/>
        <v/>
      </c>
      <c r="S525" s="22"/>
      <c r="T525" s="49" t="str">
        <f t="shared" si="173"/>
        <v/>
      </c>
      <c r="U525" s="49" t="str">
        <f t="shared" si="174"/>
        <v/>
      </c>
      <c r="V525" s="50" t="str">
        <f t="shared" si="172"/>
        <v/>
      </c>
      <c r="W525" s="108" t="str">
        <f>IF(E525="","",T525-U525-V525-O525)</f>
        <v/>
      </c>
      <c r="X525" s="347"/>
      <c r="Y525" s="390"/>
      <c r="Z525" s="350"/>
      <c r="AA525" s="83"/>
    </row>
    <row r="526" spans="1:27" ht="15.75" x14ac:dyDescent="0.25">
      <c r="A526" s="23">
        <v>519</v>
      </c>
      <c r="B526" s="19"/>
      <c r="C526" s="20"/>
      <c r="D526" s="55"/>
      <c r="E526" s="24" t="str">
        <f t="shared" si="176"/>
        <v/>
      </c>
      <c r="F526" s="25" t="str">
        <f t="shared" si="177"/>
        <v/>
      </c>
      <c r="G526" s="52" t="str">
        <f t="shared" si="178"/>
        <v/>
      </c>
      <c r="H526" s="102" t="str">
        <f t="shared" si="160"/>
        <v/>
      </c>
      <c r="I526" s="149" t="s">
        <v>210</v>
      </c>
      <c r="J526" s="26" t="str">
        <f t="shared" si="161"/>
        <v/>
      </c>
      <c r="K526" s="18"/>
      <c r="L526" s="18"/>
      <c r="M526" s="18"/>
      <c r="N526" s="48" t="str">
        <f t="shared" si="179"/>
        <v/>
      </c>
      <c r="O526" s="21"/>
      <c r="P526" s="18"/>
      <c r="Q526" s="48" t="str">
        <f t="shared" si="180"/>
        <v/>
      </c>
      <c r="R526" s="70" t="str">
        <f>IF(E526="","",N526-P526-Q526)</f>
        <v/>
      </c>
      <c r="S526" s="22"/>
      <c r="T526" s="49" t="str">
        <f>IF(N526="","",R526*S526)</f>
        <v/>
      </c>
      <c r="U526" s="49" t="str">
        <f t="shared" si="174"/>
        <v/>
      </c>
      <c r="V526" s="50" t="str">
        <f>IF(E526="","",R526*0.3)</f>
        <v/>
      </c>
      <c r="W526" s="108" t="str">
        <f>IF(E526="","",T526-U526-V526-O526)</f>
        <v/>
      </c>
      <c r="X526" s="347"/>
      <c r="Y526" s="390"/>
      <c r="Z526" s="350"/>
      <c r="AA526" s="83"/>
    </row>
    <row r="527" spans="1:27" ht="15.75" x14ac:dyDescent="0.25">
      <c r="A527" s="23">
        <v>520</v>
      </c>
      <c r="B527" s="19"/>
      <c r="C527" s="20"/>
      <c r="D527" s="55"/>
      <c r="E527" s="24" t="str">
        <f t="shared" si="176"/>
        <v/>
      </c>
      <c r="F527" s="25" t="str">
        <f t="shared" si="177"/>
        <v/>
      </c>
      <c r="G527" s="52" t="str">
        <f t="shared" si="178"/>
        <v/>
      </c>
      <c r="H527" s="102" t="str">
        <f t="shared" si="160"/>
        <v/>
      </c>
      <c r="I527" s="149" t="s">
        <v>210</v>
      </c>
      <c r="J527" s="26" t="str">
        <f t="shared" si="161"/>
        <v/>
      </c>
      <c r="K527" s="18"/>
      <c r="L527" s="18"/>
      <c r="M527" s="18"/>
      <c r="N527" s="48" t="str">
        <f t="shared" si="179"/>
        <v/>
      </c>
      <c r="O527" s="21"/>
      <c r="P527" s="18"/>
      <c r="Q527" s="48" t="str">
        <f t="shared" si="180"/>
        <v/>
      </c>
      <c r="R527" s="70" t="str">
        <f t="shared" si="181"/>
        <v/>
      </c>
      <c r="S527" s="22"/>
      <c r="T527" s="49" t="str">
        <f t="shared" ref="T527:T582" si="182">IF(N527="","",R527*S527)</f>
        <v/>
      </c>
      <c r="U527" s="49" t="str">
        <f t="shared" si="174"/>
        <v/>
      </c>
      <c r="V527" s="50" t="str">
        <f t="shared" si="172"/>
        <v/>
      </c>
      <c r="W527" s="108" t="str">
        <f t="shared" si="175"/>
        <v/>
      </c>
      <c r="X527" s="347"/>
      <c r="Y527" s="390"/>
      <c r="Z527" s="350"/>
    </row>
    <row r="528" spans="1:27" ht="15.75" x14ac:dyDescent="0.25">
      <c r="A528" s="23">
        <v>521</v>
      </c>
      <c r="B528" s="19"/>
      <c r="C528" s="20"/>
      <c r="D528" s="55"/>
      <c r="E528" s="24" t="str">
        <f t="shared" si="176"/>
        <v/>
      </c>
      <c r="F528" s="25" t="str">
        <f t="shared" si="177"/>
        <v/>
      </c>
      <c r="G528" s="52" t="str">
        <f t="shared" si="178"/>
        <v/>
      </c>
      <c r="H528" s="102" t="str">
        <f t="shared" si="160"/>
        <v/>
      </c>
      <c r="I528" s="149" t="s">
        <v>210</v>
      </c>
      <c r="J528" s="26" t="str">
        <f t="shared" si="161"/>
        <v/>
      </c>
      <c r="K528" s="18"/>
      <c r="L528" s="18"/>
      <c r="M528" s="18"/>
      <c r="N528" s="48" t="str">
        <f t="shared" si="179"/>
        <v/>
      </c>
      <c r="O528" s="21"/>
      <c r="P528" s="18"/>
      <c r="Q528" s="48" t="str">
        <f t="shared" si="180"/>
        <v/>
      </c>
      <c r="R528" s="70" t="str">
        <f t="shared" si="181"/>
        <v/>
      </c>
      <c r="S528" s="22"/>
      <c r="T528" s="49" t="str">
        <f t="shared" si="182"/>
        <v/>
      </c>
      <c r="U528" s="49" t="str">
        <f t="shared" si="174"/>
        <v/>
      </c>
      <c r="V528" s="50" t="str">
        <f t="shared" si="172"/>
        <v/>
      </c>
      <c r="W528" s="108" t="str">
        <f t="shared" si="175"/>
        <v/>
      </c>
      <c r="X528" s="347"/>
      <c r="Y528" s="390"/>
      <c r="Z528" s="350"/>
    </row>
    <row r="529" spans="1:27" ht="15.75" x14ac:dyDescent="0.25">
      <c r="A529" s="23">
        <v>522</v>
      </c>
      <c r="B529" s="19"/>
      <c r="C529" s="20"/>
      <c r="D529" s="55"/>
      <c r="E529" s="24" t="str">
        <f t="shared" si="176"/>
        <v/>
      </c>
      <c r="F529" s="25" t="str">
        <f t="shared" si="177"/>
        <v/>
      </c>
      <c r="G529" s="52" t="str">
        <f t="shared" si="178"/>
        <v/>
      </c>
      <c r="H529" s="102" t="str">
        <f t="shared" si="160"/>
        <v/>
      </c>
      <c r="I529" s="149" t="s">
        <v>210</v>
      </c>
      <c r="J529" s="26" t="str">
        <f t="shared" si="161"/>
        <v/>
      </c>
      <c r="K529" s="18"/>
      <c r="L529" s="18"/>
      <c r="M529" s="18"/>
      <c r="N529" s="48" t="str">
        <f t="shared" si="179"/>
        <v/>
      </c>
      <c r="O529" s="21"/>
      <c r="P529" s="18"/>
      <c r="Q529" s="48" t="str">
        <f t="shared" si="180"/>
        <v/>
      </c>
      <c r="R529" s="70" t="str">
        <f t="shared" si="181"/>
        <v/>
      </c>
      <c r="S529" s="22"/>
      <c r="T529" s="49" t="str">
        <f t="shared" si="182"/>
        <v/>
      </c>
      <c r="U529" s="49" t="str">
        <f t="shared" si="174"/>
        <v/>
      </c>
      <c r="V529" s="50" t="str">
        <f t="shared" si="172"/>
        <v/>
      </c>
      <c r="W529" s="108" t="str">
        <f t="shared" si="175"/>
        <v/>
      </c>
      <c r="X529" s="347"/>
      <c r="Y529" s="390"/>
      <c r="Z529" s="350"/>
    </row>
    <row r="530" spans="1:27" ht="15.75" x14ac:dyDescent="0.25">
      <c r="A530" s="23">
        <v>523</v>
      </c>
      <c r="B530" s="19"/>
      <c r="C530" s="20"/>
      <c r="D530" s="55"/>
      <c r="E530" s="24" t="str">
        <f t="shared" si="176"/>
        <v/>
      </c>
      <c r="F530" s="25" t="str">
        <f t="shared" si="177"/>
        <v/>
      </c>
      <c r="G530" s="52" t="str">
        <f t="shared" si="178"/>
        <v/>
      </c>
      <c r="H530" s="102" t="str">
        <f t="shared" si="160"/>
        <v/>
      </c>
      <c r="I530" s="149" t="s">
        <v>210</v>
      </c>
      <c r="J530" s="26" t="str">
        <f t="shared" ref="J530" si="183">IF(E530="","","KGS")</f>
        <v/>
      </c>
      <c r="K530" s="18"/>
      <c r="L530" s="18"/>
      <c r="M530" s="18"/>
      <c r="N530" s="48" t="str">
        <f t="shared" si="179"/>
        <v/>
      </c>
      <c r="O530" s="21"/>
      <c r="P530" s="18"/>
      <c r="Q530" s="48" t="str">
        <f t="shared" si="180"/>
        <v/>
      </c>
      <c r="R530" s="70" t="str">
        <f t="shared" si="181"/>
        <v/>
      </c>
      <c r="S530" s="22"/>
      <c r="T530" s="49" t="str">
        <f t="shared" si="182"/>
        <v/>
      </c>
      <c r="U530" s="49" t="str">
        <f t="shared" si="174"/>
        <v/>
      </c>
      <c r="V530" s="50" t="str">
        <f t="shared" si="172"/>
        <v/>
      </c>
      <c r="W530" s="108" t="str">
        <f t="shared" si="175"/>
        <v/>
      </c>
      <c r="X530" s="347"/>
      <c r="Y530" s="390"/>
      <c r="Z530" s="350"/>
    </row>
    <row r="531" spans="1:27" ht="15.75" x14ac:dyDescent="0.25">
      <c r="A531" s="23">
        <v>524</v>
      </c>
      <c r="B531" s="19"/>
      <c r="C531" s="20"/>
      <c r="D531" s="55"/>
      <c r="E531" s="24" t="str">
        <f t="shared" si="176"/>
        <v/>
      </c>
      <c r="F531" s="25" t="str">
        <f t="shared" si="177"/>
        <v/>
      </c>
      <c r="G531" s="52" t="str">
        <f t="shared" si="178"/>
        <v/>
      </c>
      <c r="H531" s="102" t="str">
        <f t="shared" si="160"/>
        <v/>
      </c>
      <c r="I531" s="149" t="s">
        <v>210</v>
      </c>
      <c r="J531" s="26" t="str">
        <f t="shared" ref="J531:J594" si="184">IF(E531="","","KGS")</f>
        <v/>
      </c>
      <c r="K531" s="18"/>
      <c r="L531" s="18"/>
      <c r="M531" s="18"/>
      <c r="N531" s="48" t="str">
        <f t="shared" si="179"/>
        <v/>
      </c>
      <c r="O531" s="21"/>
      <c r="P531" s="18"/>
      <c r="Q531" s="48" t="str">
        <f t="shared" si="180"/>
        <v/>
      </c>
      <c r="R531" s="70" t="str">
        <f t="shared" si="181"/>
        <v/>
      </c>
      <c r="S531" s="22"/>
      <c r="T531" s="49" t="str">
        <f t="shared" si="182"/>
        <v/>
      </c>
      <c r="U531" s="49" t="str">
        <f>IF(E531="","",0*R531)</f>
        <v/>
      </c>
      <c r="V531" s="50" t="str">
        <f t="shared" si="172"/>
        <v/>
      </c>
      <c r="W531" s="108" t="str">
        <f t="shared" si="175"/>
        <v/>
      </c>
      <c r="X531" s="347"/>
      <c r="Y531" s="390"/>
      <c r="Z531" s="350"/>
    </row>
    <row r="532" spans="1:27" ht="15.75" x14ac:dyDescent="0.25">
      <c r="A532" s="23">
        <v>525</v>
      </c>
      <c r="B532" s="19"/>
      <c r="C532" s="20"/>
      <c r="D532" s="55"/>
      <c r="E532" s="24" t="str">
        <f t="shared" si="176"/>
        <v/>
      </c>
      <c r="F532" s="25" t="str">
        <f t="shared" si="177"/>
        <v/>
      </c>
      <c r="G532" s="52" t="str">
        <f t="shared" si="178"/>
        <v/>
      </c>
      <c r="H532" s="102" t="str">
        <f t="shared" ref="H532:H534" si="185">IF(C532="","",VLOOKUP(C532,bdsocios,5,FALSE))</f>
        <v/>
      </c>
      <c r="I532" s="149" t="s">
        <v>210</v>
      </c>
      <c r="J532" s="26" t="str">
        <f t="shared" si="184"/>
        <v/>
      </c>
      <c r="K532" s="18"/>
      <c r="L532" s="18"/>
      <c r="M532" s="18"/>
      <c r="N532" s="48" t="str">
        <f t="shared" si="179"/>
        <v/>
      </c>
      <c r="O532" s="21"/>
      <c r="P532" s="18"/>
      <c r="Q532" s="48" t="str">
        <f t="shared" si="180"/>
        <v/>
      </c>
      <c r="R532" s="70" t="str">
        <f t="shared" si="181"/>
        <v/>
      </c>
      <c r="S532" s="22"/>
      <c r="T532" s="49" t="str">
        <f t="shared" si="182"/>
        <v/>
      </c>
      <c r="U532" s="49" t="str">
        <f t="shared" si="174"/>
        <v/>
      </c>
      <c r="V532" s="50" t="str">
        <f t="shared" si="172"/>
        <v/>
      </c>
      <c r="W532" s="108" t="str">
        <f t="shared" si="175"/>
        <v/>
      </c>
      <c r="X532" s="347"/>
      <c r="Y532" s="390"/>
      <c r="Z532" s="350"/>
    </row>
    <row r="533" spans="1:27" ht="15.75" x14ac:dyDescent="0.25">
      <c r="A533" s="23">
        <v>526</v>
      </c>
      <c r="B533" s="19"/>
      <c r="C533" s="20"/>
      <c r="D533" s="55"/>
      <c r="E533" s="24" t="str">
        <f t="shared" si="176"/>
        <v/>
      </c>
      <c r="F533" s="25" t="str">
        <f t="shared" si="177"/>
        <v/>
      </c>
      <c r="G533" s="52" t="str">
        <f t="shared" si="178"/>
        <v/>
      </c>
      <c r="H533" s="102" t="str">
        <f t="shared" si="185"/>
        <v/>
      </c>
      <c r="I533" s="149" t="s">
        <v>210</v>
      </c>
      <c r="J533" s="26" t="str">
        <f t="shared" si="184"/>
        <v/>
      </c>
      <c r="K533" s="18"/>
      <c r="L533" s="18"/>
      <c r="M533" s="18"/>
      <c r="N533" s="48" t="str">
        <f t="shared" si="179"/>
        <v/>
      </c>
      <c r="O533" s="21"/>
      <c r="P533" s="18"/>
      <c r="Q533" s="48" t="str">
        <f t="shared" si="180"/>
        <v/>
      </c>
      <c r="R533" s="70" t="str">
        <f t="shared" si="181"/>
        <v/>
      </c>
      <c r="S533" s="22"/>
      <c r="T533" s="49" t="str">
        <f t="shared" si="182"/>
        <v/>
      </c>
      <c r="U533" s="49" t="str">
        <f t="shared" si="174"/>
        <v/>
      </c>
      <c r="V533" s="50" t="str">
        <f t="shared" si="172"/>
        <v/>
      </c>
      <c r="W533" s="108" t="str">
        <f t="shared" si="175"/>
        <v/>
      </c>
      <c r="X533" s="347"/>
      <c r="Y533" s="390"/>
      <c r="Z533" s="350"/>
    </row>
    <row r="534" spans="1:27" ht="15.75" x14ac:dyDescent="0.25">
      <c r="A534" s="23">
        <v>527</v>
      </c>
      <c r="B534" s="19"/>
      <c r="C534" s="20"/>
      <c r="D534" s="55"/>
      <c r="E534" s="24" t="str">
        <f t="shared" si="176"/>
        <v/>
      </c>
      <c r="F534" s="25" t="str">
        <f t="shared" si="177"/>
        <v/>
      </c>
      <c r="G534" s="52" t="str">
        <f t="shared" si="178"/>
        <v/>
      </c>
      <c r="H534" s="102" t="str">
        <f t="shared" si="185"/>
        <v/>
      </c>
      <c r="I534" s="149" t="s">
        <v>210</v>
      </c>
      <c r="J534" s="26" t="str">
        <f t="shared" si="184"/>
        <v/>
      </c>
      <c r="K534" s="18"/>
      <c r="L534" s="18"/>
      <c r="M534" s="18"/>
      <c r="N534" s="48" t="str">
        <f t="shared" si="179"/>
        <v/>
      </c>
      <c r="O534" s="21"/>
      <c r="P534" s="18"/>
      <c r="Q534" s="48" t="str">
        <f t="shared" si="180"/>
        <v/>
      </c>
      <c r="R534" s="70" t="str">
        <f t="shared" si="181"/>
        <v/>
      </c>
      <c r="S534" s="22"/>
      <c r="T534" s="49" t="str">
        <f t="shared" si="182"/>
        <v/>
      </c>
      <c r="U534" s="49" t="str">
        <f t="shared" si="174"/>
        <v/>
      </c>
      <c r="V534" s="50" t="str">
        <f t="shared" si="172"/>
        <v/>
      </c>
      <c r="W534" s="108" t="str">
        <f t="shared" si="175"/>
        <v/>
      </c>
      <c r="X534" s="347"/>
      <c r="Y534" s="390"/>
      <c r="Z534" s="350"/>
    </row>
    <row r="535" spans="1:27" ht="15.75" x14ac:dyDescent="0.25">
      <c r="A535" s="23">
        <v>528</v>
      </c>
      <c r="B535" s="19"/>
      <c r="C535" s="20"/>
      <c r="D535" s="55"/>
      <c r="E535" s="24" t="str">
        <f t="shared" si="176"/>
        <v/>
      </c>
      <c r="F535" s="25" t="str">
        <f t="shared" si="177"/>
        <v/>
      </c>
      <c r="G535" s="52" t="str">
        <f t="shared" si="178"/>
        <v/>
      </c>
      <c r="H535" s="102" t="str">
        <f t="shared" ref="H535:H598" si="186">IF(C535="","",VLOOKUP(C535,bdsocios,5,FALSE))</f>
        <v/>
      </c>
      <c r="I535" s="149" t="s">
        <v>210</v>
      </c>
      <c r="J535" s="26" t="str">
        <f t="shared" si="184"/>
        <v/>
      </c>
      <c r="K535" s="18"/>
      <c r="L535" s="18"/>
      <c r="M535" s="18"/>
      <c r="N535" s="48" t="str">
        <f t="shared" si="179"/>
        <v/>
      </c>
      <c r="O535" s="21"/>
      <c r="P535" s="18"/>
      <c r="Q535" s="48" t="str">
        <f t="shared" si="180"/>
        <v/>
      </c>
      <c r="R535" s="70" t="str">
        <f t="shared" si="181"/>
        <v/>
      </c>
      <c r="S535" s="22"/>
      <c r="T535" s="49" t="str">
        <f t="shared" si="182"/>
        <v/>
      </c>
      <c r="U535" s="49" t="str">
        <f t="shared" si="174"/>
        <v/>
      </c>
      <c r="V535" s="50" t="str">
        <f t="shared" si="172"/>
        <v/>
      </c>
      <c r="W535" s="108" t="str">
        <f t="shared" si="175"/>
        <v/>
      </c>
      <c r="X535" s="347"/>
      <c r="Y535" s="390"/>
      <c r="Z535" s="350"/>
      <c r="AA535" s="208"/>
    </row>
    <row r="536" spans="1:27" ht="15.75" x14ac:dyDescent="0.25">
      <c r="A536" s="23">
        <v>529</v>
      </c>
      <c r="B536" s="19"/>
      <c r="C536" s="20"/>
      <c r="D536" s="55"/>
      <c r="E536" s="24" t="str">
        <f t="shared" si="176"/>
        <v/>
      </c>
      <c r="F536" s="25" t="str">
        <f t="shared" si="177"/>
        <v/>
      </c>
      <c r="G536" s="52" t="str">
        <f t="shared" si="178"/>
        <v/>
      </c>
      <c r="H536" s="102" t="str">
        <f t="shared" si="186"/>
        <v/>
      </c>
      <c r="I536" s="149" t="s">
        <v>210</v>
      </c>
      <c r="J536" s="26" t="str">
        <f t="shared" si="184"/>
        <v/>
      </c>
      <c r="K536" s="18"/>
      <c r="L536" s="18"/>
      <c r="M536" s="18"/>
      <c r="N536" s="48" t="str">
        <f t="shared" si="179"/>
        <v/>
      </c>
      <c r="O536" s="21"/>
      <c r="P536" s="18"/>
      <c r="Q536" s="48" t="str">
        <f t="shared" si="180"/>
        <v/>
      </c>
      <c r="R536" s="70" t="str">
        <f t="shared" si="181"/>
        <v/>
      </c>
      <c r="S536" s="22"/>
      <c r="T536" s="49" t="str">
        <f t="shared" si="182"/>
        <v/>
      </c>
      <c r="U536" s="49" t="str">
        <f t="shared" si="174"/>
        <v/>
      </c>
      <c r="V536" s="50" t="str">
        <f t="shared" si="172"/>
        <v/>
      </c>
      <c r="W536" s="108" t="str">
        <f t="shared" si="175"/>
        <v/>
      </c>
      <c r="X536" s="347"/>
      <c r="Y536" s="390"/>
      <c r="Z536" s="350"/>
    </row>
    <row r="537" spans="1:27" ht="15.75" x14ac:dyDescent="0.25">
      <c r="A537" s="23">
        <v>530</v>
      </c>
      <c r="B537" s="19"/>
      <c r="C537" s="20"/>
      <c r="D537" s="55"/>
      <c r="E537" s="24" t="str">
        <f t="shared" si="176"/>
        <v/>
      </c>
      <c r="F537" s="25" t="str">
        <f t="shared" si="177"/>
        <v/>
      </c>
      <c r="G537" s="52" t="str">
        <f t="shared" si="178"/>
        <v/>
      </c>
      <c r="H537" s="102" t="str">
        <f t="shared" si="186"/>
        <v/>
      </c>
      <c r="I537" s="149" t="s">
        <v>210</v>
      </c>
      <c r="J537" s="26" t="str">
        <f t="shared" si="184"/>
        <v/>
      </c>
      <c r="K537" s="18"/>
      <c r="L537" s="18"/>
      <c r="M537" s="18"/>
      <c r="N537" s="48" t="str">
        <f t="shared" si="179"/>
        <v/>
      </c>
      <c r="O537" s="21"/>
      <c r="P537" s="18"/>
      <c r="Q537" s="48" t="str">
        <f t="shared" si="180"/>
        <v/>
      </c>
      <c r="R537" s="70" t="str">
        <f t="shared" si="181"/>
        <v/>
      </c>
      <c r="S537" s="22"/>
      <c r="T537" s="49" t="str">
        <f t="shared" si="182"/>
        <v/>
      </c>
      <c r="U537" s="49" t="str">
        <f t="shared" si="174"/>
        <v/>
      </c>
      <c r="V537" s="50" t="str">
        <f t="shared" si="172"/>
        <v/>
      </c>
      <c r="W537" s="108" t="str">
        <f t="shared" si="175"/>
        <v/>
      </c>
      <c r="X537" s="347"/>
      <c r="Y537" s="390"/>
      <c r="Z537" s="350"/>
    </row>
    <row r="538" spans="1:27" ht="15.75" x14ac:dyDescent="0.25">
      <c r="A538" s="23">
        <v>531</v>
      </c>
      <c r="B538" s="19"/>
      <c r="C538" s="20"/>
      <c r="D538" s="55"/>
      <c r="E538" s="24" t="str">
        <f t="shared" si="176"/>
        <v/>
      </c>
      <c r="F538" s="25" t="str">
        <f t="shared" si="177"/>
        <v/>
      </c>
      <c r="G538" s="52" t="str">
        <f t="shared" si="178"/>
        <v/>
      </c>
      <c r="H538" s="102" t="str">
        <f t="shared" si="186"/>
        <v/>
      </c>
      <c r="I538" s="149" t="s">
        <v>210</v>
      </c>
      <c r="J538" s="26" t="str">
        <f t="shared" si="184"/>
        <v/>
      </c>
      <c r="K538" s="18"/>
      <c r="L538" s="18"/>
      <c r="M538" s="18"/>
      <c r="N538" s="48" t="str">
        <f t="shared" si="179"/>
        <v/>
      </c>
      <c r="O538" s="21"/>
      <c r="P538" s="18"/>
      <c r="Q538" s="48" t="str">
        <f t="shared" si="180"/>
        <v/>
      </c>
      <c r="R538" s="70" t="str">
        <f t="shared" si="181"/>
        <v/>
      </c>
      <c r="S538" s="22"/>
      <c r="T538" s="49" t="str">
        <f t="shared" si="182"/>
        <v/>
      </c>
      <c r="U538" s="49" t="str">
        <f t="shared" si="174"/>
        <v/>
      </c>
      <c r="V538" s="50" t="str">
        <f t="shared" si="172"/>
        <v/>
      </c>
      <c r="W538" s="108" t="str">
        <f t="shared" si="175"/>
        <v/>
      </c>
      <c r="X538" s="347"/>
      <c r="Y538" s="390"/>
      <c r="Z538" s="350"/>
    </row>
    <row r="539" spans="1:27" ht="15.75" x14ac:dyDescent="0.25">
      <c r="A539" s="23">
        <v>532</v>
      </c>
      <c r="B539" s="19"/>
      <c r="C539" s="20"/>
      <c r="D539" s="55"/>
      <c r="E539" s="24" t="str">
        <f t="shared" si="176"/>
        <v/>
      </c>
      <c r="F539" s="25" t="str">
        <f t="shared" si="177"/>
        <v/>
      </c>
      <c r="G539" s="52" t="str">
        <f t="shared" si="178"/>
        <v/>
      </c>
      <c r="H539" s="102" t="str">
        <f t="shared" si="186"/>
        <v/>
      </c>
      <c r="I539" s="149" t="s">
        <v>210</v>
      </c>
      <c r="J539" s="26" t="str">
        <f t="shared" si="184"/>
        <v/>
      </c>
      <c r="K539" s="18"/>
      <c r="L539" s="18"/>
      <c r="M539" s="18"/>
      <c r="N539" s="48" t="str">
        <f t="shared" si="179"/>
        <v/>
      </c>
      <c r="O539" s="21"/>
      <c r="P539" s="18"/>
      <c r="Q539" s="48" t="str">
        <f t="shared" si="180"/>
        <v/>
      </c>
      <c r="R539" s="70" t="str">
        <f t="shared" si="181"/>
        <v/>
      </c>
      <c r="S539" s="22"/>
      <c r="T539" s="49" t="str">
        <f t="shared" si="182"/>
        <v/>
      </c>
      <c r="U539" s="49" t="str">
        <f t="shared" si="174"/>
        <v/>
      </c>
      <c r="V539" s="50" t="str">
        <f t="shared" si="172"/>
        <v/>
      </c>
      <c r="W539" s="108" t="str">
        <f t="shared" si="175"/>
        <v/>
      </c>
      <c r="X539" s="347"/>
      <c r="Y539" s="390"/>
      <c r="Z539" s="350"/>
    </row>
    <row r="540" spans="1:27" ht="15.75" x14ac:dyDescent="0.25">
      <c r="A540" s="23">
        <v>533</v>
      </c>
      <c r="B540" s="19"/>
      <c r="C540" s="20"/>
      <c r="D540" s="55"/>
      <c r="E540" s="24" t="str">
        <f t="shared" si="176"/>
        <v/>
      </c>
      <c r="F540" s="25" t="str">
        <f t="shared" si="177"/>
        <v/>
      </c>
      <c r="G540" s="52" t="str">
        <f t="shared" si="178"/>
        <v/>
      </c>
      <c r="H540" s="102" t="str">
        <f t="shared" si="186"/>
        <v/>
      </c>
      <c r="I540" s="149" t="s">
        <v>210</v>
      </c>
      <c r="J540" s="26" t="str">
        <f t="shared" si="184"/>
        <v/>
      </c>
      <c r="K540" s="18"/>
      <c r="L540" s="18"/>
      <c r="M540" s="18"/>
      <c r="N540" s="48" t="str">
        <f t="shared" si="179"/>
        <v/>
      </c>
      <c r="O540" s="21"/>
      <c r="P540" s="18"/>
      <c r="Q540" s="48" t="str">
        <f t="shared" si="180"/>
        <v/>
      </c>
      <c r="R540" s="70" t="str">
        <f t="shared" si="181"/>
        <v/>
      </c>
      <c r="S540" s="22"/>
      <c r="T540" s="49" t="str">
        <f t="shared" si="182"/>
        <v/>
      </c>
      <c r="U540" s="49" t="str">
        <f t="shared" si="174"/>
        <v/>
      </c>
      <c r="V540" s="50" t="str">
        <f t="shared" si="172"/>
        <v/>
      </c>
      <c r="W540" s="108" t="str">
        <f t="shared" si="175"/>
        <v/>
      </c>
      <c r="X540" s="347"/>
      <c r="Y540" s="390"/>
      <c r="Z540" s="350"/>
    </row>
    <row r="541" spans="1:27" ht="15.75" x14ac:dyDescent="0.25">
      <c r="A541" s="23">
        <v>534</v>
      </c>
      <c r="B541" s="19"/>
      <c r="C541" s="20"/>
      <c r="D541" s="55"/>
      <c r="E541" s="24" t="str">
        <f t="shared" si="176"/>
        <v/>
      </c>
      <c r="F541" s="25" t="str">
        <f t="shared" si="177"/>
        <v/>
      </c>
      <c r="G541" s="52" t="str">
        <f t="shared" si="178"/>
        <v/>
      </c>
      <c r="H541" s="102" t="str">
        <f t="shared" si="186"/>
        <v/>
      </c>
      <c r="I541" s="149" t="s">
        <v>210</v>
      </c>
      <c r="J541" s="26" t="str">
        <f t="shared" si="184"/>
        <v/>
      </c>
      <c r="K541" s="18"/>
      <c r="L541" s="18"/>
      <c r="M541" s="18"/>
      <c r="N541" s="48" t="str">
        <f t="shared" si="179"/>
        <v/>
      </c>
      <c r="O541" s="21"/>
      <c r="P541" s="18"/>
      <c r="Q541" s="48" t="str">
        <f t="shared" si="180"/>
        <v/>
      </c>
      <c r="R541" s="70" t="str">
        <f t="shared" si="181"/>
        <v/>
      </c>
      <c r="S541" s="22"/>
      <c r="T541" s="49" t="str">
        <f t="shared" si="182"/>
        <v/>
      </c>
      <c r="U541" s="49" t="str">
        <f t="shared" si="174"/>
        <v/>
      </c>
      <c r="V541" s="50" t="str">
        <f t="shared" ref="V541:V604" si="187">IF(E541="","",R541*0.3)</f>
        <v/>
      </c>
      <c r="W541" s="108" t="str">
        <f t="shared" si="175"/>
        <v/>
      </c>
      <c r="X541" s="347"/>
      <c r="Y541" s="390"/>
      <c r="Z541" s="350"/>
    </row>
    <row r="542" spans="1:27" ht="15.75" x14ac:dyDescent="0.25">
      <c r="A542" s="23">
        <v>535</v>
      </c>
      <c r="B542" s="19"/>
      <c r="C542" s="20"/>
      <c r="D542" s="55"/>
      <c r="E542" s="24" t="str">
        <f t="shared" si="176"/>
        <v/>
      </c>
      <c r="F542" s="25" t="str">
        <f t="shared" si="177"/>
        <v/>
      </c>
      <c r="G542" s="52" t="str">
        <f t="shared" si="178"/>
        <v/>
      </c>
      <c r="H542" s="102" t="str">
        <f t="shared" si="186"/>
        <v/>
      </c>
      <c r="I542" s="149" t="s">
        <v>210</v>
      </c>
      <c r="J542" s="26" t="str">
        <f t="shared" si="184"/>
        <v/>
      </c>
      <c r="K542" s="18"/>
      <c r="L542" s="18"/>
      <c r="M542" s="18"/>
      <c r="N542" s="48" t="str">
        <f t="shared" si="179"/>
        <v/>
      </c>
      <c r="O542" s="21"/>
      <c r="P542" s="18"/>
      <c r="Q542" s="48" t="str">
        <f t="shared" si="180"/>
        <v/>
      </c>
      <c r="R542" s="70" t="str">
        <f t="shared" si="181"/>
        <v/>
      </c>
      <c r="S542" s="22"/>
      <c r="T542" s="49" t="str">
        <f t="shared" si="182"/>
        <v/>
      </c>
      <c r="U542" s="49" t="str">
        <f t="shared" si="174"/>
        <v/>
      </c>
      <c r="V542" s="50" t="str">
        <f t="shared" si="187"/>
        <v/>
      </c>
      <c r="W542" s="108" t="str">
        <f t="shared" ref="W542:W605" si="188">IF(E542="","",T542-U542-V542-O542)</f>
        <v/>
      </c>
      <c r="X542" s="347"/>
      <c r="Y542" s="390"/>
      <c r="Z542" s="350"/>
    </row>
    <row r="543" spans="1:27" ht="15.75" x14ac:dyDescent="0.25">
      <c r="A543" s="23">
        <v>536</v>
      </c>
      <c r="B543" s="19"/>
      <c r="C543" s="20"/>
      <c r="D543" s="55"/>
      <c r="E543" s="24" t="str">
        <f t="shared" si="176"/>
        <v/>
      </c>
      <c r="F543" s="25" t="str">
        <f t="shared" si="177"/>
        <v/>
      </c>
      <c r="G543" s="52" t="str">
        <f t="shared" si="178"/>
        <v/>
      </c>
      <c r="H543" s="102" t="str">
        <f t="shared" si="186"/>
        <v/>
      </c>
      <c r="I543" s="149" t="s">
        <v>210</v>
      </c>
      <c r="J543" s="26" t="str">
        <f t="shared" si="184"/>
        <v/>
      </c>
      <c r="K543" s="18"/>
      <c r="L543" s="18"/>
      <c r="M543" s="18"/>
      <c r="N543" s="48" t="str">
        <f t="shared" si="179"/>
        <v/>
      </c>
      <c r="O543" s="21"/>
      <c r="P543" s="18"/>
      <c r="Q543" s="48" t="str">
        <f t="shared" si="180"/>
        <v/>
      </c>
      <c r="R543" s="70" t="str">
        <f t="shared" si="181"/>
        <v/>
      </c>
      <c r="S543" s="22"/>
      <c r="T543" s="49" t="str">
        <f t="shared" si="182"/>
        <v/>
      </c>
      <c r="U543" s="49" t="str">
        <f t="shared" si="174"/>
        <v/>
      </c>
      <c r="V543" s="50" t="str">
        <f t="shared" si="187"/>
        <v/>
      </c>
      <c r="W543" s="108" t="str">
        <f t="shared" si="188"/>
        <v/>
      </c>
      <c r="X543" s="347"/>
      <c r="Y543" s="390"/>
      <c r="Z543" s="350"/>
    </row>
    <row r="544" spans="1:27" ht="15.75" x14ac:dyDescent="0.25">
      <c r="A544" s="23">
        <v>537</v>
      </c>
      <c r="B544" s="19"/>
      <c r="C544" s="20"/>
      <c r="D544" s="55"/>
      <c r="E544" s="24" t="str">
        <f t="shared" si="176"/>
        <v/>
      </c>
      <c r="F544" s="25" t="str">
        <f t="shared" si="177"/>
        <v/>
      </c>
      <c r="G544" s="52" t="str">
        <f t="shared" si="178"/>
        <v/>
      </c>
      <c r="H544" s="102" t="str">
        <f t="shared" si="186"/>
        <v/>
      </c>
      <c r="I544" s="149" t="s">
        <v>210</v>
      </c>
      <c r="J544" s="26" t="str">
        <f t="shared" si="184"/>
        <v/>
      </c>
      <c r="K544" s="18"/>
      <c r="L544" s="18"/>
      <c r="M544" s="18"/>
      <c r="N544" s="48" t="str">
        <f t="shared" si="179"/>
        <v/>
      </c>
      <c r="O544" s="21"/>
      <c r="P544" s="18"/>
      <c r="Q544" s="48" t="str">
        <f t="shared" si="180"/>
        <v/>
      </c>
      <c r="R544" s="70" t="str">
        <f t="shared" si="181"/>
        <v/>
      </c>
      <c r="S544" s="22"/>
      <c r="T544" s="49" t="str">
        <f t="shared" si="182"/>
        <v/>
      </c>
      <c r="U544" s="49" t="str">
        <f t="shared" si="174"/>
        <v/>
      </c>
      <c r="V544" s="50" t="str">
        <f t="shared" si="187"/>
        <v/>
      </c>
      <c r="W544" s="108" t="str">
        <f t="shared" si="188"/>
        <v/>
      </c>
      <c r="X544" s="347"/>
      <c r="Y544" s="390"/>
      <c r="Z544" s="350"/>
    </row>
    <row r="545" spans="1:27" ht="15.75" x14ac:dyDescent="0.25">
      <c r="A545" s="23">
        <v>538</v>
      </c>
      <c r="B545" s="19"/>
      <c r="C545" s="20"/>
      <c r="D545" s="55"/>
      <c r="E545" s="24" t="str">
        <f t="shared" si="176"/>
        <v/>
      </c>
      <c r="F545" s="25" t="str">
        <f t="shared" si="177"/>
        <v/>
      </c>
      <c r="G545" s="52" t="str">
        <f t="shared" si="178"/>
        <v/>
      </c>
      <c r="H545" s="102" t="str">
        <f t="shared" si="186"/>
        <v/>
      </c>
      <c r="I545" s="149" t="s">
        <v>210</v>
      </c>
      <c r="J545" s="26" t="str">
        <f t="shared" si="184"/>
        <v/>
      </c>
      <c r="K545" s="18"/>
      <c r="L545" s="18"/>
      <c r="M545" s="18"/>
      <c r="N545" s="48" t="str">
        <f t="shared" si="179"/>
        <v/>
      </c>
      <c r="O545" s="21"/>
      <c r="P545" s="18"/>
      <c r="Q545" s="48" t="str">
        <f t="shared" si="180"/>
        <v/>
      </c>
      <c r="R545" s="70" t="str">
        <f>IF(E545="","",N545-P545-Q545)</f>
        <v/>
      </c>
      <c r="S545" s="22"/>
      <c r="T545" s="49" t="str">
        <f t="shared" si="182"/>
        <v/>
      </c>
      <c r="U545" s="49" t="str">
        <f t="shared" si="174"/>
        <v/>
      </c>
      <c r="V545" s="50" t="str">
        <f t="shared" si="187"/>
        <v/>
      </c>
      <c r="W545" s="108" t="str">
        <f t="shared" si="188"/>
        <v/>
      </c>
      <c r="X545" s="347"/>
      <c r="Y545" s="390"/>
      <c r="Z545" s="350"/>
    </row>
    <row r="546" spans="1:27" ht="15.75" x14ac:dyDescent="0.25">
      <c r="A546" s="23">
        <v>539</v>
      </c>
      <c r="B546" s="19"/>
      <c r="C546" s="20"/>
      <c r="D546" s="55"/>
      <c r="E546" s="24" t="str">
        <f t="shared" si="176"/>
        <v/>
      </c>
      <c r="F546" s="25" t="str">
        <f t="shared" si="177"/>
        <v/>
      </c>
      <c r="G546" s="52" t="str">
        <f t="shared" si="178"/>
        <v/>
      </c>
      <c r="H546" s="102" t="str">
        <f t="shared" si="186"/>
        <v/>
      </c>
      <c r="I546" s="149" t="s">
        <v>210</v>
      </c>
      <c r="J546" s="26" t="str">
        <f t="shared" si="184"/>
        <v/>
      </c>
      <c r="K546" s="18"/>
      <c r="L546" s="18"/>
      <c r="M546" s="18"/>
      <c r="N546" s="48" t="str">
        <f t="shared" si="179"/>
        <v/>
      </c>
      <c r="O546" s="21"/>
      <c r="P546" s="18"/>
      <c r="Q546" s="48" t="str">
        <f t="shared" si="180"/>
        <v/>
      </c>
      <c r="R546" s="70" t="str">
        <f t="shared" si="181"/>
        <v/>
      </c>
      <c r="S546" s="22"/>
      <c r="T546" s="49" t="str">
        <f t="shared" si="182"/>
        <v/>
      </c>
      <c r="U546" s="49" t="str">
        <f t="shared" si="174"/>
        <v/>
      </c>
      <c r="V546" s="50" t="str">
        <f t="shared" si="187"/>
        <v/>
      </c>
      <c r="W546" s="108" t="str">
        <f t="shared" si="188"/>
        <v/>
      </c>
      <c r="X546" s="347"/>
      <c r="Y546" s="390"/>
      <c r="Z546" s="350"/>
    </row>
    <row r="547" spans="1:27" ht="15.75" x14ac:dyDescent="0.25">
      <c r="A547" s="23">
        <v>540</v>
      </c>
      <c r="B547" s="19"/>
      <c r="C547" s="20"/>
      <c r="D547" s="55"/>
      <c r="E547" s="24" t="str">
        <f t="shared" si="176"/>
        <v/>
      </c>
      <c r="F547" s="25" t="str">
        <f t="shared" si="177"/>
        <v/>
      </c>
      <c r="G547" s="52" t="str">
        <f t="shared" si="178"/>
        <v/>
      </c>
      <c r="H547" s="102" t="str">
        <f t="shared" si="186"/>
        <v/>
      </c>
      <c r="I547" s="149" t="s">
        <v>210</v>
      </c>
      <c r="J547" s="26" t="str">
        <f t="shared" si="184"/>
        <v/>
      </c>
      <c r="K547" s="18"/>
      <c r="L547" s="18"/>
      <c r="M547" s="18"/>
      <c r="N547" s="48" t="str">
        <f t="shared" si="179"/>
        <v/>
      </c>
      <c r="O547" s="21"/>
      <c r="P547" s="18"/>
      <c r="Q547" s="48" t="str">
        <f t="shared" si="180"/>
        <v/>
      </c>
      <c r="R547" s="70" t="str">
        <f t="shared" si="181"/>
        <v/>
      </c>
      <c r="S547" s="22"/>
      <c r="T547" s="49" t="str">
        <f t="shared" si="182"/>
        <v/>
      </c>
      <c r="U547" s="49" t="str">
        <f t="shared" si="174"/>
        <v/>
      </c>
      <c r="V547" s="50" t="str">
        <f t="shared" si="187"/>
        <v/>
      </c>
      <c r="W547" s="108" t="str">
        <f t="shared" si="188"/>
        <v/>
      </c>
      <c r="X547" s="347"/>
      <c r="Y547" s="390"/>
      <c r="Z547" s="350"/>
    </row>
    <row r="548" spans="1:27" ht="15.75" x14ac:dyDescent="0.25">
      <c r="A548" s="23">
        <v>541</v>
      </c>
      <c r="B548" s="19"/>
      <c r="C548" s="20"/>
      <c r="D548" s="55"/>
      <c r="E548" s="24" t="str">
        <f t="shared" si="176"/>
        <v/>
      </c>
      <c r="F548" s="25" t="str">
        <f t="shared" si="177"/>
        <v/>
      </c>
      <c r="G548" s="52" t="str">
        <f t="shared" si="178"/>
        <v/>
      </c>
      <c r="H548" s="102" t="str">
        <f t="shared" si="186"/>
        <v/>
      </c>
      <c r="I548" s="149" t="s">
        <v>210</v>
      </c>
      <c r="J548" s="26" t="str">
        <f t="shared" si="184"/>
        <v/>
      </c>
      <c r="K548" s="18"/>
      <c r="L548" s="18"/>
      <c r="M548" s="18"/>
      <c r="N548" s="48" t="str">
        <f t="shared" si="179"/>
        <v/>
      </c>
      <c r="O548" s="21"/>
      <c r="P548" s="18"/>
      <c r="Q548" s="48" t="str">
        <f t="shared" si="180"/>
        <v/>
      </c>
      <c r="R548" s="70" t="str">
        <f t="shared" si="181"/>
        <v/>
      </c>
      <c r="S548" s="22"/>
      <c r="T548" s="49" t="str">
        <f t="shared" si="182"/>
        <v/>
      </c>
      <c r="U548" s="49" t="str">
        <f>IF(E548="","",0*R548)</f>
        <v/>
      </c>
      <c r="V548" s="50" t="str">
        <f t="shared" si="187"/>
        <v/>
      </c>
      <c r="W548" s="108" t="str">
        <f t="shared" si="188"/>
        <v/>
      </c>
      <c r="X548" s="347"/>
      <c r="Y548" s="390"/>
      <c r="Z548" s="350"/>
    </row>
    <row r="549" spans="1:27" ht="15.75" x14ac:dyDescent="0.25">
      <c r="A549" s="23">
        <v>542</v>
      </c>
      <c r="B549" s="19"/>
      <c r="C549" s="20"/>
      <c r="D549" s="55"/>
      <c r="E549" s="24" t="str">
        <f t="shared" si="176"/>
        <v/>
      </c>
      <c r="F549" s="25" t="str">
        <f t="shared" si="177"/>
        <v/>
      </c>
      <c r="G549" s="52" t="str">
        <f t="shared" si="178"/>
        <v/>
      </c>
      <c r="H549" s="102" t="str">
        <f t="shared" si="186"/>
        <v/>
      </c>
      <c r="I549" s="149" t="s">
        <v>210</v>
      </c>
      <c r="J549" s="26" t="str">
        <f t="shared" si="184"/>
        <v/>
      </c>
      <c r="K549" s="18"/>
      <c r="L549" s="18"/>
      <c r="M549" s="18"/>
      <c r="N549" s="48" t="str">
        <f t="shared" si="179"/>
        <v/>
      </c>
      <c r="O549" s="21"/>
      <c r="P549" s="18"/>
      <c r="Q549" s="48" t="str">
        <f t="shared" si="180"/>
        <v/>
      </c>
      <c r="R549" s="70" t="str">
        <f t="shared" si="181"/>
        <v/>
      </c>
      <c r="S549" s="22"/>
      <c r="T549" s="49" t="str">
        <f t="shared" si="182"/>
        <v/>
      </c>
      <c r="U549" s="49" t="str">
        <f>IF(E549="","",0*R549)</f>
        <v/>
      </c>
      <c r="V549" s="50" t="str">
        <f t="shared" si="187"/>
        <v/>
      </c>
      <c r="W549" s="108" t="str">
        <f t="shared" si="188"/>
        <v/>
      </c>
      <c r="X549" s="347"/>
      <c r="Y549" s="390"/>
      <c r="Z549" s="350"/>
    </row>
    <row r="550" spans="1:27" ht="15.75" x14ac:dyDescent="0.25">
      <c r="A550" s="23">
        <v>543</v>
      </c>
      <c r="B550" s="19"/>
      <c r="C550" s="20"/>
      <c r="D550" s="55"/>
      <c r="E550" s="24" t="str">
        <f t="shared" si="176"/>
        <v/>
      </c>
      <c r="F550" s="25" t="str">
        <f t="shared" si="177"/>
        <v/>
      </c>
      <c r="G550" s="52" t="str">
        <f t="shared" si="178"/>
        <v/>
      </c>
      <c r="H550" s="102" t="str">
        <f t="shared" si="186"/>
        <v/>
      </c>
      <c r="I550" s="149" t="s">
        <v>210</v>
      </c>
      <c r="J550" s="26" t="str">
        <f t="shared" si="184"/>
        <v/>
      </c>
      <c r="K550" s="18"/>
      <c r="L550" s="18"/>
      <c r="M550" s="18"/>
      <c r="N550" s="48" t="str">
        <f t="shared" si="179"/>
        <v/>
      </c>
      <c r="O550" s="21"/>
      <c r="P550" s="18"/>
      <c r="Q550" s="48" t="str">
        <f t="shared" si="180"/>
        <v/>
      </c>
      <c r="R550" s="70" t="str">
        <f t="shared" si="181"/>
        <v/>
      </c>
      <c r="S550" s="22"/>
      <c r="T550" s="49" t="str">
        <f t="shared" si="182"/>
        <v/>
      </c>
      <c r="U550" s="49" t="str">
        <f>IF(E550="","",0*R550)</f>
        <v/>
      </c>
      <c r="V550" s="50" t="str">
        <f t="shared" si="187"/>
        <v/>
      </c>
      <c r="W550" s="108" t="str">
        <f t="shared" si="188"/>
        <v/>
      </c>
      <c r="X550" s="347"/>
      <c r="Y550" s="390"/>
      <c r="Z550" s="350"/>
    </row>
    <row r="551" spans="1:27" ht="15.75" x14ac:dyDescent="0.25">
      <c r="A551" s="23">
        <v>544</v>
      </c>
      <c r="B551" s="19"/>
      <c r="C551" s="20"/>
      <c r="D551" s="55"/>
      <c r="E551" s="24" t="str">
        <f t="shared" si="176"/>
        <v/>
      </c>
      <c r="F551" s="25" t="str">
        <f t="shared" si="177"/>
        <v/>
      </c>
      <c r="G551" s="52" t="str">
        <f t="shared" si="178"/>
        <v/>
      </c>
      <c r="H551" s="102" t="str">
        <f t="shared" si="186"/>
        <v/>
      </c>
      <c r="I551" s="149" t="s">
        <v>210</v>
      </c>
      <c r="J551" s="26" t="str">
        <f t="shared" si="184"/>
        <v/>
      </c>
      <c r="K551" s="18"/>
      <c r="L551" s="18"/>
      <c r="M551" s="18"/>
      <c r="N551" s="48" t="str">
        <f t="shared" si="179"/>
        <v/>
      </c>
      <c r="O551" s="21"/>
      <c r="P551" s="18"/>
      <c r="Q551" s="48" t="str">
        <f t="shared" si="180"/>
        <v/>
      </c>
      <c r="R551" s="70" t="str">
        <f t="shared" si="181"/>
        <v/>
      </c>
      <c r="S551" s="22"/>
      <c r="T551" s="49" t="str">
        <f t="shared" si="182"/>
        <v/>
      </c>
      <c r="U551" s="49" t="str">
        <f>IF(E551="","",0*R551)</f>
        <v/>
      </c>
      <c r="V551" s="50" t="str">
        <f t="shared" si="187"/>
        <v/>
      </c>
      <c r="W551" s="108" t="str">
        <f t="shared" si="188"/>
        <v/>
      </c>
      <c r="X551" s="348"/>
      <c r="Y551" s="390"/>
      <c r="Z551" s="350"/>
    </row>
    <row r="552" spans="1:27" ht="15.75" x14ac:dyDescent="0.25">
      <c r="A552" s="23">
        <v>545</v>
      </c>
      <c r="B552" s="19"/>
      <c r="C552" s="20"/>
      <c r="D552" s="55"/>
      <c r="E552" s="24" t="str">
        <f t="shared" si="176"/>
        <v/>
      </c>
      <c r="F552" s="25" t="str">
        <f t="shared" si="177"/>
        <v/>
      </c>
      <c r="G552" s="52" t="str">
        <f t="shared" si="178"/>
        <v/>
      </c>
      <c r="H552" s="102" t="str">
        <f t="shared" si="186"/>
        <v/>
      </c>
      <c r="I552" s="149" t="s">
        <v>210</v>
      </c>
      <c r="J552" s="26" t="str">
        <f t="shared" si="184"/>
        <v/>
      </c>
      <c r="K552" s="18"/>
      <c r="L552" s="18"/>
      <c r="M552" s="18"/>
      <c r="N552" s="48" t="str">
        <f t="shared" si="179"/>
        <v/>
      </c>
      <c r="O552" s="21"/>
      <c r="P552" s="18"/>
      <c r="Q552" s="48" t="str">
        <f t="shared" si="180"/>
        <v/>
      </c>
      <c r="R552" s="70" t="str">
        <f>IF(E552="","",N552-P552-Q552)</f>
        <v/>
      </c>
      <c r="S552" s="22"/>
      <c r="T552" s="49" t="str">
        <f t="shared" si="182"/>
        <v/>
      </c>
      <c r="U552" s="49" t="str">
        <f t="shared" ref="U552:U584" si="189">IF(E552="","",0*R552)</f>
        <v/>
      </c>
      <c r="V552" s="50" t="str">
        <f t="shared" si="187"/>
        <v/>
      </c>
      <c r="W552" s="108" t="str">
        <f>IF(E552="","",T552-U552-V552-O552)</f>
        <v/>
      </c>
      <c r="X552" s="346"/>
      <c r="Y552" s="355"/>
      <c r="Z552" s="350"/>
      <c r="AA552" s="72"/>
    </row>
    <row r="553" spans="1:27" ht="15.75" x14ac:dyDescent="0.25">
      <c r="A553" s="23">
        <v>546</v>
      </c>
      <c r="B553" s="19"/>
      <c r="C553" s="20"/>
      <c r="D553" s="55"/>
      <c r="E553" s="24" t="str">
        <f t="shared" si="176"/>
        <v/>
      </c>
      <c r="F553" s="25" t="str">
        <f t="shared" si="177"/>
        <v/>
      </c>
      <c r="G553" s="52" t="str">
        <f t="shared" si="178"/>
        <v/>
      </c>
      <c r="H553" s="102" t="str">
        <f t="shared" si="186"/>
        <v/>
      </c>
      <c r="I553" s="149" t="s">
        <v>210</v>
      </c>
      <c r="J553" s="26" t="str">
        <f t="shared" si="184"/>
        <v/>
      </c>
      <c r="K553" s="18"/>
      <c r="L553" s="18"/>
      <c r="M553" s="18"/>
      <c r="N553" s="48" t="str">
        <f t="shared" si="179"/>
        <v/>
      </c>
      <c r="O553" s="21"/>
      <c r="P553" s="18"/>
      <c r="Q553" s="48" t="str">
        <f t="shared" si="180"/>
        <v/>
      </c>
      <c r="R553" s="70" t="str">
        <f>IF(E553="","",N553-P553-Q553)</f>
        <v/>
      </c>
      <c r="S553" s="22"/>
      <c r="T553" s="49" t="str">
        <f t="shared" si="182"/>
        <v/>
      </c>
      <c r="U553" s="49" t="str">
        <f t="shared" si="189"/>
        <v/>
      </c>
      <c r="V553" s="50" t="str">
        <f t="shared" si="187"/>
        <v/>
      </c>
      <c r="W553" s="108" t="str">
        <f t="shared" ref="W553:W584" si="190">IF(E553="","",T553-U553-V553-O553)</f>
        <v/>
      </c>
      <c r="X553" s="347"/>
      <c r="Y553" s="355"/>
      <c r="Z553" s="350"/>
    </row>
    <row r="554" spans="1:27" ht="15.75" x14ac:dyDescent="0.25">
      <c r="A554" s="23">
        <v>547</v>
      </c>
      <c r="B554" s="19"/>
      <c r="C554" s="20"/>
      <c r="D554" s="55"/>
      <c r="E554" s="24" t="str">
        <f t="shared" si="176"/>
        <v/>
      </c>
      <c r="F554" s="25" t="str">
        <f t="shared" si="177"/>
        <v/>
      </c>
      <c r="G554" s="52" t="str">
        <f t="shared" si="178"/>
        <v/>
      </c>
      <c r="H554" s="102" t="str">
        <f t="shared" si="186"/>
        <v/>
      </c>
      <c r="I554" s="149" t="s">
        <v>210</v>
      </c>
      <c r="J554" s="26" t="str">
        <f t="shared" si="184"/>
        <v/>
      </c>
      <c r="K554" s="18"/>
      <c r="L554" s="18"/>
      <c r="M554" s="18"/>
      <c r="N554" s="48" t="str">
        <f t="shared" si="179"/>
        <v/>
      </c>
      <c r="O554" s="21"/>
      <c r="P554" s="18"/>
      <c r="Q554" s="48" t="str">
        <f t="shared" si="180"/>
        <v/>
      </c>
      <c r="R554" s="70" t="str">
        <f t="shared" si="181"/>
        <v/>
      </c>
      <c r="S554" s="22"/>
      <c r="T554" s="49" t="str">
        <f t="shared" si="182"/>
        <v/>
      </c>
      <c r="U554" s="49" t="str">
        <f t="shared" si="189"/>
        <v/>
      </c>
      <c r="V554" s="50" t="str">
        <f t="shared" si="187"/>
        <v/>
      </c>
      <c r="W554" s="108" t="str">
        <f t="shared" si="190"/>
        <v/>
      </c>
      <c r="X554" s="347"/>
      <c r="Y554" s="355"/>
      <c r="Z554" s="350"/>
      <c r="AA554" s="83"/>
    </row>
    <row r="555" spans="1:27" ht="15.75" x14ac:dyDescent="0.25">
      <c r="A555" s="23">
        <v>548</v>
      </c>
      <c r="B555" s="19"/>
      <c r="C555" s="20"/>
      <c r="D555" s="55"/>
      <c r="E555" s="24" t="str">
        <f t="shared" si="176"/>
        <v/>
      </c>
      <c r="F555" s="25" t="str">
        <f t="shared" si="177"/>
        <v/>
      </c>
      <c r="G555" s="52" t="str">
        <f t="shared" si="178"/>
        <v/>
      </c>
      <c r="H555" s="102" t="str">
        <f t="shared" si="186"/>
        <v/>
      </c>
      <c r="I555" s="149" t="s">
        <v>210</v>
      </c>
      <c r="J555" s="26" t="str">
        <f t="shared" si="184"/>
        <v/>
      </c>
      <c r="K555" s="18"/>
      <c r="L555" s="18"/>
      <c r="M555" s="18"/>
      <c r="N555" s="48" t="str">
        <f t="shared" si="179"/>
        <v/>
      </c>
      <c r="O555" s="21"/>
      <c r="P555" s="18"/>
      <c r="Q555" s="48" t="str">
        <f t="shared" si="180"/>
        <v/>
      </c>
      <c r="R555" s="70" t="str">
        <f t="shared" si="181"/>
        <v/>
      </c>
      <c r="S555" s="22"/>
      <c r="T555" s="49" t="str">
        <f t="shared" si="182"/>
        <v/>
      </c>
      <c r="U555" s="49" t="str">
        <f t="shared" si="189"/>
        <v/>
      </c>
      <c r="V555" s="50" t="str">
        <f t="shared" si="187"/>
        <v/>
      </c>
      <c r="W555" s="108" t="str">
        <f t="shared" si="190"/>
        <v/>
      </c>
      <c r="X555" s="347"/>
      <c r="Y555" s="355"/>
      <c r="Z555" s="350"/>
      <c r="AA555" s="83"/>
    </row>
    <row r="556" spans="1:27" ht="15.75" x14ac:dyDescent="0.25">
      <c r="A556" s="23">
        <v>549</v>
      </c>
      <c r="B556" s="19"/>
      <c r="C556" s="20"/>
      <c r="D556" s="55"/>
      <c r="E556" s="24" t="str">
        <f t="shared" si="176"/>
        <v/>
      </c>
      <c r="F556" s="25" t="str">
        <f t="shared" si="177"/>
        <v/>
      </c>
      <c r="G556" s="52" t="str">
        <f t="shared" si="178"/>
        <v/>
      </c>
      <c r="H556" s="102" t="str">
        <f t="shared" si="186"/>
        <v/>
      </c>
      <c r="I556" s="149" t="s">
        <v>210</v>
      </c>
      <c r="J556" s="26" t="str">
        <f t="shared" si="184"/>
        <v/>
      </c>
      <c r="K556" s="18"/>
      <c r="L556" s="18"/>
      <c r="M556" s="18"/>
      <c r="N556" s="48" t="str">
        <f t="shared" si="179"/>
        <v/>
      </c>
      <c r="O556" s="21"/>
      <c r="P556" s="18"/>
      <c r="Q556" s="48" t="str">
        <f t="shared" si="180"/>
        <v/>
      </c>
      <c r="R556" s="70" t="str">
        <f t="shared" si="181"/>
        <v/>
      </c>
      <c r="S556" s="22"/>
      <c r="T556" s="49" t="str">
        <f t="shared" si="182"/>
        <v/>
      </c>
      <c r="U556" s="49" t="str">
        <f t="shared" si="189"/>
        <v/>
      </c>
      <c r="V556" s="50" t="str">
        <f t="shared" si="187"/>
        <v/>
      </c>
      <c r="W556" s="108" t="str">
        <f t="shared" si="190"/>
        <v/>
      </c>
      <c r="X556" s="347"/>
      <c r="Y556" s="355"/>
      <c r="Z556" s="350"/>
      <c r="AA556" s="83"/>
    </row>
    <row r="557" spans="1:27" ht="15.75" x14ac:dyDescent="0.25">
      <c r="A557" s="23">
        <v>550</v>
      </c>
      <c r="B557" s="19"/>
      <c r="C557" s="20"/>
      <c r="D557" s="55"/>
      <c r="E557" s="24" t="str">
        <f t="shared" si="176"/>
        <v/>
      </c>
      <c r="F557" s="25" t="str">
        <f t="shared" si="177"/>
        <v/>
      </c>
      <c r="G557" s="52" t="str">
        <f t="shared" si="178"/>
        <v/>
      </c>
      <c r="H557" s="102" t="str">
        <f t="shared" si="186"/>
        <v/>
      </c>
      <c r="I557" s="149" t="s">
        <v>210</v>
      </c>
      <c r="J557" s="26" t="str">
        <f t="shared" si="184"/>
        <v/>
      </c>
      <c r="K557" s="18"/>
      <c r="L557" s="18"/>
      <c r="M557" s="18"/>
      <c r="N557" s="48" t="str">
        <f t="shared" si="179"/>
        <v/>
      </c>
      <c r="O557" s="21"/>
      <c r="P557" s="18"/>
      <c r="Q557" s="48" t="str">
        <f t="shared" si="180"/>
        <v/>
      </c>
      <c r="R557" s="70" t="str">
        <f t="shared" si="181"/>
        <v/>
      </c>
      <c r="S557" s="22"/>
      <c r="T557" s="49" t="str">
        <f t="shared" si="182"/>
        <v/>
      </c>
      <c r="U557" s="49" t="str">
        <f t="shared" si="189"/>
        <v/>
      </c>
      <c r="V557" s="50" t="str">
        <f t="shared" si="187"/>
        <v/>
      </c>
      <c r="W557" s="108" t="str">
        <f t="shared" si="190"/>
        <v/>
      </c>
      <c r="X557" s="347"/>
      <c r="Y557" s="355"/>
      <c r="Z557" s="350"/>
      <c r="AA557" s="83"/>
    </row>
    <row r="558" spans="1:27" ht="15.75" x14ac:dyDescent="0.25">
      <c r="A558" s="23">
        <v>551</v>
      </c>
      <c r="B558" s="19"/>
      <c r="C558" s="20"/>
      <c r="D558" s="55"/>
      <c r="E558" s="24" t="str">
        <f t="shared" si="176"/>
        <v/>
      </c>
      <c r="F558" s="25" t="str">
        <f t="shared" si="177"/>
        <v/>
      </c>
      <c r="G558" s="52" t="str">
        <f t="shared" si="178"/>
        <v/>
      </c>
      <c r="H558" s="102" t="str">
        <f t="shared" si="186"/>
        <v/>
      </c>
      <c r="I558" s="149" t="s">
        <v>210</v>
      </c>
      <c r="J558" s="26" t="str">
        <f t="shared" si="184"/>
        <v/>
      </c>
      <c r="K558" s="18"/>
      <c r="L558" s="18"/>
      <c r="M558" s="18"/>
      <c r="N558" s="48" t="str">
        <f t="shared" si="179"/>
        <v/>
      </c>
      <c r="O558" s="21"/>
      <c r="P558" s="18"/>
      <c r="Q558" s="48" t="str">
        <f t="shared" si="180"/>
        <v/>
      </c>
      <c r="R558" s="70" t="str">
        <f t="shared" si="181"/>
        <v/>
      </c>
      <c r="S558" s="22"/>
      <c r="T558" s="49" t="str">
        <f t="shared" si="182"/>
        <v/>
      </c>
      <c r="U558" s="49" t="str">
        <f t="shared" si="189"/>
        <v/>
      </c>
      <c r="V558" s="50" t="str">
        <f t="shared" si="187"/>
        <v/>
      </c>
      <c r="W558" s="108" t="str">
        <f t="shared" si="190"/>
        <v/>
      </c>
      <c r="X558" s="347"/>
      <c r="Y558" s="355"/>
      <c r="Z558" s="350"/>
      <c r="AA558" s="72"/>
    </row>
    <row r="559" spans="1:27" ht="15.75" x14ac:dyDescent="0.25">
      <c r="A559" s="23">
        <v>552</v>
      </c>
      <c r="B559" s="19"/>
      <c r="C559" s="20"/>
      <c r="D559" s="55"/>
      <c r="E559" s="24" t="str">
        <f t="shared" si="176"/>
        <v/>
      </c>
      <c r="F559" s="25" t="str">
        <f t="shared" si="177"/>
        <v/>
      </c>
      <c r="G559" s="52" t="str">
        <f t="shared" si="178"/>
        <v/>
      </c>
      <c r="H559" s="102" t="str">
        <f t="shared" si="186"/>
        <v/>
      </c>
      <c r="I559" s="149" t="s">
        <v>210</v>
      </c>
      <c r="J559" s="26" t="str">
        <f t="shared" si="184"/>
        <v/>
      </c>
      <c r="K559" s="18"/>
      <c r="L559" s="18"/>
      <c r="M559" s="18"/>
      <c r="N559" s="48" t="str">
        <f t="shared" si="179"/>
        <v/>
      </c>
      <c r="O559" s="21"/>
      <c r="P559" s="18"/>
      <c r="Q559" s="48" t="str">
        <f t="shared" si="180"/>
        <v/>
      </c>
      <c r="R559" s="70" t="str">
        <f t="shared" si="181"/>
        <v/>
      </c>
      <c r="S559" s="22"/>
      <c r="T559" s="49" t="str">
        <f t="shared" si="182"/>
        <v/>
      </c>
      <c r="U559" s="49" t="str">
        <f t="shared" si="189"/>
        <v/>
      </c>
      <c r="V559" s="50" t="str">
        <f t="shared" si="187"/>
        <v/>
      </c>
      <c r="W559" s="108" t="str">
        <f t="shared" si="190"/>
        <v/>
      </c>
      <c r="X559" s="347"/>
      <c r="Y559" s="355"/>
      <c r="Z559" s="350"/>
    </row>
    <row r="560" spans="1:27" ht="15.75" x14ac:dyDescent="0.25">
      <c r="A560" s="23">
        <v>553</v>
      </c>
      <c r="B560" s="19"/>
      <c r="C560" s="20"/>
      <c r="D560" s="55"/>
      <c r="E560" s="24" t="str">
        <f t="shared" si="176"/>
        <v/>
      </c>
      <c r="F560" s="25" t="str">
        <f t="shared" si="177"/>
        <v/>
      </c>
      <c r="G560" s="52" t="str">
        <f t="shared" si="178"/>
        <v/>
      </c>
      <c r="H560" s="102" t="str">
        <f t="shared" si="186"/>
        <v/>
      </c>
      <c r="I560" s="149" t="s">
        <v>210</v>
      </c>
      <c r="J560" s="26" t="str">
        <f t="shared" si="184"/>
        <v/>
      </c>
      <c r="K560" s="18"/>
      <c r="L560" s="18"/>
      <c r="M560" s="18"/>
      <c r="N560" s="48" t="str">
        <f t="shared" si="179"/>
        <v/>
      </c>
      <c r="O560" s="21"/>
      <c r="P560" s="18"/>
      <c r="Q560" s="48" t="str">
        <f t="shared" si="180"/>
        <v/>
      </c>
      <c r="R560" s="70" t="str">
        <f>IF(E560="","",N560-P560-Q560)</f>
        <v/>
      </c>
      <c r="S560" s="22"/>
      <c r="T560" s="49" t="str">
        <f t="shared" si="182"/>
        <v/>
      </c>
      <c r="U560" s="49" t="str">
        <f t="shared" si="189"/>
        <v/>
      </c>
      <c r="V560" s="50" t="str">
        <f t="shared" si="187"/>
        <v/>
      </c>
      <c r="W560" s="108" t="str">
        <f t="shared" si="190"/>
        <v/>
      </c>
      <c r="X560" s="347"/>
      <c r="Y560" s="355"/>
      <c r="Z560" s="350"/>
      <c r="AA560" s="83"/>
    </row>
    <row r="561" spans="1:27" ht="15.75" x14ac:dyDescent="0.25">
      <c r="A561" s="23">
        <v>554</v>
      </c>
      <c r="B561" s="19"/>
      <c r="C561" s="20"/>
      <c r="D561" s="55"/>
      <c r="E561" s="24" t="str">
        <f t="shared" si="176"/>
        <v/>
      </c>
      <c r="F561" s="25" t="str">
        <f t="shared" si="177"/>
        <v/>
      </c>
      <c r="G561" s="52" t="str">
        <f t="shared" si="178"/>
        <v/>
      </c>
      <c r="H561" s="102" t="str">
        <f t="shared" si="186"/>
        <v/>
      </c>
      <c r="I561" s="149" t="s">
        <v>210</v>
      </c>
      <c r="J561" s="26" t="str">
        <f t="shared" si="184"/>
        <v/>
      </c>
      <c r="K561" s="18"/>
      <c r="L561" s="18"/>
      <c r="M561" s="18"/>
      <c r="N561" s="48" t="str">
        <f t="shared" si="179"/>
        <v/>
      </c>
      <c r="O561" s="21"/>
      <c r="P561" s="18"/>
      <c r="Q561" s="48" t="str">
        <f t="shared" si="180"/>
        <v/>
      </c>
      <c r="R561" s="70" t="str">
        <f t="shared" si="181"/>
        <v/>
      </c>
      <c r="S561" s="22"/>
      <c r="T561" s="49" t="str">
        <f t="shared" si="182"/>
        <v/>
      </c>
      <c r="U561" s="49" t="str">
        <f t="shared" si="189"/>
        <v/>
      </c>
      <c r="V561" s="50" t="str">
        <f t="shared" si="187"/>
        <v/>
      </c>
      <c r="W561" s="108" t="str">
        <f t="shared" si="190"/>
        <v/>
      </c>
      <c r="X561" s="347"/>
      <c r="Y561" s="355"/>
      <c r="Z561" s="350"/>
      <c r="AA561" s="83"/>
    </row>
    <row r="562" spans="1:27" ht="15.75" x14ac:dyDescent="0.25">
      <c r="A562" s="23">
        <v>555</v>
      </c>
      <c r="B562" s="19"/>
      <c r="C562" s="20"/>
      <c r="D562" s="55"/>
      <c r="E562" s="24" t="str">
        <f t="shared" si="176"/>
        <v/>
      </c>
      <c r="F562" s="25" t="str">
        <f t="shared" si="177"/>
        <v/>
      </c>
      <c r="G562" s="52" t="str">
        <f t="shared" si="178"/>
        <v/>
      </c>
      <c r="H562" s="102" t="str">
        <f t="shared" si="186"/>
        <v/>
      </c>
      <c r="I562" s="149" t="s">
        <v>210</v>
      </c>
      <c r="J562" s="26" t="str">
        <f t="shared" si="184"/>
        <v/>
      </c>
      <c r="K562" s="18"/>
      <c r="L562" s="18"/>
      <c r="M562" s="18"/>
      <c r="N562" s="48" t="str">
        <f t="shared" si="179"/>
        <v/>
      </c>
      <c r="O562" s="21"/>
      <c r="P562" s="18"/>
      <c r="Q562" s="48" t="str">
        <f t="shared" si="180"/>
        <v/>
      </c>
      <c r="R562" s="70" t="str">
        <f t="shared" si="181"/>
        <v/>
      </c>
      <c r="S562" s="22"/>
      <c r="T562" s="49" t="str">
        <f t="shared" si="182"/>
        <v/>
      </c>
      <c r="U562" s="49" t="str">
        <f t="shared" si="189"/>
        <v/>
      </c>
      <c r="V562" s="50" t="str">
        <f t="shared" si="187"/>
        <v/>
      </c>
      <c r="W562" s="108" t="str">
        <f t="shared" si="190"/>
        <v/>
      </c>
      <c r="X562" s="347"/>
      <c r="Y562" s="355"/>
      <c r="Z562" s="350"/>
      <c r="AA562" s="83"/>
    </row>
    <row r="563" spans="1:27" ht="15.75" x14ac:dyDescent="0.25">
      <c r="A563" s="23">
        <v>556</v>
      </c>
      <c r="B563" s="19"/>
      <c r="C563" s="20"/>
      <c r="D563" s="55"/>
      <c r="E563" s="24" t="str">
        <f t="shared" si="176"/>
        <v/>
      </c>
      <c r="F563" s="25" t="str">
        <f t="shared" si="177"/>
        <v/>
      </c>
      <c r="G563" s="52" t="str">
        <f t="shared" si="178"/>
        <v/>
      </c>
      <c r="H563" s="102" t="str">
        <f t="shared" si="186"/>
        <v/>
      </c>
      <c r="I563" s="149" t="s">
        <v>210</v>
      </c>
      <c r="J563" s="26" t="str">
        <f t="shared" si="184"/>
        <v/>
      </c>
      <c r="K563" s="18"/>
      <c r="L563" s="18"/>
      <c r="M563" s="18"/>
      <c r="N563" s="48" t="str">
        <f t="shared" si="179"/>
        <v/>
      </c>
      <c r="O563" s="21"/>
      <c r="P563" s="18"/>
      <c r="Q563" s="48" t="str">
        <f t="shared" si="180"/>
        <v/>
      </c>
      <c r="R563" s="70" t="str">
        <f t="shared" si="181"/>
        <v/>
      </c>
      <c r="S563" s="22"/>
      <c r="T563" s="49" t="str">
        <f t="shared" si="182"/>
        <v/>
      </c>
      <c r="U563" s="49" t="str">
        <f t="shared" si="189"/>
        <v/>
      </c>
      <c r="V563" s="50" t="str">
        <f t="shared" si="187"/>
        <v/>
      </c>
      <c r="W563" s="108" t="str">
        <f t="shared" si="190"/>
        <v/>
      </c>
      <c r="X563" s="347"/>
      <c r="Y563" s="355"/>
      <c r="Z563" s="350"/>
      <c r="AA563" s="83"/>
    </row>
    <row r="564" spans="1:27" ht="15.75" x14ac:dyDescent="0.25">
      <c r="A564" s="23">
        <v>557</v>
      </c>
      <c r="B564" s="19"/>
      <c r="C564" s="20"/>
      <c r="D564" s="55"/>
      <c r="E564" s="24" t="str">
        <f t="shared" si="176"/>
        <v/>
      </c>
      <c r="F564" s="25" t="str">
        <f t="shared" si="177"/>
        <v/>
      </c>
      <c r="G564" s="52" t="str">
        <f t="shared" si="178"/>
        <v/>
      </c>
      <c r="H564" s="102" t="str">
        <f t="shared" si="186"/>
        <v/>
      </c>
      <c r="I564" s="149" t="s">
        <v>210</v>
      </c>
      <c r="J564" s="26" t="str">
        <f t="shared" si="184"/>
        <v/>
      </c>
      <c r="K564" s="18"/>
      <c r="L564" s="18"/>
      <c r="M564" s="18"/>
      <c r="N564" s="48" t="str">
        <f t="shared" si="179"/>
        <v/>
      </c>
      <c r="O564" s="21"/>
      <c r="P564" s="18"/>
      <c r="Q564" s="48" t="str">
        <f t="shared" si="180"/>
        <v/>
      </c>
      <c r="R564" s="70" t="str">
        <f t="shared" si="181"/>
        <v/>
      </c>
      <c r="S564" s="22"/>
      <c r="T564" s="49" t="str">
        <f t="shared" si="182"/>
        <v/>
      </c>
      <c r="U564" s="49" t="str">
        <f t="shared" si="189"/>
        <v/>
      </c>
      <c r="V564" s="50" t="str">
        <f t="shared" si="187"/>
        <v/>
      </c>
      <c r="W564" s="108" t="str">
        <f t="shared" si="190"/>
        <v/>
      </c>
      <c r="X564" s="347"/>
      <c r="Y564" s="355"/>
      <c r="Z564" s="350"/>
    </row>
    <row r="565" spans="1:27" ht="15.75" x14ac:dyDescent="0.25">
      <c r="A565" s="23">
        <v>558</v>
      </c>
      <c r="B565" s="19"/>
      <c r="C565" s="20"/>
      <c r="D565" s="55"/>
      <c r="E565" s="24" t="str">
        <f t="shared" si="176"/>
        <v/>
      </c>
      <c r="F565" s="25" t="str">
        <f t="shared" si="177"/>
        <v/>
      </c>
      <c r="G565" s="52" t="str">
        <f t="shared" si="178"/>
        <v/>
      </c>
      <c r="H565" s="102" t="str">
        <f t="shared" si="186"/>
        <v/>
      </c>
      <c r="I565" s="149" t="s">
        <v>210</v>
      </c>
      <c r="J565" s="26" t="str">
        <f t="shared" si="184"/>
        <v/>
      </c>
      <c r="K565" s="18"/>
      <c r="L565" s="18"/>
      <c r="M565" s="18"/>
      <c r="N565" s="48" t="str">
        <f t="shared" si="179"/>
        <v/>
      </c>
      <c r="O565" s="21"/>
      <c r="P565" s="18"/>
      <c r="Q565" s="48" t="str">
        <f t="shared" si="180"/>
        <v/>
      </c>
      <c r="R565" s="70" t="str">
        <f t="shared" si="181"/>
        <v/>
      </c>
      <c r="S565" s="22"/>
      <c r="T565" s="49" t="str">
        <f t="shared" si="182"/>
        <v/>
      </c>
      <c r="U565" s="49" t="str">
        <f t="shared" si="189"/>
        <v/>
      </c>
      <c r="V565" s="50" t="str">
        <f t="shared" si="187"/>
        <v/>
      </c>
      <c r="W565" s="108" t="str">
        <f t="shared" si="190"/>
        <v/>
      </c>
      <c r="X565" s="347"/>
      <c r="Y565" s="355"/>
      <c r="Z565" s="350"/>
      <c r="AA565" s="83"/>
    </row>
    <row r="566" spans="1:27" ht="15.75" x14ac:dyDescent="0.25">
      <c r="A566" s="23">
        <v>559</v>
      </c>
      <c r="B566" s="19"/>
      <c r="C566" s="20"/>
      <c r="D566" s="55"/>
      <c r="E566" s="24" t="str">
        <f t="shared" si="176"/>
        <v/>
      </c>
      <c r="F566" s="25" t="str">
        <f t="shared" si="177"/>
        <v/>
      </c>
      <c r="G566" s="52" t="str">
        <f t="shared" si="178"/>
        <v/>
      </c>
      <c r="H566" s="102" t="str">
        <f t="shared" si="186"/>
        <v/>
      </c>
      <c r="I566" s="149" t="s">
        <v>210</v>
      </c>
      <c r="J566" s="26" t="str">
        <f t="shared" si="184"/>
        <v/>
      </c>
      <c r="K566" s="18"/>
      <c r="L566" s="18"/>
      <c r="M566" s="18"/>
      <c r="N566" s="48" t="str">
        <f t="shared" si="179"/>
        <v/>
      </c>
      <c r="O566" s="21"/>
      <c r="P566" s="18"/>
      <c r="Q566" s="48" t="str">
        <f t="shared" si="180"/>
        <v/>
      </c>
      <c r="R566" s="70" t="str">
        <f t="shared" si="181"/>
        <v/>
      </c>
      <c r="S566" s="22"/>
      <c r="T566" s="49" t="str">
        <f t="shared" si="182"/>
        <v/>
      </c>
      <c r="U566" s="49" t="str">
        <f t="shared" si="189"/>
        <v/>
      </c>
      <c r="V566" s="50" t="str">
        <f t="shared" si="187"/>
        <v/>
      </c>
      <c r="W566" s="108" t="str">
        <f t="shared" si="190"/>
        <v/>
      </c>
      <c r="X566" s="347"/>
      <c r="Y566" s="355"/>
      <c r="Z566" s="350"/>
    </row>
    <row r="567" spans="1:27" ht="15.75" x14ac:dyDescent="0.25">
      <c r="A567" s="23">
        <v>560</v>
      </c>
      <c r="B567" s="19"/>
      <c r="C567" s="20"/>
      <c r="D567" s="55"/>
      <c r="E567" s="24" t="str">
        <f t="shared" si="176"/>
        <v/>
      </c>
      <c r="F567" s="25" t="str">
        <f t="shared" si="177"/>
        <v/>
      </c>
      <c r="G567" s="52" t="str">
        <f t="shared" si="178"/>
        <v/>
      </c>
      <c r="H567" s="102" t="str">
        <f t="shared" si="186"/>
        <v/>
      </c>
      <c r="I567" s="149" t="s">
        <v>210</v>
      </c>
      <c r="J567" s="26" t="str">
        <f t="shared" si="184"/>
        <v/>
      </c>
      <c r="K567" s="18"/>
      <c r="L567" s="18"/>
      <c r="M567" s="18"/>
      <c r="N567" s="48" t="str">
        <f t="shared" si="179"/>
        <v/>
      </c>
      <c r="O567" s="21"/>
      <c r="P567" s="18"/>
      <c r="Q567" s="48" t="str">
        <f t="shared" si="180"/>
        <v/>
      </c>
      <c r="R567" s="70" t="str">
        <f t="shared" si="181"/>
        <v/>
      </c>
      <c r="S567" s="22"/>
      <c r="T567" s="49" t="str">
        <f t="shared" si="182"/>
        <v/>
      </c>
      <c r="U567" s="49" t="str">
        <f t="shared" si="189"/>
        <v/>
      </c>
      <c r="V567" s="50" t="str">
        <f t="shared" si="187"/>
        <v/>
      </c>
      <c r="W567" s="108" t="str">
        <f t="shared" si="190"/>
        <v/>
      </c>
      <c r="X567" s="347"/>
      <c r="Y567" s="355"/>
      <c r="Z567" s="350"/>
    </row>
    <row r="568" spans="1:27" ht="15.75" x14ac:dyDescent="0.25">
      <c r="A568" s="23">
        <v>561</v>
      </c>
      <c r="B568" s="19"/>
      <c r="C568" s="20"/>
      <c r="D568" s="55"/>
      <c r="E568" s="24" t="str">
        <f t="shared" si="176"/>
        <v/>
      </c>
      <c r="F568" s="25" t="str">
        <f t="shared" si="177"/>
        <v/>
      </c>
      <c r="G568" s="52" t="str">
        <f t="shared" si="178"/>
        <v/>
      </c>
      <c r="H568" s="102" t="str">
        <f t="shared" si="186"/>
        <v/>
      </c>
      <c r="I568" s="149" t="s">
        <v>210</v>
      </c>
      <c r="J568" s="26" t="str">
        <f t="shared" si="184"/>
        <v/>
      </c>
      <c r="K568" s="18"/>
      <c r="L568" s="18"/>
      <c r="M568" s="18"/>
      <c r="N568" s="48" t="str">
        <f t="shared" si="179"/>
        <v/>
      </c>
      <c r="O568" s="21"/>
      <c r="P568" s="18"/>
      <c r="Q568" s="48" t="str">
        <f t="shared" si="180"/>
        <v/>
      </c>
      <c r="R568" s="70" t="str">
        <f t="shared" si="181"/>
        <v/>
      </c>
      <c r="S568" s="22"/>
      <c r="T568" s="49" t="str">
        <f t="shared" si="182"/>
        <v/>
      </c>
      <c r="U568" s="49" t="str">
        <f t="shared" si="189"/>
        <v/>
      </c>
      <c r="V568" s="50" t="str">
        <f t="shared" si="187"/>
        <v/>
      </c>
      <c r="W568" s="108" t="str">
        <f t="shared" si="190"/>
        <v/>
      </c>
      <c r="X568" s="347"/>
      <c r="Y568" s="355"/>
      <c r="Z568" s="350"/>
    </row>
    <row r="569" spans="1:27" ht="15.75" x14ac:dyDescent="0.25">
      <c r="A569" s="23">
        <v>562</v>
      </c>
      <c r="B569" s="19"/>
      <c r="C569" s="20"/>
      <c r="D569" s="55"/>
      <c r="E569" s="24" t="str">
        <f t="shared" si="176"/>
        <v/>
      </c>
      <c r="F569" s="25" t="str">
        <f t="shared" si="177"/>
        <v/>
      </c>
      <c r="G569" s="52" t="str">
        <f t="shared" si="178"/>
        <v/>
      </c>
      <c r="H569" s="102" t="str">
        <f t="shared" si="186"/>
        <v/>
      </c>
      <c r="I569" s="149" t="s">
        <v>210</v>
      </c>
      <c r="J569" s="26" t="str">
        <f t="shared" si="184"/>
        <v/>
      </c>
      <c r="K569" s="18"/>
      <c r="L569" s="18"/>
      <c r="M569" s="18"/>
      <c r="N569" s="48" t="str">
        <f t="shared" si="179"/>
        <v/>
      </c>
      <c r="O569" s="21"/>
      <c r="P569" s="18"/>
      <c r="Q569" s="48" t="str">
        <f t="shared" si="180"/>
        <v/>
      </c>
      <c r="R569" s="70" t="str">
        <f t="shared" si="181"/>
        <v/>
      </c>
      <c r="S569" s="22"/>
      <c r="T569" s="49" t="str">
        <f t="shared" si="182"/>
        <v/>
      </c>
      <c r="U569" s="49" t="str">
        <f t="shared" si="189"/>
        <v/>
      </c>
      <c r="V569" s="50" t="str">
        <f t="shared" si="187"/>
        <v/>
      </c>
      <c r="W569" s="108" t="str">
        <f t="shared" si="190"/>
        <v/>
      </c>
      <c r="X569" s="347"/>
      <c r="Y569" s="355"/>
      <c r="Z569" s="350"/>
    </row>
    <row r="570" spans="1:27" ht="15.75" x14ac:dyDescent="0.25">
      <c r="A570" s="23">
        <v>563</v>
      </c>
      <c r="B570" s="19"/>
      <c r="C570" s="20"/>
      <c r="D570" s="55"/>
      <c r="E570" s="24" t="str">
        <f t="shared" si="176"/>
        <v/>
      </c>
      <c r="F570" s="25" t="str">
        <f t="shared" si="177"/>
        <v/>
      </c>
      <c r="G570" s="52" t="str">
        <f t="shared" si="178"/>
        <v/>
      </c>
      <c r="H570" s="102" t="str">
        <f t="shared" si="186"/>
        <v/>
      </c>
      <c r="I570" s="149" t="s">
        <v>210</v>
      </c>
      <c r="J570" s="26" t="str">
        <f t="shared" si="184"/>
        <v/>
      </c>
      <c r="K570" s="18"/>
      <c r="L570" s="18"/>
      <c r="M570" s="18"/>
      <c r="N570" s="48" t="str">
        <f t="shared" si="179"/>
        <v/>
      </c>
      <c r="O570" s="21"/>
      <c r="P570" s="18"/>
      <c r="Q570" s="48" t="str">
        <f t="shared" si="180"/>
        <v/>
      </c>
      <c r="R570" s="70" t="str">
        <f t="shared" si="181"/>
        <v/>
      </c>
      <c r="S570" s="22"/>
      <c r="T570" s="49" t="str">
        <f t="shared" si="182"/>
        <v/>
      </c>
      <c r="U570" s="49" t="str">
        <f t="shared" si="189"/>
        <v/>
      </c>
      <c r="V570" s="50" t="str">
        <f t="shared" si="187"/>
        <v/>
      </c>
      <c r="W570" s="108" t="str">
        <f t="shared" si="190"/>
        <v/>
      </c>
      <c r="X570" s="347"/>
      <c r="Y570" s="355"/>
      <c r="Z570" s="350"/>
    </row>
    <row r="571" spans="1:27" ht="15.75" x14ac:dyDescent="0.25">
      <c r="A571" s="23">
        <v>564</v>
      </c>
      <c r="B571" s="19"/>
      <c r="C571" s="20"/>
      <c r="D571" s="55"/>
      <c r="E571" s="24" t="str">
        <f t="shared" si="176"/>
        <v/>
      </c>
      <c r="F571" s="25" t="str">
        <f t="shared" si="177"/>
        <v/>
      </c>
      <c r="G571" s="52" t="str">
        <f t="shared" si="178"/>
        <v/>
      </c>
      <c r="H571" s="102" t="str">
        <f t="shared" si="186"/>
        <v/>
      </c>
      <c r="I571" s="149" t="s">
        <v>210</v>
      </c>
      <c r="J571" s="26" t="str">
        <f t="shared" si="184"/>
        <v/>
      </c>
      <c r="K571" s="18"/>
      <c r="L571" s="18"/>
      <c r="M571" s="18"/>
      <c r="N571" s="48" t="str">
        <f t="shared" si="179"/>
        <v/>
      </c>
      <c r="O571" s="21"/>
      <c r="P571" s="18"/>
      <c r="Q571" s="48" t="str">
        <f t="shared" si="180"/>
        <v/>
      </c>
      <c r="R571" s="70" t="str">
        <f t="shared" si="181"/>
        <v/>
      </c>
      <c r="S571" s="22"/>
      <c r="T571" s="49" t="str">
        <f t="shared" si="182"/>
        <v/>
      </c>
      <c r="U571" s="49" t="str">
        <f t="shared" si="189"/>
        <v/>
      </c>
      <c r="V571" s="50" t="str">
        <f t="shared" si="187"/>
        <v/>
      </c>
      <c r="W571" s="108" t="str">
        <f t="shared" si="190"/>
        <v/>
      </c>
      <c r="X571" s="347"/>
      <c r="Y571" s="355"/>
      <c r="Z571" s="350"/>
    </row>
    <row r="572" spans="1:27" ht="15.75" x14ac:dyDescent="0.25">
      <c r="A572" s="23">
        <v>565</v>
      </c>
      <c r="B572" s="19"/>
      <c r="C572" s="20"/>
      <c r="D572" s="55"/>
      <c r="E572" s="24" t="str">
        <f t="shared" si="176"/>
        <v/>
      </c>
      <c r="F572" s="25" t="str">
        <f t="shared" si="177"/>
        <v/>
      </c>
      <c r="G572" s="52" t="str">
        <f t="shared" si="178"/>
        <v/>
      </c>
      <c r="H572" s="102" t="str">
        <f t="shared" si="186"/>
        <v/>
      </c>
      <c r="I572" s="149" t="s">
        <v>210</v>
      </c>
      <c r="J572" s="26" t="str">
        <f t="shared" si="184"/>
        <v/>
      </c>
      <c r="K572" s="18"/>
      <c r="L572" s="18"/>
      <c r="M572" s="18"/>
      <c r="N572" s="48" t="str">
        <f t="shared" si="179"/>
        <v/>
      </c>
      <c r="O572" s="21"/>
      <c r="P572" s="18"/>
      <c r="Q572" s="48" t="str">
        <f t="shared" si="180"/>
        <v/>
      </c>
      <c r="R572" s="70" t="str">
        <f t="shared" si="181"/>
        <v/>
      </c>
      <c r="S572" s="22"/>
      <c r="T572" s="49" t="str">
        <f t="shared" si="182"/>
        <v/>
      </c>
      <c r="U572" s="49" t="str">
        <f t="shared" si="189"/>
        <v/>
      </c>
      <c r="V572" s="50" t="str">
        <f t="shared" si="187"/>
        <v/>
      </c>
      <c r="W572" s="108" t="str">
        <f t="shared" si="190"/>
        <v/>
      </c>
      <c r="X572" s="347"/>
      <c r="Y572" s="355"/>
      <c r="Z572" s="350"/>
    </row>
    <row r="573" spans="1:27" ht="15.75" x14ac:dyDescent="0.25">
      <c r="A573" s="23">
        <v>566</v>
      </c>
      <c r="B573" s="19"/>
      <c r="C573" s="20"/>
      <c r="D573" s="55"/>
      <c r="E573" s="24" t="str">
        <f t="shared" si="176"/>
        <v/>
      </c>
      <c r="F573" s="25" t="str">
        <f t="shared" si="177"/>
        <v/>
      </c>
      <c r="G573" s="52" t="str">
        <f t="shared" si="178"/>
        <v/>
      </c>
      <c r="H573" s="102" t="str">
        <f t="shared" si="186"/>
        <v/>
      </c>
      <c r="I573" s="149" t="s">
        <v>210</v>
      </c>
      <c r="J573" s="26" t="str">
        <f t="shared" si="184"/>
        <v/>
      </c>
      <c r="K573" s="18"/>
      <c r="L573" s="18"/>
      <c r="M573" s="18"/>
      <c r="N573" s="48" t="str">
        <f t="shared" si="179"/>
        <v/>
      </c>
      <c r="O573" s="21"/>
      <c r="P573" s="18"/>
      <c r="Q573" s="48" t="str">
        <f t="shared" si="180"/>
        <v/>
      </c>
      <c r="R573" s="70" t="str">
        <f t="shared" si="181"/>
        <v/>
      </c>
      <c r="S573" s="22"/>
      <c r="T573" s="49" t="str">
        <f t="shared" si="182"/>
        <v/>
      </c>
      <c r="U573" s="49" t="str">
        <f t="shared" si="189"/>
        <v/>
      </c>
      <c r="V573" s="50" t="str">
        <f t="shared" si="187"/>
        <v/>
      </c>
      <c r="W573" s="108" t="str">
        <f t="shared" si="190"/>
        <v/>
      </c>
      <c r="X573" s="347"/>
      <c r="Y573" s="355"/>
      <c r="Z573" s="350"/>
    </row>
    <row r="574" spans="1:27" ht="15.75" x14ac:dyDescent="0.25">
      <c r="A574" s="23">
        <v>567</v>
      </c>
      <c r="B574" s="19"/>
      <c r="C574" s="20"/>
      <c r="D574" s="55"/>
      <c r="E574" s="24" t="str">
        <f t="shared" si="176"/>
        <v/>
      </c>
      <c r="F574" s="25" t="str">
        <f t="shared" si="177"/>
        <v/>
      </c>
      <c r="G574" s="52" t="str">
        <f t="shared" si="178"/>
        <v/>
      </c>
      <c r="H574" s="102" t="str">
        <f t="shared" si="186"/>
        <v/>
      </c>
      <c r="I574" s="149" t="s">
        <v>210</v>
      </c>
      <c r="J574" s="26" t="str">
        <f t="shared" si="184"/>
        <v/>
      </c>
      <c r="K574" s="18"/>
      <c r="L574" s="18"/>
      <c r="M574" s="18"/>
      <c r="N574" s="48" t="str">
        <f t="shared" si="179"/>
        <v/>
      </c>
      <c r="O574" s="21"/>
      <c r="P574" s="18"/>
      <c r="Q574" s="48" t="str">
        <f t="shared" si="180"/>
        <v/>
      </c>
      <c r="R574" s="70" t="str">
        <f t="shared" si="181"/>
        <v/>
      </c>
      <c r="S574" s="22"/>
      <c r="T574" s="49" t="str">
        <f t="shared" si="182"/>
        <v/>
      </c>
      <c r="U574" s="49" t="str">
        <f t="shared" si="189"/>
        <v/>
      </c>
      <c r="V574" s="50" t="str">
        <f t="shared" si="187"/>
        <v/>
      </c>
      <c r="W574" s="108" t="str">
        <f t="shared" si="190"/>
        <v/>
      </c>
      <c r="X574" s="347"/>
      <c r="Y574" s="355"/>
      <c r="Z574" s="350"/>
    </row>
    <row r="575" spans="1:27" ht="15.75" x14ac:dyDescent="0.25">
      <c r="A575" s="23">
        <v>568</v>
      </c>
      <c r="B575" s="19"/>
      <c r="C575" s="20"/>
      <c r="D575" s="55"/>
      <c r="E575" s="24" t="str">
        <f t="shared" si="176"/>
        <v/>
      </c>
      <c r="F575" s="25" t="str">
        <f t="shared" si="177"/>
        <v/>
      </c>
      <c r="G575" s="52" t="str">
        <f t="shared" si="178"/>
        <v/>
      </c>
      <c r="H575" s="102" t="str">
        <f t="shared" si="186"/>
        <v/>
      </c>
      <c r="I575" s="149" t="s">
        <v>210</v>
      </c>
      <c r="J575" s="26" t="str">
        <f t="shared" si="184"/>
        <v/>
      </c>
      <c r="K575" s="18"/>
      <c r="L575" s="18"/>
      <c r="M575" s="18"/>
      <c r="N575" s="48" t="str">
        <f t="shared" si="179"/>
        <v/>
      </c>
      <c r="O575" s="21"/>
      <c r="P575" s="18"/>
      <c r="Q575" s="48" t="str">
        <f t="shared" si="180"/>
        <v/>
      </c>
      <c r="R575" s="70" t="str">
        <f t="shared" si="181"/>
        <v/>
      </c>
      <c r="S575" s="22"/>
      <c r="T575" s="49" t="str">
        <f t="shared" si="182"/>
        <v/>
      </c>
      <c r="U575" s="49" t="str">
        <f t="shared" si="189"/>
        <v/>
      </c>
      <c r="V575" s="50" t="str">
        <f t="shared" si="187"/>
        <v/>
      </c>
      <c r="W575" s="108" t="str">
        <f t="shared" si="190"/>
        <v/>
      </c>
      <c r="X575" s="347"/>
      <c r="Y575" s="355"/>
      <c r="Z575" s="350"/>
    </row>
    <row r="576" spans="1:27" ht="15.75" x14ac:dyDescent="0.25">
      <c r="A576" s="23">
        <v>569</v>
      </c>
      <c r="B576" s="19"/>
      <c r="C576" s="20"/>
      <c r="D576" s="55"/>
      <c r="E576" s="24" t="str">
        <f t="shared" si="176"/>
        <v/>
      </c>
      <c r="F576" s="25" t="str">
        <f t="shared" si="177"/>
        <v/>
      </c>
      <c r="G576" s="52" t="str">
        <f t="shared" si="178"/>
        <v/>
      </c>
      <c r="H576" s="102" t="str">
        <f t="shared" si="186"/>
        <v/>
      </c>
      <c r="I576" s="149" t="s">
        <v>210</v>
      </c>
      <c r="J576" s="26" t="str">
        <f t="shared" si="184"/>
        <v/>
      </c>
      <c r="K576" s="18"/>
      <c r="L576" s="18"/>
      <c r="M576" s="18"/>
      <c r="N576" s="48" t="str">
        <f t="shared" si="179"/>
        <v/>
      </c>
      <c r="O576" s="21"/>
      <c r="P576" s="18"/>
      <c r="Q576" s="48" t="str">
        <f t="shared" si="180"/>
        <v/>
      </c>
      <c r="R576" s="70" t="str">
        <f t="shared" si="181"/>
        <v/>
      </c>
      <c r="S576" s="22"/>
      <c r="T576" s="49" t="str">
        <f t="shared" si="182"/>
        <v/>
      </c>
      <c r="U576" s="49" t="str">
        <f t="shared" si="189"/>
        <v/>
      </c>
      <c r="V576" s="50" t="str">
        <f t="shared" si="187"/>
        <v/>
      </c>
      <c r="W576" s="108" t="str">
        <f t="shared" si="190"/>
        <v/>
      </c>
      <c r="X576" s="347"/>
      <c r="Y576" s="355"/>
      <c r="Z576" s="350"/>
      <c r="AA576" s="83"/>
    </row>
    <row r="577" spans="1:27" ht="15.75" x14ac:dyDescent="0.25">
      <c r="A577" s="23">
        <v>570</v>
      </c>
      <c r="B577" s="19"/>
      <c r="C577" s="20"/>
      <c r="D577" s="55"/>
      <c r="E577" s="24" t="str">
        <f t="shared" si="176"/>
        <v/>
      </c>
      <c r="F577" s="25" t="str">
        <f t="shared" si="177"/>
        <v/>
      </c>
      <c r="G577" s="52" t="str">
        <f t="shared" si="178"/>
        <v/>
      </c>
      <c r="H577" s="102" t="str">
        <f t="shared" si="186"/>
        <v/>
      </c>
      <c r="I577" s="149" t="s">
        <v>210</v>
      </c>
      <c r="J577" s="26" t="str">
        <f t="shared" si="184"/>
        <v/>
      </c>
      <c r="K577" s="18"/>
      <c r="L577" s="18"/>
      <c r="M577" s="18"/>
      <c r="N577" s="48" t="str">
        <f t="shared" si="179"/>
        <v/>
      </c>
      <c r="O577" s="21"/>
      <c r="P577" s="18"/>
      <c r="Q577" s="48" t="str">
        <f t="shared" si="180"/>
        <v/>
      </c>
      <c r="R577" s="70" t="str">
        <f t="shared" si="181"/>
        <v/>
      </c>
      <c r="S577" s="22"/>
      <c r="T577" s="49" t="str">
        <f t="shared" si="182"/>
        <v/>
      </c>
      <c r="U577" s="49" t="str">
        <f t="shared" si="189"/>
        <v/>
      </c>
      <c r="V577" s="50" t="str">
        <f t="shared" si="187"/>
        <v/>
      </c>
      <c r="W577" s="108" t="str">
        <f t="shared" si="190"/>
        <v/>
      </c>
      <c r="X577" s="347"/>
      <c r="Y577" s="355"/>
      <c r="Z577" s="350"/>
    </row>
    <row r="578" spans="1:27" ht="15.75" x14ac:dyDescent="0.25">
      <c r="A578" s="23">
        <v>571</v>
      </c>
      <c r="B578" s="19"/>
      <c r="C578" s="20"/>
      <c r="D578" s="55"/>
      <c r="E578" s="24" t="str">
        <f t="shared" si="176"/>
        <v/>
      </c>
      <c r="F578" s="25" t="str">
        <f t="shared" si="177"/>
        <v/>
      </c>
      <c r="G578" s="52" t="str">
        <f t="shared" si="178"/>
        <v/>
      </c>
      <c r="H578" s="102" t="str">
        <f t="shared" si="186"/>
        <v/>
      </c>
      <c r="I578" s="149" t="s">
        <v>210</v>
      </c>
      <c r="J578" s="26" t="str">
        <f t="shared" si="184"/>
        <v/>
      </c>
      <c r="K578" s="18"/>
      <c r="L578" s="18"/>
      <c r="M578" s="18"/>
      <c r="N578" s="48" t="str">
        <f t="shared" si="179"/>
        <v/>
      </c>
      <c r="O578" s="21"/>
      <c r="P578" s="18"/>
      <c r="Q578" s="48" t="str">
        <f t="shared" si="180"/>
        <v/>
      </c>
      <c r="R578" s="70" t="str">
        <f t="shared" si="181"/>
        <v/>
      </c>
      <c r="S578" s="22"/>
      <c r="T578" s="49" t="str">
        <f t="shared" si="182"/>
        <v/>
      </c>
      <c r="U578" s="49" t="str">
        <f t="shared" si="189"/>
        <v/>
      </c>
      <c r="V578" s="50" t="str">
        <f t="shared" si="187"/>
        <v/>
      </c>
      <c r="W578" s="108" t="str">
        <f t="shared" si="190"/>
        <v/>
      </c>
      <c r="X578" s="347"/>
      <c r="Y578" s="355"/>
      <c r="Z578" s="350"/>
      <c r="AA578" s="83"/>
    </row>
    <row r="579" spans="1:27" ht="15.75" x14ac:dyDescent="0.25">
      <c r="A579" s="23">
        <v>572</v>
      </c>
      <c r="B579" s="19"/>
      <c r="C579" s="20"/>
      <c r="D579" s="55"/>
      <c r="E579" s="24" t="str">
        <f t="shared" si="176"/>
        <v/>
      </c>
      <c r="F579" s="25" t="str">
        <f t="shared" si="177"/>
        <v/>
      </c>
      <c r="G579" s="52" t="str">
        <f t="shared" si="178"/>
        <v/>
      </c>
      <c r="H579" s="102" t="str">
        <f t="shared" si="186"/>
        <v/>
      </c>
      <c r="I579" s="149" t="s">
        <v>210</v>
      </c>
      <c r="J579" s="26" t="str">
        <f t="shared" si="184"/>
        <v/>
      </c>
      <c r="K579" s="18"/>
      <c r="L579" s="18"/>
      <c r="M579" s="18"/>
      <c r="N579" s="48" t="str">
        <f t="shared" si="179"/>
        <v/>
      </c>
      <c r="O579" s="21"/>
      <c r="P579" s="18"/>
      <c r="Q579" s="48" t="str">
        <f t="shared" si="180"/>
        <v/>
      </c>
      <c r="R579" s="70" t="str">
        <f t="shared" si="181"/>
        <v/>
      </c>
      <c r="S579" s="22"/>
      <c r="T579" s="49" t="str">
        <f t="shared" si="182"/>
        <v/>
      </c>
      <c r="U579" s="49" t="str">
        <f t="shared" si="189"/>
        <v/>
      </c>
      <c r="V579" s="50" t="str">
        <f t="shared" si="187"/>
        <v/>
      </c>
      <c r="W579" s="108" t="str">
        <f t="shared" si="190"/>
        <v/>
      </c>
      <c r="X579" s="347"/>
      <c r="Y579" s="355"/>
      <c r="Z579" s="350"/>
    </row>
    <row r="580" spans="1:27" ht="15.75" x14ac:dyDescent="0.25">
      <c r="A580" s="23">
        <v>573</v>
      </c>
      <c r="B580" s="19"/>
      <c r="C580" s="20"/>
      <c r="D580" s="55"/>
      <c r="E580" s="24" t="str">
        <f t="shared" si="176"/>
        <v/>
      </c>
      <c r="F580" s="25" t="str">
        <f t="shared" si="177"/>
        <v/>
      </c>
      <c r="G580" s="52" t="str">
        <f t="shared" si="178"/>
        <v/>
      </c>
      <c r="H580" s="102" t="str">
        <f t="shared" si="186"/>
        <v/>
      </c>
      <c r="I580" s="149" t="s">
        <v>210</v>
      </c>
      <c r="J580" s="26" t="str">
        <f t="shared" si="184"/>
        <v/>
      </c>
      <c r="K580" s="18"/>
      <c r="L580" s="18"/>
      <c r="M580" s="18"/>
      <c r="N580" s="48" t="str">
        <f t="shared" si="179"/>
        <v/>
      </c>
      <c r="O580" s="21"/>
      <c r="P580" s="18"/>
      <c r="Q580" s="48" t="str">
        <f t="shared" si="180"/>
        <v/>
      </c>
      <c r="R580" s="70" t="str">
        <f>IF(E580="","",N580-P580-Q580)</f>
        <v/>
      </c>
      <c r="S580" s="22"/>
      <c r="T580" s="49" t="str">
        <f t="shared" si="182"/>
        <v/>
      </c>
      <c r="U580" s="49" t="str">
        <f t="shared" si="189"/>
        <v/>
      </c>
      <c r="V580" s="50" t="str">
        <f t="shared" si="187"/>
        <v/>
      </c>
      <c r="W580" s="108" t="str">
        <f t="shared" si="190"/>
        <v/>
      </c>
      <c r="X580" s="347"/>
      <c r="Y580" s="355"/>
      <c r="Z580" s="350"/>
    </row>
    <row r="581" spans="1:27" ht="15.75" x14ac:dyDescent="0.25">
      <c r="A581" s="23">
        <v>574</v>
      </c>
      <c r="B581" s="19"/>
      <c r="C581" s="20"/>
      <c r="D581" s="55"/>
      <c r="E581" s="24" t="str">
        <f t="shared" si="176"/>
        <v/>
      </c>
      <c r="F581" s="25" t="str">
        <f t="shared" si="177"/>
        <v/>
      </c>
      <c r="G581" s="52" t="str">
        <f t="shared" si="178"/>
        <v/>
      </c>
      <c r="H581" s="102" t="str">
        <f t="shared" si="186"/>
        <v/>
      </c>
      <c r="I581" s="149" t="s">
        <v>210</v>
      </c>
      <c r="J581" s="26" t="str">
        <f t="shared" si="184"/>
        <v/>
      </c>
      <c r="K581" s="18"/>
      <c r="L581" s="18"/>
      <c r="M581" s="18"/>
      <c r="N581" s="48" t="str">
        <f t="shared" si="179"/>
        <v/>
      </c>
      <c r="O581" s="21"/>
      <c r="P581" s="18"/>
      <c r="Q581" s="48" t="str">
        <f t="shared" si="180"/>
        <v/>
      </c>
      <c r="R581" s="70" t="str">
        <f t="shared" si="181"/>
        <v/>
      </c>
      <c r="S581" s="22"/>
      <c r="T581" s="49" t="str">
        <f t="shared" si="182"/>
        <v/>
      </c>
      <c r="U581" s="49" t="str">
        <f t="shared" si="189"/>
        <v/>
      </c>
      <c r="V581" s="50" t="str">
        <f t="shared" si="187"/>
        <v/>
      </c>
      <c r="W581" s="108" t="str">
        <f t="shared" si="190"/>
        <v/>
      </c>
      <c r="X581" s="347"/>
      <c r="Y581" s="355"/>
      <c r="Z581" s="350"/>
    </row>
    <row r="582" spans="1:27" ht="15.75" x14ac:dyDescent="0.25">
      <c r="A582" s="23">
        <v>575</v>
      </c>
      <c r="B582" s="19"/>
      <c r="C582" s="20"/>
      <c r="D582" s="55"/>
      <c r="E582" s="24" t="str">
        <f t="shared" si="176"/>
        <v/>
      </c>
      <c r="F582" s="25" t="str">
        <f t="shared" si="177"/>
        <v/>
      </c>
      <c r="G582" s="52" t="str">
        <f t="shared" si="178"/>
        <v/>
      </c>
      <c r="H582" s="102" t="str">
        <f t="shared" si="186"/>
        <v/>
      </c>
      <c r="I582" s="149" t="s">
        <v>210</v>
      </c>
      <c r="J582" s="26" t="str">
        <f t="shared" si="184"/>
        <v/>
      </c>
      <c r="K582" s="18"/>
      <c r="L582" s="18"/>
      <c r="M582" s="18"/>
      <c r="N582" s="48" t="str">
        <f t="shared" si="179"/>
        <v/>
      </c>
      <c r="O582" s="21"/>
      <c r="P582" s="18"/>
      <c r="Q582" s="48" t="str">
        <f t="shared" si="180"/>
        <v/>
      </c>
      <c r="R582" s="70" t="str">
        <f t="shared" si="181"/>
        <v/>
      </c>
      <c r="S582" s="22"/>
      <c r="T582" s="49" t="str">
        <f t="shared" si="182"/>
        <v/>
      </c>
      <c r="U582" s="49" t="str">
        <f t="shared" si="189"/>
        <v/>
      </c>
      <c r="V582" s="50" t="str">
        <f t="shared" si="187"/>
        <v/>
      </c>
      <c r="W582" s="108" t="str">
        <f t="shared" si="190"/>
        <v/>
      </c>
      <c r="X582" s="347"/>
      <c r="Y582" s="355"/>
      <c r="Z582" s="350"/>
    </row>
    <row r="583" spans="1:27" ht="15.75" x14ac:dyDescent="0.25">
      <c r="A583" s="23">
        <v>576</v>
      </c>
      <c r="B583" s="19"/>
      <c r="C583" s="20"/>
      <c r="D583" s="55"/>
      <c r="E583" s="24" t="str">
        <f t="shared" ref="E583:E646" si="191">IF(C583="","",VLOOKUP(C583,bdsocios,2,FALSE))</f>
        <v/>
      </c>
      <c r="F583" s="25" t="str">
        <f t="shared" ref="F583:F646" si="192">IF(C583="","",VLOOKUP(C583,bdsocios,3,FALSE))</f>
        <v/>
      </c>
      <c r="G583" s="52" t="str">
        <f t="shared" ref="G583:G646" si="193">IF(C583="","",VLOOKUP(C583,bdsocios,4,FALSE))</f>
        <v/>
      </c>
      <c r="H583" s="102" t="str">
        <f t="shared" si="186"/>
        <v/>
      </c>
      <c r="I583" s="149" t="s">
        <v>210</v>
      </c>
      <c r="J583" s="26" t="str">
        <f t="shared" si="184"/>
        <v/>
      </c>
      <c r="K583" s="18"/>
      <c r="L583" s="18"/>
      <c r="M583" s="18"/>
      <c r="N583" s="48" t="str">
        <f t="shared" ref="N583:N646" si="194">IF(E583="","",K583+L583+M583)</f>
        <v/>
      </c>
      <c r="O583" s="21"/>
      <c r="P583" s="18"/>
      <c r="Q583" s="48" t="str">
        <f t="shared" ref="Q583:Q586" si="195">IF(E583="","",2*O583)</f>
        <v/>
      </c>
      <c r="R583" s="70" t="str">
        <f t="shared" ref="R583:R646" si="196">IF(E583="","",N583-P583-Q583)</f>
        <v/>
      </c>
      <c r="S583" s="22"/>
      <c r="T583" s="49" t="str">
        <f t="shared" ref="T583:T646" si="197">IF(N583="","",R583*S583)</f>
        <v/>
      </c>
      <c r="U583" s="49" t="str">
        <f t="shared" si="189"/>
        <v/>
      </c>
      <c r="V583" s="50" t="str">
        <f t="shared" si="187"/>
        <v/>
      </c>
      <c r="W583" s="108" t="str">
        <f t="shared" si="190"/>
        <v/>
      </c>
      <c r="X583" s="347"/>
      <c r="Y583" s="355"/>
      <c r="Z583" s="350"/>
    </row>
    <row r="584" spans="1:27" ht="15.75" x14ac:dyDescent="0.25">
      <c r="A584" s="23">
        <v>577</v>
      </c>
      <c r="B584" s="19"/>
      <c r="C584" s="20"/>
      <c r="D584" s="55"/>
      <c r="E584" s="24" t="str">
        <f t="shared" si="191"/>
        <v/>
      </c>
      <c r="F584" s="25" t="str">
        <f t="shared" si="192"/>
        <v/>
      </c>
      <c r="G584" s="52" t="str">
        <f t="shared" si="193"/>
        <v/>
      </c>
      <c r="H584" s="102" t="str">
        <f t="shared" si="186"/>
        <v/>
      </c>
      <c r="I584" s="149" t="s">
        <v>210</v>
      </c>
      <c r="J584" s="26" t="str">
        <f t="shared" si="184"/>
        <v/>
      </c>
      <c r="K584" s="18"/>
      <c r="L584" s="18"/>
      <c r="M584" s="18"/>
      <c r="N584" s="48" t="str">
        <f t="shared" si="194"/>
        <v/>
      </c>
      <c r="O584" s="21"/>
      <c r="P584" s="18"/>
      <c r="Q584" s="48" t="str">
        <f t="shared" si="195"/>
        <v/>
      </c>
      <c r="R584" s="70" t="str">
        <f t="shared" si="196"/>
        <v/>
      </c>
      <c r="S584" s="22"/>
      <c r="T584" s="49" t="str">
        <f t="shared" si="197"/>
        <v/>
      </c>
      <c r="U584" s="49" t="str">
        <f t="shared" si="189"/>
        <v/>
      </c>
      <c r="V584" s="50" t="str">
        <f t="shared" si="187"/>
        <v/>
      </c>
      <c r="W584" s="108" t="str">
        <f t="shared" si="190"/>
        <v/>
      </c>
      <c r="X584" s="348"/>
      <c r="Y584" s="355"/>
      <c r="Z584" s="350"/>
    </row>
    <row r="585" spans="1:27" ht="15.75" x14ac:dyDescent="0.25">
      <c r="A585" s="23">
        <v>578</v>
      </c>
      <c r="B585" s="19"/>
      <c r="C585" s="20"/>
      <c r="D585" s="55"/>
      <c r="E585" s="24" t="str">
        <f t="shared" si="191"/>
        <v/>
      </c>
      <c r="F585" s="25" t="str">
        <f t="shared" si="192"/>
        <v/>
      </c>
      <c r="G585" s="52" t="str">
        <f t="shared" si="193"/>
        <v/>
      </c>
      <c r="H585" s="102" t="str">
        <f t="shared" si="186"/>
        <v/>
      </c>
      <c r="I585" s="149" t="s">
        <v>210</v>
      </c>
      <c r="J585" s="26" t="str">
        <f t="shared" si="184"/>
        <v/>
      </c>
      <c r="K585" s="18"/>
      <c r="L585" s="18"/>
      <c r="M585" s="18"/>
      <c r="N585" s="48" t="str">
        <f t="shared" si="194"/>
        <v/>
      </c>
      <c r="O585" s="21"/>
      <c r="P585" s="18"/>
      <c r="Q585" s="48" t="str">
        <f t="shared" si="195"/>
        <v/>
      </c>
      <c r="R585" s="70" t="str">
        <f t="shared" si="196"/>
        <v/>
      </c>
      <c r="S585" s="22"/>
      <c r="T585" s="49" t="str">
        <f t="shared" si="197"/>
        <v/>
      </c>
      <c r="U585" s="49" t="str">
        <f>IF(E585="","",0.3*R585)</f>
        <v/>
      </c>
      <c r="V585" s="50" t="str">
        <f t="shared" si="187"/>
        <v/>
      </c>
      <c r="W585" s="108" t="str">
        <f>IF(E585="","",T585-U585-V585-O585)</f>
        <v/>
      </c>
      <c r="X585" s="346"/>
      <c r="Y585" s="383"/>
      <c r="Z585" s="349"/>
      <c r="AA585" s="190"/>
    </row>
    <row r="586" spans="1:27" ht="15.75" x14ac:dyDescent="0.25">
      <c r="A586" s="23">
        <v>579</v>
      </c>
      <c r="B586" s="19"/>
      <c r="C586" s="20"/>
      <c r="D586" s="55"/>
      <c r="E586" s="24" t="str">
        <f t="shared" si="191"/>
        <v/>
      </c>
      <c r="F586" s="25" t="str">
        <f t="shared" si="192"/>
        <v/>
      </c>
      <c r="G586" s="52" t="str">
        <f t="shared" si="193"/>
        <v/>
      </c>
      <c r="H586" s="102" t="str">
        <f t="shared" si="186"/>
        <v/>
      </c>
      <c r="I586" s="149" t="s">
        <v>210</v>
      </c>
      <c r="J586" s="26" t="str">
        <f t="shared" si="184"/>
        <v/>
      </c>
      <c r="K586" s="18"/>
      <c r="L586" s="18"/>
      <c r="M586" s="18"/>
      <c r="N586" s="48" t="str">
        <f t="shared" si="194"/>
        <v/>
      </c>
      <c r="O586" s="21"/>
      <c r="P586" s="18"/>
      <c r="Q586" s="48" t="str">
        <f t="shared" si="195"/>
        <v/>
      </c>
      <c r="R586" s="70" t="str">
        <f>IF(E586="","",N586-P586-Q586)</f>
        <v/>
      </c>
      <c r="S586" s="22"/>
      <c r="T586" s="49" t="str">
        <f t="shared" si="197"/>
        <v/>
      </c>
      <c r="U586" s="49" t="str">
        <f t="shared" ref="U586:U604" si="198">IF(E586="","",0.3*R586)</f>
        <v/>
      </c>
      <c r="V586" s="50" t="str">
        <f t="shared" si="187"/>
        <v/>
      </c>
      <c r="W586" s="108" t="str">
        <f t="shared" si="188"/>
        <v/>
      </c>
      <c r="X586" s="347"/>
      <c r="Y586" s="383"/>
      <c r="Z586" s="350"/>
      <c r="AA586" s="190"/>
    </row>
    <row r="587" spans="1:27" ht="15.75" x14ac:dyDescent="0.25">
      <c r="A587" s="23">
        <v>580</v>
      </c>
      <c r="B587" s="19"/>
      <c r="C587" s="20"/>
      <c r="D587" s="55"/>
      <c r="E587" s="24" t="str">
        <f t="shared" si="191"/>
        <v/>
      </c>
      <c r="F587" s="25" t="str">
        <f t="shared" si="192"/>
        <v/>
      </c>
      <c r="G587" s="52" t="str">
        <f t="shared" si="193"/>
        <v/>
      </c>
      <c r="H587" s="102" t="str">
        <f t="shared" si="186"/>
        <v/>
      </c>
      <c r="I587" s="149" t="s">
        <v>210</v>
      </c>
      <c r="J587" s="26" t="str">
        <f t="shared" si="184"/>
        <v/>
      </c>
      <c r="K587" s="18"/>
      <c r="L587" s="18"/>
      <c r="M587" s="18"/>
      <c r="N587" s="48" t="str">
        <f t="shared" si="194"/>
        <v/>
      </c>
      <c r="O587" s="21"/>
      <c r="P587" s="18"/>
      <c r="Q587" s="48" t="str">
        <f t="shared" ref="Q587:Q646" si="199">IF(E587="","",2*O587)</f>
        <v/>
      </c>
      <c r="R587" s="70" t="str">
        <f t="shared" si="196"/>
        <v/>
      </c>
      <c r="S587" s="22"/>
      <c r="T587" s="49" t="str">
        <f t="shared" si="197"/>
        <v/>
      </c>
      <c r="U587" s="49" t="str">
        <f t="shared" si="198"/>
        <v/>
      </c>
      <c r="V587" s="50" t="str">
        <f t="shared" si="187"/>
        <v/>
      </c>
      <c r="W587" s="108" t="str">
        <f t="shared" si="188"/>
        <v/>
      </c>
      <c r="X587" s="347"/>
      <c r="Y587" s="383"/>
      <c r="Z587" s="350"/>
    </row>
    <row r="588" spans="1:27" ht="15.75" x14ac:dyDescent="0.25">
      <c r="A588" s="23">
        <v>581</v>
      </c>
      <c r="B588" s="19"/>
      <c r="C588" s="20"/>
      <c r="D588" s="55"/>
      <c r="E588" s="24" t="str">
        <f t="shared" si="191"/>
        <v/>
      </c>
      <c r="F588" s="25" t="str">
        <f t="shared" si="192"/>
        <v/>
      </c>
      <c r="G588" s="52" t="str">
        <f t="shared" si="193"/>
        <v/>
      </c>
      <c r="H588" s="102" t="str">
        <f t="shared" si="186"/>
        <v/>
      </c>
      <c r="I588" s="149" t="s">
        <v>210</v>
      </c>
      <c r="J588" s="26" t="str">
        <f t="shared" si="184"/>
        <v/>
      </c>
      <c r="K588" s="18"/>
      <c r="L588" s="18"/>
      <c r="M588" s="18"/>
      <c r="N588" s="48" t="str">
        <f t="shared" si="194"/>
        <v/>
      </c>
      <c r="O588" s="21"/>
      <c r="P588" s="18"/>
      <c r="Q588" s="48" t="str">
        <f t="shared" si="199"/>
        <v/>
      </c>
      <c r="R588" s="70" t="str">
        <f t="shared" si="196"/>
        <v/>
      </c>
      <c r="S588" s="22"/>
      <c r="T588" s="49" t="str">
        <f t="shared" si="197"/>
        <v/>
      </c>
      <c r="U588" s="49" t="str">
        <f t="shared" si="198"/>
        <v/>
      </c>
      <c r="V588" s="50" t="str">
        <f t="shared" si="187"/>
        <v/>
      </c>
      <c r="W588" s="108" t="str">
        <f t="shared" si="188"/>
        <v/>
      </c>
      <c r="X588" s="347"/>
      <c r="Y588" s="383"/>
      <c r="Z588" s="350"/>
    </row>
    <row r="589" spans="1:27" ht="15.75" x14ac:dyDescent="0.25">
      <c r="A589" s="23">
        <v>582</v>
      </c>
      <c r="B589" s="19"/>
      <c r="C589" s="20"/>
      <c r="D589" s="55"/>
      <c r="E589" s="24" t="str">
        <f t="shared" si="191"/>
        <v/>
      </c>
      <c r="F589" s="25" t="str">
        <f t="shared" si="192"/>
        <v/>
      </c>
      <c r="G589" s="52" t="str">
        <f t="shared" si="193"/>
        <v/>
      </c>
      <c r="H589" s="102" t="str">
        <f t="shared" si="186"/>
        <v/>
      </c>
      <c r="I589" s="149" t="s">
        <v>210</v>
      </c>
      <c r="J589" s="26" t="str">
        <f t="shared" si="184"/>
        <v/>
      </c>
      <c r="K589" s="18"/>
      <c r="L589" s="18"/>
      <c r="M589" s="18"/>
      <c r="N589" s="48" t="str">
        <f t="shared" si="194"/>
        <v/>
      </c>
      <c r="O589" s="21"/>
      <c r="P589" s="18"/>
      <c r="Q589" s="48" t="str">
        <f t="shared" si="199"/>
        <v/>
      </c>
      <c r="R589" s="70" t="str">
        <f t="shared" si="196"/>
        <v/>
      </c>
      <c r="S589" s="22"/>
      <c r="T589" s="49" t="str">
        <f t="shared" si="197"/>
        <v/>
      </c>
      <c r="U589" s="49" t="str">
        <f t="shared" si="198"/>
        <v/>
      </c>
      <c r="V589" s="50" t="str">
        <f t="shared" si="187"/>
        <v/>
      </c>
      <c r="W589" s="108" t="str">
        <f t="shared" si="188"/>
        <v/>
      </c>
      <c r="X589" s="347"/>
      <c r="Y589" s="383"/>
      <c r="Z589" s="350"/>
    </row>
    <row r="590" spans="1:27" ht="15.75" x14ac:dyDescent="0.25">
      <c r="A590" s="23">
        <v>583</v>
      </c>
      <c r="B590" s="19"/>
      <c r="C590" s="20"/>
      <c r="D590" s="55"/>
      <c r="E590" s="24" t="str">
        <f t="shared" si="191"/>
        <v/>
      </c>
      <c r="F590" s="25" t="str">
        <f t="shared" si="192"/>
        <v/>
      </c>
      <c r="G590" s="52" t="str">
        <f t="shared" si="193"/>
        <v/>
      </c>
      <c r="H590" s="102" t="str">
        <f t="shared" si="186"/>
        <v/>
      </c>
      <c r="I590" s="149" t="s">
        <v>210</v>
      </c>
      <c r="J590" s="26" t="str">
        <f t="shared" si="184"/>
        <v/>
      </c>
      <c r="K590" s="18"/>
      <c r="L590" s="18"/>
      <c r="M590" s="18"/>
      <c r="N590" s="48" t="str">
        <f t="shared" si="194"/>
        <v/>
      </c>
      <c r="O590" s="21"/>
      <c r="P590" s="18"/>
      <c r="Q590" s="48" t="str">
        <f t="shared" si="199"/>
        <v/>
      </c>
      <c r="R590" s="70" t="str">
        <f t="shared" si="196"/>
        <v/>
      </c>
      <c r="S590" s="22"/>
      <c r="T590" s="49" t="str">
        <f t="shared" si="197"/>
        <v/>
      </c>
      <c r="U590" s="49" t="str">
        <f t="shared" si="198"/>
        <v/>
      </c>
      <c r="V590" s="50" t="str">
        <f t="shared" si="187"/>
        <v/>
      </c>
      <c r="W590" s="108" t="str">
        <f t="shared" si="188"/>
        <v/>
      </c>
      <c r="X590" s="347"/>
      <c r="Y590" s="383"/>
      <c r="Z590" s="350"/>
    </row>
    <row r="591" spans="1:27" ht="15.75" x14ac:dyDescent="0.25">
      <c r="A591" s="23">
        <v>584</v>
      </c>
      <c r="B591" s="19"/>
      <c r="C591" s="20"/>
      <c r="D591" s="55"/>
      <c r="E591" s="24" t="str">
        <f t="shared" si="191"/>
        <v/>
      </c>
      <c r="F591" s="25" t="str">
        <f t="shared" si="192"/>
        <v/>
      </c>
      <c r="G591" s="52" t="str">
        <f t="shared" si="193"/>
        <v/>
      </c>
      <c r="H591" s="102" t="str">
        <f t="shared" si="186"/>
        <v/>
      </c>
      <c r="I591" s="149" t="s">
        <v>210</v>
      </c>
      <c r="J591" s="26" t="str">
        <f t="shared" si="184"/>
        <v/>
      </c>
      <c r="K591" s="18"/>
      <c r="L591" s="18"/>
      <c r="M591" s="18"/>
      <c r="N591" s="48" t="str">
        <f t="shared" si="194"/>
        <v/>
      </c>
      <c r="O591" s="21"/>
      <c r="P591" s="18"/>
      <c r="Q591" s="48" t="str">
        <f t="shared" si="199"/>
        <v/>
      </c>
      <c r="R591" s="70" t="str">
        <f t="shared" si="196"/>
        <v/>
      </c>
      <c r="S591" s="22"/>
      <c r="T591" s="49" t="str">
        <f t="shared" si="197"/>
        <v/>
      </c>
      <c r="U591" s="49" t="str">
        <f t="shared" si="198"/>
        <v/>
      </c>
      <c r="V591" s="50" t="str">
        <f t="shared" si="187"/>
        <v/>
      </c>
      <c r="W591" s="108" t="str">
        <f t="shared" si="188"/>
        <v/>
      </c>
      <c r="X591" s="347"/>
      <c r="Y591" s="383"/>
      <c r="Z591" s="350"/>
    </row>
    <row r="592" spans="1:27" ht="15.75" x14ac:dyDescent="0.25">
      <c r="A592" s="23">
        <v>585</v>
      </c>
      <c r="B592" s="19"/>
      <c r="C592" s="20"/>
      <c r="D592" s="55"/>
      <c r="E592" s="24" t="str">
        <f t="shared" si="191"/>
        <v/>
      </c>
      <c r="F592" s="25" t="str">
        <f t="shared" si="192"/>
        <v/>
      </c>
      <c r="G592" s="52" t="str">
        <f t="shared" si="193"/>
        <v/>
      </c>
      <c r="H592" s="102" t="str">
        <f t="shared" si="186"/>
        <v/>
      </c>
      <c r="I592" s="149" t="s">
        <v>210</v>
      </c>
      <c r="J592" s="26" t="str">
        <f t="shared" si="184"/>
        <v/>
      </c>
      <c r="K592" s="18"/>
      <c r="L592" s="18"/>
      <c r="M592" s="18"/>
      <c r="N592" s="48" t="str">
        <f t="shared" si="194"/>
        <v/>
      </c>
      <c r="O592" s="21"/>
      <c r="P592" s="18"/>
      <c r="Q592" s="48" t="str">
        <f t="shared" si="199"/>
        <v/>
      </c>
      <c r="R592" s="70" t="str">
        <f t="shared" si="196"/>
        <v/>
      </c>
      <c r="S592" s="22"/>
      <c r="T592" s="49" t="str">
        <f t="shared" si="197"/>
        <v/>
      </c>
      <c r="U592" s="49" t="str">
        <f t="shared" si="198"/>
        <v/>
      </c>
      <c r="V592" s="50" t="str">
        <f t="shared" si="187"/>
        <v/>
      </c>
      <c r="W592" s="108" t="str">
        <f t="shared" si="188"/>
        <v/>
      </c>
      <c r="X592" s="347"/>
      <c r="Y592" s="383"/>
      <c r="Z592" s="350"/>
    </row>
    <row r="593" spans="1:26" ht="15.75" x14ac:dyDescent="0.25">
      <c r="A593" s="23">
        <v>586</v>
      </c>
      <c r="B593" s="19"/>
      <c r="C593" s="20"/>
      <c r="D593" s="55"/>
      <c r="E593" s="24" t="str">
        <f t="shared" si="191"/>
        <v/>
      </c>
      <c r="F593" s="25" t="str">
        <f t="shared" si="192"/>
        <v/>
      </c>
      <c r="G593" s="52" t="str">
        <f t="shared" si="193"/>
        <v/>
      </c>
      <c r="H593" s="102" t="str">
        <f t="shared" si="186"/>
        <v/>
      </c>
      <c r="I593" s="149" t="s">
        <v>210</v>
      </c>
      <c r="J593" s="26" t="str">
        <f t="shared" si="184"/>
        <v/>
      </c>
      <c r="K593" s="18"/>
      <c r="L593" s="18"/>
      <c r="M593" s="18"/>
      <c r="N593" s="48" t="str">
        <f t="shared" si="194"/>
        <v/>
      </c>
      <c r="O593" s="21"/>
      <c r="P593" s="18"/>
      <c r="Q593" s="48" t="str">
        <f t="shared" si="199"/>
        <v/>
      </c>
      <c r="R593" s="70" t="str">
        <f t="shared" si="196"/>
        <v/>
      </c>
      <c r="S593" s="22"/>
      <c r="T593" s="49" t="str">
        <f t="shared" si="197"/>
        <v/>
      </c>
      <c r="U593" s="49" t="str">
        <f t="shared" si="198"/>
        <v/>
      </c>
      <c r="V593" s="50" t="str">
        <f t="shared" si="187"/>
        <v/>
      </c>
      <c r="W593" s="108" t="str">
        <f t="shared" si="188"/>
        <v/>
      </c>
      <c r="X593" s="347"/>
      <c r="Y593" s="383"/>
      <c r="Z593" s="350"/>
    </row>
    <row r="594" spans="1:26" ht="15.75" x14ac:dyDescent="0.25">
      <c r="A594" s="23">
        <v>587</v>
      </c>
      <c r="B594" s="19"/>
      <c r="C594" s="20"/>
      <c r="D594" s="55"/>
      <c r="E594" s="24" t="str">
        <f t="shared" si="191"/>
        <v/>
      </c>
      <c r="F594" s="25" t="str">
        <f t="shared" si="192"/>
        <v/>
      </c>
      <c r="G594" s="52" t="str">
        <f t="shared" si="193"/>
        <v/>
      </c>
      <c r="H594" s="102" t="str">
        <f t="shared" si="186"/>
        <v/>
      </c>
      <c r="I594" s="149" t="s">
        <v>210</v>
      </c>
      <c r="J594" s="26" t="str">
        <f t="shared" si="184"/>
        <v/>
      </c>
      <c r="K594" s="18"/>
      <c r="L594" s="18"/>
      <c r="M594" s="18"/>
      <c r="N594" s="48" t="str">
        <f t="shared" si="194"/>
        <v/>
      </c>
      <c r="O594" s="21"/>
      <c r="P594" s="18"/>
      <c r="Q594" s="48" t="str">
        <f t="shared" si="199"/>
        <v/>
      </c>
      <c r="R594" s="70" t="str">
        <f t="shared" si="196"/>
        <v/>
      </c>
      <c r="S594" s="22"/>
      <c r="T594" s="49" t="str">
        <f t="shared" si="197"/>
        <v/>
      </c>
      <c r="U594" s="49" t="str">
        <f t="shared" si="198"/>
        <v/>
      </c>
      <c r="V594" s="50" t="str">
        <f t="shared" si="187"/>
        <v/>
      </c>
      <c r="W594" s="108" t="str">
        <f t="shared" si="188"/>
        <v/>
      </c>
      <c r="X594" s="347"/>
      <c r="Y594" s="383"/>
      <c r="Z594" s="350"/>
    </row>
    <row r="595" spans="1:26" ht="15.75" x14ac:dyDescent="0.25">
      <c r="A595" s="23">
        <v>588</v>
      </c>
      <c r="B595" s="19"/>
      <c r="C595" s="20"/>
      <c r="D595" s="55"/>
      <c r="E595" s="24" t="str">
        <f t="shared" si="191"/>
        <v/>
      </c>
      <c r="F595" s="25" t="str">
        <f t="shared" si="192"/>
        <v/>
      </c>
      <c r="G595" s="52" t="str">
        <f t="shared" si="193"/>
        <v/>
      </c>
      <c r="H595" s="102" t="str">
        <f t="shared" si="186"/>
        <v/>
      </c>
      <c r="I595" s="149" t="s">
        <v>210</v>
      </c>
      <c r="J595" s="26" t="str">
        <f t="shared" ref="J595:J596" si="200">IF(E595="","","KGS")</f>
        <v/>
      </c>
      <c r="K595" s="18"/>
      <c r="L595" s="18"/>
      <c r="M595" s="18"/>
      <c r="N595" s="48" t="str">
        <f t="shared" si="194"/>
        <v/>
      </c>
      <c r="O595" s="21"/>
      <c r="P595" s="18"/>
      <c r="Q595" s="48" t="str">
        <f t="shared" si="199"/>
        <v/>
      </c>
      <c r="R595" s="70" t="str">
        <f t="shared" si="196"/>
        <v/>
      </c>
      <c r="S595" s="22"/>
      <c r="T595" s="49" t="str">
        <f t="shared" si="197"/>
        <v/>
      </c>
      <c r="U595" s="49" t="str">
        <f t="shared" si="198"/>
        <v/>
      </c>
      <c r="V595" s="50" t="str">
        <f t="shared" si="187"/>
        <v/>
      </c>
      <c r="W595" s="108" t="str">
        <f t="shared" si="188"/>
        <v/>
      </c>
      <c r="X595" s="347"/>
      <c r="Y595" s="383"/>
      <c r="Z595" s="350"/>
    </row>
    <row r="596" spans="1:26" ht="15.75" x14ac:dyDescent="0.25">
      <c r="A596" s="23">
        <v>589</v>
      </c>
      <c r="B596" s="19"/>
      <c r="C596" s="20"/>
      <c r="D596" s="55"/>
      <c r="E596" s="24" t="str">
        <f t="shared" si="191"/>
        <v/>
      </c>
      <c r="F596" s="25" t="str">
        <f t="shared" si="192"/>
        <v/>
      </c>
      <c r="G596" s="52" t="str">
        <f t="shared" si="193"/>
        <v/>
      </c>
      <c r="H596" s="102" t="str">
        <f t="shared" si="186"/>
        <v/>
      </c>
      <c r="I596" s="149" t="s">
        <v>210</v>
      </c>
      <c r="J596" s="26" t="str">
        <f t="shared" si="200"/>
        <v/>
      </c>
      <c r="K596" s="18"/>
      <c r="L596" s="18"/>
      <c r="M596" s="18"/>
      <c r="N596" s="48" t="str">
        <f t="shared" si="194"/>
        <v/>
      </c>
      <c r="O596" s="21"/>
      <c r="P596" s="18"/>
      <c r="Q596" s="48" t="str">
        <f t="shared" si="199"/>
        <v/>
      </c>
      <c r="R596" s="70" t="str">
        <f t="shared" si="196"/>
        <v/>
      </c>
      <c r="S596" s="22"/>
      <c r="T596" s="49" t="str">
        <f t="shared" si="197"/>
        <v/>
      </c>
      <c r="U596" s="49" t="str">
        <f t="shared" si="198"/>
        <v/>
      </c>
      <c r="V596" s="50" t="str">
        <f t="shared" si="187"/>
        <v/>
      </c>
      <c r="W596" s="108" t="str">
        <f t="shared" si="188"/>
        <v/>
      </c>
      <c r="X596" s="347"/>
      <c r="Y596" s="383"/>
      <c r="Z596" s="350"/>
    </row>
    <row r="597" spans="1:26" ht="15.75" x14ac:dyDescent="0.25">
      <c r="A597" s="23">
        <v>590</v>
      </c>
      <c r="B597" s="19"/>
      <c r="C597" s="20"/>
      <c r="D597" s="55"/>
      <c r="E597" s="24" t="str">
        <f t="shared" si="191"/>
        <v/>
      </c>
      <c r="F597" s="25" t="str">
        <f t="shared" si="192"/>
        <v/>
      </c>
      <c r="G597" s="52" t="str">
        <f t="shared" si="193"/>
        <v/>
      </c>
      <c r="H597" s="102" t="str">
        <f t="shared" si="186"/>
        <v/>
      </c>
      <c r="I597" s="149" t="s">
        <v>210</v>
      </c>
      <c r="J597" s="26" t="str">
        <f t="shared" ref="J597:J646" si="201">IF(E597="","","KGS")</f>
        <v/>
      </c>
      <c r="K597" s="18"/>
      <c r="L597" s="18"/>
      <c r="M597" s="18"/>
      <c r="N597" s="48" t="str">
        <f t="shared" si="194"/>
        <v/>
      </c>
      <c r="O597" s="21"/>
      <c r="P597" s="18"/>
      <c r="Q597" s="48" t="str">
        <f t="shared" si="199"/>
        <v/>
      </c>
      <c r="R597" s="70" t="str">
        <f t="shared" si="196"/>
        <v/>
      </c>
      <c r="S597" s="22"/>
      <c r="T597" s="49" t="str">
        <f t="shared" si="197"/>
        <v/>
      </c>
      <c r="U597" s="49" t="str">
        <f t="shared" si="198"/>
        <v/>
      </c>
      <c r="V597" s="50" t="str">
        <f t="shared" si="187"/>
        <v/>
      </c>
      <c r="W597" s="108" t="str">
        <f>IF(E597="","",T597-U597-V597-O597)</f>
        <v/>
      </c>
      <c r="X597" s="347"/>
      <c r="Y597" s="383"/>
      <c r="Z597" s="350"/>
    </row>
    <row r="598" spans="1:26" ht="15.75" x14ac:dyDescent="0.25">
      <c r="A598" s="23">
        <v>591</v>
      </c>
      <c r="B598" s="19"/>
      <c r="C598" s="20"/>
      <c r="D598" s="55"/>
      <c r="E598" s="24" t="str">
        <f t="shared" si="191"/>
        <v/>
      </c>
      <c r="F598" s="25" t="str">
        <f t="shared" si="192"/>
        <v/>
      </c>
      <c r="G598" s="52" t="str">
        <f t="shared" si="193"/>
        <v/>
      </c>
      <c r="H598" s="102" t="str">
        <f t="shared" si="186"/>
        <v/>
      </c>
      <c r="I598" s="149" t="s">
        <v>210</v>
      </c>
      <c r="J598" s="26" t="str">
        <f t="shared" si="201"/>
        <v/>
      </c>
      <c r="K598" s="18"/>
      <c r="L598" s="18"/>
      <c r="M598" s="18"/>
      <c r="N598" s="48" t="str">
        <f t="shared" si="194"/>
        <v/>
      </c>
      <c r="O598" s="21"/>
      <c r="P598" s="18"/>
      <c r="Q598" s="48" t="str">
        <f t="shared" si="199"/>
        <v/>
      </c>
      <c r="R598" s="70" t="str">
        <f t="shared" si="196"/>
        <v/>
      </c>
      <c r="S598" s="22"/>
      <c r="T598" s="49" t="str">
        <f t="shared" si="197"/>
        <v/>
      </c>
      <c r="U598" s="49" t="str">
        <f t="shared" si="198"/>
        <v/>
      </c>
      <c r="V598" s="50" t="str">
        <f t="shared" si="187"/>
        <v/>
      </c>
      <c r="W598" s="108" t="str">
        <f t="shared" si="188"/>
        <v/>
      </c>
      <c r="X598" s="347"/>
      <c r="Y598" s="383"/>
      <c r="Z598" s="350"/>
    </row>
    <row r="599" spans="1:26" ht="15.75" x14ac:dyDescent="0.25">
      <c r="A599" s="23">
        <v>592</v>
      </c>
      <c r="B599" s="19"/>
      <c r="C599" s="20"/>
      <c r="D599" s="55"/>
      <c r="E599" s="24" t="str">
        <f t="shared" si="191"/>
        <v/>
      </c>
      <c r="F599" s="25" t="str">
        <f t="shared" si="192"/>
        <v/>
      </c>
      <c r="G599" s="52" t="str">
        <f t="shared" si="193"/>
        <v/>
      </c>
      <c r="H599" s="102" t="str">
        <f t="shared" ref="H599:H662" si="202">IF(C599="","",VLOOKUP(C599,bdsocios,5,FALSE))</f>
        <v/>
      </c>
      <c r="I599" s="149" t="s">
        <v>210</v>
      </c>
      <c r="J599" s="26" t="str">
        <f t="shared" si="201"/>
        <v/>
      </c>
      <c r="K599" s="18"/>
      <c r="L599" s="18"/>
      <c r="M599" s="18"/>
      <c r="N599" s="48" t="str">
        <f t="shared" si="194"/>
        <v/>
      </c>
      <c r="O599" s="21"/>
      <c r="P599" s="18"/>
      <c r="Q599" s="48" t="str">
        <f t="shared" si="199"/>
        <v/>
      </c>
      <c r="R599" s="70" t="str">
        <f t="shared" si="196"/>
        <v/>
      </c>
      <c r="S599" s="22"/>
      <c r="T599" s="49" t="str">
        <f t="shared" si="197"/>
        <v/>
      </c>
      <c r="U599" s="49" t="str">
        <f t="shared" si="198"/>
        <v/>
      </c>
      <c r="V599" s="50" t="str">
        <f t="shared" si="187"/>
        <v/>
      </c>
      <c r="W599" s="108" t="str">
        <f t="shared" si="188"/>
        <v/>
      </c>
      <c r="X599" s="347"/>
      <c r="Y599" s="383"/>
      <c r="Z599" s="350"/>
    </row>
    <row r="600" spans="1:26" ht="15.75" x14ac:dyDescent="0.25">
      <c r="A600" s="23">
        <v>593</v>
      </c>
      <c r="B600" s="19"/>
      <c r="C600" s="20"/>
      <c r="D600" s="55"/>
      <c r="E600" s="24" t="str">
        <f t="shared" si="191"/>
        <v/>
      </c>
      <c r="F600" s="25" t="str">
        <f t="shared" si="192"/>
        <v/>
      </c>
      <c r="G600" s="52" t="str">
        <f t="shared" si="193"/>
        <v/>
      </c>
      <c r="H600" s="102" t="str">
        <f t="shared" si="202"/>
        <v/>
      </c>
      <c r="I600" s="149" t="s">
        <v>210</v>
      </c>
      <c r="J600" s="26" t="str">
        <f t="shared" si="201"/>
        <v/>
      </c>
      <c r="K600" s="18"/>
      <c r="L600" s="18"/>
      <c r="M600" s="18"/>
      <c r="N600" s="48" t="str">
        <f t="shared" si="194"/>
        <v/>
      </c>
      <c r="O600" s="21"/>
      <c r="P600" s="18"/>
      <c r="Q600" s="48" t="str">
        <f t="shared" si="199"/>
        <v/>
      </c>
      <c r="R600" s="70" t="str">
        <f t="shared" si="196"/>
        <v/>
      </c>
      <c r="S600" s="22"/>
      <c r="T600" s="49" t="str">
        <f t="shared" si="197"/>
        <v/>
      </c>
      <c r="U600" s="49" t="str">
        <f t="shared" si="198"/>
        <v/>
      </c>
      <c r="V600" s="50" t="str">
        <f t="shared" si="187"/>
        <v/>
      </c>
      <c r="W600" s="108" t="str">
        <f t="shared" si="188"/>
        <v/>
      </c>
      <c r="X600" s="347"/>
      <c r="Y600" s="383"/>
      <c r="Z600" s="350"/>
    </row>
    <row r="601" spans="1:26" ht="15.75" x14ac:dyDescent="0.25">
      <c r="A601" s="23">
        <v>594</v>
      </c>
      <c r="B601" s="19"/>
      <c r="C601" s="20"/>
      <c r="D601" s="55"/>
      <c r="E601" s="24" t="str">
        <f t="shared" si="191"/>
        <v/>
      </c>
      <c r="F601" s="25" t="str">
        <f t="shared" si="192"/>
        <v/>
      </c>
      <c r="G601" s="52" t="str">
        <f t="shared" si="193"/>
        <v/>
      </c>
      <c r="H601" s="102" t="str">
        <f t="shared" si="202"/>
        <v/>
      </c>
      <c r="I601" s="149" t="s">
        <v>210</v>
      </c>
      <c r="J601" s="26" t="str">
        <f t="shared" si="201"/>
        <v/>
      </c>
      <c r="K601" s="18"/>
      <c r="L601" s="18"/>
      <c r="M601" s="18"/>
      <c r="N601" s="48" t="str">
        <f t="shared" si="194"/>
        <v/>
      </c>
      <c r="O601" s="21"/>
      <c r="P601" s="18"/>
      <c r="Q601" s="48" t="str">
        <f t="shared" si="199"/>
        <v/>
      </c>
      <c r="R601" s="70" t="str">
        <f t="shared" si="196"/>
        <v/>
      </c>
      <c r="S601" s="22"/>
      <c r="T601" s="49" t="str">
        <f t="shared" si="197"/>
        <v/>
      </c>
      <c r="U601" s="49" t="str">
        <f t="shared" si="198"/>
        <v/>
      </c>
      <c r="V601" s="50" t="str">
        <f t="shared" si="187"/>
        <v/>
      </c>
      <c r="W601" s="108" t="str">
        <f t="shared" si="188"/>
        <v/>
      </c>
      <c r="X601" s="347"/>
      <c r="Y601" s="383"/>
      <c r="Z601" s="350"/>
    </row>
    <row r="602" spans="1:26" ht="15.75" x14ac:dyDescent="0.25">
      <c r="A602" s="23">
        <v>595</v>
      </c>
      <c r="B602" s="19"/>
      <c r="C602" s="20"/>
      <c r="D602" s="55"/>
      <c r="E602" s="24" t="str">
        <f t="shared" si="191"/>
        <v/>
      </c>
      <c r="F602" s="25" t="str">
        <f t="shared" si="192"/>
        <v/>
      </c>
      <c r="G602" s="52" t="str">
        <f t="shared" si="193"/>
        <v/>
      </c>
      <c r="H602" s="102" t="str">
        <f t="shared" si="202"/>
        <v/>
      </c>
      <c r="I602" s="149" t="s">
        <v>210</v>
      </c>
      <c r="J602" s="26" t="str">
        <f t="shared" si="201"/>
        <v/>
      </c>
      <c r="K602" s="18"/>
      <c r="L602" s="18"/>
      <c r="M602" s="18"/>
      <c r="N602" s="48" t="str">
        <f t="shared" si="194"/>
        <v/>
      </c>
      <c r="O602" s="21"/>
      <c r="P602" s="18"/>
      <c r="Q602" s="48" t="str">
        <f t="shared" si="199"/>
        <v/>
      </c>
      <c r="R602" s="70" t="str">
        <f t="shared" si="196"/>
        <v/>
      </c>
      <c r="S602" s="22"/>
      <c r="T602" s="49" t="str">
        <f t="shared" si="197"/>
        <v/>
      </c>
      <c r="U602" s="49" t="str">
        <f t="shared" si="198"/>
        <v/>
      </c>
      <c r="V602" s="50" t="str">
        <f t="shared" si="187"/>
        <v/>
      </c>
      <c r="W602" s="108" t="str">
        <f t="shared" si="188"/>
        <v/>
      </c>
      <c r="X602" s="347"/>
      <c r="Y602" s="383"/>
      <c r="Z602" s="350"/>
    </row>
    <row r="603" spans="1:26" ht="15.75" x14ac:dyDescent="0.25">
      <c r="A603" s="23">
        <v>596</v>
      </c>
      <c r="B603" s="19"/>
      <c r="C603" s="20"/>
      <c r="D603" s="55"/>
      <c r="E603" s="24" t="str">
        <f t="shared" si="191"/>
        <v/>
      </c>
      <c r="F603" s="25" t="str">
        <f t="shared" si="192"/>
        <v/>
      </c>
      <c r="G603" s="52" t="str">
        <f t="shared" si="193"/>
        <v/>
      </c>
      <c r="H603" s="102" t="str">
        <f t="shared" si="202"/>
        <v/>
      </c>
      <c r="I603" s="149" t="s">
        <v>210</v>
      </c>
      <c r="J603" s="26" t="str">
        <f t="shared" si="201"/>
        <v/>
      </c>
      <c r="K603" s="18"/>
      <c r="L603" s="18"/>
      <c r="M603" s="18"/>
      <c r="N603" s="48" t="str">
        <f t="shared" si="194"/>
        <v/>
      </c>
      <c r="O603" s="21"/>
      <c r="P603" s="18"/>
      <c r="Q603" s="48" t="str">
        <f t="shared" si="199"/>
        <v/>
      </c>
      <c r="R603" s="70" t="str">
        <f t="shared" si="196"/>
        <v/>
      </c>
      <c r="S603" s="22"/>
      <c r="T603" s="49" t="str">
        <f t="shared" si="197"/>
        <v/>
      </c>
      <c r="U603" s="49" t="str">
        <f t="shared" si="198"/>
        <v/>
      </c>
      <c r="V603" s="50" t="str">
        <f t="shared" si="187"/>
        <v/>
      </c>
      <c r="W603" s="108" t="str">
        <f t="shared" si="188"/>
        <v/>
      </c>
      <c r="X603" s="347"/>
      <c r="Y603" s="383"/>
      <c r="Z603" s="350"/>
    </row>
    <row r="604" spans="1:26" ht="15.75" x14ac:dyDescent="0.25">
      <c r="A604" s="23">
        <v>597</v>
      </c>
      <c r="B604" s="19"/>
      <c r="C604" s="20"/>
      <c r="D604" s="55"/>
      <c r="E604" s="24" t="str">
        <f t="shared" si="191"/>
        <v/>
      </c>
      <c r="F604" s="25" t="str">
        <f t="shared" si="192"/>
        <v/>
      </c>
      <c r="G604" s="52" t="str">
        <f t="shared" si="193"/>
        <v/>
      </c>
      <c r="H604" s="102" t="str">
        <f t="shared" si="202"/>
        <v/>
      </c>
      <c r="I604" s="149" t="s">
        <v>210</v>
      </c>
      <c r="J604" s="26" t="str">
        <f t="shared" si="201"/>
        <v/>
      </c>
      <c r="K604" s="18"/>
      <c r="L604" s="18"/>
      <c r="M604" s="18"/>
      <c r="N604" s="48" t="str">
        <f t="shared" si="194"/>
        <v/>
      </c>
      <c r="O604" s="21"/>
      <c r="P604" s="18"/>
      <c r="Q604" s="48" t="str">
        <f t="shared" si="199"/>
        <v/>
      </c>
      <c r="R604" s="70" t="str">
        <f t="shared" si="196"/>
        <v/>
      </c>
      <c r="S604" s="22"/>
      <c r="T604" s="49" t="str">
        <f t="shared" si="197"/>
        <v/>
      </c>
      <c r="U604" s="49" t="str">
        <f t="shared" si="198"/>
        <v/>
      </c>
      <c r="V604" s="50" t="str">
        <f t="shared" si="187"/>
        <v/>
      </c>
      <c r="W604" s="108" t="str">
        <f t="shared" si="188"/>
        <v/>
      </c>
      <c r="X604" s="348"/>
      <c r="Y604" s="383"/>
      <c r="Z604" s="350"/>
    </row>
    <row r="605" spans="1:26" ht="15.75" x14ac:dyDescent="0.25">
      <c r="A605" s="23">
        <v>598</v>
      </c>
      <c r="B605" s="19"/>
      <c r="C605" s="20"/>
      <c r="D605" s="55"/>
      <c r="E605" s="24" t="str">
        <f t="shared" si="191"/>
        <v/>
      </c>
      <c r="F605" s="25" t="str">
        <f t="shared" si="192"/>
        <v/>
      </c>
      <c r="G605" s="52" t="str">
        <f t="shared" si="193"/>
        <v/>
      </c>
      <c r="H605" s="102" t="str">
        <f t="shared" si="202"/>
        <v/>
      </c>
      <c r="I605" s="149" t="s">
        <v>210</v>
      </c>
      <c r="J605" s="26" t="str">
        <f t="shared" si="201"/>
        <v/>
      </c>
      <c r="K605" s="18"/>
      <c r="L605" s="18"/>
      <c r="M605" s="18"/>
      <c r="N605" s="48" t="str">
        <f t="shared" si="194"/>
        <v/>
      </c>
      <c r="O605" s="21"/>
      <c r="P605" s="18"/>
      <c r="Q605" s="48" t="str">
        <f t="shared" si="199"/>
        <v/>
      </c>
      <c r="R605" s="70" t="str">
        <f t="shared" si="196"/>
        <v/>
      </c>
      <c r="S605" s="22"/>
      <c r="T605" s="49" t="str">
        <f t="shared" si="197"/>
        <v/>
      </c>
      <c r="U605" s="49" t="str">
        <f>IF(E605="","",0.4*R605)</f>
        <v/>
      </c>
      <c r="V605" s="50" t="str">
        <f>IF(E605="","",R605*0.4)</f>
        <v/>
      </c>
      <c r="W605" s="108" t="str">
        <f t="shared" si="188"/>
        <v/>
      </c>
      <c r="X605" s="17"/>
      <c r="Y605" s="341"/>
      <c r="Z605" s="349"/>
    </row>
    <row r="606" spans="1:26" ht="15.75" x14ac:dyDescent="0.25">
      <c r="A606" s="23">
        <v>599</v>
      </c>
      <c r="B606" s="19"/>
      <c r="C606" s="20"/>
      <c r="D606" s="55"/>
      <c r="E606" s="24" t="str">
        <f t="shared" si="191"/>
        <v/>
      </c>
      <c r="F606" s="25" t="str">
        <f t="shared" si="192"/>
        <v/>
      </c>
      <c r="G606" s="52" t="str">
        <f t="shared" si="193"/>
        <v/>
      </c>
      <c r="H606" s="102" t="str">
        <f t="shared" si="202"/>
        <v/>
      </c>
      <c r="I606" s="149" t="s">
        <v>210</v>
      </c>
      <c r="J606" s="26" t="str">
        <f t="shared" si="201"/>
        <v/>
      </c>
      <c r="K606" s="18"/>
      <c r="L606" s="18"/>
      <c r="M606" s="18"/>
      <c r="N606" s="48" t="str">
        <f t="shared" si="194"/>
        <v/>
      </c>
      <c r="O606" s="21"/>
      <c r="P606" s="18"/>
      <c r="Q606" s="48" t="str">
        <f t="shared" si="199"/>
        <v/>
      </c>
      <c r="R606" s="70" t="str">
        <f t="shared" si="196"/>
        <v/>
      </c>
      <c r="S606" s="22"/>
      <c r="T606" s="49" t="str">
        <f t="shared" si="197"/>
        <v/>
      </c>
      <c r="U606" s="49" t="str">
        <f t="shared" ref="U606:U640" si="203">IF(E606="","",0.4*R606)</f>
        <v/>
      </c>
      <c r="V606" s="50" t="str">
        <f t="shared" ref="V606:V640" si="204">IF(E606="","",R606*0.4)</f>
        <v/>
      </c>
      <c r="W606" s="108" t="str">
        <f>IF(E606="","",T606-U606-V606-O606)</f>
        <v/>
      </c>
      <c r="X606" s="17"/>
      <c r="Y606" s="341"/>
      <c r="Z606" s="350"/>
    </row>
    <row r="607" spans="1:26" ht="15.75" x14ac:dyDescent="0.25">
      <c r="A607" s="23">
        <v>600</v>
      </c>
      <c r="B607" s="19"/>
      <c r="C607" s="20"/>
      <c r="D607" s="55"/>
      <c r="E607" s="24" t="str">
        <f t="shared" si="191"/>
        <v/>
      </c>
      <c r="F607" s="25" t="str">
        <f t="shared" si="192"/>
        <v/>
      </c>
      <c r="G607" s="52" t="str">
        <f t="shared" si="193"/>
        <v/>
      </c>
      <c r="H607" s="102" t="str">
        <f t="shared" si="202"/>
        <v/>
      </c>
      <c r="I607" s="149" t="s">
        <v>210</v>
      </c>
      <c r="J607" s="26" t="str">
        <f t="shared" si="201"/>
        <v/>
      </c>
      <c r="K607" s="18"/>
      <c r="L607" s="18"/>
      <c r="M607" s="18"/>
      <c r="N607" s="48" t="str">
        <f t="shared" si="194"/>
        <v/>
      </c>
      <c r="O607" s="21"/>
      <c r="P607" s="18"/>
      <c r="Q607" s="48" t="str">
        <f t="shared" si="199"/>
        <v/>
      </c>
      <c r="R607" s="70" t="str">
        <f t="shared" si="196"/>
        <v/>
      </c>
      <c r="S607" s="22"/>
      <c r="T607" s="49" t="str">
        <f t="shared" si="197"/>
        <v/>
      </c>
      <c r="U607" s="49" t="str">
        <f t="shared" si="203"/>
        <v/>
      </c>
      <c r="V607" s="50" t="str">
        <f t="shared" si="204"/>
        <v/>
      </c>
      <c r="W607" s="108" t="str">
        <f t="shared" ref="W607:W669" si="205">IF(E607="","",T607-U607-V607-O607)</f>
        <v/>
      </c>
      <c r="X607" s="17"/>
      <c r="Y607" s="341"/>
      <c r="Z607" s="350"/>
    </row>
    <row r="608" spans="1:26" ht="15.75" x14ac:dyDescent="0.25">
      <c r="A608" s="23">
        <v>601</v>
      </c>
      <c r="B608" s="19"/>
      <c r="C608" s="20"/>
      <c r="D608" s="55"/>
      <c r="E608" s="24" t="str">
        <f t="shared" si="191"/>
        <v/>
      </c>
      <c r="F608" s="25" t="str">
        <f t="shared" si="192"/>
        <v/>
      </c>
      <c r="G608" s="52" t="str">
        <f t="shared" si="193"/>
        <v/>
      </c>
      <c r="H608" s="102" t="str">
        <f t="shared" si="202"/>
        <v/>
      </c>
      <c r="I608" s="149" t="s">
        <v>210</v>
      </c>
      <c r="J608" s="26" t="str">
        <f t="shared" si="201"/>
        <v/>
      </c>
      <c r="K608" s="18"/>
      <c r="L608" s="18"/>
      <c r="M608" s="18"/>
      <c r="N608" s="48" t="str">
        <f t="shared" si="194"/>
        <v/>
      </c>
      <c r="O608" s="21"/>
      <c r="P608" s="18"/>
      <c r="Q608" s="48" t="str">
        <f t="shared" si="199"/>
        <v/>
      </c>
      <c r="R608" s="70" t="str">
        <f t="shared" si="196"/>
        <v/>
      </c>
      <c r="S608" s="22"/>
      <c r="T608" s="49" t="str">
        <f t="shared" si="197"/>
        <v/>
      </c>
      <c r="U608" s="49" t="str">
        <f t="shared" si="203"/>
        <v/>
      </c>
      <c r="V608" s="50" t="str">
        <f t="shared" si="204"/>
        <v/>
      </c>
      <c r="W608" s="108" t="str">
        <f t="shared" si="205"/>
        <v/>
      </c>
      <c r="X608" s="17"/>
      <c r="Y608" s="341"/>
      <c r="Z608" s="350"/>
    </row>
    <row r="609" spans="1:28" ht="15.75" x14ac:dyDescent="0.25">
      <c r="A609" s="23">
        <v>602</v>
      </c>
      <c r="B609" s="19"/>
      <c r="C609" s="20"/>
      <c r="D609" s="55"/>
      <c r="E609" s="24" t="str">
        <f t="shared" si="191"/>
        <v/>
      </c>
      <c r="F609" s="25" t="str">
        <f t="shared" si="192"/>
        <v/>
      </c>
      <c r="G609" s="52" t="str">
        <f t="shared" si="193"/>
        <v/>
      </c>
      <c r="H609" s="102" t="str">
        <f t="shared" si="202"/>
        <v/>
      </c>
      <c r="I609" s="149" t="s">
        <v>210</v>
      </c>
      <c r="J609" s="26" t="str">
        <f t="shared" si="201"/>
        <v/>
      </c>
      <c r="K609" s="18"/>
      <c r="L609" s="18"/>
      <c r="M609" s="18"/>
      <c r="N609" s="48" t="str">
        <f t="shared" si="194"/>
        <v/>
      </c>
      <c r="O609" s="21"/>
      <c r="P609" s="18"/>
      <c r="Q609" s="48" t="str">
        <f t="shared" si="199"/>
        <v/>
      </c>
      <c r="R609" s="70" t="str">
        <f t="shared" si="196"/>
        <v/>
      </c>
      <c r="S609" s="22"/>
      <c r="T609" s="49" t="str">
        <f t="shared" si="197"/>
        <v/>
      </c>
      <c r="U609" s="49" t="str">
        <f t="shared" si="203"/>
        <v/>
      </c>
      <c r="V609" s="50" t="str">
        <f t="shared" si="204"/>
        <v/>
      </c>
      <c r="W609" s="108" t="str">
        <f t="shared" si="205"/>
        <v/>
      </c>
      <c r="X609" s="17"/>
      <c r="Y609" s="341"/>
      <c r="Z609" s="350"/>
      <c r="AA609" s="190"/>
    </row>
    <row r="610" spans="1:28" ht="15.75" x14ac:dyDescent="0.25">
      <c r="A610" s="23">
        <v>603</v>
      </c>
      <c r="B610" s="19"/>
      <c r="C610" s="20"/>
      <c r="D610" s="55"/>
      <c r="E610" s="24" t="str">
        <f t="shared" si="191"/>
        <v/>
      </c>
      <c r="F610" s="25" t="str">
        <f t="shared" si="192"/>
        <v/>
      </c>
      <c r="G610" s="52" t="str">
        <f t="shared" si="193"/>
        <v/>
      </c>
      <c r="H610" s="102" t="str">
        <f t="shared" si="202"/>
        <v/>
      </c>
      <c r="I610" s="149" t="s">
        <v>210</v>
      </c>
      <c r="J610" s="26" t="str">
        <f t="shared" si="201"/>
        <v/>
      </c>
      <c r="K610" s="18"/>
      <c r="L610" s="18"/>
      <c r="M610" s="18"/>
      <c r="N610" s="48" t="str">
        <f t="shared" si="194"/>
        <v/>
      </c>
      <c r="O610" s="21"/>
      <c r="P610" s="18"/>
      <c r="Q610" s="48" t="str">
        <f t="shared" si="199"/>
        <v/>
      </c>
      <c r="R610" s="70" t="str">
        <f t="shared" si="196"/>
        <v/>
      </c>
      <c r="S610" s="22"/>
      <c r="T610" s="49" t="str">
        <f t="shared" si="197"/>
        <v/>
      </c>
      <c r="U610" s="49" t="str">
        <f t="shared" si="203"/>
        <v/>
      </c>
      <c r="V610" s="50" t="str">
        <f t="shared" si="204"/>
        <v/>
      </c>
      <c r="W610" s="108" t="str">
        <f t="shared" si="205"/>
        <v/>
      </c>
      <c r="X610" s="17"/>
      <c r="Y610" s="341"/>
      <c r="Z610" s="350"/>
    </row>
    <row r="611" spans="1:28" ht="15.75" x14ac:dyDescent="0.25">
      <c r="A611" s="23">
        <v>604</v>
      </c>
      <c r="B611" s="19"/>
      <c r="C611" s="20"/>
      <c r="D611" s="55"/>
      <c r="E611" s="24" t="str">
        <f t="shared" si="191"/>
        <v/>
      </c>
      <c r="F611" s="25" t="str">
        <f t="shared" si="192"/>
        <v/>
      </c>
      <c r="G611" s="52" t="str">
        <f t="shared" si="193"/>
        <v/>
      </c>
      <c r="H611" s="102" t="str">
        <f t="shared" si="202"/>
        <v/>
      </c>
      <c r="I611" s="149" t="s">
        <v>210</v>
      </c>
      <c r="J611" s="26" t="str">
        <f t="shared" si="201"/>
        <v/>
      </c>
      <c r="K611" s="18"/>
      <c r="L611" s="18"/>
      <c r="M611" s="18"/>
      <c r="N611" s="48" t="str">
        <f t="shared" si="194"/>
        <v/>
      </c>
      <c r="O611" s="21"/>
      <c r="P611" s="18"/>
      <c r="Q611" s="48" t="str">
        <f t="shared" si="199"/>
        <v/>
      </c>
      <c r="R611" s="70" t="str">
        <f>IF(E611="","",N611-P611-Q611)</f>
        <v/>
      </c>
      <c r="S611" s="22"/>
      <c r="T611" s="49" t="str">
        <f t="shared" si="197"/>
        <v/>
      </c>
      <c r="U611" s="49" t="str">
        <f t="shared" si="203"/>
        <v/>
      </c>
      <c r="V611" s="50" t="str">
        <f t="shared" si="204"/>
        <v/>
      </c>
      <c r="W611" s="108" t="str">
        <f t="shared" si="205"/>
        <v/>
      </c>
      <c r="X611" s="17"/>
      <c r="Y611" s="341"/>
      <c r="Z611" s="350"/>
    </row>
    <row r="612" spans="1:28" ht="15.75" x14ac:dyDescent="0.25">
      <c r="A612" s="23">
        <v>605</v>
      </c>
      <c r="B612" s="19"/>
      <c r="C612" s="20"/>
      <c r="D612" s="55"/>
      <c r="E612" s="24" t="str">
        <f t="shared" si="191"/>
        <v/>
      </c>
      <c r="F612" s="25" t="str">
        <f t="shared" si="192"/>
        <v/>
      </c>
      <c r="G612" s="52" t="str">
        <f t="shared" si="193"/>
        <v/>
      </c>
      <c r="H612" s="102" t="str">
        <f t="shared" si="202"/>
        <v/>
      </c>
      <c r="I612" s="149" t="s">
        <v>210</v>
      </c>
      <c r="J612" s="26" t="str">
        <f t="shared" si="201"/>
        <v/>
      </c>
      <c r="K612" s="18"/>
      <c r="L612" s="18"/>
      <c r="M612" s="18"/>
      <c r="N612" s="48" t="str">
        <f t="shared" si="194"/>
        <v/>
      </c>
      <c r="O612" s="21"/>
      <c r="P612" s="18"/>
      <c r="Q612" s="48" t="str">
        <f t="shared" si="199"/>
        <v/>
      </c>
      <c r="R612" s="70" t="str">
        <f t="shared" si="196"/>
        <v/>
      </c>
      <c r="S612" s="22"/>
      <c r="T612" s="49" t="str">
        <f t="shared" si="197"/>
        <v/>
      </c>
      <c r="U612" s="49" t="str">
        <f t="shared" si="203"/>
        <v/>
      </c>
      <c r="V612" s="50" t="str">
        <f t="shared" si="204"/>
        <v/>
      </c>
      <c r="W612" s="108" t="str">
        <f t="shared" si="205"/>
        <v/>
      </c>
      <c r="X612" s="17"/>
      <c r="Y612" s="341"/>
      <c r="Z612" s="350"/>
    </row>
    <row r="613" spans="1:28" ht="15.75" x14ac:dyDescent="0.25">
      <c r="A613" s="23">
        <v>606</v>
      </c>
      <c r="B613" s="19"/>
      <c r="C613" s="20"/>
      <c r="D613" s="55"/>
      <c r="E613" s="24" t="str">
        <f t="shared" si="191"/>
        <v/>
      </c>
      <c r="F613" s="25" t="str">
        <f t="shared" si="192"/>
        <v/>
      </c>
      <c r="G613" s="52" t="str">
        <f t="shared" si="193"/>
        <v/>
      </c>
      <c r="H613" s="102" t="str">
        <f t="shared" si="202"/>
        <v/>
      </c>
      <c r="I613" s="149" t="s">
        <v>210</v>
      </c>
      <c r="J613" s="26" t="str">
        <f t="shared" si="201"/>
        <v/>
      </c>
      <c r="K613" s="18"/>
      <c r="L613" s="18"/>
      <c r="M613" s="18"/>
      <c r="N613" s="48" t="str">
        <f t="shared" si="194"/>
        <v/>
      </c>
      <c r="O613" s="21"/>
      <c r="P613" s="18"/>
      <c r="Q613" s="48" t="str">
        <f t="shared" si="199"/>
        <v/>
      </c>
      <c r="R613" s="70" t="str">
        <f t="shared" si="196"/>
        <v/>
      </c>
      <c r="S613" s="22"/>
      <c r="T613" s="49" t="str">
        <f t="shared" si="197"/>
        <v/>
      </c>
      <c r="U613" s="49" t="str">
        <f t="shared" si="203"/>
        <v/>
      </c>
      <c r="V613" s="50" t="str">
        <f t="shared" si="204"/>
        <v/>
      </c>
      <c r="W613" s="108" t="str">
        <f t="shared" si="205"/>
        <v/>
      </c>
      <c r="X613" s="17"/>
      <c r="Y613" s="341"/>
      <c r="Z613" s="350"/>
    </row>
    <row r="614" spans="1:28" ht="15.75" x14ac:dyDescent="0.25">
      <c r="A614" s="23">
        <v>607</v>
      </c>
      <c r="B614" s="19"/>
      <c r="C614" s="20"/>
      <c r="D614" s="55"/>
      <c r="E614" s="24" t="str">
        <f t="shared" si="191"/>
        <v/>
      </c>
      <c r="F614" s="25" t="str">
        <f t="shared" si="192"/>
        <v/>
      </c>
      <c r="G614" s="52" t="str">
        <f t="shared" si="193"/>
        <v/>
      </c>
      <c r="H614" s="102" t="str">
        <f t="shared" si="202"/>
        <v/>
      </c>
      <c r="I614" s="149" t="s">
        <v>210</v>
      </c>
      <c r="J614" s="26" t="str">
        <f t="shared" si="201"/>
        <v/>
      </c>
      <c r="K614" s="18"/>
      <c r="L614" s="18"/>
      <c r="M614" s="18"/>
      <c r="N614" s="48" t="str">
        <f t="shared" si="194"/>
        <v/>
      </c>
      <c r="O614" s="21"/>
      <c r="P614" s="18"/>
      <c r="Q614" s="48" t="str">
        <f t="shared" si="199"/>
        <v/>
      </c>
      <c r="R614" s="70" t="str">
        <f t="shared" si="196"/>
        <v/>
      </c>
      <c r="S614" s="22"/>
      <c r="T614" s="49" t="str">
        <f t="shared" si="197"/>
        <v/>
      </c>
      <c r="U614" s="49" t="str">
        <f t="shared" si="203"/>
        <v/>
      </c>
      <c r="V614" s="50" t="str">
        <f t="shared" si="204"/>
        <v/>
      </c>
      <c r="W614" s="108" t="str">
        <f t="shared" si="205"/>
        <v/>
      </c>
      <c r="X614" s="17"/>
      <c r="Y614" s="341"/>
      <c r="Z614" s="350"/>
    </row>
    <row r="615" spans="1:28" ht="15.75" x14ac:dyDescent="0.25">
      <c r="A615" s="23">
        <v>608</v>
      </c>
      <c r="B615" s="19"/>
      <c r="C615" s="20"/>
      <c r="D615" s="55"/>
      <c r="E615" s="24" t="str">
        <f t="shared" si="191"/>
        <v/>
      </c>
      <c r="F615" s="25" t="str">
        <f t="shared" si="192"/>
        <v/>
      </c>
      <c r="G615" s="52" t="str">
        <f t="shared" si="193"/>
        <v/>
      </c>
      <c r="H615" s="102" t="str">
        <f t="shared" si="202"/>
        <v/>
      </c>
      <c r="I615" s="149" t="s">
        <v>210</v>
      </c>
      <c r="J615" s="26" t="str">
        <f t="shared" si="201"/>
        <v/>
      </c>
      <c r="K615" s="18"/>
      <c r="L615" s="18"/>
      <c r="M615" s="18"/>
      <c r="N615" s="48" t="str">
        <f t="shared" si="194"/>
        <v/>
      </c>
      <c r="O615" s="21"/>
      <c r="P615" s="18"/>
      <c r="Q615" s="48" t="str">
        <f t="shared" si="199"/>
        <v/>
      </c>
      <c r="R615" s="70" t="str">
        <f t="shared" si="196"/>
        <v/>
      </c>
      <c r="S615" s="22"/>
      <c r="T615" s="49" t="str">
        <f t="shared" si="197"/>
        <v/>
      </c>
      <c r="U615" s="49" t="str">
        <f t="shared" si="203"/>
        <v/>
      </c>
      <c r="V615" s="50" t="str">
        <f t="shared" si="204"/>
        <v/>
      </c>
      <c r="W615" s="108" t="str">
        <f t="shared" si="205"/>
        <v/>
      </c>
      <c r="X615" s="17"/>
      <c r="Y615" s="341"/>
      <c r="Z615" s="350"/>
    </row>
    <row r="616" spans="1:28" ht="15.75" x14ac:dyDescent="0.25">
      <c r="A616" s="23">
        <v>609</v>
      </c>
      <c r="B616" s="19"/>
      <c r="C616" s="20"/>
      <c r="D616" s="55"/>
      <c r="E616" s="24" t="str">
        <f t="shared" si="191"/>
        <v/>
      </c>
      <c r="F616" s="25" t="str">
        <f t="shared" si="192"/>
        <v/>
      </c>
      <c r="G616" s="52" t="str">
        <f t="shared" si="193"/>
        <v/>
      </c>
      <c r="H616" s="102" t="str">
        <f t="shared" si="202"/>
        <v/>
      </c>
      <c r="I616" s="149" t="s">
        <v>210</v>
      </c>
      <c r="J616" s="26" t="str">
        <f t="shared" si="201"/>
        <v/>
      </c>
      <c r="K616" s="18"/>
      <c r="L616" s="18"/>
      <c r="M616" s="18"/>
      <c r="N616" s="48" t="str">
        <f t="shared" si="194"/>
        <v/>
      </c>
      <c r="O616" s="21"/>
      <c r="P616" s="18"/>
      <c r="Q616" s="48" t="str">
        <f t="shared" si="199"/>
        <v/>
      </c>
      <c r="R616" s="70" t="str">
        <f t="shared" si="196"/>
        <v/>
      </c>
      <c r="S616" s="22"/>
      <c r="T616" s="49" t="str">
        <f t="shared" si="197"/>
        <v/>
      </c>
      <c r="U616" s="49" t="str">
        <f t="shared" si="203"/>
        <v/>
      </c>
      <c r="V616" s="50" t="str">
        <f t="shared" si="204"/>
        <v/>
      </c>
      <c r="W616" s="108" t="str">
        <f t="shared" si="205"/>
        <v/>
      </c>
      <c r="X616" s="17"/>
      <c r="Y616" s="341"/>
      <c r="Z616" s="350"/>
    </row>
    <row r="617" spans="1:28" ht="15.75" x14ac:dyDescent="0.25">
      <c r="A617" s="23">
        <v>610</v>
      </c>
      <c r="B617" s="19"/>
      <c r="C617" s="20"/>
      <c r="D617" s="55"/>
      <c r="E617" s="24" t="str">
        <f t="shared" si="191"/>
        <v/>
      </c>
      <c r="F617" s="25" t="str">
        <f t="shared" si="192"/>
        <v/>
      </c>
      <c r="G617" s="52" t="str">
        <f t="shared" si="193"/>
        <v/>
      </c>
      <c r="H617" s="102" t="str">
        <f t="shared" si="202"/>
        <v/>
      </c>
      <c r="I617" s="149" t="s">
        <v>210</v>
      </c>
      <c r="J617" s="26" t="str">
        <f t="shared" si="201"/>
        <v/>
      </c>
      <c r="K617" s="18"/>
      <c r="L617" s="18"/>
      <c r="M617" s="18"/>
      <c r="N617" s="48" t="str">
        <f t="shared" si="194"/>
        <v/>
      </c>
      <c r="O617" s="21"/>
      <c r="P617" s="18"/>
      <c r="Q617" s="48" t="str">
        <f t="shared" si="199"/>
        <v/>
      </c>
      <c r="R617" s="70" t="str">
        <f t="shared" si="196"/>
        <v/>
      </c>
      <c r="S617" s="22"/>
      <c r="T617" s="49" t="str">
        <f t="shared" si="197"/>
        <v/>
      </c>
      <c r="U617" s="49" t="str">
        <f t="shared" si="203"/>
        <v/>
      </c>
      <c r="V617" s="50" t="str">
        <f t="shared" si="204"/>
        <v/>
      </c>
      <c r="W617" s="108" t="str">
        <f t="shared" si="205"/>
        <v/>
      </c>
      <c r="X617" s="17"/>
      <c r="Y617" s="341"/>
      <c r="Z617" s="350"/>
    </row>
    <row r="618" spans="1:28" ht="15.75" x14ac:dyDescent="0.25">
      <c r="A618" s="23">
        <v>611</v>
      </c>
      <c r="B618" s="19"/>
      <c r="C618" s="20"/>
      <c r="D618" s="55"/>
      <c r="E618" s="24" t="str">
        <f t="shared" si="191"/>
        <v/>
      </c>
      <c r="F618" s="25" t="str">
        <f t="shared" si="192"/>
        <v/>
      </c>
      <c r="G618" s="52" t="str">
        <f t="shared" si="193"/>
        <v/>
      </c>
      <c r="H618" s="102" t="str">
        <f t="shared" si="202"/>
        <v/>
      </c>
      <c r="I618" s="149" t="s">
        <v>210</v>
      </c>
      <c r="J618" s="26" t="str">
        <f t="shared" si="201"/>
        <v/>
      </c>
      <c r="K618" s="18"/>
      <c r="L618" s="18"/>
      <c r="M618" s="18"/>
      <c r="N618" s="48" t="str">
        <f t="shared" si="194"/>
        <v/>
      </c>
      <c r="O618" s="21"/>
      <c r="P618" s="18"/>
      <c r="Q618" s="48" t="str">
        <f t="shared" si="199"/>
        <v/>
      </c>
      <c r="R618" s="70" t="str">
        <f t="shared" si="196"/>
        <v/>
      </c>
      <c r="S618" s="22"/>
      <c r="T618" s="49" t="str">
        <f t="shared" si="197"/>
        <v/>
      </c>
      <c r="U618" s="49" t="str">
        <f t="shared" si="203"/>
        <v/>
      </c>
      <c r="V618" s="50" t="str">
        <f t="shared" si="204"/>
        <v/>
      </c>
      <c r="W618" s="108" t="str">
        <f t="shared" si="205"/>
        <v/>
      </c>
      <c r="X618" s="17"/>
      <c r="Y618" s="341"/>
      <c r="Z618" s="350"/>
    </row>
    <row r="619" spans="1:28" ht="15.75" x14ac:dyDescent="0.25">
      <c r="A619" s="23">
        <v>612</v>
      </c>
      <c r="B619" s="19"/>
      <c r="C619" s="20"/>
      <c r="D619" s="55"/>
      <c r="E619" s="24" t="str">
        <f t="shared" si="191"/>
        <v/>
      </c>
      <c r="F619" s="25" t="str">
        <f t="shared" si="192"/>
        <v/>
      </c>
      <c r="G619" s="52" t="str">
        <f t="shared" si="193"/>
        <v/>
      </c>
      <c r="H619" s="102" t="str">
        <f t="shared" si="202"/>
        <v/>
      </c>
      <c r="I619" s="149" t="s">
        <v>210</v>
      </c>
      <c r="J619" s="26" t="str">
        <f t="shared" si="201"/>
        <v/>
      </c>
      <c r="K619" s="18"/>
      <c r="L619" s="18"/>
      <c r="M619" s="18"/>
      <c r="N619" s="48" t="str">
        <f t="shared" si="194"/>
        <v/>
      </c>
      <c r="O619" s="21"/>
      <c r="P619" s="18"/>
      <c r="Q619" s="48" t="str">
        <f t="shared" si="199"/>
        <v/>
      </c>
      <c r="R619" s="70" t="str">
        <f t="shared" si="196"/>
        <v/>
      </c>
      <c r="S619" s="22"/>
      <c r="T619" s="49" t="str">
        <f t="shared" si="197"/>
        <v/>
      </c>
      <c r="U619" s="49" t="str">
        <f t="shared" si="203"/>
        <v/>
      </c>
      <c r="V619" s="50" t="str">
        <f t="shared" si="204"/>
        <v/>
      </c>
      <c r="W619" s="108" t="str">
        <f t="shared" si="205"/>
        <v/>
      </c>
      <c r="X619" s="17"/>
      <c r="Y619" s="341"/>
      <c r="Z619" s="350"/>
      <c r="AB619" s="209"/>
    </row>
    <row r="620" spans="1:28" ht="15.75" x14ac:dyDescent="0.25">
      <c r="A620" s="23">
        <v>613</v>
      </c>
      <c r="B620" s="19"/>
      <c r="C620" s="20"/>
      <c r="D620" s="55"/>
      <c r="E620" s="24" t="str">
        <f t="shared" si="191"/>
        <v/>
      </c>
      <c r="F620" s="25" t="str">
        <f t="shared" si="192"/>
        <v/>
      </c>
      <c r="G620" s="52" t="str">
        <f t="shared" si="193"/>
        <v/>
      </c>
      <c r="H620" s="102" t="str">
        <f t="shared" si="202"/>
        <v/>
      </c>
      <c r="I620" s="149" t="s">
        <v>210</v>
      </c>
      <c r="J620" s="26" t="str">
        <f t="shared" si="201"/>
        <v/>
      </c>
      <c r="K620" s="18"/>
      <c r="L620" s="18"/>
      <c r="M620" s="18"/>
      <c r="N620" s="48" t="str">
        <f t="shared" si="194"/>
        <v/>
      </c>
      <c r="O620" s="21"/>
      <c r="P620" s="18"/>
      <c r="Q620" s="48" t="str">
        <f t="shared" si="199"/>
        <v/>
      </c>
      <c r="R620" s="70" t="str">
        <f t="shared" si="196"/>
        <v/>
      </c>
      <c r="S620" s="22"/>
      <c r="T620" s="49" t="str">
        <f t="shared" si="197"/>
        <v/>
      </c>
      <c r="U620" s="49" t="str">
        <f t="shared" si="203"/>
        <v/>
      </c>
      <c r="V620" s="50" t="str">
        <f t="shared" si="204"/>
        <v/>
      </c>
      <c r="W620" s="108" t="str">
        <f t="shared" si="205"/>
        <v/>
      </c>
      <c r="X620" s="17"/>
      <c r="Y620" s="341"/>
      <c r="Z620" s="350"/>
    </row>
    <row r="621" spans="1:28" ht="15.75" x14ac:dyDescent="0.25">
      <c r="A621" s="23">
        <v>614</v>
      </c>
      <c r="B621" s="19"/>
      <c r="C621" s="20"/>
      <c r="D621" s="55"/>
      <c r="E621" s="24" t="str">
        <f t="shared" si="191"/>
        <v/>
      </c>
      <c r="F621" s="25" t="str">
        <f t="shared" si="192"/>
        <v/>
      </c>
      <c r="G621" s="52" t="str">
        <f t="shared" si="193"/>
        <v/>
      </c>
      <c r="H621" s="102" t="str">
        <f t="shared" si="202"/>
        <v/>
      </c>
      <c r="I621" s="149" t="s">
        <v>210</v>
      </c>
      <c r="J621" s="26" t="str">
        <f t="shared" si="201"/>
        <v/>
      </c>
      <c r="K621" s="18"/>
      <c r="L621" s="18"/>
      <c r="M621" s="18"/>
      <c r="N621" s="48" t="str">
        <f t="shared" si="194"/>
        <v/>
      </c>
      <c r="O621" s="21"/>
      <c r="P621" s="18"/>
      <c r="Q621" s="48" t="str">
        <f t="shared" si="199"/>
        <v/>
      </c>
      <c r="R621" s="70" t="str">
        <f t="shared" si="196"/>
        <v/>
      </c>
      <c r="S621" s="22"/>
      <c r="T621" s="49" t="str">
        <f t="shared" si="197"/>
        <v/>
      </c>
      <c r="U621" s="49" t="str">
        <f t="shared" si="203"/>
        <v/>
      </c>
      <c r="V621" s="50" t="str">
        <f t="shared" si="204"/>
        <v/>
      </c>
      <c r="W621" s="108" t="str">
        <f t="shared" si="205"/>
        <v/>
      </c>
      <c r="X621" s="17"/>
      <c r="Y621" s="341"/>
      <c r="Z621" s="350"/>
    </row>
    <row r="622" spans="1:28" ht="15.75" x14ac:dyDescent="0.25">
      <c r="A622" s="23">
        <v>615</v>
      </c>
      <c r="B622" s="19"/>
      <c r="C622" s="20"/>
      <c r="D622" s="55"/>
      <c r="E622" s="24" t="str">
        <f t="shared" si="191"/>
        <v/>
      </c>
      <c r="F622" s="25" t="str">
        <f t="shared" si="192"/>
        <v/>
      </c>
      <c r="G622" s="52" t="str">
        <f t="shared" si="193"/>
        <v/>
      </c>
      <c r="H622" s="102" t="str">
        <f t="shared" si="202"/>
        <v/>
      </c>
      <c r="I622" s="149" t="s">
        <v>210</v>
      </c>
      <c r="J622" s="26" t="str">
        <f t="shared" si="201"/>
        <v/>
      </c>
      <c r="K622" s="18"/>
      <c r="L622" s="18"/>
      <c r="M622" s="18"/>
      <c r="N622" s="48" t="str">
        <f t="shared" si="194"/>
        <v/>
      </c>
      <c r="O622" s="21"/>
      <c r="P622" s="18"/>
      <c r="Q622" s="48" t="str">
        <f t="shared" si="199"/>
        <v/>
      </c>
      <c r="R622" s="70" t="str">
        <f t="shared" si="196"/>
        <v/>
      </c>
      <c r="S622" s="22"/>
      <c r="T622" s="49" t="str">
        <f t="shared" si="197"/>
        <v/>
      </c>
      <c r="U622" s="49" t="str">
        <f t="shared" si="203"/>
        <v/>
      </c>
      <c r="V622" s="50" t="str">
        <f t="shared" si="204"/>
        <v/>
      </c>
      <c r="W622" s="108" t="str">
        <f t="shared" si="205"/>
        <v/>
      </c>
      <c r="X622" s="17"/>
      <c r="Y622" s="341"/>
      <c r="Z622" s="350"/>
    </row>
    <row r="623" spans="1:28" ht="15.75" x14ac:dyDescent="0.25">
      <c r="A623" s="23">
        <v>616</v>
      </c>
      <c r="B623" s="19"/>
      <c r="C623" s="20"/>
      <c r="D623" s="55"/>
      <c r="E623" s="24" t="str">
        <f t="shared" si="191"/>
        <v/>
      </c>
      <c r="F623" s="25" t="str">
        <f t="shared" si="192"/>
        <v/>
      </c>
      <c r="G623" s="52" t="str">
        <f t="shared" si="193"/>
        <v/>
      </c>
      <c r="H623" s="102" t="str">
        <f t="shared" si="202"/>
        <v/>
      </c>
      <c r="I623" s="149" t="s">
        <v>210</v>
      </c>
      <c r="J623" s="26" t="str">
        <f t="shared" si="201"/>
        <v/>
      </c>
      <c r="K623" s="18"/>
      <c r="L623" s="18"/>
      <c r="M623" s="18"/>
      <c r="N623" s="48" t="str">
        <f t="shared" si="194"/>
        <v/>
      </c>
      <c r="O623" s="21"/>
      <c r="P623" s="18"/>
      <c r="Q623" s="48" t="str">
        <f t="shared" si="199"/>
        <v/>
      </c>
      <c r="R623" s="70" t="str">
        <f t="shared" si="196"/>
        <v/>
      </c>
      <c r="S623" s="22"/>
      <c r="T623" s="49" t="str">
        <f t="shared" si="197"/>
        <v/>
      </c>
      <c r="U623" s="49" t="str">
        <f t="shared" si="203"/>
        <v/>
      </c>
      <c r="V623" s="50" t="str">
        <f t="shared" si="204"/>
        <v/>
      </c>
      <c r="W623" s="108" t="str">
        <f t="shared" si="205"/>
        <v/>
      </c>
      <c r="X623" s="17"/>
      <c r="Y623" s="341"/>
      <c r="Z623" s="350"/>
    </row>
    <row r="624" spans="1:28" ht="15.75" x14ac:dyDescent="0.25">
      <c r="A624" s="23">
        <v>617</v>
      </c>
      <c r="B624" s="19"/>
      <c r="C624" s="20"/>
      <c r="D624" s="55"/>
      <c r="E624" s="24" t="str">
        <f t="shared" si="191"/>
        <v/>
      </c>
      <c r="F624" s="25" t="str">
        <f t="shared" si="192"/>
        <v/>
      </c>
      <c r="G624" s="52" t="str">
        <f t="shared" si="193"/>
        <v/>
      </c>
      <c r="H624" s="102" t="str">
        <f t="shared" si="202"/>
        <v/>
      </c>
      <c r="I624" s="149" t="s">
        <v>210</v>
      </c>
      <c r="J624" s="26" t="str">
        <f t="shared" si="201"/>
        <v/>
      </c>
      <c r="K624" s="18"/>
      <c r="L624" s="18"/>
      <c r="M624" s="18"/>
      <c r="N624" s="48" t="str">
        <f t="shared" si="194"/>
        <v/>
      </c>
      <c r="O624" s="21"/>
      <c r="P624" s="18"/>
      <c r="Q624" s="48" t="str">
        <f t="shared" si="199"/>
        <v/>
      </c>
      <c r="R624" s="70" t="str">
        <f t="shared" si="196"/>
        <v/>
      </c>
      <c r="S624" s="22"/>
      <c r="T624" s="49" t="str">
        <f t="shared" si="197"/>
        <v/>
      </c>
      <c r="U624" s="49" t="str">
        <f t="shared" si="203"/>
        <v/>
      </c>
      <c r="V624" s="50" t="str">
        <f t="shared" si="204"/>
        <v/>
      </c>
      <c r="W624" s="108" t="str">
        <f t="shared" si="205"/>
        <v/>
      </c>
      <c r="X624" s="17"/>
      <c r="Y624" s="341"/>
      <c r="Z624" s="350"/>
    </row>
    <row r="625" spans="1:27" ht="15.75" x14ac:dyDescent="0.25">
      <c r="A625" s="23">
        <v>618</v>
      </c>
      <c r="B625" s="19"/>
      <c r="C625" s="20"/>
      <c r="D625" s="55"/>
      <c r="E625" s="24" t="str">
        <f t="shared" si="191"/>
        <v/>
      </c>
      <c r="F625" s="25" t="str">
        <f t="shared" si="192"/>
        <v/>
      </c>
      <c r="G625" s="52" t="str">
        <f t="shared" si="193"/>
        <v/>
      </c>
      <c r="H625" s="102" t="str">
        <f t="shared" si="202"/>
        <v/>
      </c>
      <c r="I625" s="149" t="s">
        <v>210</v>
      </c>
      <c r="J625" s="26" t="str">
        <f t="shared" si="201"/>
        <v/>
      </c>
      <c r="K625" s="18"/>
      <c r="L625" s="18"/>
      <c r="M625" s="18"/>
      <c r="N625" s="48" t="str">
        <f t="shared" si="194"/>
        <v/>
      </c>
      <c r="O625" s="21"/>
      <c r="P625" s="18"/>
      <c r="Q625" s="48" t="str">
        <f t="shared" si="199"/>
        <v/>
      </c>
      <c r="R625" s="70" t="str">
        <f t="shared" si="196"/>
        <v/>
      </c>
      <c r="S625" s="22"/>
      <c r="T625" s="49" t="str">
        <f t="shared" si="197"/>
        <v/>
      </c>
      <c r="U625" s="49" t="str">
        <f t="shared" si="203"/>
        <v/>
      </c>
      <c r="V625" s="50" t="str">
        <f t="shared" si="204"/>
        <v/>
      </c>
      <c r="W625" s="108" t="str">
        <f t="shared" si="205"/>
        <v/>
      </c>
      <c r="X625" s="17"/>
      <c r="Y625" s="341"/>
      <c r="Z625" s="350"/>
    </row>
    <row r="626" spans="1:27" ht="15.75" x14ac:dyDescent="0.25">
      <c r="A626" s="23">
        <v>619</v>
      </c>
      <c r="B626" s="19"/>
      <c r="C626" s="20"/>
      <c r="D626" s="55"/>
      <c r="E626" s="24" t="str">
        <f t="shared" si="191"/>
        <v/>
      </c>
      <c r="F626" s="25" t="str">
        <f t="shared" si="192"/>
        <v/>
      </c>
      <c r="G626" s="52" t="str">
        <f t="shared" si="193"/>
        <v/>
      </c>
      <c r="H626" s="102" t="str">
        <f t="shared" si="202"/>
        <v/>
      </c>
      <c r="I626" s="149" t="s">
        <v>210</v>
      </c>
      <c r="J626" s="26" t="str">
        <f t="shared" si="201"/>
        <v/>
      </c>
      <c r="K626" s="18"/>
      <c r="L626" s="18"/>
      <c r="M626" s="18"/>
      <c r="N626" s="48" t="str">
        <f t="shared" si="194"/>
        <v/>
      </c>
      <c r="O626" s="21"/>
      <c r="P626" s="18"/>
      <c r="Q626" s="48" t="str">
        <f t="shared" si="199"/>
        <v/>
      </c>
      <c r="R626" s="70" t="str">
        <f t="shared" si="196"/>
        <v/>
      </c>
      <c r="S626" s="22"/>
      <c r="T626" s="49" t="str">
        <f t="shared" si="197"/>
        <v/>
      </c>
      <c r="U626" s="49" t="str">
        <f t="shared" si="203"/>
        <v/>
      </c>
      <c r="V626" s="50" t="str">
        <f t="shared" si="204"/>
        <v/>
      </c>
      <c r="W626" s="108" t="str">
        <f t="shared" si="205"/>
        <v/>
      </c>
      <c r="X626" s="17"/>
      <c r="Y626" s="341"/>
      <c r="Z626" s="350"/>
    </row>
    <row r="627" spans="1:27" ht="15.75" x14ac:dyDescent="0.25">
      <c r="A627" s="23">
        <v>620</v>
      </c>
      <c r="B627" s="19"/>
      <c r="C627" s="20"/>
      <c r="D627" s="55"/>
      <c r="E627" s="24" t="str">
        <f t="shared" si="191"/>
        <v/>
      </c>
      <c r="F627" s="25" t="str">
        <f t="shared" si="192"/>
        <v/>
      </c>
      <c r="G627" s="52" t="str">
        <f t="shared" si="193"/>
        <v/>
      </c>
      <c r="H627" s="102" t="str">
        <f t="shared" si="202"/>
        <v/>
      </c>
      <c r="I627" s="149" t="s">
        <v>210</v>
      </c>
      <c r="J627" s="26" t="str">
        <f t="shared" si="201"/>
        <v/>
      </c>
      <c r="K627" s="18"/>
      <c r="L627" s="18"/>
      <c r="M627" s="18"/>
      <c r="N627" s="48" t="str">
        <f t="shared" si="194"/>
        <v/>
      </c>
      <c r="O627" s="21"/>
      <c r="P627" s="18"/>
      <c r="Q627" s="48" t="str">
        <f t="shared" si="199"/>
        <v/>
      </c>
      <c r="R627" s="70" t="str">
        <f t="shared" si="196"/>
        <v/>
      </c>
      <c r="S627" s="22"/>
      <c r="T627" s="49" t="str">
        <f t="shared" si="197"/>
        <v/>
      </c>
      <c r="U627" s="49" t="str">
        <f t="shared" si="203"/>
        <v/>
      </c>
      <c r="V627" s="50" t="str">
        <f t="shared" si="204"/>
        <v/>
      </c>
      <c r="W627" s="108" t="str">
        <f t="shared" si="205"/>
        <v/>
      </c>
      <c r="X627" s="17"/>
      <c r="Y627" s="341"/>
      <c r="Z627" s="350"/>
    </row>
    <row r="628" spans="1:27" ht="15.75" x14ac:dyDescent="0.25">
      <c r="A628" s="23">
        <v>621</v>
      </c>
      <c r="B628" s="19"/>
      <c r="C628" s="20"/>
      <c r="D628" s="55"/>
      <c r="E628" s="24" t="str">
        <f t="shared" si="191"/>
        <v/>
      </c>
      <c r="F628" s="25" t="str">
        <f t="shared" si="192"/>
        <v/>
      </c>
      <c r="G628" s="52" t="str">
        <f t="shared" si="193"/>
        <v/>
      </c>
      <c r="H628" s="102" t="str">
        <f t="shared" si="202"/>
        <v/>
      </c>
      <c r="I628" s="149" t="s">
        <v>210</v>
      </c>
      <c r="J628" s="26" t="str">
        <f t="shared" si="201"/>
        <v/>
      </c>
      <c r="K628" s="18"/>
      <c r="L628" s="18"/>
      <c r="M628" s="18"/>
      <c r="N628" s="48" t="str">
        <f t="shared" si="194"/>
        <v/>
      </c>
      <c r="O628" s="21"/>
      <c r="P628" s="18"/>
      <c r="Q628" s="48" t="str">
        <f t="shared" si="199"/>
        <v/>
      </c>
      <c r="R628" s="70" t="str">
        <f t="shared" si="196"/>
        <v/>
      </c>
      <c r="S628" s="22"/>
      <c r="T628" s="49" t="str">
        <f t="shared" si="197"/>
        <v/>
      </c>
      <c r="U628" s="49" t="str">
        <f t="shared" si="203"/>
        <v/>
      </c>
      <c r="V628" s="50" t="str">
        <f t="shared" si="204"/>
        <v/>
      </c>
      <c r="W628" s="108" t="str">
        <f t="shared" si="205"/>
        <v/>
      </c>
      <c r="X628" s="17"/>
      <c r="Y628" s="341"/>
      <c r="Z628" s="350"/>
    </row>
    <row r="629" spans="1:27" ht="15.75" x14ac:dyDescent="0.25">
      <c r="A629" s="23">
        <v>622</v>
      </c>
      <c r="B629" s="19"/>
      <c r="C629" s="20"/>
      <c r="D629" s="55"/>
      <c r="E629" s="24" t="str">
        <f t="shared" si="191"/>
        <v/>
      </c>
      <c r="F629" s="25" t="str">
        <f t="shared" si="192"/>
        <v/>
      </c>
      <c r="G629" s="52" t="str">
        <f t="shared" si="193"/>
        <v/>
      </c>
      <c r="H629" s="102" t="str">
        <f t="shared" si="202"/>
        <v/>
      </c>
      <c r="I629" s="149" t="s">
        <v>210</v>
      </c>
      <c r="J629" s="26" t="str">
        <f t="shared" si="201"/>
        <v/>
      </c>
      <c r="K629" s="18"/>
      <c r="L629" s="18"/>
      <c r="M629" s="18"/>
      <c r="N629" s="48" t="str">
        <f t="shared" si="194"/>
        <v/>
      </c>
      <c r="O629" s="21"/>
      <c r="P629" s="18"/>
      <c r="Q629" s="48" t="str">
        <f t="shared" si="199"/>
        <v/>
      </c>
      <c r="R629" s="70" t="str">
        <f t="shared" si="196"/>
        <v/>
      </c>
      <c r="S629" s="22"/>
      <c r="T629" s="49" t="str">
        <f t="shared" si="197"/>
        <v/>
      </c>
      <c r="U629" s="49" t="str">
        <f t="shared" si="203"/>
        <v/>
      </c>
      <c r="V629" s="50" t="str">
        <f t="shared" si="204"/>
        <v/>
      </c>
      <c r="W629" s="108" t="str">
        <f t="shared" si="205"/>
        <v/>
      </c>
      <c r="X629" s="17"/>
      <c r="Y629" s="341"/>
      <c r="Z629" s="350"/>
    </row>
    <row r="630" spans="1:27" ht="15.75" x14ac:dyDescent="0.25">
      <c r="A630" s="23">
        <v>623</v>
      </c>
      <c r="B630" s="19"/>
      <c r="C630" s="20"/>
      <c r="D630" s="55"/>
      <c r="E630" s="24" t="str">
        <f t="shared" si="191"/>
        <v/>
      </c>
      <c r="F630" s="25" t="str">
        <f t="shared" si="192"/>
        <v/>
      </c>
      <c r="G630" s="52" t="str">
        <f t="shared" si="193"/>
        <v/>
      </c>
      <c r="H630" s="102" t="str">
        <f t="shared" si="202"/>
        <v/>
      </c>
      <c r="I630" s="149" t="s">
        <v>210</v>
      </c>
      <c r="J630" s="26" t="str">
        <f t="shared" si="201"/>
        <v/>
      </c>
      <c r="K630" s="18"/>
      <c r="L630" s="18"/>
      <c r="M630" s="18"/>
      <c r="N630" s="48" t="str">
        <f t="shared" si="194"/>
        <v/>
      </c>
      <c r="O630" s="21"/>
      <c r="P630" s="18"/>
      <c r="Q630" s="48" t="str">
        <f t="shared" si="199"/>
        <v/>
      </c>
      <c r="R630" s="70" t="str">
        <f t="shared" si="196"/>
        <v/>
      </c>
      <c r="S630" s="22"/>
      <c r="T630" s="49" t="str">
        <f t="shared" si="197"/>
        <v/>
      </c>
      <c r="U630" s="49" t="str">
        <f t="shared" si="203"/>
        <v/>
      </c>
      <c r="V630" s="50" t="str">
        <f t="shared" si="204"/>
        <v/>
      </c>
      <c r="W630" s="108" t="str">
        <f t="shared" si="205"/>
        <v/>
      </c>
      <c r="X630" s="17"/>
      <c r="Y630" s="341"/>
      <c r="Z630" s="350"/>
    </row>
    <row r="631" spans="1:27" ht="15.75" x14ac:dyDescent="0.25">
      <c r="A631" s="23">
        <v>624</v>
      </c>
      <c r="B631" s="19"/>
      <c r="C631" s="20"/>
      <c r="D631" s="55"/>
      <c r="E631" s="24" t="str">
        <f t="shared" si="191"/>
        <v/>
      </c>
      <c r="F631" s="25" t="str">
        <f t="shared" si="192"/>
        <v/>
      </c>
      <c r="G631" s="52" t="str">
        <f t="shared" si="193"/>
        <v/>
      </c>
      <c r="H631" s="102" t="str">
        <f t="shared" si="202"/>
        <v/>
      </c>
      <c r="I631" s="149" t="s">
        <v>210</v>
      </c>
      <c r="J631" s="26" t="str">
        <f t="shared" si="201"/>
        <v/>
      </c>
      <c r="K631" s="18"/>
      <c r="L631" s="18"/>
      <c r="M631" s="18"/>
      <c r="N631" s="48" t="str">
        <f t="shared" si="194"/>
        <v/>
      </c>
      <c r="O631" s="21"/>
      <c r="P631" s="18"/>
      <c r="Q631" s="48" t="str">
        <f t="shared" si="199"/>
        <v/>
      </c>
      <c r="R631" s="70" t="str">
        <f t="shared" si="196"/>
        <v/>
      </c>
      <c r="S631" s="22"/>
      <c r="T631" s="49" t="str">
        <f t="shared" si="197"/>
        <v/>
      </c>
      <c r="U631" s="49" t="str">
        <f t="shared" si="203"/>
        <v/>
      </c>
      <c r="V631" s="50" t="str">
        <f t="shared" si="204"/>
        <v/>
      </c>
      <c r="W631" s="108" t="str">
        <f t="shared" si="205"/>
        <v/>
      </c>
      <c r="X631" s="17"/>
      <c r="Y631" s="341"/>
      <c r="Z631" s="350"/>
    </row>
    <row r="632" spans="1:27" ht="15.75" x14ac:dyDescent="0.25">
      <c r="A632" s="23">
        <v>625</v>
      </c>
      <c r="B632" s="19"/>
      <c r="C632" s="20"/>
      <c r="D632" s="55"/>
      <c r="E632" s="24" t="str">
        <f t="shared" si="191"/>
        <v/>
      </c>
      <c r="F632" s="25" t="str">
        <f t="shared" si="192"/>
        <v/>
      </c>
      <c r="G632" s="52" t="str">
        <f t="shared" si="193"/>
        <v/>
      </c>
      <c r="H632" s="102" t="str">
        <f t="shared" si="202"/>
        <v/>
      </c>
      <c r="I632" s="149" t="s">
        <v>210</v>
      </c>
      <c r="J632" s="26" t="str">
        <f t="shared" si="201"/>
        <v/>
      </c>
      <c r="K632" s="18"/>
      <c r="L632" s="18"/>
      <c r="M632" s="18"/>
      <c r="N632" s="48" t="str">
        <f t="shared" si="194"/>
        <v/>
      </c>
      <c r="O632" s="21"/>
      <c r="P632" s="18"/>
      <c r="Q632" s="48" t="str">
        <f t="shared" si="199"/>
        <v/>
      </c>
      <c r="R632" s="70" t="str">
        <f t="shared" si="196"/>
        <v/>
      </c>
      <c r="S632" s="22"/>
      <c r="T632" s="49" t="str">
        <f t="shared" si="197"/>
        <v/>
      </c>
      <c r="U632" s="49" t="str">
        <f t="shared" si="203"/>
        <v/>
      </c>
      <c r="V632" s="50" t="str">
        <f t="shared" si="204"/>
        <v/>
      </c>
      <c r="W632" s="108" t="str">
        <f t="shared" si="205"/>
        <v/>
      </c>
      <c r="X632" s="17"/>
      <c r="Y632" s="341"/>
      <c r="Z632" s="350"/>
    </row>
    <row r="633" spans="1:27" ht="15.75" x14ac:dyDescent="0.25">
      <c r="A633" s="23">
        <v>626</v>
      </c>
      <c r="B633" s="19"/>
      <c r="C633" s="20"/>
      <c r="D633" s="55"/>
      <c r="E633" s="24" t="str">
        <f t="shared" si="191"/>
        <v/>
      </c>
      <c r="F633" s="25" t="str">
        <f t="shared" si="192"/>
        <v/>
      </c>
      <c r="G633" s="52" t="str">
        <f t="shared" si="193"/>
        <v/>
      </c>
      <c r="H633" s="102" t="str">
        <f t="shared" si="202"/>
        <v/>
      </c>
      <c r="I633" s="149" t="s">
        <v>210</v>
      </c>
      <c r="J633" s="26" t="str">
        <f t="shared" si="201"/>
        <v/>
      </c>
      <c r="K633" s="18"/>
      <c r="L633" s="18"/>
      <c r="M633" s="18"/>
      <c r="N633" s="48" t="str">
        <f t="shared" si="194"/>
        <v/>
      </c>
      <c r="O633" s="21"/>
      <c r="P633" s="18"/>
      <c r="Q633" s="48" t="str">
        <f t="shared" si="199"/>
        <v/>
      </c>
      <c r="R633" s="70" t="str">
        <f t="shared" si="196"/>
        <v/>
      </c>
      <c r="S633" s="22"/>
      <c r="T633" s="49" t="str">
        <f t="shared" si="197"/>
        <v/>
      </c>
      <c r="U633" s="49" t="str">
        <f t="shared" si="203"/>
        <v/>
      </c>
      <c r="V633" s="50" t="str">
        <f t="shared" si="204"/>
        <v/>
      </c>
      <c r="W633" s="108" t="str">
        <f t="shared" si="205"/>
        <v/>
      </c>
      <c r="X633" s="17"/>
      <c r="Y633" s="341"/>
      <c r="Z633" s="350"/>
    </row>
    <row r="634" spans="1:27" ht="15.75" x14ac:dyDescent="0.25">
      <c r="A634" s="23">
        <v>627</v>
      </c>
      <c r="B634" s="19"/>
      <c r="C634" s="20"/>
      <c r="D634" s="55"/>
      <c r="E634" s="24" t="str">
        <f t="shared" si="191"/>
        <v/>
      </c>
      <c r="F634" s="25" t="str">
        <f t="shared" si="192"/>
        <v/>
      </c>
      <c r="G634" s="52" t="str">
        <f t="shared" si="193"/>
        <v/>
      </c>
      <c r="H634" s="102" t="str">
        <f t="shared" si="202"/>
        <v/>
      </c>
      <c r="I634" s="149" t="s">
        <v>210</v>
      </c>
      <c r="J634" s="26" t="str">
        <f t="shared" si="201"/>
        <v/>
      </c>
      <c r="K634" s="18"/>
      <c r="L634" s="18"/>
      <c r="M634" s="18"/>
      <c r="N634" s="48" t="str">
        <f t="shared" si="194"/>
        <v/>
      </c>
      <c r="O634" s="21"/>
      <c r="P634" s="18"/>
      <c r="Q634" s="48" t="str">
        <f t="shared" si="199"/>
        <v/>
      </c>
      <c r="R634" s="70" t="str">
        <f t="shared" si="196"/>
        <v/>
      </c>
      <c r="S634" s="22"/>
      <c r="T634" s="49" t="str">
        <f t="shared" si="197"/>
        <v/>
      </c>
      <c r="U634" s="49" t="str">
        <f t="shared" si="203"/>
        <v/>
      </c>
      <c r="V634" s="50" t="str">
        <f t="shared" si="204"/>
        <v/>
      </c>
      <c r="W634" s="108" t="str">
        <f t="shared" si="205"/>
        <v/>
      </c>
      <c r="X634" s="17"/>
      <c r="Y634" s="341"/>
      <c r="Z634" s="350"/>
      <c r="AA634" s="83"/>
    </row>
    <row r="635" spans="1:27" ht="15.75" x14ac:dyDescent="0.25">
      <c r="A635" s="23">
        <v>628</v>
      </c>
      <c r="B635" s="19"/>
      <c r="C635" s="20"/>
      <c r="D635" s="55"/>
      <c r="E635" s="24" t="str">
        <f t="shared" si="191"/>
        <v/>
      </c>
      <c r="F635" s="25" t="str">
        <f t="shared" si="192"/>
        <v/>
      </c>
      <c r="G635" s="52" t="str">
        <f t="shared" si="193"/>
        <v/>
      </c>
      <c r="H635" s="102" t="str">
        <f t="shared" si="202"/>
        <v/>
      </c>
      <c r="I635" s="149" t="s">
        <v>210</v>
      </c>
      <c r="J635" s="26" t="str">
        <f t="shared" si="201"/>
        <v/>
      </c>
      <c r="K635" s="18"/>
      <c r="L635" s="18"/>
      <c r="M635" s="18"/>
      <c r="N635" s="48" t="str">
        <f t="shared" si="194"/>
        <v/>
      </c>
      <c r="O635" s="21"/>
      <c r="P635" s="18"/>
      <c r="Q635" s="48" t="str">
        <f t="shared" si="199"/>
        <v/>
      </c>
      <c r="R635" s="70" t="str">
        <f t="shared" si="196"/>
        <v/>
      </c>
      <c r="S635" s="22"/>
      <c r="T635" s="49" t="str">
        <f t="shared" si="197"/>
        <v/>
      </c>
      <c r="U635" s="49" t="str">
        <f t="shared" si="203"/>
        <v/>
      </c>
      <c r="V635" s="50" t="str">
        <f t="shared" si="204"/>
        <v/>
      </c>
      <c r="W635" s="108" t="str">
        <f t="shared" si="205"/>
        <v/>
      </c>
      <c r="X635" s="17"/>
      <c r="Y635" s="341"/>
      <c r="Z635" s="350"/>
    </row>
    <row r="636" spans="1:27" ht="15.75" x14ac:dyDescent="0.25">
      <c r="A636" s="23">
        <v>629</v>
      </c>
      <c r="B636" s="19"/>
      <c r="C636" s="20"/>
      <c r="D636" s="55"/>
      <c r="E636" s="24" t="str">
        <f t="shared" si="191"/>
        <v/>
      </c>
      <c r="F636" s="25" t="str">
        <f t="shared" si="192"/>
        <v/>
      </c>
      <c r="G636" s="52" t="str">
        <f t="shared" si="193"/>
        <v/>
      </c>
      <c r="H636" s="102" t="str">
        <f t="shared" si="202"/>
        <v/>
      </c>
      <c r="I636" s="149" t="s">
        <v>210</v>
      </c>
      <c r="J636" s="26" t="str">
        <f t="shared" si="201"/>
        <v/>
      </c>
      <c r="K636" s="18"/>
      <c r="L636" s="18"/>
      <c r="M636" s="18"/>
      <c r="N636" s="48" t="str">
        <f t="shared" si="194"/>
        <v/>
      </c>
      <c r="O636" s="21"/>
      <c r="P636" s="18"/>
      <c r="Q636" s="48" t="str">
        <f t="shared" si="199"/>
        <v/>
      </c>
      <c r="R636" s="70" t="str">
        <f t="shared" si="196"/>
        <v/>
      </c>
      <c r="S636" s="22"/>
      <c r="T636" s="49" t="str">
        <f t="shared" si="197"/>
        <v/>
      </c>
      <c r="U636" s="49" t="str">
        <f t="shared" si="203"/>
        <v/>
      </c>
      <c r="V636" s="50" t="str">
        <f t="shared" si="204"/>
        <v/>
      </c>
      <c r="W636" s="108" t="str">
        <f t="shared" si="205"/>
        <v/>
      </c>
      <c r="X636" s="17"/>
      <c r="Y636" s="341"/>
      <c r="Z636" s="350"/>
    </row>
    <row r="637" spans="1:27" ht="15.75" x14ac:dyDescent="0.25">
      <c r="A637" s="23">
        <v>630</v>
      </c>
      <c r="B637" s="19"/>
      <c r="C637" s="20"/>
      <c r="D637" s="55"/>
      <c r="E637" s="24" t="str">
        <f t="shared" si="191"/>
        <v/>
      </c>
      <c r="F637" s="25" t="str">
        <f t="shared" si="192"/>
        <v/>
      </c>
      <c r="G637" s="52" t="str">
        <f t="shared" si="193"/>
        <v/>
      </c>
      <c r="H637" s="102" t="str">
        <f t="shared" si="202"/>
        <v/>
      </c>
      <c r="I637" s="149" t="s">
        <v>210</v>
      </c>
      <c r="J637" s="26" t="str">
        <f t="shared" si="201"/>
        <v/>
      </c>
      <c r="K637" s="18"/>
      <c r="L637" s="18"/>
      <c r="M637" s="18"/>
      <c r="N637" s="48" t="str">
        <f t="shared" si="194"/>
        <v/>
      </c>
      <c r="O637" s="21"/>
      <c r="P637" s="18"/>
      <c r="Q637" s="48" t="str">
        <f t="shared" si="199"/>
        <v/>
      </c>
      <c r="R637" s="70" t="str">
        <f t="shared" si="196"/>
        <v/>
      </c>
      <c r="S637" s="22"/>
      <c r="T637" s="49" t="str">
        <f t="shared" si="197"/>
        <v/>
      </c>
      <c r="U637" s="49" t="str">
        <f t="shared" si="203"/>
        <v/>
      </c>
      <c r="V637" s="50" t="str">
        <f t="shared" si="204"/>
        <v/>
      </c>
      <c r="W637" s="108" t="str">
        <f t="shared" si="205"/>
        <v/>
      </c>
      <c r="X637" s="17"/>
      <c r="Y637" s="341"/>
      <c r="Z637" s="350"/>
    </row>
    <row r="638" spans="1:27" ht="15.75" x14ac:dyDescent="0.25">
      <c r="A638" s="23">
        <v>631</v>
      </c>
      <c r="B638" s="19"/>
      <c r="C638" s="20"/>
      <c r="D638" s="55"/>
      <c r="E638" s="24" t="str">
        <f t="shared" si="191"/>
        <v/>
      </c>
      <c r="F638" s="25" t="str">
        <f t="shared" si="192"/>
        <v/>
      </c>
      <c r="G638" s="52" t="str">
        <f t="shared" si="193"/>
        <v/>
      </c>
      <c r="H638" s="102" t="str">
        <f t="shared" si="202"/>
        <v/>
      </c>
      <c r="I638" s="149" t="s">
        <v>210</v>
      </c>
      <c r="J638" s="26" t="str">
        <f t="shared" si="201"/>
        <v/>
      </c>
      <c r="K638" s="18"/>
      <c r="L638" s="18"/>
      <c r="M638" s="18"/>
      <c r="N638" s="48" t="str">
        <f t="shared" si="194"/>
        <v/>
      </c>
      <c r="O638" s="21"/>
      <c r="P638" s="18"/>
      <c r="Q638" s="48" t="str">
        <f t="shared" si="199"/>
        <v/>
      </c>
      <c r="R638" s="70" t="str">
        <f t="shared" si="196"/>
        <v/>
      </c>
      <c r="S638" s="22"/>
      <c r="T638" s="49" t="str">
        <f t="shared" si="197"/>
        <v/>
      </c>
      <c r="U638" s="49" t="str">
        <f t="shared" si="203"/>
        <v/>
      </c>
      <c r="V638" s="50" t="str">
        <f t="shared" si="204"/>
        <v/>
      </c>
      <c r="W638" s="108" t="str">
        <f t="shared" si="205"/>
        <v/>
      </c>
      <c r="X638" s="17"/>
      <c r="Y638" s="341"/>
      <c r="Z638" s="350"/>
    </row>
    <row r="639" spans="1:27" ht="15.75" x14ac:dyDescent="0.25">
      <c r="A639" s="23">
        <v>632</v>
      </c>
      <c r="B639" s="19"/>
      <c r="C639" s="20"/>
      <c r="D639" s="55"/>
      <c r="E639" s="24" t="str">
        <f t="shared" si="191"/>
        <v/>
      </c>
      <c r="F639" s="25" t="str">
        <f t="shared" si="192"/>
        <v/>
      </c>
      <c r="G639" s="52" t="str">
        <f t="shared" si="193"/>
        <v/>
      </c>
      <c r="H639" s="102" t="str">
        <f t="shared" si="202"/>
        <v/>
      </c>
      <c r="I639" s="149" t="s">
        <v>210</v>
      </c>
      <c r="J639" s="26" t="str">
        <f t="shared" si="201"/>
        <v/>
      </c>
      <c r="K639" s="18"/>
      <c r="L639" s="18"/>
      <c r="M639" s="18"/>
      <c r="N639" s="48" t="str">
        <f t="shared" si="194"/>
        <v/>
      </c>
      <c r="O639" s="21"/>
      <c r="P639" s="18"/>
      <c r="Q639" s="48" t="str">
        <f t="shared" si="199"/>
        <v/>
      </c>
      <c r="R639" s="70" t="str">
        <f t="shared" si="196"/>
        <v/>
      </c>
      <c r="S639" s="22"/>
      <c r="T639" s="49" t="str">
        <f t="shared" si="197"/>
        <v/>
      </c>
      <c r="U639" s="49" t="str">
        <f t="shared" si="203"/>
        <v/>
      </c>
      <c r="V639" s="50" t="str">
        <f t="shared" si="204"/>
        <v/>
      </c>
      <c r="W639" s="108" t="str">
        <f t="shared" si="205"/>
        <v/>
      </c>
      <c r="X639" s="17"/>
      <c r="Y639" s="341"/>
      <c r="Z639" s="350"/>
    </row>
    <row r="640" spans="1:27" ht="15.75" x14ac:dyDescent="0.25">
      <c r="A640" s="23">
        <v>633</v>
      </c>
      <c r="B640" s="19"/>
      <c r="C640" s="20"/>
      <c r="D640" s="55"/>
      <c r="E640" s="24" t="str">
        <f t="shared" si="191"/>
        <v/>
      </c>
      <c r="F640" s="25" t="str">
        <f t="shared" si="192"/>
        <v/>
      </c>
      <c r="G640" s="52" t="str">
        <f t="shared" si="193"/>
        <v/>
      </c>
      <c r="H640" s="102" t="str">
        <f t="shared" si="202"/>
        <v/>
      </c>
      <c r="I640" s="149" t="s">
        <v>210</v>
      </c>
      <c r="J640" s="26" t="str">
        <f t="shared" si="201"/>
        <v/>
      </c>
      <c r="K640" s="18"/>
      <c r="L640" s="18"/>
      <c r="M640" s="18"/>
      <c r="N640" s="48" t="str">
        <f t="shared" si="194"/>
        <v/>
      </c>
      <c r="O640" s="21"/>
      <c r="P640" s="18"/>
      <c r="Q640" s="48" t="str">
        <f t="shared" si="199"/>
        <v/>
      </c>
      <c r="R640" s="70" t="str">
        <f t="shared" si="196"/>
        <v/>
      </c>
      <c r="S640" s="22"/>
      <c r="T640" s="49" t="str">
        <f t="shared" si="197"/>
        <v/>
      </c>
      <c r="U640" s="49" t="str">
        <f t="shared" si="203"/>
        <v/>
      </c>
      <c r="V640" s="50" t="str">
        <f t="shared" si="204"/>
        <v/>
      </c>
      <c r="W640" s="108" t="str">
        <f t="shared" si="205"/>
        <v/>
      </c>
      <c r="X640" s="17"/>
      <c r="Y640" s="341"/>
      <c r="Z640" s="350"/>
    </row>
    <row r="641" spans="1:26" ht="15.75" x14ac:dyDescent="0.25">
      <c r="A641" s="23">
        <v>634</v>
      </c>
      <c r="B641" s="19"/>
      <c r="C641" s="20"/>
      <c r="D641" s="55"/>
      <c r="E641" s="24" t="str">
        <f t="shared" si="191"/>
        <v/>
      </c>
      <c r="F641" s="25" t="str">
        <f t="shared" si="192"/>
        <v/>
      </c>
      <c r="G641" s="52" t="str">
        <f t="shared" si="193"/>
        <v/>
      </c>
      <c r="H641" s="102" t="str">
        <f t="shared" si="202"/>
        <v/>
      </c>
      <c r="I641" s="149" t="s">
        <v>210</v>
      </c>
      <c r="J641" s="26" t="str">
        <f t="shared" si="201"/>
        <v/>
      </c>
      <c r="K641" s="18"/>
      <c r="L641" s="18"/>
      <c r="M641" s="18"/>
      <c r="N641" s="48" t="str">
        <f t="shared" si="194"/>
        <v/>
      </c>
      <c r="O641" s="21"/>
      <c r="P641" s="18"/>
      <c r="Q641" s="48" t="str">
        <f t="shared" si="199"/>
        <v/>
      </c>
      <c r="R641" s="70" t="str">
        <f t="shared" si="196"/>
        <v/>
      </c>
      <c r="S641" s="22"/>
      <c r="T641" s="49" t="str">
        <f t="shared" si="197"/>
        <v/>
      </c>
      <c r="U641" s="49" t="str">
        <f>IF(E641="","",0.3*R641)</f>
        <v/>
      </c>
      <c r="V641" s="50" t="str">
        <f>IF(E641="","",R641*0.3)</f>
        <v/>
      </c>
      <c r="W641" s="108" t="str">
        <f t="shared" si="205"/>
        <v/>
      </c>
      <c r="X641" s="17"/>
      <c r="Y641" s="383"/>
      <c r="Z641" s="349"/>
    </row>
    <row r="642" spans="1:26" ht="15.75" x14ac:dyDescent="0.25">
      <c r="A642" s="23">
        <v>635</v>
      </c>
      <c r="B642" s="19"/>
      <c r="C642" s="20"/>
      <c r="D642" s="55"/>
      <c r="E642" s="24" t="str">
        <f t="shared" si="191"/>
        <v/>
      </c>
      <c r="F642" s="25" t="str">
        <f t="shared" si="192"/>
        <v/>
      </c>
      <c r="G642" s="52" t="str">
        <f t="shared" si="193"/>
        <v/>
      </c>
      <c r="H642" s="102" t="str">
        <f t="shared" si="202"/>
        <v/>
      </c>
      <c r="I642" s="149" t="s">
        <v>210</v>
      </c>
      <c r="J642" s="26" t="str">
        <f t="shared" si="201"/>
        <v/>
      </c>
      <c r="K642" s="18"/>
      <c r="L642" s="18"/>
      <c r="M642" s="18"/>
      <c r="N642" s="48" t="str">
        <f t="shared" si="194"/>
        <v/>
      </c>
      <c r="O642" s="21"/>
      <c r="P642" s="18"/>
      <c r="Q642" s="48" t="str">
        <f t="shared" si="199"/>
        <v/>
      </c>
      <c r="R642" s="70" t="str">
        <f t="shared" si="196"/>
        <v/>
      </c>
      <c r="S642" s="22"/>
      <c r="T642" s="49" t="str">
        <f t="shared" si="197"/>
        <v/>
      </c>
      <c r="U642" s="49" t="str">
        <f t="shared" ref="U642:U705" si="206">IF(E642="","",0.3*R642)</f>
        <v/>
      </c>
      <c r="V642" s="50" t="str">
        <f t="shared" ref="V642:V646" si="207">IF(E642="","",R642*0.3)</f>
        <v/>
      </c>
      <c r="W642" s="108" t="str">
        <f t="shared" si="205"/>
        <v/>
      </c>
      <c r="X642" s="17"/>
      <c r="Y642" s="383"/>
      <c r="Z642" s="350"/>
    </row>
    <row r="643" spans="1:26" ht="15.75" x14ac:dyDescent="0.25">
      <c r="A643" s="23">
        <v>636</v>
      </c>
      <c r="B643" s="19"/>
      <c r="C643" s="20"/>
      <c r="D643" s="55"/>
      <c r="E643" s="24" t="str">
        <f t="shared" si="191"/>
        <v/>
      </c>
      <c r="F643" s="25" t="str">
        <f t="shared" si="192"/>
        <v/>
      </c>
      <c r="G643" s="52" t="str">
        <f t="shared" si="193"/>
        <v/>
      </c>
      <c r="H643" s="102" t="str">
        <f t="shared" si="202"/>
        <v/>
      </c>
      <c r="I643" s="149" t="s">
        <v>210</v>
      </c>
      <c r="J643" s="26" t="str">
        <f t="shared" si="201"/>
        <v/>
      </c>
      <c r="K643" s="18"/>
      <c r="L643" s="18"/>
      <c r="M643" s="18"/>
      <c r="N643" s="48" t="str">
        <f t="shared" si="194"/>
        <v/>
      </c>
      <c r="O643" s="21"/>
      <c r="P643" s="18"/>
      <c r="Q643" s="48" t="str">
        <f t="shared" si="199"/>
        <v/>
      </c>
      <c r="R643" s="70" t="str">
        <f t="shared" si="196"/>
        <v/>
      </c>
      <c r="S643" s="22"/>
      <c r="T643" s="49" t="str">
        <f t="shared" si="197"/>
        <v/>
      </c>
      <c r="U643" s="49" t="str">
        <f t="shared" si="206"/>
        <v/>
      </c>
      <c r="V643" s="50" t="str">
        <f t="shared" si="207"/>
        <v/>
      </c>
      <c r="W643" s="108" t="str">
        <f t="shared" si="205"/>
        <v/>
      </c>
      <c r="X643" s="17"/>
      <c r="Y643" s="383"/>
      <c r="Z643" s="350"/>
    </row>
    <row r="644" spans="1:26" ht="15.75" x14ac:dyDescent="0.25">
      <c r="A644" s="23">
        <v>637</v>
      </c>
      <c r="B644" s="19"/>
      <c r="C644" s="20"/>
      <c r="D644" s="55"/>
      <c r="E644" s="24" t="str">
        <f t="shared" si="191"/>
        <v/>
      </c>
      <c r="F644" s="25" t="str">
        <f t="shared" si="192"/>
        <v/>
      </c>
      <c r="G644" s="52" t="str">
        <f t="shared" si="193"/>
        <v/>
      </c>
      <c r="H644" s="102" t="str">
        <f t="shared" si="202"/>
        <v/>
      </c>
      <c r="I644" s="149" t="s">
        <v>210</v>
      </c>
      <c r="J644" s="26" t="str">
        <f t="shared" si="201"/>
        <v/>
      </c>
      <c r="K644" s="18"/>
      <c r="L644" s="18"/>
      <c r="M644" s="18"/>
      <c r="N644" s="48" t="str">
        <f t="shared" si="194"/>
        <v/>
      </c>
      <c r="O644" s="21"/>
      <c r="P644" s="18"/>
      <c r="Q644" s="48" t="str">
        <f t="shared" si="199"/>
        <v/>
      </c>
      <c r="R644" s="70" t="str">
        <f t="shared" si="196"/>
        <v/>
      </c>
      <c r="S644" s="22"/>
      <c r="T644" s="49" t="str">
        <f t="shared" si="197"/>
        <v/>
      </c>
      <c r="U644" s="49" t="str">
        <f t="shared" si="206"/>
        <v/>
      </c>
      <c r="V644" s="50" t="str">
        <f t="shared" si="207"/>
        <v/>
      </c>
      <c r="W644" s="108" t="str">
        <f t="shared" si="205"/>
        <v/>
      </c>
      <c r="X644" s="17"/>
      <c r="Y644" s="383"/>
      <c r="Z644" s="350"/>
    </row>
    <row r="645" spans="1:26" ht="15.75" x14ac:dyDescent="0.25">
      <c r="A645" s="23">
        <v>638</v>
      </c>
      <c r="B645" s="19"/>
      <c r="C645" s="20"/>
      <c r="D645" s="55"/>
      <c r="E645" s="24" t="str">
        <f t="shared" si="191"/>
        <v/>
      </c>
      <c r="F645" s="25" t="str">
        <f t="shared" si="192"/>
        <v/>
      </c>
      <c r="G645" s="52" t="str">
        <f t="shared" si="193"/>
        <v/>
      </c>
      <c r="H645" s="102" t="str">
        <f t="shared" si="202"/>
        <v/>
      </c>
      <c r="I645" s="149" t="s">
        <v>210</v>
      </c>
      <c r="J645" s="26" t="str">
        <f t="shared" si="201"/>
        <v/>
      </c>
      <c r="K645" s="18"/>
      <c r="L645" s="18"/>
      <c r="M645" s="18"/>
      <c r="N645" s="48" t="str">
        <f t="shared" si="194"/>
        <v/>
      </c>
      <c r="O645" s="21"/>
      <c r="P645" s="18"/>
      <c r="Q645" s="48" t="str">
        <f t="shared" si="199"/>
        <v/>
      </c>
      <c r="R645" s="70" t="str">
        <f t="shared" si="196"/>
        <v/>
      </c>
      <c r="S645" s="22"/>
      <c r="T645" s="49" t="str">
        <f t="shared" si="197"/>
        <v/>
      </c>
      <c r="U645" s="49" t="str">
        <f t="shared" si="206"/>
        <v/>
      </c>
      <c r="V645" s="50" t="str">
        <f t="shared" si="207"/>
        <v/>
      </c>
      <c r="W645" s="108" t="str">
        <f t="shared" si="205"/>
        <v/>
      </c>
      <c r="X645" s="17"/>
      <c r="Y645" s="383"/>
      <c r="Z645" s="350"/>
    </row>
    <row r="646" spans="1:26" ht="15.75" x14ac:dyDescent="0.25">
      <c r="A646" s="23">
        <v>639</v>
      </c>
      <c r="B646" s="19"/>
      <c r="C646" s="20"/>
      <c r="D646" s="55"/>
      <c r="E646" s="24" t="str">
        <f t="shared" si="191"/>
        <v/>
      </c>
      <c r="F646" s="25" t="str">
        <f t="shared" si="192"/>
        <v/>
      </c>
      <c r="G646" s="52" t="str">
        <f t="shared" si="193"/>
        <v/>
      </c>
      <c r="H646" s="102" t="str">
        <f t="shared" si="202"/>
        <v/>
      </c>
      <c r="I646" s="149" t="s">
        <v>210</v>
      </c>
      <c r="J646" s="26" t="str">
        <f t="shared" si="201"/>
        <v/>
      </c>
      <c r="K646" s="18"/>
      <c r="L646" s="18"/>
      <c r="M646" s="18"/>
      <c r="N646" s="48" t="str">
        <f t="shared" si="194"/>
        <v/>
      </c>
      <c r="O646" s="21"/>
      <c r="P646" s="18"/>
      <c r="Q646" s="48" t="str">
        <f t="shared" si="199"/>
        <v/>
      </c>
      <c r="R646" s="70" t="str">
        <f t="shared" si="196"/>
        <v/>
      </c>
      <c r="S646" s="22"/>
      <c r="T646" s="49" t="str">
        <f t="shared" si="197"/>
        <v/>
      </c>
      <c r="U646" s="49" t="str">
        <f>IF(E646="","",0.3*R646)</f>
        <v/>
      </c>
      <c r="V646" s="50" t="str">
        <f t="shared" si="207"/>
        <v/>
      </c>
      <c r="W646" s="108" t="str">
        <f t="shared" si="205"/>
        <v/>
      </c>
      <c r="X646" s="17"/>
      <c r="Y646" s="383"/>
      <c r="Z646" s="350"/>
    </row>
    <row r="647" spans="1:26" ht="15.75" x14ac:dyDescent="0.25">
      <c r="A647" s="23">
        <v>640</v>
      </c>
      <c r="B647" s="19"/>
      <c r="C647" s="20"/>
      <c r="D647" s="55"/>
      <c r="E647" s="24" t="str">
        <f t="shared" ref="E647:E710" si="208">IF(C647="","",VLOOKUP(C647,bdsocios,2,FALSE))</f>
        <v/>
      </c>
      <c r="F647" s="25" t="str">
        <f t="shared" ref="F647:F710" si="209">IF(C647="","",VLOOKUP(C647,bdsocios,3,FALSE))</f>
        <v/>
      </c>
      <c r="G647" s="52" t="str">
        <f t="shared" ref="G647:G710" si="210">IF(C647="","",VLOOKUP(C647,bdsocios,4,FALSE))</f>
        <v/>
      </c>
      <c r="H647" s="102" t="str">
        <f t="shared" si="202"/>
        <v/>
      </c>
      <c r="I647" s="149" t="s">
        <v>210</v>
      </c>
      <c r="J647" s="26" t="str">
        <f t="shared" ref="J647:J710" si="211">IF(E647="","","KGS")</f>
        <v/>
      </c>
      <c r="K647" s="18"/>
      <c r="L647" s="18"/>
      <c r="M647" s="18"/>
      <c r="N647" s="48" t="str">
        <f t="shared" ref="N647:N710" si="212">IF(E647="","",K647+L647+M647)</f>
        <v/>
      </c>
      <c r="O647" s="21"/>
      <c r="P647" s="18"/>
      <c r="Q647" s="48" t="str">
        <f t="shared" ref="Q647:Q710" si="213">IF(E647="","",2*O647)</f>
        <v/>
      </c>
      <c r="R647" s="70" t="str">
        <f t="shared" ref="R647:R710" si="214">IF(E647="","",N647-P647-Q647)</f>
        <v/>
      </c>
      <c r="S647" s="22"/>
      <c r="T647" s="49" t="str">
        <f t="shared" ref="T647:T710" si="215">IF(N647="","",R647*S647)</f>
        <v/>
      </c>
      <c r="U647" s="49" t="str">
        <f>IF(E647="","",0.3*R647)</f>
        <v/>
      </c>
      <c r="V647" s="50" t="str">
        <f t="shared" ref="V647:V710" si="216">IF(E647="","",R647*0.3)</f>
        <v/>
      </c>
      <c r="W647" s="108" t="str">
        <f t="shared" si="205"/>
        <v/>
      </c>
      <c r="X647" s="17"/>
      <c r="Y647" s="383"/>
      <c r="Z647" s="350"/>
    </row>
    <row r="648" spans="1:26" ht="15.75" x14ac:dyDescent="0.25">
      <c r="A648" s="23">
        <v>641</v>
      </c>
      <c r="B648" s="19"/>
      <c r="C648" s="20"/>
      <c r="D648" s="55"/>
      <c r="E648" s="24" t="str">
        <f t="shared" si="208"/>
        <v/>
      </c>
      <c r="F648" s="25" t="str">
        <f t="shared" si="209"/>
        <v/>
      </c>
      <c r="G648" s="52" t="str">
        <f t="shared" si="210"/>
        <v/>
      </c>
      <c r="H648" s="102" t="str">
        <f t="shared" si="202"/>
        <v/>
      </c>
      <c r="I648" s="149" t="s">
        <v>210</v>
      </c>
      <c r="J648" s="26" t="str">
        <f t="shared" si="211"/>
        <v/>
      </c>
      <c r="K648" s="18"/>
      <c r="L648" s="18"/>
      <c r="M648" s="18"/>
      <c r="N648" s="48" t="str">
        <f t="shared" si="212"/>
        <v/>
      </c>
      <c r="O648" s="21"/>
      <c r="P648" s="18"/>
      <c r="Q648" s="48" t="str">
        <f t="shared" si="213"/>
        <v/>
      </c>
      <c r="R648" s="70" t="str">
        <f t="shared" si="214"/>
        <v/>
      </c>
      <c r="S648" s="22"/>
      <c r="T648" s="49" t="str">
        <f t="shared" si="215"/>
        <v/>
      </c>
      <c r="U648" s="49" t="str">
        <f t="shared" si="206"/>
        <v/>
      </c>
      <c r="V648" s="50" t="str">
        <f t="shared" si="216"/>
        <v/>
      </c>
      <c r="W648" s="108" t="str">
        <f t="shared" si="205"/>
        <v/>
      </c>
      <c r="X648" s="17"/>
      <c r="Y648" s="383"/>
      <c r="Z648" s="350"/>
    </row>
    <row r="649" spans="1:26" ht="15.75" x14ac:dyDescent="0.25">
      <c r="A649" s="23">
        <v>642</v>
      </c>
      <c r="B649" s="19"/>
      <c r="C649" s="20"/>
      <c r="D649" s="55"/>
      <c r="E649" s="24" t="str">
        <f t="shared" si="208"/>
        <v/>
      </c>
      <c r="F649" s="25" t="str">
        <f t="shared" si="209"/>
        <v/>
      </c>
      <c r="G649" s="52" t="str">
        <f t="shared" si="210"/>
        <v/>
      </c>
      <c r="H649" s="102" t="str">
        <f t="shared" si="202"/>
        <v/>
      </c>
      <c r="I649" s="149" t="s">
        <v>210</v>
      </c>
      <c r="J649" s="26" t="str">
        <f t="shared" si="211"/>
        <v/>
      </c>
      <c r="K649" s="18"/>
      <c r="L649" s="18"/>
      <c r="M649" s="18"/>
      <c r="N649" s="48" t="str">
        <f t="shared" si="212"/>
        <v/>
      </c>
      <c r="O649" s="21"/>
      <c r="P649" s="18"/>
      <c r="Q649" s="48" t="str">
        <f t="shared" si="213"/>
        <v/>
      </c>
      <c r="R649" s="70" t="str">
        <f t="shared" si="214"/>
        <v/>
      </c>
      <c r="S649" s="22"/>
      <c r="T649" s="49" t="str">
        <f t="shared" si="215"/>
        <v/>
      </c>
      <c r="U649" s="49" t="str">
        <f t="shared" si="206"/>
        <v/>
      </c>
      <c r="V649" s="50" t="str">
        <f t="shared" si="216"/>
        <v/>
      </c>
      <c r="W649" s="108" t="str">
        <f t="shared" si="205"/>
        <v/>
      </c>
      <c r="X649" s="17"/>
      <c r="Y649" s="383"/>
      <c r="Z649" s="350"/>
    </row>
    <row r="650" spans="1:26" ht="15.75" x14ac:dyDescent="0.25">
      <c r="A650" s="23">
        <v>643</v>
      </c>
      <c r="B650" s="19"/>
      <c r="C650" s="20"/>
      <c r="D650" s="55"/>
      <c r="E650" s="24" t="str">
        <f t="shared" si="208"/>
        <v/>
      </c>
      <c r="F650" s="25" t="str">
        <f t="shared" si="209"/>
        <v/>
      </c>
      <c r="G650" s="52" t="str">
        <f t="shared" si="210"/>
        <v/>
      </c>
      <c r="H650" s="102" t="str">
        <f t="shared" si="202"/>
        <v/>
      </c>
      <c r="I650" s="149" t="s">
        <v>210</v>
      </c>
      <c r="J650" s="26" t="str">
        <f t="shared" si="211"/>
        <v/>
      </c>
      <c r="K650" s="18"/>
      <c r="L650" s="18"/>
      <c r="M650" s="18"/>
      <c r="N650" s="48" t="str">
        <f t="shared" si="212"/>
        <v/>
      </c>
      <c r="O650" s="21"/>
      <c r="P650" s="18"/>
      <c r="Q650" s="48" t="str">
        <f t="shared" si="213"/>
        <v/>
      </c>
      <c r="R650" s="70" t="str">
        <f t="shared" si="214"/>
        <v/>
      </c>
      <c r="S650" s="22"/>
      <c r="T650" s="49" t="str">
        <f t="shared" si="215"/>
        <v/>
      </c>
      <c r="U650" s="49" t="str">
        <f t="shared" si="206"/>
        <v/>
      </c>
      <c r="V650" s="50" t="str">
        <f t="shared" si="216"/>
        <v/>
      </c>
      <c r="W650" s="108" t="str">
        <f t="shared" si="205"/>
        <v/>
      </c>
      <c r="X650" s="17"/>
      <c r="Y650" s="383"/>
      <c r="Z650" s="350"/>
    </row>
    <row r="651" spans="1:26" ht="15.75" x14ac:dyDescent="0.25">
      <c r="A651" s="23">
        <v>644</v>
      </c>
      <c r="B651" s="19"/>
      <c r="C651" s="20"/>
      <c r="D651" s="55"/>
      <c r="E651" s="24" t="str">
        <f t="shared" si="208"/>
        <v/>
      </c>
      <c r="F651" s="25" t="str">
        <f t="shared" si="209"/>
        <v/>
      </c>
      <c r="G651" s="52" t="str">
        <f t="shared" si="210"/>
        <v/>
      </c>
      <c r="H651" s="102" t="str">
        <f t="shared" si="202"/>
        <v/>
      </c>
      <c r="I651" s="149" t="s">
        <v>210</v>
      </c>
      <c r="J651" s="26" t="str">
        <f t="shared" si="211"/>
        <v/>
      </c>
      <c r="K651" s="18"/>
      <c r="L651" s="18"/>
      <c r="M651" s="18"/>
      <c r="N651" s="48" t="str">
        <f t="shared" si="212"/>
        <v/>
      </c>
      <c r="O651" s="21"/>
      <c r="P651" s="18"/>
      <c r="Q651" s="48" t="str">
        <f t="shared" si="213"/>
        <v/>
      </c>
      <c r="R651" s="70" t="str">
        <f t="shared" si="214"/>
        <v/>
      </c>
      <c r="S651" s="22"/>
      <c r="T651" s="49" t="str">
        <f t="shared" si="215"/>
        <v/>
      </c>
      <c r="U651" s="49" t="str">
        <f t="shared" si="206"/>
        <v/>
      </c>
      <c r="V651" s="50" t="str">
        <f t="shared" si="216"/>
        <v/>
      </c>
      <c r="W651" s="108" t="str">
        <f t="shared" si="205"/>
        <v/>
      </c>
      <c r="X651" s="17"/>
      <c r="Y651" s="383"/>
      <c r="Z651" s="350"/>
    </row>
    <row r="652" spans="1:26" ht="15.75" x14ac:dyDescent="0.25">
      <c r="A652" s="23">
        <v>645</v>
      </c>
      <c r="B652" s="19"/>
      <c r="C652" s="20"/>
      <c r="D652" s="55"/>
      <c r="E652" s="24" t="str">
        <f t="shared" si="208"/>
        <v/>
      </c>
      <c r="F652" s="25" t="str">
        <f t="shared" si="209"/>
        <v/>
      </c>
      <c r="G652" s="52" t="str">
        <f t="shared" si="210"/>
        <v/>
      </c>
      <c r="H652" s="102" t="str">
        <f t="shared" si="202"/>
        <v/>
      </c>
      <c r="I652" s="149" t="s">
        <v>210</v>
      </c>
      <c r="J652" s="26" t="str">
        <f t="shared" si="211"/>
        <v/>
      </c>
      <c r="K652" s="18"/>
      <c r="L652" s="18"/>
      <c r="M652" s="18"/>
      <c r="N652" s="48" t="str">
        <f t="shared" si="212"/>
        <v/>
      </c>
      <c r="O652" s="21"/>
      <c r="P652" s="18"/>
      <c r="Q652" s="48" t="str">
        <f t="shared" si="213"/>
        <v/>
      </c>
      <c r="R652" s="70" t="str">
        <f t="shared" si="214"/>
        <v/>
      </c>
      <c r="S652" s="22"/>
      <c r="T652" s="49" t="str">
        <f t="shared" si="215"/>
        <v/>
      </c>
      <c r="U652" s="49" t="str">
        <f t="shared" si="206"/>
        <v/>
      </c>
      <c r="V652" s="50" t="str">
        <f t="shared" si="216"/>
        <v/>
      </c>
      <c r="W652" s="108" t="str">
        <f t="shared" si="205"/>
        <v/>
      </c>
      <c r="X652" s="17"/>
      <c r="Y652" s="383"/>
      <c r="Z652" s="350"/>
    </row>
    <row r="653" spans="1:26" ht="15.75" x14ac:dyDescent="0.25">
      <c r="A653" s="23">
        <v>646</v>
      </c>
      <c r="B653" s="19"/>
      <c r="C653" s="20"/>
      <c r="D653" s="55"/>
      <c r="E653" s="24" t="str">
        <f t="shared" si="208"/>
        <v/>
      </c>
      <c r="F653" s="25" t="str">
        <f t="shared" si="209"/>
        <v/>
      </c>
      <c r="G653" s="52" t="str">
        <f t="shared" si="210"/>
        <v/>
      </c>
      <c r="H653" s="102" t="str">
        <f t="shared" si="202"/>
        <v/>
      </c>
      <c r="I653" s="149" t="s">
        <v>210</v>
      </c>
      <c r="J653" s="26" t="str">
        <f t="shared" si="211"/>
        <v/>
      </c>
      <c r="K653" s="18"/>
      <c r="L653" s="18"/>
      <c r="M653" s="18"/>
      <c r="N653" s="48" t="str">
        <f t="shared" si="212"/>
        <v/>
      </c>
      <c r="O653" s="21"/>
      <c r="P653" s="18"/>
      <c r="Q653" s="48" t="str">
        <f t="shared" si="213"/>
        <v/>
      </c>
      <c r="R653" s="70" t="str">
        <f t="shared" si="214"/>
        <v/>
      </c>
      <c r="S653" s="22"/>
      <c r="T653" s="49" t="str">
        <f t="shared" si="215"/>
        <v/>
      </c>
      <c r="U653" s="49" t="str">
        <f t="shared" si="206"/>
        <v/>
      </c>
      <c r="V653" s="50" t="str">
        <f t="shared" si="216"/>
        <v/>
      </c>
      <c r="W653" s="108" t="str">
        <f t="shared" si="205"/>
        <v/>
      </c>
      <c r="X653" s="17"/>
      <c r="Y653" s="383"/>
      <c r="Z653" s="350"/>
    </row>
    <row r="654" spans="1:26" ht="15.75" x14ac:dyDescent="0.25">
      <c r="A654" s="23">
        <v>647</v>
      </c>
      <c r="B654" s="19"/>
      <c r="C654" s="20"/>
      <c r="D654" s="55"/>
      <c r="E654" s="24" t="str">
        <f t="shared" si="208"/>
        <v/>
      </c>
      <c r="F654" s="25" t="str">
        <f t="shared" si="209"/>
        <v/>
      </c>
      <c r="G654" s="52" t="str">
        <f t="shared" si="210"/>
        <v/>
      </c>
      <c r="H654" s="102" t="str">
        <f t="shared" si="202"/>
        <v/>
      </c>
      <c r="I654" s="149" t="s">
        <v>210</v>
      </c>
      <c r="J654" s="26" t="str">
        <f t="shared" si="211"/>
        <v/>
      </c>
      <c r="K654" s="18"/>
      <c r="L654" s="18"/>
      <c r="M654" s="18"/>
      <c r="N654" s="48" t="str">
        <f t="shared" si="212"/>
        <v/>
      </c>
      <c r="O654" s="21"/>
      <c r="P654" s="18"/>
      <c r="Q654" s="48" t="str">
        <f t="shared" si="213"/>
        <v/>
      </c>
      <c r="R654" s="70" t="str">
        <f t="shared" si="214"/>
        <v/>
      </c>
      <c r="S654" s="22"/>
      <c r="T654" s="49" t="str">
        <f t="shared" si="215"/>
        <v/>
      </c>
      <c r="U654" s="49" t="str">
        <f t="shared" si="206"/>
        <v/>
      </c>
      <c r="V654" s="50" t="str">
        <f t="shared" si="216"/>
        <v/>
      </c>
      <c r="W654" s="108" t="str">
        <f t="shared" si="205"/>
        <v/>
      </c>
      <c r="X654" s="17"/>
      <c r="Y654" s="383"/>
      <c r="Z654" s="350"/>
    </row>
    <row r="655" spans="1:26" ht="15.75" x14ac:dyDescent="0.25">
      <c r="A655" s="23">
        <v>648</v>
      </c>
      <c r="B655" s="19"/>
      <c r="C655" s="20"/>
      <c r="D655" s="55"/>
      <c r="E655" s="24" t="str">
        <f t="shared" si="208"/>
        <v/>
      </c>
      <c r="F655" s="25" t="str">
        <f t="shared" si="209"/>
        <v/>
      </c>
      <c r="G655" s="52" t="str">
        <f t="shared" si="210"/>
        <v/>
      </c>
      <c r="H655" s="102" t="str">
        <f t="shared" si="202"/>
        <v/>
      </c>
      <c r="I655" s="149" t="s">
        <v>210</v>
      </c>
      <c r="J655" s="26" t="str">
        <f t="shared" si="211"/>
        <v/>
      </c>
      <c r="K655" s="18"/>
      <c r="L655" s="18"/>
      <c r="M655" s="18"/>
      <c r="N655" s="48" t="str">
        <f t="shared" si="212"/>
        <v/>
      </c>
      <c r="O655" s="21"/>
      <c r="P655" s="18"/>
      <c r="Q655" s="48" t="str">
        <f t="shared" si="213"/>
        <v/>
      </c>
      <c r="R655" s="70" t="str">
        <f t="shared" si="214"/>
        <v/>
      </c>
      <c r="S655" s="22"/>
      <c r="T655" s="49" t="str">
        <f t="shared" si="215"/>
        <v/>
      </c>
      <c r="U655" s="49" t="str">
        <f t="shared" si="206"/>
        <v/>
      </c>
      <c r="V655" s="50" t="str">
        <f t="shared" si="216"/>
        <v/>
      </c>
      <c r="W655" s="108" t="str">
        <f t="shared" si="205"/>
        <v/>
      </c>
      <c r="X655" s="17"/>
      <c r="Y655" s="383"/>
      <c r="Z655" s="350"/>
    </row>
    <row r="656" spans="1:26" ht="15.75" x14ac:dyDescent="0.25">
      <c r="A656" s="23">
        <v>649</v>
      </c>
      <c r="B656" s="19"/>
      <c r="C656" s="20"/>
      <c r="D656" s="55"/>
      <c r="E656" s="24" t="str">
        <f t="shared" si="208"/>
        <v/>
      </c>
      <c r="F656" s="25" t="str">
        <f t="shared" si="209"/>
        <v/>
      </c>
      <c r="G656" s="52" t="str">
        <f t="shared" si="210"/>
        <v/>
      </c>
      <c r="H656" s="102" t="str">
        <f t="shared" si="202"/>
        <v/>
      </c>
      <c r="I656" s="149" t="s">
        <v>210</v>
      </c>
      <c r="J656" s="26" t="str">
        <f t="shared" si="211"/>
        <v/>
      </c>
      <c r="K656" s="18"/>
      <c r="L656" s="18"/>
      <c r="M656" s="18"/>
      <c r="N656" s="48" t="str">
        <f t="shared" si="212"/>
        <v/>
      </c>
      <c r="O656" s="21"/>
      <c r="P656" s="18"/>
      <c r="Q656" s="48" t="str">
        <f t="shared" si="213"/>
        <v/>
      </c>
      <c r="R656" s="70" t="str">
        <f t="shared" si="214"/>
        <v/>
      </c>
      <c r="S656" s="22"/>
      <c r="T656" s="49" t="str">
        <f t="shared" si="215"/>
        <v/>
      </c>
      <c r="U656" s="49" t="str">
        <f t="shared" si="206"/>
        <v/>
      </c>
      <c r="V656" s="50" t="str">
        <f t="shared" si="216"/>
        <v/>
      </c>
      <c r="W656" s="108" t="str">
        <f t="shared" si="205"/>
        <v/>
      </c>
      <c r="X656" s="17"/>
      <c r="Y656" s="383"/>
      <c r="Z656" s="350"/>
    </row>
    <row r="657" spans="1:27" ht="15.75" x14ac:dyDescent="0.25">
      <c r="A657" s="23">
        <v>650</v>
      </c>
      <c r="B657" s="19"/>
      <c r="C657" s="20"/>
      <c r="D657" s="55"/>
      <c r="E657" s="24" t="str">
        <f t="shared" si="208"/>
        <v/>
      </c>
      <c r="F657" s="25" t="str">
        <f t="shared" si="209"/>
        <v/>
      </c>
      <c r="G657" s="52" t="str">
        <f t="shared" si="210"/>
        <v/>
      </c>
      <c r="H657" s="102" t="str">
        <f t="shared" si="202"/>
        <v/>
      </c>
      <c r="I657" s="149" t="s">
        <v>210</v>
      </c>
      <c r="J657" s="26" t="str">
        <f t="shared" si="211"/>
        <v/>
      </c>
      <c r="K657" s="18"/>
      <c r="L657" s="18"/>
      <c r="M657" s="18"/>
      <c r="N657" s="48" t="str">
        <f t="shared" si="212"/>
        <v/>
      </c>
      <c r="O657" s="21"/>
      <c r="P657" s="18"/>
      <c r="Q657" s="48" t="str">
        <f t="shared" si="213"/>
        <v/>
      </c>
      <c r="R657" s="70" t="str">
        <f t="shared" si="214"/>
        <v/>
      </c>
      <c r="S657" s="22"/>
      <c r="T657" s="49" t="str">
        <f t="shared" si="215"/>
        <v/>
      </c>
      <c r="U657" s="49" t="str">
        <f t="shared" si="206"/>
        <v/>
      </c>
      <c r="V657" s="50" t="str">
        <f t="shared" si="216"/>
        <v/>
      </c>
      <c r="W657" s="108" t="str">
        <f t="shared" si="205"/>
        <v/>
      </c>
      <c r="X657" s="17"/>
      <c r="Y657" s="383"/>
      <c r="Z657" s="350"/>
    </row>
    <row r="658" spans="1:27" ht="15.75" x14ac:dyDescent="0.25">
      <c r="A658" s="23">
        <v>651</v>
      </c>
      <c r="B658" s="19"/>
      <c r="C658" s="20"/>
      <c r="D658" s="55"/>
      <c r="E658" s="24" t="str">
        <f t="shared" si="208"/>
        <v/>
      </c>
      <c r="F658" s="25" t="str">
        <f t="shared" si="209"/>
        <v/>
      </c>
      <c r="G658" s="52" t="str">
        <f t="shared" si="210"/>
        <v/>
      </c>
      <c r="H658" s="102" t="str">
        <f t="shared" si="202"/>
        <v/>
      </c>
      <c r="I658" s="149" t="s">
        <v>210</v>
      </c>
      <c r="J658" s="26" t="str">
        <f t="shared" si="211"/>
        <v/>
      </c>
      <c r="K658" s="18"/>
      <c r="L658" s="18"/>
      <c r="M658" s="18"/>
      <c r="N658" s="48" t="str">
        <f t="shared" si="212"/>
        <v/>
      </c>
      <c r="O658" s="21"/>
      <c r="P658" s="18"/>
      <c r="Q658" s="48" t="str">
        <f t="shared" si="213"/>
        <v/>
      </c>
      <c r="R658" s="70" t="str">
        <f t="shared" si="214"/>
        <v/>
      </c>
      <c r="S658" s="22"/>
      <c r="T658" s="49" t="str">
        <f t="shared" si="215"/>
        <v/>
      </c>
      <c r="U658" s="49" t="str">
        <f t="shared" si="206"/>
        <v/>
      </c>
      <c r="V658" s="50" t="str">
        <f t="shared" si="216"/>
        <v/>
      </c>
      <c r="W658" s="108" t="str">
        <f t="shared" si="205"/>
        <v/>
      </c>
      <c r="X658" s="17"/>
      <c r="Y658" s="383"/>
      <c r="Z658" s="350"/>
    </row>
    <row r="659" spans="1:27" ht="15.75" x14ac:dyDescent="0.25">
      <c r="A659" s="23">
        <v>652</v>
      </c>
      <c r="B659" s="19"/>
      <c r="C659" s="20"/>
      <c r="D659" s="55"/>
      <c r="E659" s="24" t="str">
        <f t="shared" si="208"/>
        <v/>
      </c>
      <c r="F659" s="25" t="str">
        <f t="shared" si="209"/>
        <v/>
      </c>
      <c r="G659" s="52" t="str">
        <f t="shared" si="210"/>
        <v/>
      </c>
      <c r="H659" s="102" t="str">
        <f t="shared" si="202"/>
        <v/>
      </c>
      <c r="I659" s="149" t="s">
        <v>210</v>
      </c>
      <c r="J659" s="26" t="str">
        <f t="shared" si="211"/>
        <v/>
      </c>
      <c r="K659" s="18"/>
      <c r="L659" s="18"/>
      <c r="M659" s="18"/>
      <c r="N659" s="48" t="str">
        <f t="shared" si="212"/>
        <v/>
      </c>
      <c r="O659" s="21"/>
      <c r="P659" s="18"/>
      <c r="Q659" s="48" t="str">
        <f t="shared" si="213"/>
        <v/>
      </c>
      <c r="R659" s="70" t="str">
        <f t="shared" si="214"/>
        <v/>
      </c>
      <c r="S659" s="22"/>
      <c r="T659" s="49" t="str">
        <f t="shared" si="215"/>
        <v/>
      </c>
      <c r="U659" s="49" t="str">
        <f t="shared" si="206"/>
        <v/>
      </c>
      <c r="V659" s="50" t="str">
        <f t="shared" si="216"/>
        <v/>
      </c>
      <c r="W659" s="108" t="str">
        <f t="shared" si="205"/>
        <v/>
      </c>
      <c r="X659" s="17"/>
      <c r="Y659" s="383"/>
      <c r="Z659" s="350"/>
    </row>
    <row r="660" spans="1:27" ht="15.75" x14ac:dyDescent="0.25">
      <c r="A660" s="23">
        <v>653</v>
      </c>
      <c r="B660" s="19"/>
      <c r="C660" s="20"/>
      <c r="D660" s="55"/>
      <c r="E660" s="24" t="str">
        <f t="shared" si="208"/>
        <v/>
      </c>
      <c r="F660" s="25" t="str">
        <f t="shared" si="209"/>
        <v/>
      </c>
      <c r="G660" s="52" t="str">
        <f t="shared" si="210"/>
        <v/>
      </c>
      <c r="H660" s="102" t="str">
        <f t="shared" si="202"/>
        <v/>
      </c>
      <c r="I660" s="149" t="s">
        <v>210</v>
      </c>
      <c r="J660" s="26" t="str">
        <f t="shared" si="211"/>
        <v/>
      </c>
      <c r="K660" s="18"/>
      <c r="L660" s="18"/>
      <c r="M660" s="18"/>
      <c r="N660" s="48" t="str">
        <f t="shared" si="212"/>
        <v/>
      </c>
      <c r="O660" s="21"/>
      <c r="P660" s="18"/>
      <c r="Q660" s="48" t="str">
        <f t="shared" si="213"/>
        <v/>
      </c>
      <c r="R660" s="70" t="str">
        <f t="shared" si="214"/>
        <v/>
      </c>
      <c r="S660" s="22"/>
      <c r="T660" s="49" t="str">
        <f t="shared" si="215"/>
        <v/>
      </c>
      <c r="U660" s="49" t="str">
        <f t="shared" si="206"/>
        <v/>
      </c>
      <c r="V660" s="50" t="str">
        <f t="shared" si="216"/>
        <v/>
      </c>
      <c r="W660" s="108" t="str">
        <f t="shared" si="205"/>
        <v/>
      </c>
      <c r="X660" s="17"/>
      <c r="Y660" s="383"/>
      <c r="Z660" s="350"/>
    </row>
    <row r="661" spans="1:27" ht="15.75" x14ac:dyDescent="0.25">
      <c r="A661" s="23">
        <v>654</v>
      </c>
      <c r="B661" s="19"/>
      <c r="C661" s="20"/>
      <c r="D661" s="55"/>
      <c r="E661" s="24" t="str">
        <f t="shared" si="208"/>
        <v/>
      </c>
      <c r="F661" s="25" t="str">
        <f t="shared" si="209"/>
        <v/>
      </c>
      <c r="G661" s="52" t="str">
        <f t="shared" si="210"/>
        <v/>
      </c>
      <c r="H661" s="102" t="str">
        <f t="shared" si="202"/>
        <v/>
      </c>
      <c r="I661" s="149" t="s">
        <v>210</v>
      </c>
      <c r="J661" s="26" t="str">
        <f t="shared" si="211"/>
        <v/>
      </c>
      <c r="K661" s="18"/>
      <c r="L661" s="18"/>
      <c r="M661" s="18"/>
      <c r="N661" s="48" t="str">
        <f t="shared" si="212"/>
        <v/>
      </c>
      <c r="O661" s="21"/>
      <c r="P661" s="18"/>
      <c r="Q661" s="48" t="str">
        <f t="shared" si="213"/>
        <v/>
      </c>
      <c r="R661" s="70" t="str">
        <f t="shared" si="214"/>
        <v/>
      </c>
      <c r="S661" s="22"/>
      <c r="T661" s="49" t="str">
        <f t="shared" si="215"/>
        <v/>
      </c>
      <c r="U661" s="49" t="str">
        <f t="shared" si="206"/>
        <v/>
      </c>
      <c r="V661" s="50" t="str">
        <f t="shared" si="216"/>
        <v/>
      </c>
      <c r="W661" s="108" t="str">
        <f t="shared" si="205"/>
        <v/>
      </c>
      <c r="X661" s="17"/>
      <c r="Y661" s="383"/>
      <c r="Z661" s="350"/>
    </row>
    <row r="662" spans="1:27" ht="15.75" x14ac:dyDescent="0.25">
      <c r="A662" s="23">
        <v>655</v>
      </c>
      <c r="B662" s="19"/>
      <c r="C662" s="20"/>
      <c r="D662" s="55"/>
      <c r="E662" s="24" t="str">
        <f t="shared" si="208"/>
        <v/>
      </c>
      <c r="F662" s="25" t="str">
        <f t="shared" si="209"/>
        <v/>
      </c>
      <c r="G662" s="52" t="str">
        <f t="shared" si="210"/>
        <v/>
      </c>
      <c r="H662" s="102" t="str">
        <f t="shared" si="202"/>
        <v/>
      </c>
      <c r="I662" s="149" t="s">
        <v>210</v>
      </c>
      <c r="J662" s="26" t="str">
        <f t="shared" si="211"/>
        <v/>
      </c>
      <c r="K662" s="18"/>
      <c r="L662" s="18"/>
      <c r="M662" s="18"/>
      <c r="N662" s="48" t="str">
        <f t="shared" si="212"/>
        <v/>
      </c>
      <c r="O662" s="21"/>
      <c r="P662" s="18"/>
      <c r="Q662" s="48" t="str">
        <f t="shared" si="213"/>
        <v/>
      </c>
      <c r="R662" s="70" t="str">
        <f t="shared" si="214"/>
        <v/>
      </c>
      <c r="S662" s="22"/>
      <c r="T662" s="49" t="str">
        <f t="shared" si="215"/>
        <v/>
      </c>
      <c r="U662" s="49" t="str">
        <f t="shared" si="206"/>
        <v/>
      </c>
      <c r="V662" s="50" t="str">
        <f t="shared" si="216"/>
        <v/>
      </c>
      <c r="W662" s="108" t="str">
        <f t="shared" si="205"/>
        <v/>
      </c>
      <c r="X662" s="17"/>
      <c r="Y662" s="383"/>
      <c r="Z662" s="350"/>
    </row>
    <row r="663" spans="1:27" ht="15.75" x14ac:dyDescent="0.25">
      <c r="A663" s="23">
        <v>656</v>
      </c>
      <c r="B663" s="19"/>
      <c r="C663" s="20"/>
      <c r="D663" s="55"/>
      <c r="E663" s="24" t="str">
        <f t="shared" si="208"/>
        <v/>
      </c>
      <c r="F663" s="25" t="str">
        <f t="shared" si="209"/>
        <v/>
      </c>
      <c r="G663" s="52" t="str">
        <f t="shared" si="210"/>
        <v/>
      </c>
      <c r="H663" s="102" t="str">
        <f t="shared" ref="H663:H726" si="217">IF(C663="","",VLOOKUP(C663,bdsocios,5,FALSE))</f>
        <v/>
      </c>
      <c r="I663" s="149" t="s">
        <v>210</v>
      </c>
      <c r="J663" s="26" t="str">
        <f t="shared" si="211"/>
        <v/>
      </c>
      <c r="K663" s="18"/>
      <c r="L663" s="18"/>
      <c r="M663" s="18"/>
      <c r="N663" s="48" t="str">
        <f t="shared" si="212"/>
        <v/>
      </c>
      <c r="O663" s="21"/>
      <c r="P663" s="18"/>
      <c r="Q663" s="48" t="str">
        <f t="shared" si="213"/>
        <v/>
      </c>
      <c r="R663" s="70" t="str">
        <f t="shared" si="214"/>
        <v/>
      </c>
      <c r="S663" s="22"/>
      <c r="T663" s="49" t="str">
        <f t="shared" si="215"/>
        <v/>
      </c>
      <c r="U663" s="49" t="str">
        <f t="shared" si="206"/>
        <v/>
      </c>
      <c r="V663" s="50" t="str">
        <f t="shared" si="216"/>
        <v/>
      </c>
      <c r="W663" s="108" t="str">
        <f t="shared" si="205"/>
        <v/>
      </c>
      <c r="X663" s="17"/>
      <c r="Y663" s="383"/>
      <c r="Z663" s="350"/>
    </row>
    <row r="664" spans="1:27" ht="15.75" x14ac:dyDescent="0.25">
      <c r="A664" s="23">
        <v>657</v>
      </c>
      <c r="B664" s="19"/>
      <c r="C664" s="20"/>
      <c r="D664" s="55"/>
      <c r="E664" s="24" t="str">
        <f t="shared" si="208"/>
        <v/>
      </c>
      <c r="F664" s="25" t="str">
        <f t="shared" si="209"/>
        <v/>
      </c>
      <c r="G664" s="52" t="str">
        <f t="shared" si="210"/>
        <v/>
      </c>
      <c r="H664" s="102" t="str">
        <f t="shared" si="217"/>
        <v/>
      </c>
      <c r="I664" s="149" t="s">
        <v>210</v>
      </c>
      <c r="J664" s="26" t="str">
        <f t="shared" si="211"/>
        <v/>
      </c>
      <c r="K664" s="18"/>
      <c r="L664" s="18"/>
      <c r="M664" s="18"/>
      <c r="N664" s="48" t="str">
        <f t="shared" si="212"/>
        <v/>
      </c>
      <c r="O664" s="21"/>
      <c r="P664" s="18"/>
      <c r="Q664" s="48" t="str">
        <f t="shared" si="213"/>
        <v/>
      </c>
      <c r="R664" s="70" t="str">
        <f t="shared" si="214"/>
        <v/>
      </c>
      <c r="S664" s="22"/>
      <c r="T664" s="49" t="str">
        <f t="shared" si="215"/>
        <v/>
      </c>
      <c r="U664" s="49" t="str">
        <f t="shared" si="206"/>
        <v/>
      </c>
      <c r="V664" s="50" t="str">
        <f t="shared" si="216"/>
        <v/>
      </c>
      <c r="W664" s="108" t="str">
        <f t="shared" si="205"/>
        <v/>
      </c>
      <c r="X664" s="17"/>
      <c r="Y664" s="383"/>
      <c r="Z664" s="350"/>
    </row>
    <row r="665" spans="1:27" ht="15.75" x14ac:dyDescent="0.25">
      <c r="A665" s="23">
        <v>658</v>
      </c>
      <c r="B665" s="19"/>
      <c r="C665" s="20"/>
      <c r="D665" s="55"/>
      <c r="E665" s="24" t="str">
        <f t="shared" si="208"/>
        <v/>
      </c>
      <c r="F665" s="25" t="str">
        <f t="shared" si="209"/>
        <v/>
      </c>
      <c r="G665" s="52" t="str">
        <f t="shared" si="210"/>
        <v/>
      </c>
      <c r="H665" s="102" t="str">
        <f t="shared" si="217"/>
        <v/>
      </c>
      <c r="I665" s="149" t="s">
        <v>210</v>
      </c>
      <c r="J665" s="26" t="str">
        <f t="shared" si="211"/>
        <v/>
      </c>
      <c r="K665" s="18"/>
      <c r="L665" s="18"/>
      <c r="M665" s="18"/>
      <c r="N665" s="48" t="str">
        <f t="shared" si="212"/>
        <v/>
      </c>
      <c r="O665" s="21"/>
      <c r="P665" s="18"/>
      <c r="Q665" s="48" t="str">
        <f t="shared" si="213"/>
        <v/>
      </c>
      <c r="R665" s="70" t="str">
        <f t="shared" si="214"/>
        <v/>
      </c>
      <c r="S665" s="22"/>
      <c r="T665" s="49" t="str">
        <f t="shared" si="215"/>
        <v/>
      </c>
      <c r="U665" s="49" t="str">
        <f t="shared" si="206"/>
        <v/>
      </c>
      <c r="V665" s="50" t="str">
        <f t="shared" si="216"/>
        <v/>
      </c>
      <c r="W665" s="108" t="str">
        <f t="shared" si="205"/>
        <v/>
      </c>
      <c r="X665" s="17"/>
      <c r="Y665" s="383"/>
      <c r="Z665" s="384"/>
      <c r="AA665" s="190"/>
    </row>
    <row r="666" spans="1:27" ht="15.75" x14ac:dyDescent="0.25">
      <c r="A666" s="23">
        <v>659</v>
      </c>
      <c r="B666" s="19"/>
      <c r="C666" s="20"/>
      <c r="D666" s="55"/>
      <c r="E666" s="24" t="str">
        <f t="shared" si="208"/>
        <v/>
      </c>
      <c r="F666" s="25" t="str">
        <f t="shared" si="209"/>
        <v/>
      </c>
      <c r="G666" s="52" t="str">
        <f t="shared" si="210"/>
        <v/>
      </c>
      <c r="H666" s="102" t="str">
        <f t="shared" si="217"/>
        <v/>
      </c>
      <c r="I666" s="149" t="s">
        <v>210</v>
      </c>
      <c r="J666" s="26" t="str">
        <f t="shared" si="211"/>
        <v/>
      </c>
      <c r="K666" s="18"/>
      <c r="L666" s="18"/>
      <c r="M666" s="18"/>
      <c r="N666" s="48" t="str">
        <f t="shared" si="212"/>
        <v/>
      </c>
      <c r="O666" s="21"/>
      <c r="P666" s="18"/>
      <c r="Q666" s="48" t="str">
        <f t="shared" si="213"/>
        <v/>
      </c>
      <c r="R666" s="70" t="str">
        <f t="shared" si="214"/>
        <v/>
      </c>
      <c r="S666" s="22"/>
      <c r="T666" s="49" t="str">
        <f t="shared" si="215"/>
        <v/>
      </c>
      <c r="U666" s="49" t="str">
        <f t="shared" si="206"/>
        <v/>
      </c>
      <c r="V666" s="50" t="str">
        <f t="shared" si="216"/>
        <v/>
      </c>
      <c r="W666" s="108" t="str">
        <f t="shared" si="205"/>
        <v/>
      </c>
      <c r="X666" s="17"/>
      <c r="Y666" s="383"/>
      <c r="Z666" s="350"/>
    </row>
    <row r="667" spans="1:27" ht="15.75" x14ac:dyDescent="0.25">
      <c r="A667" s="23">
        <v>660</v>
      </c>
      <c r="B667" s="19"/>
      <c r="C667" s="20"/>
      <c r="D667" s="55"/>
      <c r="E667" s="24" t="str">
        <f t="shared" si="208"/>
        <v/>
      </c>
      <c r="F667" s="25" t="str">
        <f t="shared" si="209"/>
        <v/>
      </c>
      <c r="G667" s="52" t="str">
        <f t="shared" si="210"/>
        <v/>
      </c>
      <c r="H667" s="102" t="str">
        <f t="shared" si="217"/>
        <v/>
      </c>
      <c r="I667" s="149" t="s">
        <v>210</v>
      </c>
      <c r="J667" s="26" t="str">
        <f t="shared" si="211"/>
        <v/>
      </c>
      <c r="K667" s="18"/>
      <c r="L667" s="18"/>
      <c r="M667" s="18"/>
      <c r="N667" s="48" t="str">
        <f t="shared" si="212"/>
        <v/>
      </c>
      <c r="O667" s="21"/>
      <c r="P667" s="18"/>
      <c r="Q667" s="48" t="str">
        <f t="shared" si="213"/>
        <v/>
      </c>
      <c r="R667" s="70" t="str">
        <f t="shared" si="214"/>
        <v/>
      </c>
      <c r="S667" s="22"/>
      <c r="T667" s="49" t="str">
        <f t="shared" si="215"/>
        <v/>
      </c>
      <c r="U667" s="49" t="str">
        <f t="shared" si="206"/>
        <v/>
      </c>
      <c r="V667" s="50" t="str">
        <f t="shared" si="216"/>
        <v/>
      </c>
      <c r="W667" s="108" t="str">
        <f t="shared" si="205"/>
        <v/>
      </c>
      <c r="X667" s="17"/>
      <c r="Y667" s="383"/>
      <c r="Z667" s="350"/>
    </row>
    <row r="668" spans="1:27" ht="15.75" x14ac:dyDescent="0.25">
      <c r="A668" s="23">
        <v>661</v>
      </c>
      <c r="B668" s="19"/>
      <c r="C668" s="20"/>
      <c r="D668" s="55"/>
      <c r="E668" s="24" t="str">
        <f t="shared" si="208"/>
        <v/>
      </c>
      <c r="F668" s="25" t="str">
        <f t="shared" si="209"/>
        <v/>
      </c>
      <c r="G668" s="52" t="str">
        <f t="shared" si="210"/>
        <v/>
      </c>
      <c r="H668" s="102" t="str">
        <f t="shared" si="217"/>
        <v/>
      </c>
      <c r="I668" s="149" t="s">
        <v>210</v>
      </c>
      <c r="J668" s="26" t="str">
        <f t="shared" si="211"/>
        <v/>
      </c>
      <c r="K668" s="18"/>
      <c r="L668" s="18"/>
      <c r="M668" s="18"/>
      <c r="N668" s="48" t="str">
        <f t="shared" si="212"/>
        <v/>
      </c>
      <c r="O668" s="21"/>
      <c r="P668" s="18"/>
      <c r="Q668" s="48" t="str">
        <f t="shared" si="213"/>
        <v/>
      </c>
      <c r="R668" s="70" t="str">
        <f t="shared" si="214"/>
        <v/>
      </c>
      <c r="S668" s="22"/>
      <c r="T668" s="49" t="str">
        <f t="shared" si="215"/>
        <v/>
      </c>
      <c r="U668" s="49" t="str">
        <f t="shared" si="206"/>
        <v/>
      </c>
      <c r="V668" s="50" t="str">
        <f t="shared" si="216"/>
        <v/>
      </c>
      <c r="W668" s="108" t="str">
        <f t="shared" si="205"/>
        <v/>
      </c>
      <c r="X668" s="17"/>
      <c r="Y668" s="383"/>
      <c r="Z668" s="350"/>
    </row>
    <row r="669" spans="1:27" ht="15.75" x14ac:dyDescent="0.25">
      <c r="A669" s="23">
        <v>662</v>
      </c>
      <c r="B669" s="19"/>
      <c r="C669" s="20"/>
      <c r="D669" s="55"/>
      <c r="E669" s="24" t="str">
        <f t="shared" si="208"/>
        <v/>
      </c>
      <c r="F669" s="25" t="str">
        <f t="shared" si="209"/>
        <v/>
      </c>
      <c r="G669" s="52" t="str">
        <f t="shared" si="210"/>
        <v/>
      </c>
      <c r="H669" s="102" t="str">
        <f t="shared" si="217"/>
        <v/>
      </c>
      <c r="I669" s="149" t="s">
        <v>210</v>
      </c>
      <c r="J669" s="26" t="str">
        <f t="shared" si="211"/>
        <v/>
      </c>
      <c r="K669" s="18"/>
      <c r="L669" s="18"/>
      <c r="M669" s="18"/>
      <c r="N669" s="48" t="str">
        <f t="shared" si="212"/>
        <v/>
      </c>
      <c r="O669" s="21"/>
      <c r="P669" s="18"/>
      <c r="Q669" s="48" t="str">
        <f t="shared" si="213"/>
        <v/>
      </c>
      <c r="R669" s="70" t="str">
        <f t="shared" si="214"/>
        <v/>
      </c>
      <c r="S669" s="22"/>
      <c r="T669" s="49" t="str">
        <f t="shared" si="215"/>
        <v/>
      </c>
      <c r="U669" s="49" t="str">
        <f t="shared" si="206"/>
        <v/>
      </c>
      <c r="V669" s="50" t="str">
        <f t="shared" si="216"/>
        <v/>
      </c>
      <c r="W669" s="108" t="str">
        <f t="shared" si="205"/>
        <v/>
      </c>
      <c r="X669" s="17"/>
      <c r="Y669" s="383"/>
      <c r="Z669" s="350"/>
    </row>
    <row r="670" spans="1:27" ht="15.75" x14ac:dyDescent="0.25">
      <c r="A670" s="23">
        <v>663</v>
      </c>
      <c r="B670" s="19"/>
      <c r="C670" s="20"/>
      <c r="D670" s="55"/>
      <c r="E670" s="24" t="str">
        <f t="shared" si="208"/>
        <v/>
      </c>
      <c r="F670" s="25" t="str">
        <f t="shared" si="209"/>
        <v/>
      </c>
      <c r="G670" s="52" t="str">
        <f t="shared" si="210"/>
        <v/>
      </c>
      <c r="H670" s="102" t="str">
        <f t="shared" si="217"/>
        <v/>
      </c>
      <c r="I670" s="149" t="s">
        <v>210</v>
      </c>
      <c r="J670" s="26" t="str">
        <f t="shared" si="211"/>
        <v/>
      </c>
      <c r="K670" s="18"/>
      <c r="L670" s="18"/>
      <c r="M670" s="18"/>
      <c r="N670" s="48" t="str">
        <f t="shared" si="212"/>
        <v/>
      </c>
      <c r="O670" s="21"/>
      <c r="P670" s="18"/>
      <c r="Q670" s="48" t="str">
        <f t="shared" si="213"/>
        <v/>
      </c>
      <c r="R670" s="70" t="str">
        <f t="shared" si="214"/>
        <v/>
      </c>
      <c r="S670" s="22"/>
      <c r="T670" s="49" t="str">
        <f t="shared" si="215"/>
        <v/>
      </c>
      <c r="U670" s="49" t="str">
        <f t="shared" si="206"/>
        <v/>
      </c>
      <c r="V670" s="50" t="str">
        <f t="shared" si="216"/>
        <v/>
      </c>
      <c r="W670" s="108" t="str">
        <f t="shared" ref="W670:W673" si="218">IF(E670="","",T670-U670-V670-O670)</f>
        <v/>
      </c>
      <c r="X670" s="17"/>
      <c r="Y670" s="383"/>
      <c r="Z670" s="350"/>
    </row>
    <row r="671" spans="1:27" ht="15.75" x14ac:dyDescent="0.25">
      <c r="A671" s="23">
        <v>664</v>
      </c>
      <c r="B671" s="19"/>
      <c r="C671" s="20"/>
      <c r="D671" s="55"/>
      <c r="E671" s="24" t="str">
        <f t="shared" si="208"/>
        <v/>
      </c>
      <c r="F671" s="25" t="str">
        <f t="shared" si="209"/>
        <v/>
      </c>
      <c r="G671" s="52" t="str">
        <f t="shared" si="210"/>
        <v/>
      </c>
      <c r="H671" s="102" t="str">
        <f t="shared" si="217"/>
        <v/>
      </c>
      <c r="I671" s="149" t="s">
        <v>210</v>
      </c>
      <c r="J671" s="26" t="str">
        <f t="shared" si="211"/>
        <v/>
      </c>
      <c r="K671" s="18"/>
      <c r="L671" s="18"/>
      <c r="M671" s="18"/>
      <c r="N671" s="48" t="str">
        <f t="shared" si="212"/>
        <v/>
      </c>
      <c r="O671" s="21"/>
      <c r="P671" s="18"/>
      <c r="Q671" s="48" t="str">
        <f t="shared" si="213"/>
        <v/>
      </c>
      <c r="R671" s="70" t="str">
        <f t="shared" si="214"/>
        <v/>
      </c>
      <c r="S671" s="22"/>
      <c r="T671" s="49" t="str">
        <f t="shared" si="215"/>
        <v/>
      </c>
      <c r="U671" s="49" t="str">
        <f t="shared" si="206"/>
        <v/>
      </c>
      <c r="V671" s="50" t="str">
        <f t="shared" si="216"/>
        <v/>
      </c>
      <c r="W671" s="108" t="str">
        <f t="shared" si="218"/>
        <v/>
      </c>
      <c r="X671" s="17"/>
      <c r="Y671" s="383"/>
      <c r="Z671" s="350"/>
    </row>
    <row r="672" spans="1:27" ht="15.75" x14ac:dyDescent="0.25">
      <c r="A672" s="23">
        <v>665</v>
      </c>
      <c r="B672" s="19"/>
      <c r="C672" s="20"/>
      <c r="D672" s="55"/>
      <c r="E672" s="24" t="str">
        <f t="shared" si="208"/>
        <v/>
      </c>
      <c r="F672" s="25" t="str">
        <f t="shared" si="209"/>
        <v/>
      </c>
      <c r="G672" s="52" t="str">
        <f t="shared" si="210"/>
        <v/>
      </c>
      <c r="H672" s="102" t="str">
        <f t="shared" si="217"/>
        <v/>
      </c>
      <c r="I672" s="149" t="s">
        <v>210</v>
      </c>
      <c r="J672" s="26" t="str">
        <f t="shared" si="211"/>
        <v/>
      </c>
      <c r="K672" s="18"/>
      <c r="L672" s="18"/>
      <c r="M672" s="18"/>
      <c r="N672" s="48" t="str">
        <f t="shared" si="212"/>
        <v/>
      </c>
      <c r="O672" s="21"/>
      <c r="P672" s="18"/>
      <c r="Q672" s="48" t="str">
        <f t="shared" si="213"/>
        <v/>
      </c>
      <c r="R672" s="70" t="str">
        <f t="shared" si="214"/>
        <v/>
      </c>
      <c r="S672" s="22"/>
      <c r="T672" s="49" t="str">
        <f t="shared" si="215"/>
        <v/>
      </c>
      <c r="U672" s="49" t="str">
        <f t="shared" si="206"/>
        <v/>
      </c>
      <c r="V672" s="50" t="str">
        <f t="shared" si="216"/>
        <v/>
      </c>
      <c r="W672" s="108" t="str">
        <f t="shared" si="218"/>
        <v/>
      </c>
      <c r="X672" s="17"/>
      <c r="Y672" s="383"/>
      <c r="Z672" s="350"/>
    </row>
    <row r="673" spans="1:27" ht="15.75" x14ac:dyDescent="0.25">
      <c r="A673" s="23">
        <v>666</v>
      </c>
      <c r="B673" s="19"/>
      <c r="C673" s="20"/>
      <c r="D673" s="55"/>
      <c r="E673" s="24" t="str">
        <f t="shared" si="208"/>
        <v/>
      </c>
      <c r="F673" s="25" t="str">
        <f t="shared" si="209"/>
        <v/>
      </c>
      <c r="G673" s="52" t="str">
        <f t="shared" si="210"/>
        <v/>
      </c>
      <c r="H673" s="102" t="str">
        <f t="shared" si="217"/>
        <v/>
      </c>
      <c r="I673" s="149" t="s">
        <v>210</v>
      </c>
      <c r="J673" s="26" t="str">
        <f t="shared" si="211"/>
        <v/>
      </c>
      <c r="K673" s="18"/>
      <c r="L673" s="18"/>
      <c r="M673" s="18"/>
      <c r="N673" s="48" t="str">
        <f t="shared" si="212"/>
        <v/>
      </c>
      <c r="O673" s="21"/>
      <c r="P673" s="18"/>
      <c r="Q673" s="48" t="str">
        <f t="shared" si="213"/>
        <v/>
      </c>
      <c r="R673" s="70" t="str">
        <f t="shared" si="214"/>
        <v/>
      </c>
      <c r="S673" s="22"/>
      <c r="T673" s="49" t="str">
        <f t="shared" si="215"/>
        <v/>
      </c>
      <c r="U673" s="49" t="str">
        <f t="shared" si="206"/>
        <v/>
      </c>
      <c r="V673" s="50" t="str">
        <f t="shared" si="216"/>
        <v/>
      </c>
      <c r="W673" s="108" t="str">
        <f t="shared" si="218"/>
        <v/>
      </c>
      <c r="X673" s="17"/>
      <c r="Y673" s="383"/>
      <c r="Z673" s="350"/>
    </row>
    <row r="674" spans="1:27" ht="15.75" x14ac:dyDescent="0.25">
      <c r="A674" s="23">
        <v>667</v>
      </c>
      <c r="B674" s="19"/>
      <c r="C674" s="20"/>
      <c r="D674" s="55"/>
      <c r="E674" s="24" t="str">
        <f t="shared" si="208"/>
        <v/>
      </c>
      <c r="F674" s="25" t="str">
        <f t="shared" si="209"/>
        <v/>
      </c>
      <c r="G674" s="52" t="str">
        <f t="shared" si="210"/>
        <v/>
      </c>
      <c r="H674" s="102" t="str">
        <f t="shared" si="217"/>
        <v/>
      </c>
      <c r="I674" s="149" t="s">
        <v>210</v>
      </c>
      <c r="J674" s="26" t="str">
        <f t="shared" si="211"/>
        <v/>
      </c>
      <c r="K674" s="18"/>
      <c r="L674" s="18"/>
      <c r="M674" s="18"/>
      <c r="N674" s="48" t="str">
        <f t="shared" si="212"/>
        <v/>
      </c>
      <c r="O674" s="21"/>
      <c r="P674" s="18"/>
      <c r="Q674" s="48" t="str">
        <f t="shared" si="213"/>
        <v/>
      </c>
      <c r="R674" s="70" t="str">
        <f t="shared" si="214"/>
        <v/>
      </c>
      <c r="S674" s="22"/>
      <c r="T674" s="49" t="str">
        <f t="shared" si="215"/>
        <v/>
      </c>
      <c r="U674" s="49" t="str">
        <f t="shared" si="206"/>
        <v/>
      </c>
      <c r="V674" s="50" t="str">
        <f t="shared" si="216"/>
        <v/>
      </c>
      <c r="W674" s="108" t="str">
        <f>IF(E674="","",T674-U674-V674-O674)</f>
        <v/>
      </c>
      <c r="X674" s="17"/>
      <c r="Y674" s="383"/>
      <c r="Z674" s="350"/>
    </row>
    <row r="675" spans="1:27" ht="15.75" x14ac:dyDescent="0.25">
      <c r="A675" s="23">
        <v>668</v>
      </c>
      <c r="B675" s="19"/>
      <c r="C675" s="20"/>
      <c r="D675" s="55"/>
      <c r="E675" s="24" t="str">
        <f t="shared" si="208"/>
        <v/>
      </c>
      <c r="F675" s="25" t="str">
        <f t="shared" si="209"/>
        <v/>
      </c>
      <c r="G675" s="52" t="str">
        <f t="shared" si="210"/>
        <v/>
      </c>
      <c r="H675" s="102" t="str">
        <f t="shared" si="217"/>
        <v/>
      </c>
      <c r="I675" s="149" t="s">
        <v>210</v>
      </c>
      <c r="J675" s="26" t="str">
        <f t="shared" si="211"/>
        <v/>
      </c>
      <c r="K675" s="18"/>
      <c r="L675" s="18"/>
      <c r="M675" s="18"/>
      <c r="N675" s="48" t="str">
        <f t="shared" si="212"/>
        <v/>
      </c>
      <c r="O675" s="21"/>
      <c r="P675" s="18"/>
      <c r="Q675" s="48" t="str">
        <f t="shared" si="213"/>
        <v/>
      </c>
      <c r="R675" s="70" t="str">
        <f t="shared" si="214"/>
        <v/>
      </c>
      <c r="S675" s="22"/>
      <c r="T675" s="49" t="str">
        <f t="shared" si="215"/>
        <v/>
      </c>
      <c r="U675" s="49" t="str">
        <f t="shared" si="206"/>
        <v/>
      </c>
      <c r="V675" s="50" t="str">
        <f t="shared" si="216"/>
        <v/>
      </c>
      <c r="W675" s="108" t="str">
        <f t="shared" ref="W675:W712" si="219">IF(E675="","",T675-U675-V675-O675)</f>
        <v/>
      </c>
      <c r="X675" s="346"/>
      <c r="Y675" s="382"/>
      <c r="Z675" s="350"/>
    </row>
    <row r="676" spans="1:27" ht="15.75" x14ac:dyDescent="0.25">
      <c r="A676" s="23">
        <v>669</v>
      </c>
      <c r="B676" s="19"/>
      <c r="C676" s="20"/>
      <c r="D676" s="55"/>
      <c r="E676" s="24" t="str">
        <f t="shared" si="208"/>
        <v/>
      </c>
      <c r="F676" s="25" t="str">
        <f t="shared" si="209"/>
        <v/>
      </c>
      <c r="G676" s="52" t="str">
        <f t="shared" si="210"/>
        <v/>
      </c>
      <c r="H676" s="102" t="str">
        <f t="shared" si="217"/>
        <v/>
      </c>
      <c r="I676" s="149" t="s">
        <v>210</v>
      </c>
      <c r="J676" s="26" t="str">
        <f t="shared" si="211"/>
        <v/>
      </c>
      <c r="K676" s="18"/>
      <c r="L676" s="18"/>
      <c r="M676" s="18"/>
      <c r="N676" s="48" t="str">
        <f t="shared" si="212"/>
        <v/>
      </c>
      <c r="O676" s="21"/>
      <c r="P676" s="18"/>
      <c r="Q676" s="48" t="str">
        <f t="shared" si="213"/>
        <v/>
      </c>
      <c r="R676" s="70" t="str">
        <f t="shared" si="214"/>
        <v/>
      </c>
      <c r="S676" s="22"/>
      <c r="T676" s="49" t="str">
        <f t="shared" si="215"/>
        <v/>
      </c>
      <c r="U676" s="49" t="str">
        <f t="shared" si="206"/>
        <v/>
      </c>
      <c r="V676" s="50" t="str">
        <f>IF(E676="","",R676*0.3)</f>
        <v/>
      </c>
      <c r="W676" s="108" t="str">
        <f t="shared" si="219"/>
        <v/>
      </c>
      <c r="X676" s="347"/>
      <c r="Y676" s="382"/>
      <c r="Z676" s="350"/>
    </row>
    <row r="677" spans="1:27" ht="15.75" x14ac:dyDescent="0.25">
      <c r="A677" s="23">
        <v>670</v>
      </c>
      <c r="B677" s="19"/>
      <c r="C677" s="20"/>
      <c r="D677" s="55"/>
      <c r="E677" s="24" t="str">
        <f t="shared" si="208"/>
        <v/>
      </c>
      <c r="F677" s="25" t="str">
        <f t="shared" si="209"/>
        <v/>
      </c>
      <c r="G677" s="52" t="str">
        <f t="shared" si="210"/>
        <v/>
      </c>
      <c r="H677" s="102" t="str">
        <f t="shared" si="217"/>
        <v/>
      </c>
      <c r="I677" s="149" t="s">
        <v>210</v>
      </c>
      <c r="J677" s="26" t="str">
        <f t="shared" si="211"/>
        <v/>
      </c>
      <c r="K677" s="18"/>
      <c r="L677" s="18"/>
      <c r="M677" s="18"/>
      <c r="N677" s="48" t="str">
        <f t="shared" si="212"/>
        <v/>
      </c>
      <c r="O677" s="21"/>
      <c r="P677" s="18"/>
      <c r="Q677" s="48" t="str">
        <f t="shared" si="213"/>
        <v/>
      </c>
      <c r="R677" s="70" t="str">
        <f t="shared" si="214"/>
        <v/>
      </c>
      <c r="S677" s="22"/>
      <c r="T677" s="49" t="str">
        <f t="shared" si="215"/>
        <v/>
      </c>
      <c r="U677" s="49" t="str">
        <f t="shared" si="206"/>
        <v/>
      </c>
      <c r="V677" s="50" t="str">
        <f t="shared" si="216"/>
        <v/>
      </c>
      <c r="W677" s="108" t="str">
        <f t="shared" si="219"/>
        <v/>
      </c>
      <c r="X677" s="347"/>
      <c r="Y677" s="382"/>
      <c r="Z677" s="350"/>
    </row>
    <row r="678" spans="1:27" s="204" customFormat="1" ht="15.75" x14ac:dyDescent="0.25">
      <c r="A678" s="191">
        <v>671</v>
      </c>
      <c r="B678" s="210"/>
      <c r="C678" s="211"/>
      <c r="D678" s="194"/>
      <c r="E678" s="195" t="str">
        <f t="shared" si="208"/>
        <v/>
      </c>
      <c r="F678" s="211" t="str">
        <f t="shared" si="209"/>
        <v/>
      </c>
      <c r="G678" s="196" t="str">
        <f t="shared" si="210"/>
        <v/>
      </c>
      <c r="H678" s="102" t="str">
        <f t="shared" si="217"/>
        <v/>
      </c>
      <c r="I678" s="212" t="s">
        <v>210</v>
      </c>
      <c r="J678" s="26" t="str">
        <f t="shared" si="211"/>
        <v/>
      </c>
      <c r="K678" s="199"/>
      <c r="L678" s="199"/>
      <c r="M678" s="199"/>
      <c r="N678" s="199" t="str">
        <f t="shared" si="212"/>
        <v/>
      </c>
      <c r="O678" s="200"/>
      <c r="P678" s="199"/>
      <c r="Q678" s="199" t="str">
        <f t="shared" si="213"/>
        <v/>
      </c>
      <c r="R678" s="199" t="str">
        <f t="shared" si="214"/>
        <v/>
      </c>
      <c r="S678" s="22"/>
      <c r="T678" s="202" t="str">
        <f t="shared" si="215"/>
        <v/>
      </c>
      <c r="U678" s="202" t="str">
        <f t="shared" si="206"/>
        <v/>
      </c>
      <c r="V678" s="203" t="str">
        <f t="shared" si="216"/>
        <v/>
      </c>
      <c r="W678" s="213" t="str">
        <f t="shared" si="219"/>
        <v/>
      </c>
      <c r="X678" s="347"/>
      <c r="Y678" s="382"/>
      <c r="Z678" s="350"/>
    </row>
    <row r="679" spans="1:27" ht="15.75" x14ac:dyDescent="0.25">
      <c r="A679" s="23">
        <v>672</v>
      </c>
      <c r="B679" s="19"/>
      <c r="C679" s="20"/>
      <c r="D679" s="55"/>
      <c r="E679" s="24" t="str">
        <f t="shared" si="208"/>
        <v/>
      </c>
      <c r="F679" s="25" t="str">
        <f t="shared" si="209"/>
        <v/>
      </c>
      <c r="G679" s="52" t="str">
        <f t="shared" si="210"/>
        <v/>
      </c>
      <c r="H679" s="102" t="str">
        <f t="shared" si="217"/>
        <v/>
      </c>
      <c r="I679" s="149" t="s">
        <v>210</v>
      </c>
      <c r="J679" s="26" t="str">
        <f t="shared" si="211"/>
        <v/>
      </c>
      <c r="K679" s="18"/>
      <c r="L679" s="18"/>
      <c r="M679" s="18"/>
      <c r="N679" s="48" t="str">
        <f t="shared" si="212"/>
        <v/>
      </c>
      <c r="O679" s="21"/>
      <c r="P679" s="18"/>
      <c r="Q679" s="48" t="str">
        <f t="shared" si="213"/>
        <v/>
      </c>
      <c r="R679" s="70" t="str">
        <f t="shared" si="214"/>
        <v/>
      </c>
      <c r="S679" s="22"/>
      <c r="T679" s="49" t="str">
        <f t="shared" si="215"/>
        <v/>
      </c>
      <c r="U679" s="49" t="str">
        <f t="shared" si="206"/>
        <v/>
      </c>
      <c r="V679" s="50" t="str">
        <f t="shared" si="216"/>
        <v/>
      </c>
      <c r="W679" s="108" t="str">
        <f t="shared" si="219"/>
        <v/>
      </c>
      <c r="X679" s="347"/>
      <c r="Y679" s="382"/>
      <c r="Z679" s="350"/>
    </row>
    <row r="680" spans="1:27" ht="15.75" x14ac:dyDescent="0.25">
      <c r="A680" s="23">
        <v>673</v>
      </c>
      <c r="B680" s="19"/>
      <c r="C680" s="20"/>
      <c r="D680" s="55"/>
      <c r="E680" s="24" t="str">
        <f t="shared" si="208"/>
        <v/>
      </c>
      <c r="F680" s="25" t="str">
        <f t="shared" si="209"/>
        <v/>
      </c>
      <c r="G680" s="52" t="str">
        <f t="shared" si="210"/>
        <v/>
      </c>
      <c r="H680" s="102" t="str">
        <f t="shared" si="217"/>
        <v/>
      </c>
      <c r="I680" s="149" t="s">
        <v>210</v>
      </c>
      <c r="J680" s="26" t="str">
        <f t="shared" si="211"/>
        <v/>
      </c>
      <c r="K680" s="18"/>
      <c r="L680" s="18"/>
      <c r="M680" s="18"/>
      <c r="N680" s="48" t="str">
        <f t="shared" si="212"/>
        <v/>
      </c>
      <c r="O680" s="21"/>
      <c r="P680" s="18"/>
      <c r="Q680" s="48" t="str">
        <f t="shared" si="213"/>
        <v/>
      </c>
      <c r="R680" s="70" t="str">
        <f t="shared" si="214"/>
        <v/>
      </c>
      <c r="S680" s="22"/>
      <c r="T680" s="49" t="str">
        <f t="shared" si="215"/>
        <v/>
      </c>
      <c r="U680" s="49" t="str">
        <f t="shared" si="206"/>
        <v/>
      </c>
      <c r="V680" s="50" t="str">
        <f t="shared" si="216"/>
        <v/>
      </c>
      <c r="W680" s="108" t="str">
        <f t="shared" si="219"/>
        <v/>
      </c>
      <c r="X680" s="347"/>
      <c r="Y680" s="382"/>
      <c r="Z680" s="350"/>
    </row>
    <row r="681" spans="1:27" ht="15.75" x14ac:dyDescent="0.25">
      <c r="A681" s="23">
        <v>674</v>
      </c>
      <c r="B681" s="19"/>
      <c r="C681" s="20"/>
      <c r="D681" s="55"/>
      <c r="E681" s="24" t="str">
        <f t="shared" si="208"/>
        <v/>
      </c>
      <c r="F681" s="25" t="str">
        <f t="shared" si="209"/>
        <v/>
      </c>
      <c r="G681" s="52" t="str">
        <f t="shared" si="210"/>
        <v/>
      </c>
      <c r="H681" s="102" t="str">
        <f t="shared" si="217"/>
        <v/>
      </c>
      <c r="I681" s="149" t="s">
        <v>210</v>
      </c>
      <c r="J681" s="26" t="str">
        <f t="shared" si="211"/>
        <v/>
      </c>
      <c r="K681" s="18"/>
      <c r="L681" s="18"/>
      <c r="M681" s="18"/>
      <c r="N681" s="48" t="str">
        <f t="shared" si="212"/>
        <v/>
      </c>
      <c r="O681" s="21"/>
      <c r="P681" s="18"/>
      <c r="Q681" s="48" t="str">
        <f t="shared" si="213"/>
        <v/>
      </c>
      <c r="R681" s="70" t="str">
        <f t="shared" si="214"/>
        <v/>
      </c>
      <c r="S681" s="22"/>
      <c r="T681" s="49" t="str">
        <f t="shared" si="215"/>
        <v/>
      </c>
      <c r="U681" s="49" t="str">
        <f t="shared" si="206"/>
        <v/>
      </c>
      <c r="V681" s="50" t="str">
        <f t="shared" si="216"/>
        <v/>
      </c>
      <c r="W681" s="108" t="str">
        <f t="shared" si="219"/>
        <v/>
      </c>
      <c r="X681" s="347"/>
      <c r="Y681" s="382"/>
      <c r="Z681" s="350"/>
    </row>
    <row r="682" spans="1:27" ht="15.75" x14ac:dyDescent="0.25">
      <c r="A682" s="23">
        <v>675</v>
      </c>
      <c r="B682" s="19"/>
      <c r="C682" s="20"/>
      <c r="D682" s="55"/>
      <c r="E682" s="24" t="str">
        <f t="shared" si="208"/>
        <v/>
      </c>
      <c r="F682" s="25" t="str">
        <f t="shared" si="209"/>
        <v/>
      </c>
      <c r="G682" s="52" t="str">
        <f t="shared" si="210"/>
        <v/>
      </c>
      <c r="H682" s="102" t="str">
        <f t="shared" si="217"/>
        <v/>
      </c>
      <c r="I682" s="149" t="s">
        <v>210</v>
      </c>
      <c r="J682" s="26" t="str">
        <f t="shared" si="211"/>
        <v/>
      </c>
      <c r="K682" s="18"/>
      <c r="L682" s="18"/>
      <c r="M682" s="18"/>
      <c r="N682" s="48" t="str">
        <f t="shared" si="212"/>
        <v/>
      </c>
      <c r="O682" s="21"/>
      <c r="P682" s="18"/>
      <c r="Q682" s="48" t="str">
        <f t="shared" si="213"/>
        <v/>
      </c>
      <c r="R682" s="70" t="str">
        <f t="shared" si="214"/>
        <v/>
      </c>
      <c r="S682" s="22"/>
      <c r="T682" s="49" t="str">
        <f t="shared" si="215"/>
        <v/>
      </c>
      <c r="U682" s="49" t="str">
        <f t="shared" si="206"/>
        <v/>
      </c>
      <c r="V682" s="50" t="str">
        <f t="shared" si="216"/>
        <v/>
      </c>
      <c r="W682" s="108" t="str">
        <f t="shared" si="219"/>
        <v/>
      </c>
      <c r="X682" s="347"/>
      <c r="Y682" s="382"/>
      <c r="Z682" s="350"/>
    </row>
    <row r="683" spans="1:27" ht="15.75" x14ac:dyDescent="0.25">
      <c r="A683" s="23">
        <v>676</v>
      </c>
      <c r="B683" s="19"/>
      <c r="C683" s="20"/>
      <c r="D683" s="55"/>
      <c r="E683" s="24" t="str">
        <f t="shared" si="208"/>
        <v/>
      </c>
      <c r="F683" s="25" t="str">
        <f t="shared" si="209"/>
        <v/>
      </c>
      <c r="G683" s="52" t="str">
        <f t="shared" si="210"/>
        <v/>
      </c>
      <c r="H683" s="102" t="str">
        <f t="shared" si="217"/>
        <v/>
      </c>
      <c r="I683" s="149" t="s">
        <v>210</v>
      </c>
      <c r="J683" s="26" t="str">
        <f t="shared" si="211"/>
        <v/>
      </c>
      <c r="K683" s="18"/>
      <c r="L683" s="18"/>
      <c r="M683" s="18"/>
      <c r="N683" s="48" t="str">
        <f t="shared" si="212"/>
        <v/>
      </c>
      <c r="O683" s="21"/>
      <c r="P683" s="18"/>
      <c r="Q683" s="48" t="str">
        <f t="shared" si="213"/>
        <v/>
      </c>
      <c r="R683" s="70" t="str">
        <f t="shared" si="214"/>
        <v/>
      </c>
      <c r="S683" s="22"/>
      <c r="T683" s="49" t="str">
        <f t="shared" si="215"/>
        <v/>
      </c>
      <c r="U683" s="49" t="str">
        <f t="shared" si="206"/>
        <v/>
      </c>
      <c r="V683" s="50" t="str">
        <f t="shared" si="216"/>
        <v/>
      </c>
      <c r="W683" s="108" t="str">
        <f t="shared" si="219"/>
        <v/>
      </c>
      <c r="X683" s="347"/>
      <c r="Y683" s="382"/>
      <c r="Z683" s="350"/>
      <c r="AA683" s="72"/>
    </row>
    <row r="684" spans="1:27" ht="15.75" x14ac:dyDescent="0.25">
      <c r="A684" s="23">
        <v>677</v>
      </c>
      <c r="B684" s="19"/>
      <c r="C684" s="20"/>
      <c r="D684" s="55"/>
      <c r="E684" s="24" t="str">
        <f t="shared" si="208"/>
        <v/>
      </c>
      <c r="F684" s="25" t="str">
        <f t="shared" si="209"/>
        <v/>
      </c>
      <c r="G684" s="52" t="str">
        <f t="shared" si="210"/>
        <v/>
      </c>
      <c r="H684" s="102" t="str">
        <f t="shared" si="217"/>
        <v/>
      </c>
      <c r="I684" s="149" t="s">
        <v>210</v>
      </c>
      <c r="J684" s="26" t="str">
        <f t="shared" si="211"/>
        <v/>
      </c>
      <c r="K684" s="18"/>
      <c r="L684" s="18"/>
      <c r="M684" s="18"/>
      <c r="N684" s="48" t="str">
        <f t="shared" si="212"/>
        <v/>
      </c>
      <c r="O684" s="21"/>
      <c r="P684" s="18"/>
      <c r="Q684" s="48" t="str">
        <f t="shared" si="213"/>
        <v/>
      </c>
      <c r="R684" s="70" t="str">
        <f t="shared" si="214"/>
        <v/>
      </c>
      <c r="S684" s="22"/>
      <c r="T684" s="49" t="str">
        <f t="shared" si="215"/>
        <v/>
      </c>
      <c r="U684" s="49" t="str">
        <f t="shared" si="206"/>
        <v/>
      </c>
      <c r="V684" s="50" t="str">
        <f>IF(E684="","",R684*0.3)</f>
        <v/>
      </c>
      <c r="W684" s="108" t="str">
        <f t="shared" si="219"/>
        <v/>
      </c>
      <c r="X684" s="347"/>
      <c r="Y684" s="382"/>
      <c r="Z684" s="350"/>
    </row>
    <row r="685" spans="1:27" ht="15.75" x14ac:dyDescent="0.25">
      <c r="A685" s="23">
        <v>678</v>
      </c>
      <c r="B685" s="19"/>
      <c r="C685" s="20"/>
      <c r="D685" s="55"/>
      <c r="E685" s="24" t="str">
        <f t="shared" si="208"/>
        <v/>
      </c>
      <c r="F685" s="25" t="str">
        <f t="shared" si="209"/>
        <v/>
      </c>
      <c r="G685" s="52" t="str">
        <f t="shared" si="210"/>
        <v/>
      </c>
      <c r="H685" s="102" t="str">
        <f t="shared" si="217"/>
        <v/>
      </c>
      <c r="I685" s="149" t="s">
        <v>210</v>
      </c>
      <c r="J685" s="26" t="str">
        <f t="shared" si="211"/>
        <v/>
      </c>
      <c r="K685" s="18"/>
      <c r="L685" s="18"/>
      <c r="M685" s="18"/>
      <c r="N685" s="48" t="str">
        <f t="shared" si="212"/>
        <v/>
      </c>
      <c r="O685" s="21"/>
      <c r="P685" s="18"/>
      <c r="Q685" s="48" t="str">
        <f t="shared" si="213"/>
        <v/>
      </c>
      <c r="R685" s="70" t="str">
        <f t="shared" si="214"/>
        <v/>
      </c>
      <c r="S685" s="22"/>
      <c r="T685" s="49" t="str">
        <f t="shared" si="215"/>
        <v/>
      </c>
      <c r="U685" s="49" t="str">
        <f t="shared" si="206"/>
        <v/>
      </c>
      <c r="V685" s="50" t="str">
        <f t="shared" si="216"/>
        <v/>
      </c>
      <c r="W685" s="108" t="str">
        <f t="shared" si="219"/>
        <v/>
      </c>
      <c r="X685" s="347"/>
      <c r="Y685" s="382"/>
      <c r="Z685" s="350"/>
    </row>
    <row r="686" spans="1:27" ht="15.75" x14ac:dyDescent="0.25">
      <c r="A686" s="23">
        <v>679</v>
      </c>
      <c r="B686" s="19"/>
      <c r="C686" s="20"/>
      <c r="D686" s="55"/>
      <c r="E686" s="24" t="str">
        <f t="shared" si="208"/>
        <v/>
      </c>
      <c r="F686" s="25" t="str">
        <f t="shared" si="209"/>
        <v/>
      </c>
      <c r="G686" s="52" t="str">
        <f t="shared" si="210"/>
        <v/>
      </c>
      <c r="H686" s="102" t="str">
        <f t="shared" si="217"/>
        <v/>
      </c>
      <c r="I686" s="149" t="s">
        <v>210</v>
      </c>
      <c r="J686" s="26" t="str">
        <f t="shared" si="211"/>
        <v/>
      </c>
      <c r="K686" s="18"/>
      <c r="L686" s="18"/>
      <c r="M686" s="18"/>
      <c r="N686" s="48" t="str">
        <f t="shared" si="212"/>
        <v/>
      </c>
      <c r="O686" s="21"/>
      <c r="P686" s="18"/>
      <c r="Q686" s="48" t="str">
        <f t="shared" si="213"/>
        <v/>
      </c>
      <c r="R686" s="70" t="str">
        <f t="shared" si="214"/>
        <v/>
      </c>
      <c r="S686" s="22"/>
      <c r="T686" s="49" t="str">
        <f t="shared" si="215"/>
        <v/>
      </c>
      <c r="U686" s="49" t="str">
        <f t="shared" si="206"/>
        <v/>
      </c>
      <c r="V686" s="50" t="str">
        <f t="shared" si="216"/>
        <v/>
      </c>
      <c r="W686" s="108" t="str">
        <f t="shared" si="219"/>
        <v/>
      </c>
      <c r="X686" s="347"/>
      <c r="Y686" s="382"/>
      <c r="Z686" s="350"/>
    </row>
    <row r="687" spans="1:27" ht="15.75" x14ac:dyDescent="0.25">
      <c r="A687" s="23">
        <v>680</v>
      </c>
      <c r="B687" s="19"/>
      <c r="C687" s="20"/>
      <c r="D687" s="55"/>
      <c r="E687" s="24" t="str">
        <f t="shared" si="208"/>
        <v/>
      </c>
      <c r="F687" s="25" t="str">
        <f t="shared" si="209"/>
        <v/>
      </c>
      <c r="G687" s="52" t="str">
        <f t="shared" si="210"/>
        <v/>
      </c>
      <c r="H687" s="102" t="str">
        <f t="shared" si="217"/>
        <v/>
      </c>
      <c r="I687" s="149" t="s">
        <v>210</v>
      </c>
      <c r="J687" s="26" t="str">
        <f t="shared" si="211"/>
        <v/>
      </c>
      <c r="K687" s="18"/>
      <c r="L687" s="18"/>
      <c r="M687" s="18"/>
      <c r="N687" s="48" t="str">
        <f t="shared" si="212"/>
        <v/>
      </c>
      <c r="O687" s="21"/>
      <c r="P687" s="18"/>
      <c r="Q687" s="48" t="str">
        <f t="shared" si="213"/>
        <v/>
      </c>
      <c r="R687" s="70" t="str">
        <f t="shared" si="214"/>
        <v/>
      </c>
      <c r="S687" s="22"/>
      <c r="T687" s="49" t="str">
        <f t="shared" si="215"/>
        <v/>
      </c>
      <c r="U687" s="49" t="str">
        <f t="shared" si="206"/>
        <v/>
      </c>
      <c r="V687" s="50" t="str">
        <f t="shared" si="216"/>
        <v/>
      </c>
      <c r="W687" s="108" t="str">
        <f t="shared" si="219"/>
        <v/>
      </c>
      <c r="X687" s="347"/>
      <c r="Y687" s="382"/>
      <c r="Z687" s="350"/>
      <c r="AA687" s="83"/>
    </row>
    <row r="688" spans="1:27" ht="15.75" x14ac:dyDescent="0.25">
      <c r="A688" s="23">
        <v>681</v>
      </c>
      <c r="B688" s="19"/>
      <c r="C688" s="20"/>
      <c r="D688" s="55"/>
      <c r="E688" s="24" t="str">
        <f t="shared" si="208"/>
        <v/>
      </c>
      <c r="F688" s="25" t="str">
        <f t="shared" si="209"/>
        <v/>
      </c>
      <c r="G688" s="52" t="str">
        <f t="shared" si="210"/>
        <v/>
      </c>
      <c r="H688" s="102" t="str">
        <f t="shared" si="217"/>
        <v/>
      </c>
      <c r="I688" s="149" t="s">
        <v>210</v>
      </c>
      <c r="J688" s="26" t="str">
        <f t="shared" si="211"/>
        <v/>
      </c>
      <c r="K688" s="18"/>
      <c r="L688" s="18"/>
      <c r="M688" s="18"/>
      <c r="N688" s="48" t="str">
        <f t="shared" si="212"/>
        <v/>
      </c>
      <c r="O688" s="21"/>
      <c r="P688" s="18"/>
      <c r="Q688" s="48" t="str">
        <f t="shared" si="213"/>
        <v/>
      </c>
      <c r="R688" s="70" t="str">
        <f t="shared" si="214"/>
        <v/>
      </c>
      <c r="S688" s="22"/>
      <c r="T688" s="49" t="str">
        <f t="shared" si="215"/>
        <v/>
      </c>
      <c r="U688" s="49" t="str">
        <f t="shared" si="206"/>
        <v/>
      </c>
      <c r="V688" s="50" t="str">
        <f t="shared" si="216"/>
        <v/>
      </c>
      <c r="W688" s="108" t="str">
        <f t="shared" si="219"/>
        <v/>
      </c>
      <c r="X688" s="347"/>
      <c r="Y688" s="382"/>
      <c r="Z688" s="350"/>
    </row>
    <row r="689" spans="1:27" ht="15.75" x14ac:dyDescent="0.25">
      <c r="A689" s="23">
        <v>682</v>
      </c>
      <c r="B689" s="19"/>
      <c r="C689" s="20"/>
      <c r="D689" s="55"/>
      <c r="E689" s="24" t="str">
        <f t="shared" si="208"/>
        <v/>
      </c>
      <c r="F689" s="25" t="str">
        <f t="shared" si="209"/>
        <v/>
      </c>
      <c r="G689" s="52" t="str">
        <f t="shared" si="210"/>
        <v/>
      </c>
      <c r="H689" s="102" t="str">
        <f t="shared" si="217"/>
        <v/>
      </c>
      <c r="I689" s="149" t="s">
        <v>210</v>
      </c>
      <c r="J689" s="26" t="str">
        <f t="shared" si="211"/>
        <v/>
      </c>
      <c r="K689" s="18"/>
      <c r="L689" s="18"/>
      <c r="M689" s="18"/>
      <c r="N689" s="48" t="str">
        <f t="shared" si="212"/>
        <v/>
      </c>
      <c r="O689" s="21"/>
      <c r="P689" s="18"/>
      <c r="Q689" s="48" t="str">
        <f t="shared" si="213"/>
        <v/>
      </c>
      <c r="R689" s="70" t="str">
        <f t="shared" si="214"/>
        <v/>
      </c>
      <c r="S689" s="22"/>
      <c r="T689" s="49" t="str">
        <f t="shared" si="215"/>
        <v/>
      </c>
      <c r="U689" s="49" t="str">
        <f t="shared" si="206"/>
        <v/>
      </c>
      <c r="V689" s="50" t="str">
        <f t="shared" si="216"/>
        <v/>
      </c>
      <c r="W689" s="108" t="str">
        <f t="shared" si="219"/>
        <v/>
      </c>
      <c r="X689" s="347"/>
      <c r="Y689" s="382"/>
      <c r="Z689" s="350"/>
    </row>
    <row r="690" spans="1:27" ht="15.75" x14ac:dyDescent="0.25">
      <c r="A690" s="23">
        <v>683</v>
      </c>
      <c r="B690" s="19"/>
      <c r="C690" s="20"/>
      <c r="D690" s="55"/>
      <c r="E690" s="24" t="str">
        <f t="shared" si="208"/>
        <v/>
      </c>
      <c r="F690" s="25" t="str">
        <f t="shared" si="209"/>
        <v/>
      </c>
      <c r="G690" s="52" t="str">
        <f t="shared" si="210"/>
        <v/>
      </c>
      <c r="H690" s="102" t="str">
        <f t="shared" si="217"/>
        <v/>
      </c>
      <c r="I690" s="149" t="s">
        <v>210</v>
      </c>
      <c r="J690" s="26" t="str">
        <f t="shared" si="211"/>
        <v/>
      </c>
      <c r="K690" s="18"/>
      <c r="L690" s="18"/>
      <c r="M690" s="18"/>
      <c r="N690" s="48" t="str">
        <f t="shared" si="212"/>
        <v/>
      </c>
      <c r="O690" s="21"/>
      <c r="P690" s="18"/>
      <c r="Q690" s="48" t="str">
        <f t="shared" si="213"/>
        <v/>
      </c>
      <c r="R690" s="70" t="str">
        <f t="shared" si="214"/>
        <v/>
      </c>
      <c r="S690" s="22"/>
      <c r="T690" s="49" t="str">
        <f t="shared" si="215"/>
        <v/>
      </c>
      <c r="U690" s="49" t="str">
        <f t="shared" si="206"/>
        <v/>
      </c>
      <c r="V690" s="50" t="str">
        <f t="shared" si="216"/>
        <v/>
      </c>
      <c r="W690" s="108" t="str">
        <f t="shared" si="219"/>
        <v/>
      </c>
      <c r="X690" s="347"/>
      <c r="Y690" s="382"/>
      <c r="Z690" s="350"/>
    </row>
    <row r="691" spans="1:27" ht="15.75" x14ac:dyDescent="0.25">
      <c r="A691" s="23">
        <v>684</v>
      </c>
      <c r="B691" s="19"/>
      <c r="C691" s="20"/>
      <c r="D691" s="55"/>
      <c r="E691" s="24" t="str">
        <f t="shared" si="208"/>
        <v/>
      </c>
      <c r="F691" s="25" t="str">
        <f t="shared" si="209"/>
        <v/>
      </c>
      <c r="G691" s="52" t="str">
        <f t="shared" si="210"/>
        <v/>
      </c>
      <c r="H691" s="102" t="str">
        <f t="shared" si="217"/>
        <v/>
      </c>
      <c r="I691" s="149" t="s">
        <v>210</v>
      </c>
      <c r="J691" s="26" t="str">
        <f t="shared" si="211"/>
        <v/>
      </c>
      <c r="K691" s="18"/>
      <c r="L691" s="18"/>
      <c r="M691" s="18"/>
      <c r="N691" s="48" t="str">
        <f t="shared" si="212"/>
        <v/>
      </c>
      <c r="O691" s="21"/>
      <c r="P691" s="18"/>
      <c r="Q691" s="48" t="str">
        <f t="shared" si="213"/>
        <v/>
      </c>
      <c r="R691" s="70" t="str">
        <f t="shared" si="214"/>
        <v/>
      </c>
      <c r="S691" s="22"/>
      <c r="T691" s="49" t="str">
        <f t="shared" si="215"/>
        <v/>
      </c>
      <c r="U691" s="49" t="str">
        <f t="shared" si="206"/>
        <v/>
      </c>
      <c r="V691" s="50" t="str">
        <f t="shared" si="216"/>
        <v/>
      </c>
      <c r="W691" s="108" t="str">
        <f t="shared" si="219"/>
        <v/>
      </c>
      <c r="X691" s="347"/>
      <c r="Y691" s="382"/>
      <c r="Z691" s="350"/>
    </row>
    <row r="692" spans="1:27" ht="15.75" x14ac:dyDescent="0.25">
      <c r="A692" s="23">
        <v>685</v>
      </c>
      <c r="B692" s="19"/>
      <c r="C692" s="20"/>
      <c r="D692" s="55"/>
      <c r="E692" s="24" t="str">
        <f t="shared" si="208"/>
        <v/>
      </c>
      <c r="F692" s="25" t="str">
        <f t="shared" si="209"/>
        <v/>
      </c>
      <c r="G692" s="52" t="str">
        <f t="shared" si="210"/>
        <v/>
      </c>
      <c r="H692" s="102" t="str">
        <f t="shared" si="217"/>
        <v/>
      </c>
      <c r="I692" s="149" t="s">
        <v>210</v>
      </c>
      <c r="J692" s="26" t="str">
        <f t="shared" si="211"/>
        <v/>
      </c>
      <c r="K692" s="18"/>
      <c r="L692" s="18"/>
      <c r="M692" s="18"/>
      <c r="N692" s="48" t="str">
        <f t="shared" si="212"/>
        <v/>
      </c>
      <c r="O692" s="21"/>
      <c r="P692" s="18"/>
      <c r="Q692" s="48" t="str">
        <f t="shared" si="213"/>
        <v/>
      </c>
      <c r="R692" s="70" t="str">
        <f t="shared" si="214"/>
        <v/>
      </c>
      <c r="S692" s="22"/>
      <c r="T692" s="49" t="str">
        <f t="shared" si="215"/>
        <v/>
      </c>
      <c r="U692" s="49" t="str">
        <f t="shared" si="206"/>
        <v/>
      </c>
      <c r="V692" s="50" t="str">
        <f t="shared" si="216"/>
        <v/>
      </c>
      <c r="W692" s="108" t="str">
        <f t="shared" si="219"/>
        <v/>
      </c>
      <c r="X692" s="347"/>
      <c r="Y692" s="382"/>
      <c r="Z692" s="350"/>
      <c r="AA692" s="83"/>
    </row>
    <row r="693" spans="1:27" ht="15.75" x14ac:dyDescent="0.25">
      <c r="A693" s="23">
        <v>686</v>
      </c>
      <c r="B693" s="19"/>
      <c r="C693" s="20"/>
      <c r="D693" s="55"/>
      <c r="E693" s="24" t="str">
        <f t="shared" si="208"/>
        <v/>
      </c>
      <c r="F693" s="25" t="str">
        <f t="shared" si="209"/>
        <v/>
      </c>
      <c r="G693" s="52" t="str">
        <f t="shared" si="210"/>
        <v/>
      </c>
      <c r="H693" s="102" t="str">
        <f t="shared" si="217"/>
        <v/>
      </c>
      <c r="I693" s="149" t="s">
        <v>210</v>
      </c>
      <c r="J693" s="26" t="str">
        <f t="shared" si="211"/>
        <v/>
      </c>
      <c r="K693" s="18"/>
      <c r="L693" s="18"/>
      <c r="M693" s="18"/>
      <c r="N693" s="48" t="str">
        <f t="shared" si="212"/>
        <v/>
      </c>
      <c r="O693" s="21"/>
      <c r="P693" s="18"/>
      <c r="Q693" s="48" t="str">
        <f t="shared" si="213"/>
        <v/>
      </c>
      <c r="R693" s="70" t="str">
        <f t="shared" si="214"/>
        <v/>
      </c>
      <c r="S693" s="22"/>
      <c r="T693" s="49" t="str">
        <f t="shared" si="215"/>
        <v/>
      </c>
      <c r="U693" s="49" t="str">
        <f t="shared" si="206"/>
        <v/>
      </c>
      <c r="V693" s="50" t="str">
        <f t="shared" si="216"/>
        <v/>
      </c>
      <c r="W693" s="108" t="str">
        <f t="shared" si="219"/>
        <v/>
      </c>
      <c r="X693" s="347"/>
      <c r="Y693" s="382"/>
      <c r="Z693" s="350"/>
    </row>
    <row r="694" spans="1:27" ht="15.75" x14ac:dyDescent="0.25">
      <c r="A694" s="23">
        <v>687</v>
      </c>
      <c r="B694" s="19"/>
      <c r="C694" s="20"/>
      <c r="D694" s="55"/>
      <c r="E694" s="24" t="str">
        <f t="shared" si="208"/>
        <v/>
      </c>
      <c r="F694" s="25" t="str">
        <f t="shared" si="209"/>
        <v/>
      </c>
      <c r="G694" s="52" t="str">
        <f t="shared" si="210"/>
        <v/>
      </c>
      <c r="H694" s="102" t="str">
        <f t="shared" si="217"/>
        <v/>
      </c>
      <c r="I694" s="149" t="s">
        <v>210</v>
      </c>
      <c r="J694" s="26" t="str">
        <f t="shared" si="211"/>
        <v/>
      </c>
      <c r="K694" s="18"/>
      <c r="L694" s="18"/>
      <c r="M694" s="18"/>
      <c r="N694" s="48" t="str">
        <f t="shared" si="212"/>
        <v/>
      </c>
      <c r="O694" s="21"/>
      <c r="P694" s="18"/>
      <c r="Q694" s="48" t="str">
        <f t="shared" si="213"/>
        <v/>
      </c>
      <c r="R694" s="70" t="str">
        <f t="shared" si="214"/>
        <v/>
      </c>
      <c r="S694" s="22"/>
      <c r="T694" s="49" t="str">
        <f>IF(N694="","",R694*S694)</f>
        <v/>
      </c>
      <c r="U694" s="49" t="str">
        <f t="shared" si="206"/>
        <v/>
      </c>
      <c r="V694" s="50" t="str">
        <f t="shared" si="216"/>
        <v/>
      </c>
      <c r="W694" s="108" t="str">
        <f t="shared" si="219"/>
        <v/>
      </c>
      <c r="X694" s="347"/>
      <c r="Y694" s="382"/>
      <c r="Z694" s="350"/>
    </row>
    <row r="695" spans="1:27" ht="15.75" x14ac:dyDescent="0.25">
      <c r="A695" s="23">
        <v>688</v>
      </c>
      <c r="B695" s="19"/>
      <c r="C695" s="20"/>
      <c r="D695" s="55"/>
      <c r="E695" s="24" t="str">
        <f t="shared" si="208"/>
        <v/>
      </c>
      <c r="F695" s="25" t="str">
        <f t="shared" si="209"/>
        <v/>
      </c>
      <c r="G695" s="52" t="str">
        <f t="shared" si="210"/>
        <v/>
      </c>
      <c r="H695" s="102" t="str">
        <f t="shared" si="217"/>
        <v/>
      </c>
      <c r="I695" s="149" t="s">
        <v>210</v>
      </c>
      <c r="J695" s="26" t="str">
        <f t="shared" si="211"/>
        <v/>
      </c>
      <c r="K695" s="18"/>
      <c r="L695" s="18"/>
      <c r="M695" s="18"/>
      <c r="N695" s="48" t="str">
        <f t="shared" si="212"/>
        <v/>
      </c>
      <c r="O695" s="21"/>
      <c r="P695" s="18"/>
      <c r="Q695" s="48" t="str">
        <f t="shared" si="213"/>
        <v/>
      </c>
      <c r="R695" s="70" t="str">
        <f t="shared" si="214"/>
        <v/>
      </c>
      <c r="S695" s="22"/>
      <c r="T695" s="49" t="str">
        <f t="shared" si="215"/>
        <v/>
      </c>
      <c r="U695" s="49" t="str">
        <f t="shared" si="206"/>
        <v/>
      </c>
      <c r="V695" s="50" t="str">
        <f t="shared" si="216"/>
        <v/>
      </c>
      <c r="W695" s="108" t="str">
        <f t="shared" si="219"/>
        <v/>
      </c>
      <c r="X695" s="347"/>
      <c r="Y695" s="382"/>
      <c r="Z695" s="350"/>
    </row>
    <row r="696" spans="1:27" ht="15.75" x14ac:dyDescent="0.25">
      <c r="A696" s="23">
        <v>689</v>
      </c>
      <c r="B696" s="19"/>
      <c r="C696" s="20"/>
      <c r="D696" s="55"/>
      <c r="E696" s="24" t="str">
        <f t="shared" si="208"/>
        <v/>
      </c>
      <c r="F696" s="25" t="str">
        <f t="shared" si="209"/>
        <v/>
      </c>
      <c r="G696" s="52" t="str">
        <f t="shared" si="210"/>
        <v/>
      </c>
      <c r="H696" s="102" t="str">
        <f t="shared" si="217"/>
        <v/>
      </c>
      <c r="I696" s="149" t="s">
        <v>210</v>
      </c>
      <c r="J696" s="26" t="str">
        <f t="shared" si="211"/>
        <v/>
      </c>
      <c r="K696" s="18"/>
      <c r="L696" s="18"/>
      <c r="M696" s="18"/>
      <c r="N696" s="48" t="str">
        <f t="shared" si="212"/>
        <v/>
      </c>
      <c r="O696" s="21"/>
      <c r="P696" s="18"/>
      <c r="Q696" s="48" t="str">
        <f t="shared" si="213"/>
        <v/>
      </c>
      <c r="R696" s="70" t="str">
        <f t="shared" si="214"/>
        <v/>
      </c>
      <c r="S696" s="22"/>
      <c r="T696" s="49" t="str">
        <f t="shared" si="215"/>
        <v/>
      </c>
      <c r="U696" s="49" t="str">
        <f t="shared" si="206"/>
        <v/>
      </c>
      <c r="V696" s="50" t="str">
        <f t="shared" si="216"/>
        <v/>
      </c>
      <c r="W696" s="108" t="str">
        <f t="shared" si="219"/>
        <v/>
      </c>
      <c r="X696" s="347"/>
      <c r="Y696" s="382"/>
      <c r="Z696" s="350"/>
    </row>
    <row r="697" spans="1:27" ht="15.75" x14ac:dyDescent="0.25">
      <c r="A697" s="23">
        <v>690</v>
      </c>
      <c r="B697" s="19"/>
      <c r="C697" s="20"/>
      <c r="D697" s="55"/>
      <c r="E697" s="24" t="str">
        <f t="shared" si="208"/>
        <v/>
      </c>
      <c r="F697" s="25" t="str">
        <f t="shared" si="209"/>
        <v/>
      </c>
      <c r="G697" s="52" t="str">
        <f t="shared" si="210"/>
        <v/>
      </c>
      <c r="H697" s="102" t="str">
        <f t="shared" si="217"/>
        <v/>
      </c>
      <c r="I697" s="149" t="s">
        <v>210</v>
      </c>
      <c r="J697" s="26" t="str">
        <f t="shared" si="211"/>
        <v/>
      </c>
      <c r="K697" s="18"/>
      <c r="L697" s="18"/>
      <c r="M697" s="18"/>
      <c r="N697" s="48" t="str">
        <f t="shared" si="212"/>
        <v/>
      </c>
      <c r="O697" s="21"/>
      <c r="P697" s="18"/>
      <c r="Q697" s="48" t="str">
        <f t="shared" si="213"/>
        <v/>
      </c>
      <c r="R697" s="70" t="str">
        <f t="shared" si="214"/>
        <v/>
      </c>
      <c r="S697" s="22"/>
      <c r="T697" s="49" t="str">
        <f t="shared" si="215"/>
        <v/>
      </c>
      <c r="U697" s="49" t="str">
        <f t="shared" si="206"/>
        <v/>
      </c>
      <c r="V697" s="50" t="str">
        <f t="shared" si="216"/>
        <v/>
      </c>
      <c r="W697" s="108" t="str">
        <f t="shared" si="219"/>
        <v/>
      </c>
      <c r="X697" s="347"/>
      <c r="Y697" s="382"/>
      <c r="Z697" s="350"/>
    </row>
    <row r="698" spans="1:27" ht="15.75" x14ac:dyDescent="0.25">
      <c r="A698" s="23">
        <v>691</v>
      </c>
      <c r="B698" s="19"/>
      <c r="C698" s="20"/>
      <c r="D698" s="55"/>
      <c r="E698" s="24" t="str">
        <f t="shared" si="208"/>
        <v/>
      </c>
      <c r="F698" s="25" t="str">
        <f t="shared" si="209"/>
        <v/>
      </c>
      <c r="G698" s="52" t="str">
        <f t="shared" si="210"/>
        <v/>
      </c>
      <c r="H698" s="102" t="str">
        <f t="shared" si="217"/>
        <v/>
      </c>
      <c r="I698" s="149" t="s">
        <v>210</v>
      </c>
      <c r="J698" s="26" t="str">
        <f t="shared" si="211"/>
        <v/>
      </c>
      <c r="K698" s="18"/>
      <c r="L698" s="18"/>
      <c r="M698" s="18"/>
      <c r="N698" s="48" t="str">
        <f t="shared" si="212"/>
        <v/>
      </c>
      <c r="O698" s="21"/>
      <c r="P698" s="18"/>
      <c r="Q698" s="48" t="str">
        <f t="shared" si="213"/>
        <v/>
      </c>
      <c r="R698" s="70" t="str">
        <f t="shared" si="214"/>
        <v/>
      </c>
      <c r="S698" s="22"/>
      <c r="T698" s="49" t="str">
        <f t="shared" si="215"/>
        <v/>
      </c>
      <c r="U698" s="49" t="str">
        <f t="shared" si="206"/>
        <v/>
      </c>
      <c r="V698" s="50" t="str">
        <f t="shared" si="216"/>
        <v/>
      </c>
      <c r="W698" s="108" t="str">
        <f t="shared" si="219"/>
        <v/>
      </c>
      <c r="X698" s="347"/>
      <c r="Y698" s="382"/>
      <c r="Z698" s="350"/>
    </row>
    <row r="699" spans="1:27" ht="15.75" x14ac:dyDescent="0.25">
      <c r="A699" s="23">
        <v>692</v>
      </c>
      <c r="B699" s="19"/>
      <c r="C699" s="20"/>
      <c r="D699" s="55"/>
      <c r="E699" s="24" t="str">
        <f t="shared" si="208"/>
        <v/>
      </c>
      <c r="F699" s="25" t="str">
        <f t="shared" si="209"/>
        <v/>
      </c>
      <c r="G699" s="52" t="str">
        <f t="shared" si="210"/>
        <v/>
      </c>
      <c r="H699" s="102" t="str">
        <f t="shared" si="217"/>
        <v/>
      </c>
      <c r="I699" s="149" t="s">
        <v>210</v>
      </c>
      <c r="J699" s="26" t="str">
        <f t="shared" si="211"/>
        <v/>
      </c>
      <c r="K699" s="18"/>
      <c r="L699" s="18"/>
      <c r="M699" s="18"/>
      <c r="N699" s="48" t="str">
        <f t="shared" si="212"/>
        <v/>
      </c>
      <c r="O699" s="21"/>
      <c r="P699" s="18"/>
      <c r="Q699" s="48" t="str">
        <f t="shared" si="213"/>
        <v/>
      </c>
      <c r="R699" s="70" t="str">
        <f t="shared" si="214"/>
        <v/>
      </c>
      <c r="S699" s="22"/>
      <c r="T699" s="49" t="str">
        <f t="shared" si="215"/>
        <v/>
      </c>
      <c r="U699" s="49" t="str">
        <f t="shared" si="206"/>
        <v/>
      </c>
      <c r="V699" s="50" t="str">
        <f t="shared" si="216"/>
        <v/>
      </c>
      <c r="W699" s="108" t="str">
        <f t="shared" si="219"/>
        <v/>
      </c>
      <c r="X699" s="347"/>
      <c r="Y699" s="382"/>
      <c r="Z699" s="350"/>
    </row>
    <row r="700" spans="1:27" ht="15.75" x14ac:dyDescent="0.25">
      <c r="A700" s="23">
        <v>693</v>
      </c>
      <c r="B700" s="19"/>
      <c r="C700" s="20"/>
      <c r="D700" s="55"/>
      <c r="E700" s="24" t="str">
        <f t="shared" si="208"/>
        <v/>
      </c>
      <c r="F700" s="25" t="str">
        <f t="shared" si="209"/>
        <v/>
      </c>
      <c r="G700" s="52" t="str">
        <f t="shared" si="210"/>
        <v/>
      </c>
      <c r="H700" s="102" t="str">
        <f t="shared" si="217"/>
        <v/>
      </c>
      <c r="I700" s="149" t="s">
        <v>210</v>
      </c>
      <c r="J700" s="26" t="str">
        <f t="shared" si="211"/>
        <v/>
      </c>
      <c r="K700" s="18"/>
      <c r="L700" s="18"/>
      <c r="M700" s="18"/>
      <c r="N700" s="48" t="str">
        <f t="shared" si="212"/>
        <v/>
      </c>
      <c r="O700" s="21"/>
      <c r="P700" s="18"/>
      <c r="Q700" s="48" t="str">
        <f t="shared" si="213"/>
        <v/>
      </c>
      <c r="R700" s="70" t="str">
        <f t="shared" si="214"/>
        <v/>
      </c>
      <c r="S700" s="22"/>
      <c r="T700" s="49" t="str">
        <f t="shared" si="215"/>
        <v/>
      </c>
      <c r="U700" s="49" t="str">
        <f t="shared" si="206"/>
        <v/>
      </c>
      <c r="V700" s="50" t="str">
        <f t="shared" si="216"/>
        <v/>
      </c>
      <c r="W700" s="108" t="str">
        <f t="shared" si="219"/>
        <v/>
      </c>
      <c r="X700" s="347"/>
      <c r="Y700" s="382"/>
      <c r="Z700" s="350"/>
    </row>
    <row r="701" spans="1:27" ht="15.75" x14ac:dyDescent="0.25">
      <c r="A701" s="23">
        <v>694</v>
      </c>
      <c r="B701" s="19"/>
      <c r="C701" s="20"/>
      <c r="D701" s="55"/>
      <c r="E701" s="24" t="str">
        <f t="shared" si="208"/>
        <v/>
      </c>
      <c r="F701" s="25" t="str">
        <f t="shared" si="209"/>
        <v/>
      </c>
      <c r="G701" s="52" t="str">
        <f t="shared" si="210"/>
        <v/>
      </c>
      <c r="H701" s="102" t="str">
        <f t="shared" si="217"/>
        <v/>
      </c>
      <c r="I701" s="149" t="s">
        <v>210</v>
      </c>
      <c r="J701" s="26" t="str">
        <f t="shared" si="211"/>
        <v/>
      </c>
      <c r="K701" s="18"/>
      <c r="L701" s="18"/>
      <c r="M701" s="18"/>
      <c r="N701" s="48" t="str">
        <f t="shared" si="212"/>
        <v/>
      </c>
      <c r="O701" s="21"/>
      <c r="P701" s="18"/>
      <c r="Q701" s="48" t="str">
        <f t="shared" si="213"/>
        <v/>
      </c>
      <c r="R701" s="70" t="str">
        <f t="shared" si="214"/>
        <v/>
      </c>
      <c r="S701" s="22"/>
      <c r="T701" s="49" t="str">
        <f t="shared" si="215"/>
        <v/>
      </c>
      <c r="U701" s="49" t="str">
        <f t="shared" si="206"/>
        <v/>
      </c>
      <c r="V701" s="50" t="str">
        <f t="shared" si="216"/>
        <v/>
      </c>
      <c r="W701" s="108" t="str">
        <f t="shared" si="219"/>
        <v/>
      </c>
      <c r="X701" s="347"/>
      <c r="Y701" s="382"/>
      <c r="Z701" s="350"/>
    </row>
    <row r="702" spans="1:27" ht="15.75" x14ac:dyDescent="0.25">
      <c r="A702" s="23">
        <v>695</v>
      </c>
      <c r="B702" s="19"/>
      <c r="C702" s="20"/>
      <c r="D702" s="55"/>
      <c r="E702" s="24" t="str">
        <f t="shared" si="208"/>
        <v/>
      </c>
      <c r="F702" s="25" t="str">
        <f t="shared" si="209"/>
        <v/>
      </c>
      <c r="G702" s="52" t="str">
        <f t="shared" si="210"/>
        <v/>
      </c>
      <c r="H702" s="102" t="str">
        <f t="shared" si="217"/>
        <v/>
      </c>
      <c r="I702" s="149" t="s">
        <v>210</v>
      </c>
      <c r="J702" s="26" t="str">
        <f t="shared" si="211"/>
        <v/>
      </c>
      <c r="K702" s="18"/>
      <c r="L702" s="18"/>
      <c r="M702" s="18"/>
      <c r="N702" s="48" t="str">
        <f t="shared" si="212"/>
        <v/>
      </c>
      <c r="O702" s="21"/>
      <c r="P702" s="18"/>
      <c r="Q702" s="48" t="str">
        <f t="shared" si="213"/>
        <v/>
      </c>
      <c r="R702" s="70" t="str">
        <f t="shared" si="214"/>
        <v/>
      </c>
      <c r="S702" s="22"/>
      <c r="T702" s="49" t="str">
        <f t="shared" si="215"/>
        <v/>
      </c>
      <c r="U702" s="49" t="str">
        <f t="shared" si="206"/>
        <v/>
      </c>
      <c r="V702" s="50" t="str">
        <f t="shared" si="216"/>
        <v/>
      </c>
      <c r="W702" s="108" t="str">
        <f t="shared" si="219"/>
        <v/>
      </c>
      <c r="X702" s="347"/>
      <c r="Y702" s="382"/>
      <c r="Z702" s="350"/>
    </row>
    <row r="703" spans="1:27" ht="15.75" x14ac:dyDescent="0.25">
      <c r="A703" s="23">
        <v>696</v>
      </c>
      <c r="B703" s="19"/>
      <c r="C703" s="20"/>
      <c r="D703" s="55"/>
      <c r="E703" s="24" t="str">
        <f t="shared" si="208"/>
        <v/>
      </c>
      <c r="F703" s="25" t="str">
        <f t="shared" si="209"/>
        <v/>
      </c>
      <c r="G703" s="52" t="str">
        <f t="shared" si="210"/>
        <v/>
      </c>
      <c r="H703" s="102" t="str">
        <f t="shared" si="217"/>
        <v/>
      </c>
      <c r="I703" s="149" t="s">
        <v>210</v>
      </c>
      <c r="J703" s="26" t="str">
        <f t="shared" si="211"/>
        <v/>
      </c>
      <c r="K703" s="18"/>
      <c r="L703" s="18"/>
      <c r="M703" s="18"/>
      <c r="N703" s="48" t="str">
        <f t="shared" si="212"/>
        <v/>
      </c>
      <c r="O703" s="21"/>
      <c r="P703" s="18"/>
      <c r="Q703" s="48" t="str">
        <f t="shared" si="213"/>
        <v/>
      </c>
      <c r="R703" s="70" t="str">
        <f t="shared" si="214"/>
        <v/>
      </c>
      <c r="S703" s="22"/>
      <c r="T703" s="49" t="str">
        <f t="shared" si="215"/>
        <v/>
      </c>
      <c r="U703" s="49" t="str">
        <f t="shared" si="206"/>
        <v/>
      </c>
      <c r="V703" s="50" t="str">
        <f t="shared" si="216"/>
        <v/>
      </c>
      <c r="W703" s="108" t="str">
        <f t="shared" si="219"/>
        <v/>
      </c>
      <c r="X703" s="347"/>
      <c r="Y703" s="382"/>
      <c r="Z703" s="350"/>
    </row>
    <row r="704" spans="1:27" ht="15.75" x14ac:dyDescent="0.25">
      <c r="A704" s="23">
        <v>697</v>
      </c>
      <c r="B704" s="19"/>
      <c r="C704" s="20"/>
      <c r="D704" s="55"/>
      <c r="E704" s="24" t="str">
        <f t="shared" si="208"/>
        <v/>
      </c>
      <c r="F704" s="25" t="str">
        <f t="shared" si="209"/>
        <v/>
      </c>
      <c r="G704" s="52" t="str">
        <f t="shared" si="210"/>
        <v/>
      </c>
      <c r="H704" s="102" t="str">
        <f t="shared" si="217"/>
        <v/>
      </c>
      <c r="I704" s="149" t="s">
        <v>210</v>
      </c>
      <c r="J704" s="26" t="str">
        <f t="shared" si="211"/>
        <v/>
      </c>
      <c r="K704" s="18"/>
      <c r="L704" s="18"/>
      <c r="M704" s="18"/>
      <c r="N704" s="48" t="str">
        <f t="shared" si="212"/>
        <v/>
      </c>
      <c r="O704" s="21"/>
      <c r="P704" s="18"/>
      <c r="Q704" s="48" t="str">
        <f t="shared" si="213"/>
        <v/>
      </c>
      <c r="R704" s="70" t="str">
        <f t="shared" si="214"/>
        <v/>
      </c>
      <c r="S704" s="22"/>
      <c r="T704" s="49" t="str">
        <f t="shared" si="215"/>
        <v/>
      </c>
      <c r="U704" s="49" t="str">
        <f t="shared" si="206"/>
        <v/>
      </c>
      <c r="V704" s="50" t="str">
        <f t="shared" si="216"/>
        <v/>
      </c>
      <c r="W704" s="108" t="str">
        <f t="shared" si="219"/>
        <v/>
      </c>
      <c r="X704" s="347"/>
      <c r="Y704" s="382"/>
      <c r="Z704" s="350"/>
    </row>
    <row r="705" spans="1:27" ht="15.75" x14ac:dyDescent="0.25">
      <c r="A705" s="23">
        <v>698</v>
      </c>
      <c r="B705" s="19"/>
      <c r="C705" s="20"/>
      <c r="D705" s="55"/>
      <c r="E705" s="24" t="str">
        <f t="shared" si="208"/>
        <v/>
      </c>
      <c r="F705" s="25" t="str">
        <f t="shared" si="209"/>
        <v/>
      </c>
      <c r="G705" s="52" t="str">
        <f t="shared" si="210"/>
        <v/>
      </c>
      <c r="H705" s="102" t="str">
        <f t="shared" si="217"/>
        <v/>
      </c>
      <c r="I705" s="149" t="s">
        <v>210</v>
      </c>
      <c r="J705" s="26" t="str">
        <f t="shared" si="211"/>
        <v/>
      </c>
      <c r="K705" s="18"/>
      <c r="L705" s="18"/>
      <c r="M705" s="18"/>
      <c r="N705" s="48" t="str">
        <f>IF(E705="","",K705+L705+M705)</f>
        <v/>
      </c>
      <c r="O705" s="21"/>
      <c r="P705" s="18"/>
      <c r="Q705" s="48" t="str">
        <f t="shared" si="213"/>
        <v/>
      </c>
      <c r="R705" s="70" t="str">
        <f t="shared" si="214"/>
        <v/>
      </c>
      <c r="S705" s="22"/>
      <c r="T705" s="49" t="str">
        <f t="shared" si="215"/>
        <v/>
      </c>
      <c r="U705" s="49" t="str">
        <f t="shared" si="206"/>
        <v/>
      </c>
      <c r="V705" s="50" t="str">
        <f t="shared" si="216"/>
        <v/>
      </c>
      <c r="W705" s="108" t="str">
        <f t="shared" si="219"/>
        <v/>
      </c>
      <c r="X705" s="347"/>
      <c r="Y705" s="382"/>
      <c r="Z705" s="350"/>
    </row>
    <row r="706" spans="1:27" ht="15.75" x14ac:dyDescent="0.25">
      <c r="A706" s="23">
        <v>699</v>
      </c>
      <c r="B706" s="19"/>
      <c r="C706" s="20"/>
      <c r="D706" s="55"/>
      <c r="E706" s="24" t="str">
        <f t="shared" si="208"/>
        <v/>
      </c>
      <c r="F706" s="25" t="str">
        <f t="shared" si="209"/>
        <v/>
      </c>
      <c r="G706" s="52" t="str">
        <f t="shared" si="210"/>
        <v/>
      </c>
      <c r="H706" s="102" t="str">
        <f t="shared" si="217"/>
        <v/>
      </c>
      <c r="I706" s="149" t="s">
        <v>210</v>
      </c>
      <c r="J706" s="26" t="str">
        <f t="shared" si="211"/>
        <v/>
      </c>
      <c r="K706" s="18"/>
      <c r="L706" s="18"/>
      <c r="M706" s="18"/>
      <c r="N706" s="48" t="str">
        <f t="shared" si="212"/>
        <v/>
      </c>
      <c r="O706" s="21"/>
      <c r="P706" s="18"/>
      <c r="Q706" s="48" t="str">
        <f t="shared" si="213"/>
        <v/>
      </c>
      <c r="R706" s="70" t="str">
        <f t="shared" si="214"/>
        <v/>
      </c>
      <c r="S706" s="22"/>
      <c r="T706" s="49" t="str">
        <f>IF(N706="","",R706*S706)</f>
        <v/>
      </c>
      <c r="U706" s="49" t="str">
        <f t="shared" ref="U706:U749" si="220">IF(E706="","",0.3*R706)</f>
        <v/>
      </c>
      <c r="V706" s="50" t="str">
        <f t="shared" si="216"/>
        <v/>
      </c>
      <c r="W706" s="108" t="str">
        <f t="shared" si="219"/>
        <v/>
      </c>
      <c r="X706" s="347"/>
      <c r="Y706" s="382"/>
      <c r="Z706" s="350"/>
      <c r="AA706" s="83"/>
    </row>
    <row r="707" spans="1:27" ht="15.75" x14ac:dyDescent="0.25">
      <c r="A707" s="23">
        <v>700</v>
      </c>
      <c r="B707" s="19"/>
      <c r="C707" s="20"/>
      <c r="D707" s="55"/>
      <c r="E707" s="24" t="str">
        <f t="shared" si="208"/>
        <v/>
      </c>
      <c r="F707" s="25" t="str">
        <f t="shared" si="209"/>
        <v/>
      </c>
      <c r="G707" s="52" t="str">
        <f t="shared" si="210"/>
        <v/>
      </c>
      <c r="H707" s="102" t="str">
        <f t="shared" si="217"/>
        <v/>
      </c>
      <c r="I707" s="149" t="s">
        <v>210</v>
      </c>
      <c r="J707" s="26" t="str">
        <f t="shared" si="211"/>
        <v/>
      </c>
      <c r="K707" s="18"/>
      <c r="L707" s="18"/>
      <c r="M707" s="18"/>
      <c r="N707" s="48" t="str">
        <f t="shared" si="212"/>
        <v/>
      </c>
      <c r="O707" s="21"/>
      <c r="P707" s="18"/>
      <c r="Q707" s="48" t="str">
        <f t="shared" si="213"/>
        <v/>
      </c>
      <c r="R707" s="70" t="str">
        <f t="shared" si="214"/>
        <v/>
      </c>
      <c r="S707" s="22"/>
      <c r="T707" s="49" t="str">
        <f t="shared" si="215"/>
        <v/>
      </c>
      <c r="U707" s="49" t="str">
        <f t="shared" si="220"/>
        <v/>
      </c>
      <c r="V707" s="50" t="str">
        <f t="shared" si="216"/>
        <v/>
      </c>
      <c r="W707" s="108" t="str">
        <f t="shared" si="219"/>
        <v/>
      </c>
      <c r="X707" s="347"/>
      <c r="Y707" s="382"/>
      <c r="Z707" s="350"/>
    </row>
    <row r="708" spans="1:27" ht="15.75" x14ac:dyDescent="0.25">
      <c r="A708" s="23">
        <v>701</v>
      </c>
      <c r="B708" s="19"/>
      <c r="C708" s="20"/>
      <c r="D708" s="55"/>
      <c r="E708" s="24" t="str">
        <f t="shared" si="208"/>
        <v/>
      </c>
      <c r="F708" s="25" t="str">
        <f t="shared" si="209"/>
        <v/>
      </c>
      <c r="G708" s="52" t="str">
        <f t="shared" si="210"/>
        <v/>
      </c>
      <c r="H708" s="102" t="str">
        <f t="shared" si="217"/>
        <v/>
      </c>
      <c r="I708" s="149" t="s">
        <v>210</v>
      </c>
      <c r="J708" s="26" t="str">
        <f t="shared" si="211"/>
        <v/>
      </c>
      <c r="K708" s="18"/>
      <c r="L708" s="18"/>
      <c r="M708" s="18"/>
      <c r="N708" s="48" t="str">
        <f t="shared" si="212"/>
        <v/>
      </c>
      <c r="O708" s="21"/>
      <c r="P708" s="18"/>
      <c r="Q708" s="48" t="str">
        <f t="shared" si="213"/>
        <v/>
      </c>
      <c r="R708" s="70" t="str">
        <f t="shared" si="214"/>
        <v/>
      </c>
      <c r="S708" s="22"/>
      <c r="T708" s="49" t="str">
        <f t="shared" si="215"/>
        <v/>
      </c>
      <c r="U708" s="49" t="str">
        <f t="shared" si="220"/>
        <v/>
      </c>
      <c r="V708" s="50" t="str">
        <f t="shared" si="216"/>
        <v/>
      </c>
      <c r="W708" s="108" t="str">
        <f t="shared" si="219"/>
        <v/>
      </c>
      <c r="X708" s="347"/>
      <c r="Y708" s="382"/>
      <c r="Z708" s="350"/>
    </row>
    <row r="709" spans="1:27" ht="15.75" x14ac:dyDescent="0.25">
      <c r="A709" s="23">
        <v>702</v>
      </c>
      <c r="B709" s="19"/>
      <c r="C709" s="20"/>
      <c r="D709" s="55"/>
      <c r="E709" s="24" t="str">
        <f t="shared" si="208"/>
        <v/>
      </c>
      <c r="F709" s="25" t="str">
        <f t="shared" si="209"/>
        <v/>
      </c>
      <c r="G709" s="52" t="str">
        <f t="shared" si="210"/>
        <v/>
      </c>
      <c r="H709" s="102" t="str">
        <f t="shared" si="217"/>
        <v/>
      </c>
      <c r="I709" s="149" t="s">
        <v>210</v>
      </c>
      <c r="J709" s="26" t="str">
        <f t="shared" si="211"/>
        <v/>
      </c>
      <c r="K709" s="18"/>
      <c r="L709" s="18"/>
      <c r="M709" s="18"/>
      <c r="N709" s="48" t="str">
        <f t="shared" si="212"/>
        <v/>
      </c>
      <c r="O709" s="21"/>
      <c r="P709" s="18"/>
      <c r="Q709" s="48" t="str">
        <f t="shared" si="213"/>
        <v/>
      </c>
      <c r="R709" s="70" t="str">
        <f t="shared" si="214"/>
        <v/>
      </c>
      <c r="S709" s="22"/>
      <c r="T709" s="49" t="str">
        <f t="shared" si="215"/>
        <v/>
      </c>
      <c r="U709" s="49" t="str">
        <f t="shared" si="220"/>
        <v/>
      </c>
      <c r="V709" s="50" t="str">
        <f t="shared" si="216"/>
        <v/>
      </c>
      <c r="W709" s="108" t="str">
        <f t="shared" si="219"/>
        <v/>
      </c>
      <c r="X709" s="347"/>
      <c r="Y709" s="382"/>
      <c r="Z709" s="350"/>
    </row>
    <row r="710" spans="1:27" ht="15.75" x14ac:dyDescent="0.25">
      <c r="A710" s="23">
        <v>703</v>
      </c>
      <c r="B710" s="19"/>
      <c r="C710" s="20"/>
      <c r="D710" s="55"/>
      <c r="E710" s="24" t="str">
        <f t="shared" si="208"/>
        <v/>
      </c>
      <c r="F710" s="25" t="str">
        <f t="shared" si="209"/>
        <v/>
      </c>
      <c r="G710" s="52" t="str">
        <f t="shared" si="210"/>
        <v/>
      </c>
      <c r="H710" s="102" t="str">
        <f t="shared" si="217"/>
        <v/>
      </c>
      <c r="I710" s="149" t="s">
        <v>210</v>
      </c>
      <c r="J710" s="26" t="str">
        <f t="shared" si="211"/>
        <v/>
      </c>
      <c r="K710" s="18"/>
      <c r="L710" s="18"/>
      <c r="M710" s="18"/>
      <c r="N710" s="48" t="str">
        <f t="shared" si="212"/>
        <v/>
      </c>
      <c r="O710" s="21"/>
      <c r="P710" s="18"/>
      <c r="Q710" s="48" t="str">
        <f t="shared" si="213"/>
        <v/>
      </c>
      <c r="R710" s="70" t="str">
        <f t="shared" si="214"/>
        <v/>
      </c>
      <c r="S710" s="22"/>
      <c r="T710" s="49" t="str">
        <f t="shared" si="215"/>
        <v/>
      </c>
      <c r="U710" s="49" t="str">
        <f t="shared" si="220"/>
        <v/>
      </c>
      <c r="V710" s="50" t="str">
        <f t="shared" si="216"/>
        <v/>
      </c>
      <c r="W710" s="108" t="str">
        <f t="shared" si="219"/>
        <v/>
      </c>
      <c r="X710" s="347"/>
      <c r="Y710" s="382"/>
      <c r="Z710" s="350"/>
    </row>
    <row r="711" spans="1:27" ht="15.75" x14ac:dyDescent="0.25">
      <c r="A711" s="23">
        <v>704</v>
      </c>
      <c r="B711" s="19"/>
      <c r="C711" s="20"/>
      <c r="D711" s="55"/>
      <c r="E711" s="24" t="str">
        <f t="shared" ref="E711:E774" si="221">IF(C711="","",VLOOKUP(C711,bdsocios,2,FALSE))</f>
        <v/>
      </c>
      <c r="F711" s="25" t="str">
        <f t="shared" ref="F711:F774" si="222">IF(C711="","",VLOOKUP(C711,bdsocios,3,FALSE))</f>
        <v/>
      </c>
      <c r="G711" s="52" t="str">
        <f t="shared" ref="G711:G774" si="223">IF(C711="","",VLOOKUP(C711,bdsocios,4,FALSE))</f>
        <v/>
      </c>
      <c r="H711" s="102" t="str">
        <f t="shared" si="217"/>
        <v/>
      </c>
      <c r="I711" s="149" t="s">
        <v>210</v>
      </c>
      <c r="J711" s="26" t="str">
        <f t="shared" ref="J711:J774" si="224">IF(E711="","","KGS")</f>
        <v/>
      </c>
      <c r="K711" s="18"/>
      <c r="L711" s="18"/>
      <c r="M711" s="18"/>
      <c r="N711" s="48" t="str">
        <f t="shared" ref="N711:N774" si="225">IF(E711="","",K711+L711+M711)</f>
        <v/>
      </c>
      <c r="O711" s="21"/>
      <c r="P711" s="18"/>
      <c r="Q711" s="48" t="str">
        <f t="shared" ref="Q711:Q774" si="226">IF(E711="","",2*O711)</f>
        <v/>
      </c>
      <c r="R711" s="70" t="str">
        <f t="shared" ref="R711:R774" si="227">IF(E711="","",N711-P711-Q711)</f>
        <v/>
      </c>
      <c r="S711" s="22"/>
      <c r="T711" s="49" t="str">
        <f t="shared" ref="T711:T774" si="228">IF(N711="","",R711*S711)</f>
        <v/>
      </c>
      <c r="U711" s="49" t="str">
        <f t="shared" si="220"/>
        <v/>
      </c>
      <c r="V711" s="50" t="str">
        <f t="shared" ref="V711:V774" si="229">IF(E711="","",R711*0.3)</f>
        <v/>
      </c>
      <c r="W711" s="108" t="str">
        <f t="shared" si="219"/>
        <v/>
      </c>
      <c r="X711" s="347"/>
      <c r="Y711" s="382"/>
      <c r="Z711" s="350"/>
    </row>
    <row r="712" spans="1:27" ht="15.75" x14ac:dyDescent="0.25">
      <c r="A712" s="23">
        <v>705</v>
      </c>
      <c r="B712" s="19"/>
      <c r="C712" s="20"/>
      <c r="D712" s="55"/>
      <c r="E712" s="24" t="str">
        <f t="shared" si="221"/>
        <v/>
      </c>
      <c r="F712" s="25" t="str">
        <f t="shared" si="222"/>
        <v/>
      </c>
      <c r="G712" s="52" t="str">
        <f t="shared" si="223"/>
        <v/>
      </c>
      <c r="H712" s="102" t="str">
        <f t="shared" si="217"/>
        <v/>
      </c>
      <c r="I712" s="149" t="s">
        <v>210</v>
      </c>
      <c r="J712" s="26" t="str">
        <f t="shared" si="224"/>
        <v/>
      </c>
      <c r="K712" s="18"/>
      <c r="L712" s="18"/>
      <c r="M712" s="18"/>
      <c r="N712" s="48" t="str">
        <f t="shared" si="225"/>
        <v/>
      </c>
      <c r="O712" s="21"/>
      <c r="P712" s="18"/>
      <c r="Q712" s="48" t="str">
        <f t="shared" si="226"/>
        <v/>
      </c>
      <c r="R712" s="70" t="str">
        <f t="shared" si="227"/>
        <v/>
      </c>
      <c r="S712" s="22"/>
      <c r="T712" s="49" t="str">
        <f t="shared" si="228"/>
        <v/>
      </c>
      <c r="U712" s="49" t="str">
        <f t="shared" si="220"/>
        <v/>
      </c>
      <c r="V712" s="50" t="str">
        <f t="shared" si="229"/>
        <v/>
      </c>
      <c r="W712" s="108" t="str">
        <f t="shared" si="219"/>
        <v/>
      </c>
      <c r="X712" s="347"/>
      <c r="Y712" s="382"/>
      <c r="Z712" s="350"/>
    </row>
    <row r="713" spans="1:27" s="125" customFormat="1" ht="15.75" x14ac:dyDescent="0.25">
      <c r="A713" s="114">
        <v>706</v>
      </c>
      <c r="B713" s="115"/>
      <c r="C713" s="116"/>
      <c r="D713" s="117"/>
      <c r="E713" s="118" t="str">
        <f t="shared" si="221"/>
        <v/>
      </c>
      <c r="F713" s="112" t="str">
        <f t="shared" si="222"/>
        <v/>
      </c>
      <c r="G713" s="172" t="str">
        <f t="shared" si="223"/>
        <v/>
      </c>
      <c r="H713" s="102" t="str">
        <f t="shared" si="217"/>
        <v/>
      </c>
      <c r="I713" s="119" t="s">
        <v>210</v>
      </c>
      <c r="J713" s="155" t="str">
        <f t="shared" si="224"/>
        <v/>
      </c>
      <c r="K713" s="138"/>
      <c r="L713" s="138"/>
      <c r="M713" s="138"/>
      <c r="N713" s="156" t="str">
        <f t="shared" si="225"/>
        <v/>
      </c>
      <c r="O713" s="120"/>
      <c r="P713" s="18"/>
      <c r="Q713" s="156" t="str">
        <f t="shared" si="226"/>
        <v/>
      </c>
      <c r="R713" s="121" t="str">
        <f t="shared" si="227"/>
        <v/>
      </c>
      <c r="S713" s="22"/>
      <c r="T713" s="123" t="str">
        <f t="shared" si="228"/>
        <v/>
      </c>
      <c r="U713" s="123" t="str">
        <f t="shared" si="220"/>
        <v/>
      </c>
      <c r="V713" s="124" t="str">
        <f t="shared" si="229"/>
        <v/>
      </c>
      <c r="W713" s="124" t="str">
        <f>IF(E713="","",T713-U713-V713-O713)</f>
        <v/>
      </c>
      <c r="X713" s="348"/>
      <c r="Y713" s="382"/>
      <c r="Z713" s="350"/>
      <c r="AA713"/>
    </row>
    <row r="714" spans="1:27" s="125" customFormat="1" ht="15.75" x14ac:dyDescent="0.25">
      <c r="A714" s="114">
        <v>707</v>
      </c>
      <c r="B714" s="115"/>
      <c r="C714" s="116"/>
      <c r="D714" s="117"/>
      <c r="E714" s="118" t="str">
        <f t="shared" si="221"/>
        <v/>
      </c>
      <c r="F714" s="112" t="str">
        <f t="shared" si="222"/>
        <v/>
      </c>
      <c r="G714" s="172" t="str">
        <f t="shared" si="223"/>
        <v/>
      </c>
      <c r="H714" s="102" t="str">
        <f t="shared" si="217"/>
        <v/>
      </c>
      <c r="I714" s="119" t="s">
        <v>210</v>
      </c>
      <c r="J714" s="155" t="str">
        <f t="shared" si="224"/>
        <v/>
      </c>
      <c r="K714" s="138"/>
      <c r="L714" s="138"/>
      <c r="M714" s="138"/>
      <c r="N714" s="156" t="str">
        <f t="shared" si="225"/>
        <v/>
      </c>
      <c r="O714" s="120"/>
      <c r="P714" s="18"/>
      <c r="Q714" s="156" t="str">
        <f t="shared" si="226"/>
        <v/>
      </c>
      <c r="R714" s="121" t="str">
        <f t="shared" si="227"/>
        <v/>
      </c>
      <c r="S714" s="22"/>
      <c r="T714" s="123" t="str">
        <f t="shared" si="228"/>
        <v/>
      </c>
      <c r="U714" s="123" t="str">
        <f t="shared" si="220"/>
        <v/>
      </c>
      <c r="V714" s="124" t="str">
        <f t="shared" si="229"/>
        <v/>
      </c>
      <c r="W714" s="124" t="str">
        <f>IF(E714="","",T714-U714-V714-O714)</f>
        <v/>
      </c>
      <c r="X714" s="17"/>
      <c r="Y714"/>
      <c r="Z714"/>
      <c r="AA714"/>
    </row>
    <row r="715" spans="1:27" ht="15.75" x14ac:dyDescent="0.25">
      <c r="A715" s="23">
        <v>708</v>
      </c>
      <c r="B715" s="19"/>
      <c r="C715" s="20"/>
      <c r="D715" s="55"/>
      <c r="E715" s="24" t="str">
        <f t="shared" si="221"/>
        <v/>
      </c>
      <c r="F715" s="25" t="str">
        <f t="shared" si="222"/>
        <v/>
      </c>
      <c r="G715" s="52" t="str">
        <f t="shared" si="223"/>
        <v/>
      </c>
      <c r="H715" s="102" t="str">
        <f t="shared" si="217"/>
        <v/>
      </c>
      <c r="I715" s="149" t="s">
        <v>210</v>
      </c>
      <c r="J715" s="26" t="str">
        <f t="shared" si="224"/>
        <v/>
      </c>
      <c r="K715" s="18"/>
      <c r="L715" s="18"/>
      <c r="M715" s="18"/>
      <c r="N715" s="48" t="str">
        <f>IF(E715="","",K715+L715+M715)</f>
        <v/>
      </c>
      <c r="O715" s="21"/>
      <c r="P715" s="18"/>
      <c r="Q715" s="48" t="str">
        <f>IF(E715="","",2*O715)</f>
        <v/>
      </c>
      <c r="R715" s="70" t="str">
        <f>IF(E715="","",N715-P715-Q715)</f>
        <v/>
      </c>
      <c r="S715" s="22"/>
      <c r="T715" s="49" t="str">
        <f>IF(N715="","",R715*S715)</f>
        <v/>
      </c>
      <c r="U715" s="49" t="str">
        <f>IF(E715="","",0*R715)</f>
        <v/>
      </c>
      <c r="V715" s="50" t="str">
        <f>IF(E715="","",R715*0.3)</f>
        <v/>
      </c>
      <c r="W715" s="108" t="str">
        <f>IF(E715="","",T715-U715-V715-O715)</f>
        <v/>
      </c>
      <c r="X715" s="109"/>
    </row>
    <row r="716" spans="1:27" ht="15.75" x14ac:dyDescent="0.25">
      <c r="A716" s="23">
        <v>709</v>
      </c>
      <c r="B716" s="19"/>
      <c r="C716" s="20"/>
      <c r="D716" s="55"/>
      <c r="E716" s="24" t="str">
        <f t="shared" si="221"/>
        <v/>
      </c>
      <c r="F716" s="25" t="str">
        <f t="shared" si="222"/>
        <v/>
      </c>
      <c r="G716" s="52" t="str">
        <f t="shared" si="223"/>
        <v/>
      </c>
      <c r="H716" s="102" t="str">
        <f t="shared" si="217"/>
        <v/>
      </c>
      <c r="I716" s="149" t="s">
        <v>210</v>
      </c>
      <c r="J716" s="26" t="str">
        <f t="shared" si="224"/>
        <v/>
      </c>
      <c r="K716" s="18"/>
      <c r="L716" s="18"/>
      <c r="M716" s="18"/>
      <c r="N716" s="48" t="str">
        <f t="shared" ref="N716:N748" si="230">IF(E716="","",K716+L716+M716)</f>
        <v/>
      </c>
      <c r="O716" s="21"/>
      <c r="P716" s="18"/>
      <c r="Q716" s="48" t="str">
        <f t="shared" ref="Q716:Q748" si="231">IF(E716="","",2*O716)</f>
        <v/>
      </c>
      <c r="R716" s="70" t="str">
        <f t="shared" ref="R716:R748" si="232">IF(E716="","",N716-P716-Q716)</f>
        <v/>
      </c>
      <c r="S716" s="22"/>
      <c r="T716" s="49" t="str">
        <f t="shared" ref="T716:T748" si="233">IF(N716="","",R716*S716)</f>
        <v/>
      </c>
      <c r="U716" s="49" t="str">
        <f t="shared" ref="U716:U779" si="234">IF(E716="","",0*R716)</f>
        <v/>
      </c>
      <c r="V716" s="50" t="str">
        <f t="shared" ref="V716:V748" si="235">IF(E716="","",R716*0.3)</f>
        <v/>
      </c>
      <c r="W716" s="108" t="str">
        <f t="shared" ref="W716:W748" si="236">IF(E716="","",T716-U716-V716-O716)</f>
        <v/>
      </c>
      <c r="X716" s="93"/>
    </row>
    <row r="717" spans="1:27" ht="15.75" x14ac:dyDescent="0.25">
      <c r="A717" s="23">
        <v>710</v>
      </c>
      <c r="B717" s="19"/>
      <c r="C717" s="20"/>
      <c r="D717" s="55"/>
      <c r="E717" s="24" t="str">
        <f t="shared" si="221"/>
        <v/>
      </c>
      <c r="F717" s="25" t="str">
        <f t="shared" si="222"/>
        <v/>
      </c>
      <c r="G717" s="52" t="str">
        <f t="shared" si="223"/>
        <v/>
      </c>
      <c r="H717" s="102" t="str">
        <f t="shared" si="217"/>
        <v/>
      </c>
      <c r="I717" s="149" t="s">
        <v>210</v>
      </c>
      <c r="J717" s="26" t="str">
        <f t="shared" si="224"/>
        <v/>
      </c>
      <c r="K717" s="18"/>
      <c r="L717" s="18"/>
      <c r="M717" s="18"/>
      <c r="N717" s="48" t="str">
        <f t="shared" si="230"/>
        <v/>
      </c>
      <c r="O717" s="21"/>
      <c r="P717" s="18"/>
      <c r="Q717" s="48" t="str">
        <f t="shared" si="231"/>
        <v/>
      </c>
      <c r="R717" s="70" t="str">
        <f t="shared" si="232"/>
        <v/>
      </c>
      <c r="S717" s="22"/>
      <c r="T717" s="49" t="str">
        <f t="shared" si="233"/>
        <v/>
      </c>
      <c r="U717" s="49" t="str">
        <f t="shared" si="234"/>
        <v/>
      </c>
      <c r="V717" s="50" t="str">
        <f t="shared" si="235"/>
        <v/>
      </c>
      <c r="W717" s="108" t="str">
        <f t="shared" si="236"/>
        <v/>
      </c>
      <c r="X717" s="93"/>
    </row>
    <row r="718" spans="1:27" ht="15.75" x14ac:dyDescent="0.25">
      <c r="A718" s="23">
        <v>711</v>
      </c>
      <c r="B718" s="19"/>
      <c r="C718" s="20"/>
      <c r="D718" s="55"/>
      <c r="E718" s="24" t="str">
        <f t="shared" si="221"/>
        <v/>
      </c>
      <c r="F718" s="25" t="str">
        <f t="shared" si="222"/>
        <v/>
      </c>
      <c r="G718" s="52" t="str">
        <f t="shared" si="223"/>
        <v/>
      </c>
      <c r="H718" s="102" t="str">
        <f t="shared" si="217"/>
        <v/>
      </c>
      <c r="I718" s="149" t="s">
        <v>210</v>
      </c>
      <c r="J718" s="26" t="str">
        <f t="shared" si="224"/>
        <v/>
      </c>
      <c r="K718" s="18"/>
      <c r="L718" s="18"/>
      <c r="M718" s="18"/>
      <c r="N718" s="48" t="str">
        <f t="shared" si="230"/>
        <v/>
      </c>
      <c r="O718" s="21"/>
      <c r="P718" s="18"/>
      <c r="Q718" s="48" t="str">
        <f t="shared" si="231"/>
        <v/>
      </c>
      <c r="R718" s="70" t="str">
        <f t="shared" si="232"/>
        <v/>
      </c>
      <c r="S718" s="22"/>
      <c r="T718" s="49" t="str">
        <f t="shared" si="233"/>
        <v/>
      </c>
      <c r="U718" s="49" t="str">
        <f t="shared" si="234"/>
        <v/>
      </c>
      <c r="V718" s="50" t="str">
        <f t="shared" si="235"/>
        <v/>
      </c>
      <c r="W718" s="108" t="str">
        <f t="shared" si="236"/>
        <v/>
      </c>
      <c r="X718" s="109"/>
    </row>
    <row r="719" spans="1:27" ht="15.75" x14ac:dyDescent="0.25">
      <c r="A719" s="23">
        <v>712</v>
      </c>
      <c r="B719" s="19"/>
      <c r="C719" s="20"/>
      <c r="D719" s="55"/>
      <c r="E719" s="24" t="str">
        <f t="shared" si="221"/>
        <v/>
      </c>
      <c r="F719" s="25" t="str">
        <f t="shared" si="222"/>
        <v/>
      </c>
      <c r="G719" s="52" t="str">
        <f t="shared" si="223"/>
        <v/>
      </c>
      <c r="H719" s="102" t="str">
        <f t="shared" si="217"/>
        <v/>
      </c>
      <c r="I719" s="149" t="s">
        <v>210</v>
      </c>
      <c r="J719" s="26" t="str">
        <f t="shared" si="224"/>
        <v/>
      </c>
      <c r="K719" s="18"/>
      <c r="L719" s="18"/>
      <c r="M719" s="18"/>
      <c r="N719" s="48" t="str">
        <f t="shared" si="230"/>
        <v/>
      </c>
      <c r="O719" s="21"/>
      <c r="P719" s="18"/>
      <c r="Q719" s="48" t="str">
        <f t="shared" si="231"/>
        <v/>
      </c>
      <c r="R719" s="70" t="str">
        <f t="shared" si="232"/>
        <v/>
      </c>
      <c r="S719" s="22"/>
      <c r="T719" s="49" t="str">
        <f t="shared" si="233"/>
        <v/>
      </c>
      <c r="U719" s="49" t="str">
        <f t="shared" si="234"/>
        <v/>
      </c>
      <c r="V719" s="50" t="str">
        <f t="shared" si="235"/>
        <v/>
      </c>
      <c r="W719" s="108" t="str">
        <f t="shared" si="236"/>
        <v/>
      </c>
      <c r="X719" s="17"/>
    </row>
    <row r="720" spans="1:27" ht="15.75" x14ac:dyDescent="0.25">
      <c r="A720" s="23">
        <v>713</v>
      </c>
      <c r="B720" s="19"/>
      <c r="C720" s="20"/>
      <c r="D720" s="55"/>
      <c r="E720" s="24" t="str">
        <f t="shared" si="221"/>
        <v/>
      </c>
      <c r="F720" s="25" t="str">
        <f t="shared" si="222"/>
        <v/>
      </c>
      <c r="G720" s="52" t="str">
        <f t="shared" si="223"/>
        <v/>
      </c>
      <c r="H720" s="102" t="str">
        <f t="shared" si="217"/>
        <v/>
      </c>
      <c r="I720" s="149" t="s">
        <v>210</v>
      </c>
      <c r="J720" s="26" t="str">
        <f t="shared" si="224"/>
        <v/>
      </c>
      <c r="K720" s="18"/>
      <c r="L720" s="18"/>
      <c r="M720" s="18"/>
      <c r="N720" s="48" t="str">
        <f t="shared" si="230"/>
        <v/>
      </c>
      <c r="O720" s="21"/>
      <c r="P720" s="18"/>
      <c r="Q720" s="48" t="str">
        <f t="shared" si="231"/>
        <v/>
      </c>
      <c r="R720" s="70" t="str">
        <f t="shared" si="232"/>
        <v/>
      </c>
      <c r="S720" s="22"/>
      <c r="T720" s="49" t="str">
        <f t="shared" si="233"/>
        <v/>
      </c>
      <c r="U720" s="49" t="str">
        <f t="shared" si="234"/>
        <v/>
      </c>
      <c r="V720" s="50" t="str">
        <f t="shared" si="235"/>
        <v/>
      </c>
      <c r="W720" s="108" t="str">
        <f t="shared" si="236"/>
        <v/>
      </c>
      <c r="X720" s="17"/>
    </row>
    <row r="721" spans="1:27" ht="15.75" x14ac:dyDescent="0.25">
      <c r="A721" s="23">
        <v>714</v>
      </c>
      <c r="B721" s="19"/>
      <c r="C721" s="20"/>
      <c r="D721" s="55"/>
      <c r="E721" s="24" t="str">
        <f t="shared" si="221"/>
        <v/>
      </c>
      <c r="F721" s="25" t="str">
        <f t="shared" si="222"/>
        <v/>
      </c>
      <c r="G721" s="52" t="str">
        <f t="shared" si="223"/>
        <v/>
      </c>
      <c r="H721" s="102" t="str">
        <f t="shared" si="217"/>
        <v/>
      </c>
      <c r="I721" s="149" t="s">
        <v>210</v>
      </c>
      <c r="J721" s="26" t="str">
        <f t="shared" si="224"/>
        <v/>
      </c>
      <c r="K721" s="18"/>
      <c r="L721" s="18"/>
      <c r="M721" s="18"/>
      <c r="N721" s="48" t="str">
        <f t="shared" si="230"/>
        <v/>
      </c>
      <c r="O721" s="21"/>
      <c r="P721" s="18"/>
      <c r="Q721" s="48" t="str">
        <f t="shared" si="231"/>
        <v/>
      </c>
      <c r="R721" s="70" t="str">
        <f t="shared" si="232"/>
        <v/>
      </c>
      <c r="S721" s="22"/>
      <c r="T721" s="49" t="str">
        <f t="shared" si="233"/>
        <v/>
      </c>
      <c r="U721" s="49" t="str">
        <f t="shared" si="234"/>
        <v/>
      </c>
      <c r="V721" s="50" t="str">
        <f t="shared" si="235"/>
        <v/>
      </c>
      <c r="W721" s="108" t="str">
        <f t="shared" si="236"/>
        <v/>
      </c>
      <c r="X721" s="17"/>
    </row>
    <row r="722" spans="1:27" ht="15.75" x14ac:dyDescent="0.25">
      <c r="A722" s="23">
        <v>715</v>
      </c>
      <c r="B722" s="19"/>
      <c r="C722" s="20"/>
      <c r="D722" s="55"/>
      <c r="E722" s="24" t="str">
        <f t="shared" si="221"/>
        <v/>
      </c>
      <c r="F722" s="25" t="str">
        <f t="shared" si="222"/>
        <v/>
      </c>
      <c r="G722" s="52" t="str">
        <f t="shared" si="223"/>
        <v/>
      </c>
      <c r="H722" s="102" t="str">
        <f t="shared" si="217"/>
        <v/>
      </c>
      <c r="I722" s="149" t="s">
        <v>210</v>
      </c>
      <c r="J722" s="26" t="str">
        <f t="shared" si="224"/>
        <v/>
      </c>
      <c r="K722" s="18"/>
      <c r="L722" s="18"/>
      <c r="M722" s="18"/>
      <c r="N722" s="48" t="str">
        <f t="shared" si="230"/>
        <v/>
      </c>
      <c r="O722" s="21"/>
      <c r="P722" s="18"/>
      <c r="Q722" s="48" t="str">
        <f t="shared" si="231"/>
        <v/>
      </c>
      <c r="R722" s="70" t="str">
        <f t="shared" si="232"/>
        <v/>
      </c>
      <c r="S722" s="22"/>
      <c r="T722" s="49" t="str">
        <f t="shared" si="233"/>
        <v/>
      </c>
      <c r="U722" s="49" t="str">
        <f t="shared" si="234"/>
        <v/>
      </c>
      <c r="V722" s="50" t="str">
        <f t="shared" si="235"/>
        <v/>
      </c>
      <c r="W722" s="108" t="str">
        <f t="shared" si="236"/>
        <v/>
      </c>
      <c r="X722" s="17"/>
    </row>
    <row r="723" spans="1:27" ht="15.75" x14ac:dyDescent="0.25">
      <c r="A723" s="23">
        <v>716</v>
      </c>
      <c r="B723" s="19"/>
      <c r="C723" s="20"/>
      <c r="D723" s="55"/>
      <c r="E723" s="24" t="str">
        <f t="shared" si="221"/>
        <v/>
      </c>
      <c r="F723" s="25" t="str">
        <f t="shared" si="222"/>
        <v/>
      </c>
      <c r="G723" s="52" t="str">
        <f t="shared" si="223"/>
        <v/>
      </c>
      <c r="H723" s="102" t="str">
        <f t="shared" si="217"/>
        <v/>
      </c>
      <c r="I723" s="149" t="s">
        <v>210</v>
      </c>
      <c r="J723" s="26" t="str">
        <f t="shared" si="224"/>
        <v/>
      </c>
      <c r="K723" s="18"/>
      <c r="L723" s="18"/>
      <c r="M723" s="18"/>
      <c r="N723" s="48" t="str">
        <f t="shared" si="230"/>
        <v/>
      </c>
      <c r="O723" s="21"/>
      <c r="P723" s="18"/>
      <c r="Q723" s="48" t="str">
        <f t="shared" si="231"/>
        <v/>
      </c>
      <c r="R723" s="70" t="str">
        <f t="shared" si="232"/>
        <v/>
      </c>
      <c r="S723" s="22"/>
      <c r="T723" s="49" t="str">
        <f t="shared" si="233"/>
        <v/>
      </c>
      <c r="U723" s="49" t="str">
        <f t="shared" si="234"/>
        <v/>
      </c>
      <c r="V723" s="50" t="str">
        <f t="shared" si="235"/>
        <v/>
      </c>
      <c r="W723" s="108" t="str">
        <f t="shared" si="236"/>
        <v/>
      </c>
      <c r="X723" s="93"/>
    </row>
    <row r="724" spans="1:27" ht="15.75" x14ac:dyDescent="0.25">
      <c r="A724" s="23">
        <v>717</v>
      </c>
      <c r="B724" s="19"/>
      <c r="C724" s="20"/>
      <c r="D724" s="55"/>
      <c r="E724" s="24" t="str">
        <f t="shared" si="221"/>
        <v/>
      </c>
      <c r="F724" s="25" t="str">
        <f t="shared" si="222"/>
        <v/>
      </c>
      <c r="G724" s="52" t="str">
        <f t="shared" si="223"/>
        <v/>
      </c>
      <c r="H724" s="102" t="str">
        <f t="shared" si="217"/>
        <v/>
      </c>
      <c r="I724" s="149" t="s">
        <v>210</v>
      </c>
      <c r="J724" s="26" t="str">
        <f t="shared" si="224"/>
        <v/>
      </c>
      <c r="K724" s="18"/>
      <c r="L724" s="18"/>
      <c r="M724" s="18"/>
      <c r="N724" s="48" t="str">
        <f t="shared" si="230"/>
        <v/>
      </c>
      <c r="O724" s="21"/>
      <c r="P724" s="18"/>
      <c r="Q724" s="48" t="str">
        <f t="shared" si="231"/>
        <v/>
      </c>
      <c r="R724" s="70" t="str">
        <f t="shared" si="232"/>
        <v/>
      </c>
      <c r="S724" s="22"/>
      <c r="T724" s="49" t="str">
        <f t="shared" si="233"/>
        <v/>
      </c>
      <c r="U724" s="49" t="str">
        <f t="shared" si="234"/>
        <v/>
      </c>
      <c r="V724" s="50" t="str">
        <f t="shared" si="235"/>
        <v/>
      </c>
      <c r="W724" s="108" t="str">
        <f t="shared" si="236"/>
        <v/>
      </c>
      <c r="X724" s="93"/>
    </row>
    <row r="725" spans="1:27" ht="15.75" x14ac:dyDescent="0.25">
      <c r="A725" s="23">
        <v>718</v>
      </c>
      <c r="B725" s="19"/>
      <c r="C725" s="20"/>
      <c r="D725" s="55"/>
      <c r="E725" s="24" t="str">
        <f t="shared" si="221"/>
        <v/>
      </c>
      <c r="F725" s="25" t="str">
        <f t="shared" si="222"/>
        <v/>
      </c>
      <c r="G725" s="52" t="str">
        <f t="shared" si="223"/>
        <v/>
      </c>
      <c r="H725" s="102" t="str">
        <f t="shared" si="217"/>
        <v/>
      </c>
      <c r="I725" s="149" t="s">
        <v>210</v>
      </c>
      <c r="J725" s="26" t="str">
        <f t="shared" si="224"/>
        <v/>
      </c>
      <c r="K725" s="18"/>
      <c r="L725" s="18"/>
      <c r="M725" s="18"/>
      <c r="N725" s="48" t="str">
        <f t="shared" si="230"/>
        <v/>
      </c>
      <c r="O725" s="21"/>
      <c r="P725" s="18"/>
      <c r="Q725" s="48" t="str">
        <f t="shared" si="231"/>
        <v/>
      </c>
      <c r="R725" s="70" t="str">
        <f t="shared" si="232"/>
        <v/>
      </c>
      <c r="S725" s="22"/>
      <c r="T725" s="49" t="str">
        <f t="shared" si="233"/>
        <v/>
      </c>
      <c r="U725" s="49" t="str">
        <f t="shared" si="234"/>
        <v/>
      </c>
      <c r="V725" s="50" t="str">
        <f t="shared" si="235"/>
        <v/>
      </c>
      <c r="W725" s="108" t="str">
        <f t="shared" si="236"/>
        <v/>
      </c>
      <c r="X725" s="93"/>
    </row>
    <row r="726" spans="1:27" ht="15.75" x14ac:dyDescent="0.25">
      <c r="A726" s="23">
        <v>719</v>
      </c>
      <c r="B726" s="19"/>
      <c r="C726" s="20"/>
      <c r="D726" s="55"/>
      <c r="E726" s="24" t="str">
        <f t="shared" si="221"/>
        <v/>
      </c>
      <c r="F726" s="25" t="str">
        <f t="shared" si="222"/>
        <v/>
      </c>
      <c r="G726" s="52" t="str">
        <f t="shared" si="223"/>
        <v/>
      </c>
      <c r="H726" s="102" t="str">
        <f t="shared" si="217"/>
        <v/>
      </c>
      <c r="I726" s="149" t="s">
        <v>210</v>
      </c>
      <c r="J726" s="26" t="str">
        <f t="shared" si="224"/>
        <v/>
      </c>
      <c r="K726" s="18"/>
      <c r="L726" s="18"/>
      <c r="M726" s="18"/>
      <c r="N726" s="48" t="str">
        <f t="shared" si="230"/>
        <v/>
      </c>
      <c r="O726" s="21"/>
      <c r="P726" s="18"/>
      <c r="Q726" s="48" t="str">
        <f t="shared" si="231"/>
        <v/>
      </c>
      <c r="R726" s="70" t="str">
        <f t="shared" si="232"/>
        <v/>
      </c>
      <c r="S726" s="22"/>
      <c r="T726" s="49" t="str">
        <f t="shared" si="233"/>
        <v/>
      </c>
      <c r="U726" s="49" t="str">
        <f t="shared" si="234"/>
        <v/>
      </c>
      <c r="V726" s="50" t="str">
        <f t="shared" si="235"/>
        <v/>
      </c>
      <c r="W726" s="108" t="str">
        <f t="shared" si="236"/>
        <v/>
      </c>
      <c r="X726" s="93"/>
    </row>
    <row r="727" spans="1:27" ht="15.75" x14ac:dyDescent="0.25">
      <c r="A727" s="23">
        <v>720</v>
      </c>
      <c r="B727" s="19"/>
      <c r="C727" s="20"/>
      <c r="D727" s="55"/>
      <c r="E727" s="24" t="str">
        <f t="shared" si="221"/>
        <v/>
      </c>
      <c r="F727" s="25" t="str">
        <f t="shared" si="222"/>
        <v/>
      </c>
      <c r="G727" s="52" t="str">
        <f t="shared" si="223"/>
        <v/>
      </c>
      <c r="H727" s="102" t="str">
        <f t="shared" ref="H727:H790" si="237">IF(C727="","",VLOOKUP(C727,bdsocios,5,FALSE))</f>
        <v/>
      </c>
      <c r="I727" s="149" t="s">
        <v>210</v>
      </c>
      <c r="J727" s="26" t="str">
        <f t="shared" si="224"/>
        <v/>
      </c>
      <c r="K727" s="18"/>
      <c r="L727" s="18"/>
      <c r="M727" s="18"/>
      <c r="N727" s="48" t="str">
        <f t="shared" si="230"/>
        <v/>
      </c>
      <c r="O727" s="21"/>
      <c r="P727" s="18"/>
      <c r="Q727" s="48" t="str">
        <f t="shared" si="231"/>
        <v/>
      </c>
      <c r="R727" s="70" t="str">
        <f t="shared" si="232"/>
        <v/>
      </c>
      <c r="S727" s="22"/>
      <c r="T727" s="49" t="str">
        <f t="shared" si="233"/>
        <v/>
      </c>
      <c r="U727" s="49" t="str">
        <f t="shared" si="234"/>
        <v/>
      </c>
      <c r="V727" s="50" t="str">
        <f t="shared" si="235"/>
        <v/>
      </c>
      <c r="W727" s="108" t="str">
        <f t="shared" si="236"/>
        <v/>
      </c>
      <c r="X727" s="93"/>
    </row>
    <row r="728" spans="1:27" ht="15.75" x14ac:dyDescent="0.25">
      <c r="A728" s="23">
        <v>721</v>
      </c>
      <c r="B728" s="19"/>
      <c r="C728" s="20"/>
      <c r="D728" s="55"/>
      <c r="E728" s="24" t="str">
        <f t="shared" si="221"/>
        <v/>
      </c>
      <c r="F728" s="25" t="str">
        <f t="shared" si="222"/>
        <v/>
      </c>
      <c r="G728" s="52" t="str">
        <f t="shared" si="223"/>
        <v/>
      </c>
      <c r="H728" s="102" t="str">
        <f t="shared" si="237"/>
        <v/>
      </c>
      <c r="I728" s="149" t="s">
        <v>210</v>
      </c>
      <c r="J728" s="26" t="str">
        <f t="shared" si="224"/>
        <v/>
      </c>
      <c r="K728" s="18"/>
      <c r="L728" s="18"/>
      <c r="M728" s="18"/>
      <c r="N728" s="48" t="str">
        <f t="shared" si="230"/>
        <v/>
      </c>
      <c r="O728" s="21"/>
      <c r="P728" s="18"/>
      <c r="Q728" s="48" t="str">
        <f t="shared" si="231"/>
        <v/>
      </c>
      <c r="R728" s="70" t="str">
        <f t="shared" si="232"/>
        <v/>
      </c>
      <c r="S728" s="22"/>
      <c r="T728" s="49" t="str">
        <f t="shared" si="233"/>
        <v/>
      </c>
      <c r="U728" s="49" t="str">
        <f t="shared" si="234"/>
        <v/>
      </c>
      <c r="V728" s="50" t="str">
        <f t="shared" si="235"/>
        <v/>
      </c>
      <c r="W728" s="108" t="str">
        <f t="shared" si="236"/>
        <v/>
      </c>
      <c r="X728" s="93"/>
    </row>
    <row r="729" spans="1:27" s="125" customFormat="1" ht="15.75" x14ac:dyDescent="0.25">
      <c r="A729" s="114">
        <v>722</v>
      </c>
      <c r="B729" s="115"/>
      <c r="C729" s="116"/>
      <c r="D729" s="117"/>
      <c r="E729" s="118" t="str">
        <f t="shared" si="221"/>
        <v/>
      </c>
      <c r="F729" s="112" t="str">
        <f t="shared" si="222"/>
        <v/>
      </c>
      <c r="G729" s="172" t="str">
        <f t="shared" si="223"/>
        <v/>
      </c>
      <c r="H729" s="102" t="str">
        <f t="shared" si="237"/>
        <v/>
      </c>
      <c r="I729" s="119" t="s">
        <v>210</v>
      </c>
      <c r="J729" s="155" t="str">
        <f t="shared" si="224"/>
        <v/>
      </c>
      <c r="K729" s="138"/>
      <c r="L729" s="138"/>
      <c r="M729" s="138"/>
      <c r="N729" s="48" t="str">
        <f t="shared" si="230"/>
        <v/>
      </c>
      <c r="O729" s="120"/>
      <c r="P729" s="18"/>
      <c r="Q729" s="48" t="str">
        <f t="shared" si="231"/>
        <v/>
      </c>
      <c r="R729" s="70" t="str">
        <f t="shared" si="232"/>
        <v/>
      </c>
      <c r="S729" s="22"/>
      <c r="T729" s="49" t="str">
        <f t="shared" si="233"/>
        <v/>
      </c>
      <c r="U729" s="49" t="str">
        <f t="shared" si="234"/>
        <v/>
      </c>
      <c r="V729" s="50" t="str">
        <f t="shared" si="235"/>
        <v/>
      </c>
      <c r="W729" s="108" t="str">
        <f t="shared" si="236"/>
        <v/>
      </c>
      <c r="X729" s="17"/>
      <c r="Y729"/>
      <c r="Z729"/>
      <c r="AA729"/>
    </row>
    <row r="730" spans="1:27" ht="15.75" x14ac:dyDescent="0.25">
      <c r="A730" s="23">
        <v>723</v>
      </c>
      <c r="B730" s="19"/>
      <c r="C730" s="20"/>
      <c r="D730" s="55"/>
      <c r="E730" s="24" t="str">
        <f t="shared" si="221"/>
        <v/>
      </c>
      <c r="F730" s="25" t="str">
        <f t="shared" si="222"/>
        <v/>
      </c>
      <c r="G730" s="52" t="str">
        <f t="shared" si="223"/>
        <v/>
      </c>
      <c r="H730" s="102" t="str">
        <f t="shared" si="237"/>
        <v/>
      </c>
      <c r="I730" s="149" t="s">
        <v>210</v>
      </c>
      <c r="J730" s="26" t="str">
        <f t="shared" si="224"/>
        <v/>
      </c>
      <c r="K730" s="18"/>
      <c r="L730" s="18"/>
      <c r="M730" s="18"/>
      <c r="N730" s="48" t="str">
        <f t="shared" si="230"/>
        <v/>
      </c>
      <c r="O730" s="21"/>
      <c r="P730" s="18"/>
      <c r="Q730" s="48" t="str">
        <f t="shared" si="231"/>
        <v/>
      </c>
      <c r="R730" s="70" t="str">
        <f t="shared" si="232"/>
        <v/>
      </c>
      <c r="S730" s="22"/>
      <c r="T730" s="49" t="str">
        <f t="shared" si="233"/>
        <v/>
      </c>
      <c r="U730" s="49" t="str">
        <f t="shared" si="234"/>
        <v/>
      </c>
      <c r="V730" s="50" t="str">
        <f t="shared" si="235"/>
        <v/>
      </c>
      <c r="W730" s="108" t="str">
        <f t="shared" si="236"/>
        <v/>
      </c>
      <c r="X730" s="235"/>
    </row>
    <row r="731" spans="1:27" ht="15.75" x14ac:dyDescent="0.25">
      <c r="A731" s="23">
        <v>724</v>
      </c>
      <c r="B731" s="19"/>
      <c r="C731" s="20"/>
      <c r="D731" s="55"/>
      <c r="E731" s="24" t="str">
        <f t="shared" si="221"/>
        <v/>
      </c>
      <c r="F731" s="25" t="str">
        <f t="shared" si="222"/>
        <v/>
      </c>
      <c r="G731" s="52" t="str">
        <f t="shared" si="223"/>
        <v/>
      </c>
      <c r="H731" s="102" t="str">
        <f t="shared" si="237"/>
        <v/>
      </c>
      <c r="I731" s="149" t="s">
        <v>210</v>
      </c>
      <c r="J731" s="26" t="str">
        <f t="shared" si="224"/>
        <v/>
      </c>
      <c r="K731" s="18"/>
      <c r="L731" s="18"/>
      <c r="M731" s="18"/>
      <c r="N731" s="48" t="str">
        <f t="shared" si="230"/>
        <v/>
      </c>
      <c r="O731" s="21"/>
      <c r="P731" s="18"/>
      <c r="Q731" s="48" t="str">
        <f t="shared" si="231"/>
        <v/>
      </c>
      <c r="R731" s="70" t="str">
        <f t="shared" si="232"/>
        <v/>
      </c>
      <c r="S731" s="22"/>
      <c r="T731" s="49" t="str">
        <f t="shared" si="233"/>
        <v/>
      </c>
      <c r="U731" s="49" t="str">
        <f t="shared" si="234"/>
        <v/>
      </c>
      <c r="V731" s="50" t="str">
        <f t="shared" si="235"/>
        <v/>
      </c>
      <c r="W731" s="108" t="str">
        <f t="shared" si="236"/>
        <v/>
      </c>
      <c r="X731" s="93"/>
    </row>
    <row r="732" spans="1:27" ht="15.75" x14ac:dyDescent="0.25">
      <c r="A732" s="23">
        <v>725</v>
      </c>
      <c r="B732" s="19"/>
      <c r="C732" s="20"/>
      <c r="D732" s="55"/>
      <c r="E732" s="24" t="str">
        <f t="shared" si="221"/>
        <v/>
      </c>
      <c r="F732" s="25" t="str">
        <f t="shared" si="222"/>
        <v/>
      </c>
      <c r="G732" s="52" t="str">
        <f t="shared" si="223"/>
        <v/>
      </c>
      <c r="H732" s="102" t="str">
        <f t="shared" si="237"/>
        <v/>
      </c>
      <c r="I732" s="149" t="s">
        <v>210</v>
      </c>
      <c r="J732" s="26" t="str">
        <f t="shared" si="224"/>
        <v/>
      </c>
      <c r="K732" s="18"/>
      <c r="L732" s="18"/>
      <c r="M732" s="18"/>
      <c r="N732" s="48" t="str">
        <f t="shared" si="230"/>
        <v/>
      </c>
      <c r="O732" s="21"/>
      <c r="P732" s="18"/>
      <c r="Q732" s="48" t="str">
        <f t="shared" si="231"/>
        <v/>
      </c>
      <c r="R732" s="70" t="str">
        <f t="shared" si="232"/>
        <v/>
      </c>
      <c r="S732" s="22"/>
      <c r="T732" s="49" t="str">
        <f t="shared" si="233"/>
        <v/>
      </c>
      <c r="U732" s="49" t="str">
        <f t="shared" si="234"/>
        <v/>
      </c>
      <c r="V732" s="50" t="str">
        <f t="shared" si="235"/>
        <v/>
      </c>
      <c r="W732" s="108" t="str">
        <f t="shared" si="236"/>
        <v/>
      </c>
      <c r="X732" s="93"/>
    </row>
    <row r="733" spans="1:27" ht="15.75" x14ac:dyDescent="0.25">
      <c r="A733" s="23">
        <v>726</v>
      </c>
      <c r="B733" s="19"/>
      <c r="C733" s="20"/>
      <c r="D733" s="55"/>
      <c r="E733" s="24" t="str">
        <f t="shared" si="221"/>
        <v/>
      </c>
      <c r="F733" s="25" t="str">
        <f t="shared" si="222"/>
        <v/>
      </c>
      <c r="G733" s="52" t="str">
        <f t="shared" si="223"/>
        <v/>
      </c>
      <c r="H733" s="102" t="str">
        <f t="shared" si="237"/>
        <v/>
      </c>
      <c r="I733" s="149" t="s">
        <v>210</v>
      </c>
      <c r="J733" s="26" t="str">
        <f t="shared" si="224"/>
        <v/>
      </c>
      <c r="K733" s="18"/>
      <c r="L733" s="18"/>
      <c r="M733" s="18"/>
      <c r="N733" s="48" t="str">
        <f t="shared" si="230"/>
        <v/>
      </c>
      <c r="O733" s="21"/>
      <c r="P733" s="18"/>
      <c r="Q733" s="48" t="str">
        <f t="shared" si="231"/>
        <v/>
      </c>
      <c r="R733" s="70" t="str">
        <f t="shared" si="232"/>
        <v/>
      </c>
      <c r="S733" s="22"/>
      <c r="T733" s="49" t="str">
        <f t="shared" si="233"/>
        <v/>
      </c>
      <c r="U733" s="49" t="str">
        <f t="shared" si="234"/>
        <v/>
      </c>
      <c r="V733" s="50" t="str">
        <f t="shared" si="235"/>
        <v/>
      </c>
      <c r="W733" s="108" t="str">
        <f t="shared" si="236"/>
        <v/>
      </c>
      <c r="X733" s="93"/>
    </row>
    <row r="734" spans="1:27" ht="15.75" x14ac:dyDescent="0.25">
      <c r="A734" s="23">
        <v>727</v>
      </c>
      <c r="B734" s="19"/>
      <c r="C734" s="20"/>
      <c r="D734" s="55"/>
      <c r="E734" s="24" t="str">
        <f t="shared" si="221"/>
        <v/>
      </c>
      <c r="F734" s="25" t="str">
        <f t="shared" si="222"/>
        <v/>
      </c>
      <c r="G734" s="52" t="str">
        <f t="shared" si="223"/>
        <v/>
      </c>
      <c r="H734" s="102" t="str">
        <f t="shared" si="237"/>
        <v/>
      </c>
      <c r="I734" s="149" t="s">
        <v>210</v>
      </c>
      <c r="J734" s="26" t="str">
        <f t="shared" si="224"/>
        <v/>
      </c>
      <c r="K734" s="18"/>
      <c r="L734" s="18"/>
      <c r="M734" s="18"/>
      <c r="N734" s="48" t="str">
        <f t="shared" si="230"/>
        <v/>
      </c>
      <c r="O734" s="21"/>
      <c r="P734" s="18"/>
      <c r="Q734" s="48" t="str">
        <f t="shared" si="231"/>
        <v/>
      </c>
      <c r="R734" s="70" t="str">
        <f t="shared" si="232"/>
        <v/>
      </c>
      <c r="S734" s="22"/>
      <c r="T734" s="49" t="str">
        <f t="shared" si="233"/>
        <v/>
      </c>
      <c r="U734" s="49" t="str">
        <f t="shared" si="234"/>
        <v/>
      </c>
      <c r="V734" s="50" t="str">
        <f t="shared" si="235"/>
        <v/>
      </c>
      <c r="W734" s="108" t="str">
        <f t="shared" si="236"/>
        <v/>
      </c>
      <c r="X734" s="17"/>
    </row>
    <row r="735" spans="1:27" ht="15.75" x14ac:dyDescent="0.25">
      <c r="A735" s="23">
        <v>728</v>
      </c>
      <c r="B735" s="19"/>
      <c r="C735" s="20"/>
      <c r="D735" s="55"/>
      <c r="E735" s="24" t="str">
        <f t="shared" si="221"/>
        <v/>
      </c>
      <c r="F735" s="25" t="str">
        <f t="shared" si="222"/>
        <v/>
      </c>
      <c r="G735" s="52" t="str">
        <f t="shared" si="223"/>
        <v/>
      </c>
      <c r="H735" s="102" t="str">
        <f t="shared" si="237"/>
        <v/>
      </c>
      <c r="I735" s="149" t="s">
        <v>210</v>
      </c>
      <c r="J735" s="26" t="str">
        <f t="shared" si="224"/>
        <v/>
      </c>
      <c r="K735" s="18"/>
      <c r="L735" s="18"/>
      <c r="M735" s="18"/>
      <c r="N735" s="48" t="str">
        <f t="shared" si="230"/>
        <v/>
      </c>
      <c r="O735" s="21"/>
      <c r="P735" s="18"/>
      <c r="Q735" s="48" t="str">
        <f t="shared" si="231"/>
        <v/>
      </c>
      <c r="R735" s="70" t="str">
        <f t="shared" si="232"/>
        <v/>
      </c>
      <c r="S735" s="22"/>
      <c r="T735" s="49" t="str">
        <f t="shared" si="233"/>
        <v/>
      </c>
      <c r="U735" s="49" t="str">
        <f t="shared" si="234"/>
        <v/>
      </c>
      <c r="V735" s="50" t="str">
        <f t="shared" si="235"/>
        <v/>
      </c>
      <c r="W735" s="108" t="str">
        <f t="shared" si="236"/>
        <v/>
      </c>
      <c r="X735" s="17"/>
    </row>
    <row r="736" spans="1:27" ht="15.75" x14ac:dyDescent="0.25">
      <c r="A736" s="23">
        <v>729</v>
      </c>
      <c r="B736" s="19"/>
      <c r="C736" s="20"/>
      <c r="D736" s="55"/>
      <c r="E736" s="24" t="str">
        <f t="shared" si="221"/>
        <v/>
      </c>
      <c r="F736" s="25" t="str">
        <f t="shared" si="222"/>
        <v/>
      </c>
      <c r="G736" s="52" t="str">
        <f t="shared" si="223"/>
        <v/>
      </c>
      <c r="H736" s="102" t="str">
        <f t="shared" si="237"/>
        <v/>
      </c>
      <c r="I736" s="149" t="s">
        <v>210</v>
      </c>
      <c r="J736" s="26" t="str">
        <f t="shared" si="224"/>
        <v/>
      </c>
      <c r="K736" s="18"/>
      <c r="L736" s="18"/>
      <c r="M736" s="18"/>
      <c r="N736" s="48" t="str">
        <f t="shared" si="230"/>
        <v/>
      </c>
      <c r="O736" s="21"/>
      <c r="P736" s="18"/>
      <c r="Q736" s="48" t="str">
        <f t="shared" si="231"/>
        <v/>
      </c>
      <c r="R736" s="70" t="str">
        <f t="shared" si="232"/>
        <v/>
      </c>
      <c r="S736" s="22"/>
      <c r="T736" s="49" t="str">
        <f t="shared" si="233"/>
        <v/>
      </c>
      <c r="U736" s="49" t="str">
        <f t="shared" si="234"/>
        <v/>
      </c>
      <c r="V736" s="50" t="str">
        <f t="shared" si="235"/>
        <v/>
      </c>
      <c r="W736" s="108" t="str">
        <f t="shared" si="236"/>
        <v/>
      </c>
      <c r="X736" s="109"/>
    </row>
    <row r="737" spans="1:28" ht="15.75" x14ac:dyDescent="0.25">
      <c r="A737" s="23">
        <v>730</v>
      </c>
      <c r="B737" s="19"/>
      <c r="C737" s="20"/>
      <c r="D737" s="55"/>
      <c r="E737" s="24" t="str">
        <f t="shared" si="221"/>
        <v/>
      </c>
      <c r="F737" s="25" t="str">
        <f t="shared" si="222"/>
        <v/>
      </c>
      <c r="G737" s="52" t="str">
        <f t="shared" si="223"/>
        <v/>
      </c>
      <c r="H737" s="102" t="str">
        <f t="shared" si="237"/>
        <v/>
      </c>
      <c r="I737" s="149" t="s">
        <v>210</v>
      </c>
      <c r="J737" s="26" t="str">
        <f t="shared" si="224"/>
        <v/>
      </c>
      <c r="K737" s="18"/>
      <c r="L737" s="18"/>
      <c r="M737" s="18"/>
      <c r="N737" s="48" t="str">
        <f t="shared" si="230"/>
        <v/>
      </c>
      <c r="O737" s="21"/>
      <c r="P737" s="18"/>
      <c r="Q737" s="48" t="str">
        <f t="shared" si="231"/>
        <v/>
      </c>
      <c r="R737" s="70" t="str">
        <f t="shared" si="232"/>
        <v/>
      </c>
      <c r="S737" s="22"/>
      <c r="T737" s="49" t="str">
        <f t="shared" si="233"/>
        <v/>
      </c>
      <c r="U737" s="49" t="str">
        <f t="shared" si="234"/>
        <v/>
      </c>
      <c r="V737" s="50" t="str">
        <f t="shared" si="235"/>
        <v/>
      </c>
      <c r="W737" s="108" t="str">
        <f t="shared" si="236"/>
        <v/>
      </c>
      <c r="X737" s="93"/>
    </row>
    <row r="738" spans="1:28" ht="15.75" x14ac:dyDescent="0.25">
      <c r="A738" s="23">
        <v>731</v>
      </c>
      <c r="B738" s="19"/>
      <c r="C738" s="20"/>
      <c r="D738" s="55"/>
      <c r="E738" s="24" t="str">
        <f t="shared" si="221"/>
        <v/>
      </c>
      <c r="F738" s="25" t="str">
        <f t="shared" si="222"/>
        <v/>
      </c>
      <c r="G738" s="52" t="str">
        <f t="shared" si="223"/>
        <v/>
      </c>
      <c r="H738" s="102" t="str">
        <f t="shared" si="237"/>
        <v/>
      </c>
      <c r="I738" s="149" t="s">
        <v>210</v>
      </c>
      <c r="J738" s="26" t="str">
        <f t="shared" si="224"/>
        <v/>
      </c>
      <c r="K738" s="18"/>
      <c r="L738" s="18"/>
      <c r="M738" s="18"/>
      <c r="N738" s="48" t="str">
        <f t="shared" si="230"/>
        <v/>
      </c>
      <c r="O738" s="21"/>
      <c r="P738" s="18"/>
      <c r="Q738" s="48" t="str">
        <f t="shared" si="231"/>
        <v/>
      </c>
      <c r="R738" s="70" t="str">
        <f t="shared" si="232"/>
        <v/>
      </c>
      <c r="S738" s="22"/>
      <c r="T738" s="49" t="str">
        <f t="shared" si="233"/>
        <v/>
      </c>
      <c r="U738" s="49" t="str">
        <f t="shared" si="234"/>
        <v/>
      </c>
      <c r="V738" s="50" t="str">
        <f t="shared" si="235"/>
        <v/>
      </c>
      <c r="W738" s="108" t="str">
        <f t="shared" si="236"/>
        <v/>
      </c>
      <c r="X738" s="93"/>
    </row>
    <row r="739" spans="1:28" ht="15.75" x14ac:dyDescent="0.25">
      <c r="A739" s="23">
        <v>732</v>
      </c>
      <c r="B739" s="19"/>
      <c r="C739" s="20"/>
      <c r="D739" s="55"/>
      <c r="E739" s="24" t="str">
        <f t="shared" si="221"/>
        <v/>
      </c>
      <c r="F739" s="25" t="str">
        <f t="shared" si="222"/>
        <v/>
      </c>
      <c r="G739" s="52" t="str">
        <f t="shared" si="223"/>
        <v/>
      </c>
      <c r="H739" s="102" t="str">
        <f t="shared" si="237"/>
        <v/>
      </c>
      <c r="I739" s="149" t="s">
        <v>210</v>
      </c>
      <c r="J739" s="26" t="str">
        <f t="shared" si="224"/>
        <v/>
      </c>
      <c r="K739" s="18"/>
      <c r="L739" s="18"/>
      <c r="M739" s="18"/>
      <c r="N739" s="48" t="str">
        <f t="shared" si="230"/>
        <v/>
      </c>
      <c r="O739" s="21"/>
      <c r="P739" s="18"/>
      <c r="Q739" s="48" t="str">
        <f t="shared" si="231"/>
        <v/>
      </c>
      <c r="R739" s="70" t="str">
        <f t="shared" si="232"/>
        <v/>
      </c>
      <c r="S739" s="22"/>
      <c r="T739" s="49" t="str">
        <f t="shared" si="233"/>
        <v/>
      </c>
      <c r="U739" s="49" t="str">
        <f t="shared" si="234"/>
        <v/>
      </c>
      <c r="V739" s="50" t="str">
        <f t="shared" si="235"/>
        <v/>
      </c>
      <c r="W739" s="108" t="str">
        <f t="shared" si="236"/>
        <v/>
      </c>
      <c r="X739" s="93"/>
    </row>
    <row r="740" spans="1:28" ht="15.75" x14ac:dyDescent="0.25">
      <c r="A740" s="23">
        <v>733</v>
      </c>
      <c r="B740" s="19"/>
      <c r="C740" s="20"/>
      <c r="D740" s="55"/>
      <c r="E740" s="24" t="str">
        <f t="shared" si="221"/>
        <v/>
      </c>
      <c r="F740" s="25" t="str">
        <f t="shared" si="222"/>
        <v/>
      </c>
      <c r="G740" s="52" t="str">
        <f t="shared" si="223"/>
        <v/>
      </c>
      <c r="H740" s="102" t="str">
        <f t="shared" si="237"/>
        <v/>
      </c>
      <c r="I740" s="149" t="s">
        <v>210</v>
      </c>
      <c r="J740" s="26" t="str">
        <f t="shared" si="224"/>
        <v/>
      </c>
      <c r="K740" s="18"/>
      <c r="L740" s="18"/>
      <c r="M740" s="18"/>
      <c r="N740" s="48" t="str">
        <f t="shared" si="230"/>
        <v/>
      </c>
      <c r="O740" s="21"/>
      <c r="P740" s="18"/>
      <c r="Q740" s="48" t="str">
        <f t="shared" si="231"/>
        <v/>
      </c>
      <c r="R740" s="70" t="str">
        <f t="shared" si="232"/>
        <v/>
      </c>
      <c r="S740" s="22"/>
      <c r="T740" s="49" t="str">
        <f t="shared" si="233"/>
        <v/>
      </c>
      <c r="U740" s="49" t="str">
        <f t="shared" si="234"/>
        <v/>
      </c>
      <c r="V740" s="50" t="str">
        <f t="shared" si="235"/>
        <v/>
      </c>
      <c r="W740" s="108" t="str">
        <f t="shared" si="236"/>
        <v/>
      </c>
      <c r="X740" s="17"/>
    </row>
    <row r="741" spans="1:28" ht="15.75" x14ac:dyDescent="0.25">
      <c r="A741" s="23">
        <v>734</v>
      </c>
      <c r="B741" s="19"/>
      <c r="C741" s="20"/>
      <c r="D741" s="55"/>
      <c r="E741" s="24" t="str">
        <f t="shared" si="221"/>
        <v/>
      </c>
      <c r="F741" s="25" t="str">
        <f t="shared" si="222"/>
        <v/>
      </c>
      <c r="G741" s="52" t="str">
        <f t="shared" si="223"/>
        <v/>
      </c>
      <c r="H741" s="102" t="str">
        <f t="shared" si="237"/>
        <v/>
      </c>
      <c r="I741" s="149" t="s">
        <v>210</v>
      </c>
      <c r="J741" s="26" t="str">
        <f t="shared" si="224"/>
        <v/>
      </c>
      <c r="K741" s="18"/>
      <c r="L741" s="18"/>
      <c r="M741" s="18"/>
      <c r="N741" s="48" t="str">
        <f t="shared" si="230"/>
        <v/>
      </c>
      <c r="O741" s="21"/>
      <c r="P741" s="18"/>
      <c r="Q741" s="48" t="str">
        <f t="shared" si="231"/>
        <v/>
      </c>
      <c r="R741" s="70" t="str">
        <f t="shared" si="232"/>
        <v/>
      </c>
      <c r="S741" s="22"/>
      <c r="T741" s="49" t="str">
        <f t="shared" si="233"/>
        <v/>
      </c>
      <c r="U741" s="49" t="str">
        <f t="shared" si="234"/>
        <v/>
      </c>
      <c r="V741" s="50" t="str">
        <f t="shared" si="235"/>
        <v/>
      </c>
      <c r="W741" s="108" t="str">
        <f t="shared" si="236"/>
        <v/>
      </c>
      <c r="X741" s="17"/>
    </row>
    <row r="742" spans="1:28" ht="15.75" x14ac:dyDescent="0.25">
      <c r="A742" s="23">
        <v>735</v>
      </c>
      <c r="B742" s="19"/>
      <c r="C742" s="20"/>
      <c r="D742" s="55"/>
      <c r="E742" s="24" t="str">
        <f t="shared" si="221"/>
        <v/>
      </c>
      <c r="F742" s="25" t="str">
        <f t="shared" si="222"/>
        <v/>
      </c>
      <c r="G742" s="52" t="str">
        <f t="shared" si="223"/>
        <v/>
      </c>
      <c r="H742" s="102" t="str">
        <f t="shared" si="237"/>
        <v/>
      </c>
      <c r="I742" s="149" t="s">
        <v>210</v>
      </c>
      <c r="J742" s="26" t="str">
        <f t="shared" si="224"/>
        <v/>
      </c>
      <c r="K742" s="18"/>
      <c r="L742" s="18"/>
      <c r="M742" s="18"/>
      <c r="N742" s="48" t="str">
        <f t="shared" si="230"/>
        <v/>
      </c>
      <c r="O742" s="21"/>
      <c r="P742" s="18"/>
      <c r="Q742" s="48" t="str">
        <f t="shared" si="231"/>
        <v/>
      </c>
      <c r="R742" s="70" t="str">
        <f t="shared" si="232"/>
        <v/>
      </c>
      <c r="S742" s="22"/>
      <c r="T742" s="49" t="str">
        <f t="shared" si="233"/>
        <v/>
      </c>
      <c r="U742" s="49" t="str">
        <f t="shared" si="234"/>
        <v/>
      </c>
      <c r="V742" s="50" t="str">
        <f t="shared" si="235"/>
        <v/>
      </c>
      <c r="W742" s="108" t="str">
        <f t="shared" si="236"/>
        <v/>
      </c>
      <c r="X742" s="17"/>
    </row>
    <row r="743" spans="1:28" ht="15.75" x14ac:dyDescent="0.25">
      <c r="A743" s="23">
        <v>736</v>
      </c>
      <c r="B743" s="19"/>
      <c r="C743" s="20"/>
      <c r="D743" s="55"/>
      <c r="E743" s="24" t="str">
        <f t="shared" si="221"/>
        <v/>
      </c>
      <c r="F743" s="25" t="str">
        <f t="shared" si="222"/>
        <v/>
      </c>
      <c r="G743" s="52" t="str">
        <f t="shared" si="223"/>
        <v/>
      </c>
      <c r="H743" s="102" t="str">
        <f t="shared" si="237"/>
        <v/>
      </c>
      <c r="I743" s="149" t="s">
        <v>210</v>
      </c>
      <c r="J743" s="26" t="str">
        <f t="shared" si="224"/>
        <v/>
      </c>
      <c r="K743" s="18"/>
      <c r="L743" s="18"/>
      <c r="M743" s="18"/>
      <c r="N743" s="48" t="str">
        <f t="shared" si="230"/>
        <v/>
      </c>
      <c r="O743" s="21"/>
      <c r="P743" s="18"/>
      <c r="Q743" s="48" t="str">
        <f t="shared" si="231"/>
        <v/>
      </c>
      <c r="R743" s="70" t="str">
        <f t="shared" si="232"/>
        <v/>
      </c>
      <c r="S743" s="22"/>
      <c r="T743" s="49" t="str">
        <f t="shared" si="233"/>
        <v/>
      </c>
      <c r="U743" s="49" t="str">
        <f t="shared" si="234"/>
        <v/>
      </c>
      <c r="V743" s="50" t="str">
        <f t="shared" si="235"/>
        <v/>
      </c>
      <c r="W743" s="108" t="str">
        <f t="shared" si="236"/>
        <v/>
      </c>
      <c r="X743" s="93"/>
    </row>
    <row r="744" spans="1:28" ht="15.75" x14ac:dyDescent="0.25">
      <c r="A744" s="23">
        <v>737</v>
      </c>
      <c r="B744" s="19"/>
      <c r="C744" s="20"/>
      <c r="D744" s="55"/>
      <c r="E744" s="24" t="str">
        <f t="shared" si="221"/>
        <v/>
      </c>
      <c r="F744" s="25" t="str">
        <f t="shared" si="222"/>
        <v/>
      </c>
      <c r="G744" s="52" t="str">
        <f t="shared" si="223"/>
        <v/>
      </c>
      <c r="H744" s="102" t="str">
        <f t="shared" si="237"/>
        <v/>
      </c>
      <c r="I744" s="149" t="s">
        <v>210</v>
      </c>
      <c r="J744" s="26" t="str">
        <f t="shared" si="224"/>
        <v/>
      </c>
      <c r="K744" s="18"/>
      <c r="L744" s="18"/>
      <c r="M744" s="18"/>
      <c r="N744" s="48" t="str">
        <f t="shared" si="230"/>
        <v/>
      </c>
      <c r="O744" s="21"/>
      <c r="P744" s="18"/>
      <c r="Q744" s="48" t="str">
        <f t="shared" si="231"/>
        <v/>
      </c>
      <c r="R744" s="70" t="str">
        <f t="shared" si="232"/>
        <v/>
      </c>
      <c r="S744" s="22"/>
      <c r="T744" s="49" t="str">
        <f t="shared" si="233"/>
        <v/>
      </c>
      <c r="U744" s="49" t="str">
        <f t="shared" si="234"/>
        <v/>
      </c>
      <c r="V744" s="50" t="str">
        <f t="shared" si="235"/>
        <v/>
      </c>
      <c r="W744" s="108" t="str">
        <f t="shared" si="236"/>
        <v/>
      </c>
      <c r="X744" s="93"/>
      <c r="Y744" s="72"/>
    </row>
    <row r="745" spans="1:28" ht="15.75" x14ac:dyDescent="0.25">
      <c r="A745" s="23">
        <v>738</v>
      </c>
      <c r="B745" s="19"/>
      <c r="C745" s="20"/>
      <c r="D745" s="55"/>
      <c r="E745" s="24" t="str">
        <f t="shared" si="221"/>
        <v/>
      </c>
      <c r="F745" s="25" t="str">
        <f t="shared" si="222"/>
        <v/>
      </c>
      <c r="G745" s="52" t="str">
        <f t="shared" si="223"/>
        <v/>
      </c>
      <c r="H745" s="102" t="str">
        <f t="shared" si="237"/>
        <v/>
      </c>
      <c r="I745" s="149" t="s">
        <v>210</v>
      </c>
      <c r="J745" s="26" t="str">
        <f t="shared" si="224"/>
        <v/>
      </c>
      <c r="K745" s="18"/>
      <c r="L745" s="18"/>
      <c r="M745" s="18"/>
      <c r="N745" s="48" t="str">
        <f t="shared" si="230"/>
        <v/>
      </c>
      <c r="O745" s="21"/>
      <c r="P745" s="18"/>
      <c r="Q745" s="48" t="str">
        <f t="shared" si="231"/>
        <v/>
      </c>
      <c r="R745" s="70" t="str">
        <f t="shared" si="232"/>
        <v/>
      </c>
      <c r="S745" s="22"/>
      <c r="T745" s="49" t="str">
        <f t="shared" si="233"/>
        <v/>
      </c>
      <c r="U745" s="49" t="str">
        <f t="shared" si="234"/>
        <v/>
      </c>
      <c r="V745" s="50" t="str">
        <f t="shared" si="235"/>
        <v/>
      </c>
      <c r="W745" s="108" t="str">
        <f t="shared" si="236"/>
        <v/>
      </c>
      <c r="X745" s="93"/>
    </row>
    <row r="746" spans="1:28" ht="15.75" x14ac:dyDescent="0.25">
      <c r="A746" s="23">
        <v>739</v>
      </c>
      <c r="B746" s="19"/>
      <c r="C746" s="20"/>
      <c r="D746" s="55"/>
      <c r="E746" s="24" t="str">
        <f t="shared" si="221"/>
        <v/>
      </c>
      <c r="F746" s="25" t="str">
        <f t="shared" si="222"/>
        <v/>
      </c>
      <c r="G746" s="52" t="str">
        <f t="shared" si="223"/>
        <v/>
      </c>
      <c r="H746" s="102" t="str">
        <f t="shared" si="237"/>
        <v/>
      </c>
      <c r="I746" s="149" t="s">
        <v>210</v>
      </c>
      <c r="J746" s="26" t="str">
        <f t="shared" si="224"/>
        <v/>
      </c>
      <c r="K746" s="18"/>
      <c r="L746" s="18"/>
      <c r="M746" s="18"/>
      <c r="N746" s="48" t="str">
        <f t="shared" si="230"/>
        <v/>
      </c>
      <c r="O746" s="21"/>
      <c r="P746" s="18"/>
      <c r="Q746" s="48" t="str">
        <f t="shared" si="231"/>
        <v/>
      </c>
      <c r="R746" s="70" t="str">
        <f t="shared" si="232"/>
        <v/>
      </c>
      <c r="S746" s="22"/>
      <c r="T746" s="49" t="str">
        <f t="shared" si="233"/>
        <v/>
      </c>
      <c r="U746" s="49" t="str">
        <f t="shared" si="234"/>
        <v/>
      </c>
      <c r="V746" s="50" t="str">
        <f t="shared" si="235"/>
        <v/>
      </c>
      <c r="W746" s="108" t="str">
        <f t="shared" si="236"/>
        <v/>
      </c>
      <c r="X746" s="93"/>
      <c r="Y746" s="72"/>
      <c r="Z746" s="83"/>
      <c r="AA746" s="72"/>
      <c r="AB746" s="72"/>
    </row>
    <row r="747" spans="1:28" ht="15.75" x14ac:dyDescent="0.25">
      <c r="A747" s="23">
        <v>740</v>
      </c>
      <c r="B747" s="19"/>
      <c r="C747" s="20"/>
      <c r="D747" s="55"/>
      <c r="E747" s="24" t="str">
        <f t="shared" si="221"/>
        <v/>
      </c>
      <c r="F747" s="25" t="str">
        <f t="shared" si="222"/>
        <v/>
      </c>
      <c r="G747" s="52" t="str">
        <f t="shared" si="223"/>
        <v/>
      </c>
      <c r="H747" s="102" t="str">
        <f t="shared" si="237"/>
        <v/>
      </c>
      <c r="I747" s="149" t="s">
        <v>210</v>
      </c>
      <c r="J747" s="26" t="str">
        <f t="shared" si="224"/>
        <v/>
      </c>
      <c r="K747" s="18"/>
      <c r="L747" s="18"/>
      <c r="M747" s="18"/>
      <c r="N747" s="48" t="str">
        <f t="shared" si="230"/>
        <v/>
      </c>
      <c r="O747" s="21"/>
      <c r="P747" s="18"/>
      <c r="Q747" s="48" t="str">
        <f t="shared" si="231"/>
        <v/>
      </c>
      <c r="R747" s="70" t="str">
        <f t="shared" si="232"/>
        <v/>
      </c>
      <c r="S747" s="22"/>
      <c r="T747" s="49" t="str">
        <f t="shared" si="233"/>
        <v/>
      </c>
      <c r="U747" s="49" t="str">
        <f t="shared" si="234"/>
        <v/>
      </c>
      <c r="V747" s="50" t="str">
        <f t="shared" si="235"/>
        <v/>
      </c>
      <c r="W747" s="108" t="str">
        <f t="shared" si="236"/>
        <v/>
      </c>
      <c r="X747" s="93"/>
    </row>
    <row r="748" spans="1:28" ht="15.75" x14ac:dyDescent="0.25">
      <c r="A748" s="23">
        <v>741</v>
      </c>
      <c r="B748" s="19"/>
      <c r="C748" s="20"/>
      <c r="D748" s="55"/>
      <c r="E748" s="24" t="str">
        <f t="shared" si="221"/>
        <v/>
      </c>
      <c r="F748" s="25" t="str">
        <f t="shared" si="222"/>
        <v/>
      </c>
      <c r="G748" s="52" t="str">
        <f t="shared" si="223"/>
        <v/>
      </c>
      <c r="H748" s="102" t="str">
        <f t="shared" si="237"/>
        <v/>
      </c>
      <c r="I748" s="149" t="s">
        <v>210</v>
      </c>
      <c r="J748" s="26" t="str">
        <f t="shared" si="224"/>
        <v/>
      </c>
      <c r="K748" s="18"/>
      <c r="L748" s="18"/>
      <c r="M748" s="18"/>
      <c r="N748" s="48" t="str">
        <f t="shared" si="230"/>
        <v/>
      </c>
      <c r="O748" s="21"/>
      <c r="P748" s="18"/>
      <c r="Q748" s="48" t="str">
        <f t="shared" si="231"/>
        <v/>
      </c>
      <c r="R748" s="70" t="str">
        <f t="shared" si="232"/>
        <v/>
      </c>
      <c r="S748" s="22"/>
      <c r="T748" s="49" t="str">
        <f t="shared" si="233"/>
        <v/>
      </c>
      <c r="U748" s="49" t="str">
        <f t="shared" si="234"/>
        <v/>
      </c>
      <c r="V748" s="50" t="str">
        <f t="shared" si="235"/>
        <v/>
      </c>
      <c r="W748" s="108" t="str">
        <f t="shared" si="236"/>
        <v/>
      </c>
      <c r="X748" s="93"/>
    </row>
    <row r="749" spans="1:28" s="204" customFormat="1" ht="15.75" x14ac:dyDescent="0.25">
      <c r="A749" s="191">
        <v>742</v>
      </c>
      <c r="B749" s="210"/>
      <c r="C749" s="211"/>
      <c r="D749" s="219"/>
      <c r="E749" s="195" t="str">
        <f t="shared" si="221"/>
        <v/>
      </c>
      <c r="F749" s="211" t="str">
        <f t="shared" si="222"/>
        <v/>
      </c>
      <c r="G749" s="196" t="str">
        <f t="shared" si="223"/>
        <v/>
      </c>
      <c r="H749" s="217" t="str">
        <f t="shared" si="237"/>
        <v/>
      </c>
      <c r="I749" s="149" t="s">
        <v>210</v>
      </c>
      <c r="J749" s="198" t="str">
        <f t="shared" si="224"/>
        <v/>
      </c>
      <c r="K749" s="199"/>
      <c r="L749" s="199"/>
      <c r="M749" s="199"/>
      <c r="N749" s="199" t="str">
        <f t="shared" si="225"/>
        <v/>
      </c>
      <c r="O749" s="200"/>
      <c r="P749" s="18"/>
      <c r="Q749" s="199" t="str">
        <f t="shared" si="226"/>
        <v/>
      </c>
      <c r="R749" s="199" t="str">
        <f t="shared" si="227"/>
        <v/>
      </c>
      <c r="S749" s="22"/>
      <c r="T749" s="202" t="str">
        <f t="shared" si="228"/>
        <v/>
      </c>
      <c r="U749" s="202" t="str">
        <f t="shared" si="220"/>
        <v/>
      </c>
      <c r="V749" s="203" t="str">
        <f t="shared" si="229"/>
        <v/>
      </c>
      <c r="W749" s="213" t="str">
        <f t="shared" ref="W749:W809" si="238">IF(E749="","",T749-U749-V749-O749)</f>
        <v/>
      </c>
      <c r="X749" s="17"/>
      <c r="Y749"/>
      <c r="Z749"/>
      <c r="AA749"/>
    </row>
    <row r="750" spans="1:28" ht="15.75" x14ac:dyDescent="0.25">
      <c r="A750" s="23">
        <v>743</v>
      </c>
      <c r="B750" s="19"/>
      <c r="C750" s="20"/>
      <c r="D750" s="55"/>
      <c r="E750" s="24" t="str">
        <f t="shared" si="221"/>
        <v/>
      </c>
      <c r="F750" s="25" t="str">
        <f t="shared" si="222"/>
        <v/>
      </c>
      <c r="G750" s="52" t="str">
        <f t="shared" si="223"/>
        <v/>
      </c>
      <c r="H750" s="102" t="str">
        <f t="shared" si="237"/>
        <v/>
      </c>
      <c r="I750" s="149" t="s">
        <v>210</v>
      </c>
      <c r="J750" s="26" t="str">
        <f t="shared" si="224"/>
        <v/>
      </c>
      <c r="K750" s="18"/>
      <c r="L750" s="18"/>
      <c r="M750" s="18"/>
      <c r="N750" s="48" t="str">
        <f t="shared" si="225"/>
        <v/>
      </c>
      <c r="O750" s="21"/>
      <c r="P750" s="18"/>
      <c r="Q750" s="48" t="str">
        <f t="shared" si="226"/>
        <v/>
      </c>
      <c r="R750" s="70" t="str">
        <f t="shared" si="227"/>
        <v/>
      </c>
      <c r="S750" s="22"/>
      <c r="T750" s="49" t="str">
        <f t="shared" si="228"/>
        <v/>
      </c>
      <c r="U750" s="49" t="str">
        <f t="shared" si="234"/>
        <v/>
      </c>
      <c r="V750" s="50" t="str">
        <f t="shared" si="229"/>
        <v/>
      </c>
      <c r="W750" s="108" t="str">
        <f t="shared" si="238"/>
        <v/>
      </c>
      <c r="X750" s="17"/>
    </row>
    <row r="751" spans="1:28" ht="15.75" x14ac:dyDescent="0.25">
      <c r="A751" s="23">
        <v>744</v>
      </c>
      <c r="B751" s="19"/>
      <c r="C751" s="20"/>
      <c r="D751" s="55"/>
      <c r="E751" s="24" t="str">
        <f t="shared" si="221"/>
        <v/>
      </c>
      <c r="F751" s="25" t="str">
        <f t="shared" si="222"/>
        <v/>
      </c>
      <c r="G751" s="52" t="str">
        <f t="shared" si="223"/>
        <v/>
      </c>
      <c r="H751" s="102" t="str">
        <f t="shared" si="237"/>
        <v/>
      </c>
      <c r="I751" s="149" t="s">
        <v>210</v>
      </c>
      <c r="J751" s="26" t="str">
        <f t="shared" si="224"/>
        <v/>
      </c>
      <c r="K751" s="18"/>
      <c r="L751" s="18"/>
      <c r="M751" s="18"/>
      <c r="N751" s="48" t="str">
        <f t="shared" si="225"/>
        <v/>
      </c>
      <c r="O751" s="21"/>
      <c r="P751" s="18"/>
      <c r="Q751" s="48" t="str">
        <f t="shared" si="226"/>
        <v/>
      </c>
      <c r="R751" s="70" t="str">
        <f t="shared" si="227"/>
        <v/>
      </c>
      <c r="S751" s="22"/>
      <c r="T751" s="49" t="str">
        <f t="shared" si="228"/>
        <v/>
      </c>
      <c r="U751" s="49" t="str">
        <f t="shared" si="234"/>
        <v/>
      </c>
      <c r="V751" s="50" t="str">
        <f t="shared" si="229"/>
        <v/>
      </c>
      <c r="W751" s="108" t="str">
        <f t="shared" si="238"/>
        <v/>
      </c>
      <c r="X751" s="17"/>
    </row>
    <row r="752" spans="1:28" ht="15.75" x14ac:dyDescent="0.25">
      <c r="A752" s="23">
        <v>745</v>
      </c>
      <c r="B752" s="19"/>
      <c r="C752" s="20"/>
      <c r="D752" s="55"/>
      <c r="E752" s="24" t="str">
        <f t="shared" si="221"/>
        <v/>
      </c>
      <c r="F752" s="25" t="str">
        <f t="shared" si="222"/>
        <v/>
      </c>
      <c r="G752" s="52" t="str">
        <f t="shared" si="223"/>
        <v/>
      </c>
      <c r="H752" s="102" t="str">
        <f t="shared" si="237"/>
        <v/>
      </c>
      <c r="I752" s="149" t="s">
        <v>210</v>
      </c>
      <c r="J752" s="26" t="str">
        <f t="shared" si="224"/>
        <v/>
      </c>
      <c r="K752" s="18"/>
      <c r="L752" s="18"/>
      <c r="M752" s="18"/>
      <c r="N752" s="48" t="str">
        <f t="shared" si="225"/>
        <v/>
      </c>
      <c r="O752" s="21"/>
      <c r="P752" s="18"/>
      <c r="Q752" s="48" t="str">
        <f t="shared" si="226"/>
        <v/>
      </c>
      <c r="R752" s="70" t="str">
        <f t="shared" si="227"/>
        <v/>
      </c>
      <c r="S752" s="22"/>
      <c r="T752" s="49" t="str">
        <f t="shared" si="228"/>
        <v/>
      </c>
      <c r="U752" s="49" t="str">
        <f t="shared" si="234"/>
        <v/>
      </c>
      <c r="V752" s="50" t="str">
        <f t="shared" si="229"/>
        <v/>
      </c>
      <c r="W752" s="108" t="str">
        <f t="shared" si="238"/>
        <v/>
      </c>
      <c r="X752" s="17"/>
    </row>
    <row r="753" spans="1:24" ht="15.75" x14ac:dyDescent="0.25">
      <c r="A753" s="23">
        <v>745</v>
      </c>
      <c r="B753" s="19"/>
      <c r="C753" s="20"/>
      <c r="D753" s="55"/>
      <c r="E753" s="24" t="str">
        <f t="shared" si="221"/>
        <v/>
      </c>
      <c r="F753" s="25" t="str">
        <f t="shared" si="222"/>
        <v/>
      </c>
      <c r="G753" s="52" t="str">
        <f t="shared" si="223"/>
        <v/>
      </c>
      <c r="H753" s="102" t="str">
        <f t="shared" si="237"/>
        <v/>
      </c>
      <c r="I753" s="149" t="s">
        <v>210</v>
      </c>
      <c r="J753" s="26" t="str">
        <f t="shared" si="224"/>
        <v/>
      </c>
      <c r="K753" s="18"/>
      <c r="L753" s="18"/>
      <c r="M753" s="18"/>
      <c r="N753" s="48" t="str">
        <f t="shared" si="225"/>
        <v/>
      </c>
      <c r="O753" s="21"/>
      <c r="P753" s="18"/>
      <c r="Q753" s="48" t="str">
        <f t="shared" si="226"/>
        <v/>
      </c>
      <c r="R753" s="70" t="str">
        <f t="shared" si="227"/>
        <v/>
      </c>
      <c r="S753" s="22"/>
      <c r="T753" s="49" t="str">
        <f t="shared" si="228"/>
        <v/>
      </c>
      <c r="U753" s="49" t="str">
        <f t="shared" si="234"/>
        <v/>
      </c>
      <c r="V753" s="50" t="str">
        <f t="shared" si="229"/>
        <v/>
      </c>
      <c r="W753" s="108" t="str">
        <f t="shared" si="238"/>
        <v/>
      </c>
      <c r="X753" s="17"/>
    </row>
    <row r="754" spans="1:24" ht="15.75" x14ac:dyDescent="0.25">
      <c r="A754" s="23">
        <v>746</v>
      </c>
      <c r="B754" s="19"/>
      <c r="C754" s="20"/>
      <c r="D754" s="55"/>
      <c r="E754" s="24" t="str">
        <f t="shared" si="221"/>
        <v/>
      </c>
      <c r="F754" s="25" t="str">
        <f t="shared" si="222"/>
        <v/>
      </c>
      <c r="G754" s="52" t="str">
        <f t="shared" si="223"/>
        <v/>
      </c>
      <c r="H754" s="102" t="str">
        <f t="shared" si="237"/>
        <v/>
      </c>
      <c r="I754" s="149" t="s">
        <v>210</v>
      </c>
      <c r="J754" s="26" t="str">
        <f t="shared" si="224"/>
        <v/>
      </c>
      <c r="K754" s="18"/>
      <c r="L754" s="18"/>
      <c r="M754" s="18"/>
      <c r="N754" s="48" t="str">
        <f t="shared" si="225"/>
        <v/>
      </c>
      <c r="O754" s="21"/>
      <c r="P754" s="18"/>
      <c r="Q754" s="48" t="str">
        <f t="shared" si="226"/>
        <v/>
      </c>
      <c r="R754" s="70" t="str">
        <f t="shared" si="227"/>
        <v/>
      </c>
      <c r="S754" s="22"/>
      <c r="T754" s="49" t="str">
        <f t="shared" si="228"/>
        <v/>
      </c>
      <c r="U754" s="49" t="str">
        <f t="shared" si="234"/>
        <v/>
      </c>
      <c r="V754" s="50" t="str">
        <f t="shared" si="229"/>
        <v/>
      </c>
      <c r="W754" s="108" t="str">
        <f t="shared" si="238"/>
        <v/>
      </c>
      <c r="X754" s="17"/>
    </row>
    <row r="755" spans="1:24" ht="15.75" x14ac:dyDescent="0.25">
      <c r="A755" s="23">
        <v>747</v>
      </c>
      <c r="B755" s="19"/>
      <c r="C755" s="20"/>
      <c r="D755" s="55"/>
      <c r="E755" s="24" t="str">
        <f t="shared" si="221"/>
        <v/>
      </c>
      <c r="F755" s="25" t="str">
        <f t="shared" si="222"/>
        <v/>
      </c>
      <c r="G755" s="52" t="str">
        <f t="shared" si="223"/>
        <v/>
      </c>
      <c r="H755" s="102" t="str">
        <f t="shared" si="237"/>
        <v/>
      </c>
      <c r="I755" s="149" t="s">
        <v>210</v>
      </c>
      <c r="J755" s="26" t="str">
        <f t="shared" si="224"/>
        <v/>
      </c>
      <c r="K755" s="18"/>
      <c r="L755" s="18"/>
      <c r="M755" s="18"/>
      <c r="N755" s="48" t="str">
        <f t="shared" si="225"/>
        <v/>
      </c>
      <c r="O755" s="21"/>
      <c r="P755" s="18"/>
      <c r="Q755" s="48" t="str">
        <f t="shared" si="226"/>
        <v/>
      </c>
      <c r="R755" s="70" t="str">
        <f t="shared" si="227"/>
        <v/>
      </c>
      <c r="S755" s="22"/>
      <c r="T755" s="49" t="str">
        <f t="shared" si="228"/>
        <v/>
      </c>
      <c r="U755" s="49" t="str">
        <f t="shared" si="234"/>
        <v/>
      </c>
      <c r="V755" s="50" t="str">
        <f t="shared" si="229"/>
        <v/>
      </c>
      <c r="W755" s="108" t="str">
        <f t="shared" si="238"/>
        <v/>
      </c>
      <c r="X755" s="17"/>
    </row>
    <row r="756" spans="1:24" ht="15.75" x14ac:dyDescent="0.25">
      <c r="A756" s="23">
        <v>748</v>
      </c>
      <c r="B756" s="19"/>
      <c r="C756" s="20"/>
      <c r="D756" s="55"/>
      <c r="E756" s="24" t="str">
        <f t="shared" si="221"/>
        <v/>
      </c>
      <c r="F756" s="25" t="str">
        <f t="shared" si="222"/>
        <v/>
      </c>
      <c r="G756" s="52" t="str">
        <f t="shared" si="223"/>
        <v/>
      </c>
      <c r="H756" s="102" t="str">
        <f t="shared" si="237"/>
        <v/>
      </c>
      <c r="I756" s="149" t="s">
        <v>210</v>
      </c>
      <c r="J756" s="26" t="str">
        <f t="shared" si="224"/>
        <v/>
      </c>
      <c r="K756" s="18"/>
      <c r="L756" s="18"/>
      <c r="M756" s="18"/>
      <c r="N756" s="48" t="str">
        <f t="shared" si="225"/>
        <v/>
      </c>
      <c r="O756" s="21"/>
      <c r="P756" s="18"/>
      <c r="Q756" s="48" t="str">
        <f t="shared" si="226"/>
        <v/>
      </c>
      <c r="R756" s="70" t="str">
        <f t="shared" si="227"/>
        <v/>
      </c>
      <c r="S756" s="22"/>
      <c r="T756" s="49" t="str">
        <f t="shared" si="228"/>
        <v/>
      </c>
      <c r="U756" s="49" t="str">
        <f t="shared" si="234"/>
        <v/>
      </c>
      <c r="V756" s="50" t="str">
        <f t="shared" si="229"/>
        <v/>
      </c>
      <c r="W756" s="108" t="str">
        <f t="shared" si="238"/>
        <v/>
      </c>
      <c r="X756" s="17"/>
    </row>
    <row r="757" spans="1:24" ht="15.75" x14ac:dyDescent="0.25">
      <c r="A757" s="23">
        <v>749</v>
      </c>
      <c r="B757" s="19"/>
      <c r="C757" s="20"/>
      <c r="D757" s="55"/>
      <c r="E757" s="24" t="str">
        <f t="shared" si="221"/>
        <v/>
      </c>
      <c r="F757" s="25" t="str">
        <f t="shared" si="222"/>
        <v/>
      </c>
      <c r="G757" s="52" t="str">
        <f t="shared" si="223"/>
        <v/>
      </c>
      <c r="H757" s="102" t="str">
        <f t="shared" si="237"/>
        <v/>
      </c>
      <c r="I757" s="149" t="s">
        <v>210</v>
      </c>
      <c r="J757" s="26" t="str">
        <f t="shared" si="224"/>
        <v/>
      </c>
      <c r="K757" s="18"/>
      <c r="L757" s="18"/>
      <c r="M757" s="18"/>
      <c r="N757" s="48" t="str">
        <f t="shared" si="225"/>
        <v/>
      </c>
      <c r="O757" s="21"/>
      <c r="P757" s="18"/>
      <c r="Q757" s="48" t="str">
        <f t="shared" si="226"/>
        <v/>
      </c>
      <c r="R757" s="70" t="str">
        <f t="shared" si="227"/>
        <v/>
      </c>
      <c r="S757" s="22"/>
      <c r="T757" s="49" t="str">
        <f t="shared" si="228"/>
        <v/>
      </c>
      <c r="U757" s="49" t="str">
        <f t="shared" si="234"/>
        <v/>
      </c>
      <c r="V757" s="50" t="str">
        <f t="shared" si="229"/>
        <v/>
      </c>
      <c r="W757" s="108" t="str">
        <f t="shared" si="238"/>
        <v/>
      </c>
      <c r="X757" s="17"/>
    </row>
    <row r="758" spans="1:24" ht="15.75" x14ac:dyDescent="0.25">
      <c r="A758" s="23">
        <v>750</v>
      </c>
      <c r="B758" s="19"/>
      <c r="C758" s="20"/>
      <c r="D758" s="55"/>
      <c r="E758" s="24" t="str">
        <f t="shared" si="221"/>
        <v/>
      </c>
      <c r="F758" s="25" t="str">
        <f t="shared" si="222"/>
        <v/>
      </c>
      <c r="G758" s="52" t="str">
        <f t="shared" si="223"/>
        <v/>
      </c>
      <c r="H758" s="102" t="str">
        <f t="shared" si="237"/>
        <v/>
      </c>
      <c r="I758" s="149" t="s">
        <v>210</v>
      </c>
      <c r="J758" s="26" t="str">
        <f t="shared" si="224"/>
        <v/>
      </c>
      <c r="K758" s="18"/>
      <c r="L758" s="18"/>
      <c r="M758" s="18"/>
      <c r="N758" s="48" t="str">
        <f t="shared" si="225"/>
        <v/>
      </c>
      <c r="O758" s="21"/>
      <c r="P758" s="18"/>
      <c r="Q758" s="48" t="str">
        <f t="shared" si="226"/>
        <v/>
      </c>
      <c r="R758" s="70" t="str">
        <f t="shared" si="227"/>
        <v/>
      </c>
      <c r="S758" s="22"/>
      <c r="T758" s="49" t="str">
        <f t="shared" si="228"/>
        <v/>
      </c>
      <c r="U758" s="49" t="str">
        <f t="shared" si="234"/>
        <v/>
      </c>
      <c r="V758" s="50" t="str">
        <f t="shared" si="229"/>
        <v/>
      </c>
      <c r="W758" s="108" t="str">
        <f t="shared" si="238"/>
        <v/>
      </c>
      <c r="X758" s="17"/>
    </row>
    <row r="759" spans="1:24" ht="15.75" x14ac:dyDescent="0.25">
      <c r="A759" s="23">
        <v>751</v>
      </c>
      <c r="B759" s="19"/>
      <c r="C759" s="20"/>
      <c r="D759" s="55"/>
      <c r="E759" s="24" t="str">
        <f t="shared" si="221"/>
        <v/>
      </c>
      <c r="F759" s="25" t="str">
        <f t="shared" si="222"/>
        <v/>
      </c>
      <c r="G759" s="52" t="str">
        <f t="shared" si="223"/>
        <v/>
      </c>
      <c r="H759" s="102" t="str">
        <f t="shared" si="237"/>
        <v/>
      </c>
      <c r="I759" s="149" t="s">
        <v>210</v>
      </c>
      <c r="J759" s="26" t="str">
        <f t="shared" si="224"/>
        <v/>
      </c>
      <c r="K759" s="18"/>
      <c r="L759" s="18"/>
      <c r="M759" s="18"/>
      <c r="N759" s="48" t="str">
        <f t="shared" si="225"/>
        <v/>
      </c>
      <c r="O759" s="21"/>
      <c r="P759" s="18"/>
      <c r="Q759" s="48" t="str">
        <f t="shared" si="226"/>
        <v/>
      </c>
      <c r="R759" s="70" t="str">
        <f t="shared" si="227"/>
        <v/>
      </c>
      <c r="S759" s="22"/>
      <c r="T759" s="49" t="str">
        <f t="shared" si="228"/>
        <v/>
      </c>
      <c r="U759" s="49" t="str">
        <f t="shared" si="234"/>
        <v/>
      </c>
      <c r="V759" s="50" t="str">
        <f t="shared" si="229"/>
        <v/>
      </c>
      <c r="W759" s="108" t="str">
        <f t="shared" si="238"/>
        <v/>
      </c>
      <c r="X759" s="17"/>
    </row>
    <row r="760" spans="1:24" ht="15.75" x14ac:dyDescent="0.25">
      <c r="A760" s="23">
        <v>752</v>
      </c>
      <c r="B760" s="19"/>
      <c r="C760" s="20"/>
      <c r="D760" s="55"/>
      <c r="E760" s="24" t="str">
        <f t="shared" si="221"/>
        <v/>
      </c>
      <c r="F760" s="25" t="str">
        <f t="shared" si="222"/>
        <v/>
      </c>
      <c r="G760" s="52" t="str">
        <f t="shared" si="223"/>
        <v/>
      </c>
      <c r="H760" s="102" t="str">
        <f t="shared" si="237"/>
        <v/>
      </c>
      <c r="I760" s="149" t="s">
        <v>210</v>
      </c>
      <c r="J760" s="26" t="str">
        <f t="shared" si="224"/>
        <v/>
      </c>
      <c r="K760" s="18"/>
      <c r="L760" s="18"/>
      <c r="M760" s="18"/>
      <c r="N760" s="48" t="str">
        <f t="shared" si="225"/>
        <v/>
      </c>
      <c r="O760" s="21"/>
      <c r="P760" s="18"/>
      <c r="Q760" s="48" t="str">
        <f t="shared" si="226"/>
        <v/>
      </c>
      <c r="R760" s="70" t="str">
        <f t="shared" si="227"/>
        <v/>
      </c>
      <c r="S760" s="22"/>
      <c r="T760" s="49" t="str">
        <f t="shared" si="228"/>
        <v/>
      </c>
      <c r="U760" s="49" t="str">
        <f t="shared" si="234"/>
        <v/>
      </c>
      <c r="V760" s="50" t="str">
        <f t="shared" si="229"/>
        <v/>
      </c>
      <c r="W760" s="108" t="str">
        <f t="shared" si="238"/>
        <v/>
      </c>
      <c r="X760" s="17"/>
    </row>
    <row r="761" spans="1:24" ht="15.75" x14ac:dyDescent="0.25">
      <c r="A761" s="114">
        <v>753</v>
      </c>
      <c r="B761" s="115"/>
      <c r="C761" s="116"/>
      <c r="D761" s="117"/>
      <c r="E761" s="118" t="str">
        <f t="shared" si="221"/>
        <v/>
      </c>
      <c r="F761" s="112" t="str">
        <f t="shared" si="222"/>
        <v/>
      </c>
      <c r="G761" s="172" t="str">
        <f t="shared" si="223"/>
        <v/>
      </c>
      <c r="H761" s="102" t="str">
        <f t="shared" si="237"/>
        <v/>
      </c>
      <c r="I761" s="149" t="s">
        <v>210</v>
      </c>
      <c r="J761" s="26" t="str">
        <f t="shared" si="224"/>
        <v/>
      </c>
      <c r="K761" s="18"/>
      <c r="L761" s="18"/>
      <c r="M761" s="18"/>
      <c r="N761" s="48" t="str">
        <f t="shared" si="225"/>
        <v/>
      </c>
      <c r="O761" s="21"/>
      <c r="P761" s="18"/>
      <c r="Q761" s="48" t="str">
        <f t="shared" si="226"/>
        <v/>
      </c>
      <c r="R761" s="70" t="str">
        <f t="shared" si="227"/>
        <v/>
      </c>
      <c r="S761" s="22"/>
      <c r="T761" s="49" t="str">
        <f t="shared" si="228"/>
        <v/>
      </c>
      <c r="U761" s="49" t="str">
        <f t="shared" si="234"/>
        <v/>
      </c>
      <c r="V761" s="50" t="str">
        <f t="shared" si="229"/>
        <v/>
      </c>
      <c r="W761" s="108" t="str">
        <f t="shared" si="238"/>
        <v/>
      </c>
      <c r="X761" s="17"/>
    </row>
    <row r="762" spans="1:24" ht="15.75" x14ac:dyDescent="0.25">
      <c r="A762" s="23">
        <v>754</v>
      </c>
      <c r="B762" s="19"/>
      <c r="C762" s="20"/>
      <c r="D762" s="55"/>
      <c r="E762" s="24" t="str">
        <f t="shared" si="221"/>
        <v/>
      </c>
      <c r="F762" s="25" t="str">
        <f t="shared" si="222"/>
        <v/>
      </c>
      <c r="G762" s="52" t="str">
        <f t="shared" si="223"/>
        <v/>
      </c>
      <c r="H762" s="102" t="str">
        <f t="shared" si="237"/>
        <v/>
      </c>
      <c r="I762" s="149" t="s">
        <v>210</v>
      </c>
      <c r="J762" s="26" t="str">
        <f t="shared" si="224"/>
        <v/>
      </c>
      <c r="K762" s="18"/>
      <c r="L762" s="18"/>
      <c r="M762" s="18"/>
      <c r="N762" s="48" t="str">
        <f t="shared" si="225"/>
        <v/>
      </c>
      <c r="O762" s="21"/>
      <c r="P762" s="18"/>
      <c r="Q762" s="48" t="str">
        <f t="shared" si="226"/>
        <v/>
      </c>
      <c r="R762" s="70" t="str">
        <f t="shared" si="227"/>
        <v/>
      </c>
      <c r="S762" s="22"/>
      <c r="T762" s="49" t="str">
        <f t="shared" si="228"/>
        <v/>
      </c>
      <c r="U762" s="49" t="str">
        <f t="shared" si="234"/>
        <v/>
      </c>
      <c r="V762" s="50" t="str">
        <f t="shared" si="229"/>
        <v/>
      </c>
      <c r="W762" s="108" t="str">
        <f t="shared" si="238"/>
        <v/>
      </c>
      <c r="X762" s="17"/>
    </row>
    <row r="763" spans="1:24" ht="15.75" x14ac:dyDescent="0.25">
      <c r="A763" s="23">
        <v>755</v>
      </c>
      <c r="B763" s="19"/>
      <c r="C763" s="20"/>
      <c r="D763" s="55"/>
      <c r="E763" s="24" t="str">
        <f t="shared" si="221"/>
        <v/>
      </c>
      <c r="F763" s="25" t="str">
        <f t="shared" si="222"/>
        <v/>
      </c>
      <c r="G763" s="52" t="str">
        <f t="shared" si="223"/>
        <v/>
      </c>
      <c r="H763" s="102" t="str">
        <f t="shared" si="237"/>
        <v/>
      </c>
      <c r="I763" s="149" t="s">
        <v>210</v>
      </c>
      <c r="J763" s="26" t="str">
        <f t="shared" si="224"/>
        <v/>
      </c>
      <c r="K763" s="18"/>
      <c r="L763" s="18"/>
      <c r="M763" s="18"/>
      <c r="N763" s="48" t="str">
        <f t="shared" si="225"/>
        <v/>
      </c>
      <c r="O763" s="21"/>
      <c r="P763" s="18"/>
      <c r="Q763" s="48" t="str">
        <f t="shared" si="226"/>
        <v/>
      </c>
      <c r="R763" s="70" t="str">
        <f t="shared" si="227"/>
        <v/>
      </c>
      <c r="S763" s="22"/>
      <c r="T763" s="49" t="str">
        <f t="shared" si="228"/>
        <v/>
      </c>
      <c r="U763" s="49" t="str">
        <f t="shared" si="234"/>
        <v/>
      </c>
      <c r="V763" s="50" t="str">
        <f t="shared" si="229"/>
        <v/>
      </c>
      <c r="W763" s="108" t="str">
        <f t="shared" si="238"/>
        <v/>
      </c>
      <c r="X763" s="17"/>
    </row>
    <row r="764" spans="1:24" ht="15.75" x14ac:dyDescent="0.25">
      <c r="A764" s="23">
        <v>756</v>
      </c>
      <c r="B764" s="19"/>
      <c r="C764" s="20"/>
      <c r="D764" s="55"/>
      <c r="E764" s="24" t="str">
        <f t="shared" si="221"/>
        <v/>
      </c>
      <c r="F764" s="25" t="str">
        <f t="shared" si="222"/>
        <v/>
      </c>
      <c r="G764" s="52" t="str">
        <f t="shared" si="223"/>
        <v/>
      </c>
      <c r="H764" s="102" t="str">
        <f t="shared" si="237"/>
        <v/>
      </c>
      <c r="I764" s="149" t="s">
        <v>210</v>
      </c>
      <c r="J764" s="26" t="str">
        <f t="shared" si="224"/>
        <v/>
      </c>
      <c r="K764" s="18"/>
      <c r="L764" s="18"/>
      <c r="M764" s="18"/>
      <c r="N764" s="48" t="str">
        <f t="shared" si="225"/>
        <v/>
      </c>
      <c r="O764" s="21"/>
      <c r="P764" s="18"/>
      <c r="Q764" s="48" t="str">
        <f t="shared" si="226"/>
        <v/>
      </c>
      <c r="R764" s="70" t="str">
        <f t="shared" si="227"/>
        <v/>
      </c>
      <c r="S764" s="22"/>
      <c r="T764" s="49" t="str">
        <f t="shared" si="228"/>
        <v/>
      </c>
      <c r="U764" s="49" t="str">
        <f t="shared" si="234"/>
        <v/>
      </c>
      <c r="V764" s="50" t="str">
        <f t="shared" si="229"/>
        <v/>
      </c>
      <c r="W764" s="108" t="str">
        <f t="shared" si="238"/>
        <v/>
      </c>
      <c r="X764" s="93"/>
    </row>
    <row r="765" spans="1:24" ht="15.75" x14ac:dyDescent="0.25">
      <c r="A765" s="23">
        <v>757</v>
      </c>
      <c r="B765" s="19"/>
      <c r="C765" s="20"/>
      <c r="D765" s="55"/>
      <c r="E765" s="24" t="str">
        <f t="shared" si="221"/>
        <v/>
      </c>
      <c r="F765" s="25" t="str">
        <f t="shared" si="222"/>
        <v/>
      </c>
      <c r="G765" s="52" t="str">
        <f t="shared" si="223"/>
        <v/>
      </c>
      <c r="H765" s="102" t="str">
        <f t="shared" si="237"/>
        <v/>
      </c>
      <c r="I765" s="149" t="s">
        <v>210</v>
      </c>
      <c r="J765" s="26" t="str">
        <f t="shared" si="224"/>
        <v/>
      </c>
      <c r="K765" s="18"/>
      <c r="L765" s="18"/>
      <c r="M765" s="18"/>
      <c r="N765" s="48" t="str">
        <f t="shared" si="225"/>
        <v/>
      </c>
      <c r="O765" s="21"/>
      <c r="P765" s="18"/>
      <c r="Q765" s="48" t="str">
        <f t="shared" si="226"/>
        <v/>
      </c>
      <c r="R765" s="70" t="str">
        <f t="shared" si="227"/>
        <v/>
      </c>
      <c r="S765" s="22"/>
      <c r="T765" s="49" t="str">
        <f t="shared" si="228"/>
        <v/>
      </c>
      <c r="U765" s="49" t="str">
        <f t="shared" si="234"/>
        <v/>
      </c>
      <c r="V765" s="50" t="str">
        <f t="shared" si="229"/>
        <v/>
      </c>
      <c r="W765" s="108" t="str">
        <f t="shared" si="238"/>
        <v/>
      </c>
      <c r="X765" s="17"/>
    </row>
    <row r="766" spans="1:24" ht="15.75" x14ac:dyDescent="0.25">
      <c r="A766" s="23">
        <v>758</v>
      </c>
      <c r="B766" s="115"/>
      <c r="C766" s="116"/>
      <c r="D766" s="117"/>
      <c r="E766" s="118" t="str">
        <f t="shared" si="221"/>
        <v/>
      </c>
      <c r="F766" s="112" t="str">
        <f t="shared" si="222"/>
        <v/>
      </c>
      <c r="G766" s="172" t="str">
        <f t="shared" si="223"/>
        <v/>
      </c>
      <c r="H766" s="102" t="str">
        <f t="shared" si="237"/>
        <v/>
      </c>
      <c r="I766" s="149" t="s">
        <v>210</v>
      </c>
      <c r="J766" s="26" t="str">
        <f t="shared" si="224"/>
        <v/>
      </c>
      <c r="K766" s="18"/>
      <c r="L766" s="18"/>
      <c r="M766" s="18"/>
      <c r="N766" s="48" t="str">
        <f t="shared" si="225"/>
        <v/>
      </c>
      <c r="O766" s="21"/>
      <c r="P766" s="18"/>
      <c r="Q766" s="48" t="str">
        <f t="shared" si="226"/>
        <v/>
      </c>
      <c r="R766" s="70" t="str">
        <f t="shared" si="227"/>
        <v/>
      </c>
      <c r="S766" s="22"/>
      <c r="T766" s="49" t="str">
        <f t="shared" si="228"/>
        <v/>
      </c>
      <c r="U766" s="49" t="str">
        <f t="shared" si="234"/>
        <v/>
      </c>
      <c r="V766" s="50" t="str">
        <f t="shared" si="229"/>
        <v/>
      </c>
      <c r="W766" s="108" t="str">
        <f t="shared" si="238"/>
        <v/>
      </c>
      <c r="X766" s="17"/>
    </row>
    <row r="767" spans="1:24" ht="15.75" x14ac:dyDescent="0.25">
      <c r="A767" s="23">
        <v>759</v>
      </c>
      <c r="B767" s="19"/>
      <c r="C767" s="20"/>
      <c r="D767" s="55"/>
      <c r="E767" s="24" t="str">
        <f t="shared" si="221"/>
        <v/>
      </c>
      <c r="F767" s="25" t="str">
        <f t="shared" si="222"/>
        <v/>
      </c>
      <c r="G767" s="52" t="str">
        <f t="shared" si="223"/>
        <v/>
      </c>
      <c r="H767" s="102" t="str">
        <f t="shared" si="237"/>
        <v/>
      </c>
      <c r="I767" s="149" t="s">
        <v>210</v>
      </c>
      <c r="J767" s="26" t="str">
        <f t="shared" si="224"/>
        <v/>
      </c>
      <c r="K767" s="18"/>
      <c r="L767" s="18"/>
      <c r="M767" s="18"/>
      <c r="N767" s="48" t="str">
        <f t="shared" si="225"/>
        <v/>
      </c>
      <c r="O767" s="21"/>
      <c r="P767" s="18"/>
      <c r="Q767" s="48" t="str">
        <f t="shared" si="226"/>
        <v/>
      </c>
      <c r="R767" s="70" t="str">
        <f t="shared" si="227"/>
        <v/>
      </c>
      <c r="S767" s="22"/>
      <c r="T767" s="49" t="str">
        <f t="shared" si="228"/>
        <v/>
      </c>
      <c r="U767" s="49" t="str">
        <f t="shared" si="234"/>
        <v/>
      </c>
      <c r="V767" s="50" t="str">
        <f t="shared" si="229"/>
        <v/>
      </c>
      <c r="W767" s="108" t="str">
        <f t="shared" si="238"/>
        <v/>
      </c>
      <c r="X767" s="17"/>
    </row>
    <row r="768" spans="1:24" ht="15.75" x14ac:dyDescent="0.25">
      <c r="A768" s="23">
        <v>760</v>
      </c>
      <c r="B768" s="19"/>
      <c r="C768" s="20"/>
      <c r="D768" s="55"/>
      <c r="E768" s="24" t="str">
        <f t="shared" si="221"/>
        <v/>
      </c>
      <c r="F768" s="25" t="str">
        <f t="shared" si="222"/>
        <v/>
      </c>
      <c r="G768" s="52" t="str">
        <f t="shared" si="223"/>
        <v/>
      </c>
      <c r="H768" s="102" t="str">
        <f t="shared" si="237"/>
        <v/>
      </c>
      <c r="I768" s="149" t="s">
        <v>210</v>
      </c>
      <c r="J768" s="26" t="str">
        <f t="shared" si="224"/>
        <v/>
      </c>
      <c r="K768" s="18"/>
      <c r="L768" s="18"/>
      <c r="M768" s="18"/>
      <c r="N768" s="48" t="str">
        <f t="shared" si="225"/>
        <v/>
      </c>
      <c r="O768" s="21"/>
      <c r="P768" s="18"/>
      <c r="Q768" s="48" t="str">
        <f t="shared" si="226"/>
        <v/>
      </c>
      <c r="R768" s="70" t="str">
        <f t="shared" si="227"/>
        <v/>
      </c>
      <c r="S768" s="22"/>
      <c r="T768" s="49" t="str">
        <f t="shared" si="228"/>
        <v/>
      </c>
      <c r="U768" s="49" t="str">
        <f t="shared" si="234"/>
        <v/>
      </c>
      <c r="V768" s="50" t="str">
        <f t="shared" si="229"/>
        <v/>
      </c>
      <c r="W768" s="108" t="str">
        <f t="shared" si="238"/>
        <v/>
      </c>
      <c r="X768" s="17"/>
    </row>
    <row r="769" spans="1:27" ht="15.75" x14ac:dyDescent="0.25">
      <c r="A769" s="23">
        <v>761</v>
      </c>
      <c r="B769" s="19"/>
      <c r="C769" s="20"/>
      <c r="D769" s="55"/>
      <c r="E769" s="24" t="str">
        <f t="shared" si="221"/>
        <v/>
      </c>
      <c r="F769" s="25" t="str">
        <f t="shared" si="222"/>
        <v/>
      </c>
      <c r="G769" s="52" t="str">
        <f t="shared" si="223"/>
        <v/>
      </c>
      <c r="H769" s="102" t="str">
        <f t="shared" si="237"/>
        <v/>
      </c>
      <c r="I769" s="149" t="s">
        <v>210</v>
      </c>
      <c r="J769" s="26" t="str">
        <f t="shared" si="224"/>
        <v/>
      </c>
      <c r="K769" s="18"/>
      <c r="L769" s="18"/>
      <c r="M769" s="18"/>
      <c r="N769" s="48" t="str">
        <f t="shared" si="225"/>
        <v/>
      </c>
      <c r="O769" s="21"/>
      <c r="P769" s="18"/>
      <c r="Q769" s="48" t="str">
        <f t="shared" si="226"/>
        <v/>
      </c>
      <c r="R769" s="70" t="str">
        <f t="shared" si="227"/>
        <v/>
      </c>
      <c r="S769" s="22"/>
      <c r="T769" s="49" t="str">
        <f t="shared" si="228"/>
        <v/>
      </c>
      <c r="U769" s="49" t="str">
        <f t="shared" si="234"/>
        <v/>
      </c>
      <c r="V769" s="50" t="str">
        <f t="shared" si="229"/>
        <v/>
      </c>
      <c r="W769" s="108" t="str">
        <f t="shared" si="238"/>
        <v/>
      </c>
      <c r="X769" s="17"/>
    </row>
    <row r="770" spans="1:27" ht="15.75" x14ac:dyDescent="0.25">
      <c r="A770" s="23">
        <v>762</v>
      </c>
      <c r="B770" s="19"/>
      <c r="C770" s="20"/>
      <c r="D770" s="55"/>
      <c r="E770" s="24" t="str">
        <f t="shared" si="221"/>
        <v/>
      </c>
      <c r="F770" s="25" t="str">
        <f t="shared" si="222"/>
        <v/>
      </c>
      <c r="G770" s="52" t="str">
        <f t="shared" si="223"/>
        <v/>
      </c>
      <c r="H770" s="102" t="str">
        <f t="shared" si="237"/>
        <v/>
      </c>
      <c r="I770" s="149" t="s">
        <v>210</v>
      </c>
      <c r="J770" s="26" t="str">
        <f t="shared" si="224"/>
        <v/>
      </c>
      <c r="K770" s="18"/>
      <c r="L770" s="18"/>
      <c r="M770" s="18"/>
      <c r="N770" s="48" t="str">
        <f t="shared" si="225"/>
        <v/>
      </c>
      <c r="O770" s="21"/>
      <c r="P770" s="18"/>
      <c r="Q770" s="48" t="str">
        <f t="shared" si="226"/>
        <v/>
      </c>
      <c r="R770" s="70" t="str">
        <f t="shared" si="227"/>
        <v/>
      </c>
      <c r="S770" s="22"/>
      <c r="T770" s="49" t="str">
        <f t="shared" si="228"/>
        <v/>
      </c>
      <c r="U770" s="49" t="str">
        <f t="shared" si="234"/>
        <v/>
      </c>
      <c r="V770" s="50" t="str">
        <f t="shared" si="229"/>
        <v/>
      </c>
      <c r="W770" s="108" t="str">
        <f t="shared" si="238"/>
        <v/>
      </c>
      <c r="X770" s="17"/>
    </row>
    <row r="771" spans="1:27" ht="15.75" x14ac:dyDescent="0.25">
      <c r="A771" s="23">
        <v>763</v>
      </c>
      <c r="B771" s="19"/>
      <c r="C771" s="20"/>
      <c r="D771" s="55"/>
      <c r="E771" s="24" t="str">
        <f t="shared" si="221"/>
        <v/>
      </c>
      <c r="F771" s="25" t="str">
        <f t="shared" si="222"/>
        <v/>
      </c>
      <c r="G771" s="52" t="str">
        <f t="shared" si="223"/>
        <v/>
      </c>
      <c r="H771" s="102" t="str">
        <f t="shared" si="237"/>
        <v/>
      </c>
      <c r="I771" s="149" t="s">
        <v>210</v>
      </c>
      <c r="J771" s="26" t="str">
        <f t="shared" si="224"/>
        <v/>
      </c>
      <c r="K771" s="18"/>
      <c r="L771" s="18"/>
      <c r="M771" s="18"/>
      <c r="N771" s="48" t="str">
        <f t="shared" si="225"/>
        <v/>
      </c>
      <c r="O771" s="21"/>
      <c r="P771" s="18"/>
      <c r="Q771" s="48" t="str">
        <f t="shared" si="226"/>
        <v/>
      </c>
      <c r="R771" s="70" t="str">
        <f t="shared" si="227"/>
        <v/>
      </c>
      <c r="S771" s="22"/>
      <c r="T771" s="49" t="str">
        <f t="shared" si="228"/>
        <v/>
      </c>
      <c r="U771" s="49" t="str">
        <f t="shared" si="234"/>
        <v/>
      </c>
      <c r="V771" s="50" t="str">
        <f t="shared" si="229"/>
        <v/>
      </c>
      <c r="W771" s="108" t="str">
        <f t="shared" si="238"/>
        <v/>
      </c>
      <c r="X771" s="17"/>
    </row>
    <row r="772" spans="1:27" ht="15.75" x14ac:dyDescent="0.25">
      <c r="A772" s="23">
        <v>764</v>
      </c>
      <c r="B772" s="19"/>
      <c r="C772" s="20"/>
      <c r="D772" s="55"/>
      <c r="E772" s="24" t="str">
        <f t="shared" si="221"/>
        <v/>
      </c>
      <c r="F772" s="25" t="str">
        <f t="shared" si="222"/>
        <v/>
      </c>
      <c r="G772" s="52" t="str">
        <f t="shared" si="223"/>
        <v/>
      </c>
      <c r="H772" s="102" t="str">
        <f t="shared" si="237"/>
        <v/>
      </c>
      <c r="I772" s="149" t="s">
        <v>210</v>
      </c>
      <c r="J772" s="26" t="str">
        <f t="shared" si="224"/>
        <v/>
      </c>
      <c r="K772" s="18"/>
      <c r="L772" s="18"/>
      <c r="M772" s="18"/>
      <c r="N772" s="48" t="str">
        <f t="shared" si="225"/>
        <v/>
      </c>
      <c r="O772" s="21"/>
      <c r="P772" s="18"/>
      <c r="Q772" s="48" t="str">
        <f t="shared" si="226"/>
        <v/>
      </c>
      <c r="R772" s="70" t="str">
        <f t="shared" si="227"/>
        <v/>
      </c>
      <c r="S772" s="22"/>
      <c r="T772" s="49" t="str">
        <f t="shared" si="228"/>
        <v/>
      </c>
      <c r="U772" s="49" t="str">
        <f t="shared" si="234"/>
        <v/>
      </c>
      <c r="V772" s="50" t="str">
        <f t="shared" si="229"/>
        <v/>
      </c>
      <c r="W772" s="108" t="str">
        <f t="shared" si="238"/>
        <v/>
      </c>
      <c r="X772" s="17"/>
    </row>
    <row r="773" spans="1:27" ht="15.75" x14ac:dyDescent="0.25">
      <c r="A773" s="23">
        <v>765</v>
      </c>
      <c r="B773" s="19"/>
      <c r="C773" s="20"/>
      <c r="D773" s="55"/>
      <c r="E773" s="24" t="str">
        <f t="shared" si="221"/>
        <v/>
      </c>
      <c r="F773" s="25" t="str">
        <f t="shared" si="222"/>
        <v/>
      </c>
      <c r="G773" s="52" t="str">
        <f t="shared" si="223"/>
        <v/>
      </c>
      <c r="H773" s="102" t="str">
        <f t="shared" si="237"/>
        <v/>
      </c>
      <c r="I773" s="149" t="s">
        <v>210</v>
      </c>
      <c r="J773" s="26" t="str">
        <f t="shared" si="224"/>
        <v/>
      </c>
      <c r="K773" s="18"/>
      <c r="L773" s="18"/>
      <c r="M773" s="18"/>
      <c r="N773" s="48" t="str">
        <f t="shared" si="225"/>
        <v/>
      </c>
      <c r="O773" s="21"/>
      <c r="P773" s="18"/>
      <c r="Q773" s="48" t="str">
        <f t="shared" si="226"/>
        <v/>
      </c>
      <c r="R773" s="70" t="str">
        <f t="shared" si="227"/>
        <v/>
      </c>
      <c r="S773" s="22"/>
      <c r="T773" s="49" t="str">
        <f t="shared" si="228"/>
        <v/>
      </c>
      <c r="U773" s="49" t="str">
        <f t="shared" si="234"/>
        <v/>
      </c>
      <c r="V773" s="50" t="str">
        <f t="shared" si="229"/>
        <v/>
      </c>
      <c r="W773" s="108" t="str">
        <f t="shared" si="238"/>
        <v/>
      </c>
      <c r="X773" s="17"/>
    </row>
    <row r="774" spans="1:27" ht="15.75" x14ac:dyDescent="0.25">
      <c r="A774" s="23">
        <v>766</v>
      </c>
      <c r="B774" s="19"/>
      <c r="C774" s="20"/>
      <c r="D774" s="55"/>
      <c r="E774" s="24" t="str">
        <f t="shared" si="221"/>
        <v/>
      </c>
      <c r="F774" s="25" t="str">
        <f t="shared" si="222"/>
        <v/>
      </c>
      <c r="G774" s="52" t="str">
        <f t="shared" si="223"/>
        <v/>
      </c>
      <c r="H774" s="102" t="str">
        <f t="shared" si="237"/>
        <v/>
      </c>
      <c r="I774" s="149" t="s">
        <v>210</v>
      </c>
      <c r="J774" s="26" t="str">
        <f t="shared" si="224"/>
        <v/>
      </c>
      <c r="K774" s="18"/>
      <c r="L774" s="18"/>
      <c r="M774" s="18"/>
      <c r="N774" s="48" t="str">
        <f t="shared" si="225"/>
        <v/>
      </c>
      <c r="O774" s="21"/>
      <c r="P774" s="18"/>
      <c r="Q774" s="48" t="str">
        <f t="shared" si="226"/>
        <v/>
      </c>
      <c r="R774" s="70" t="str">
        <f t="shared" si="227"/>
        <v/>
      </c>
      <c r="S774" s="22"/>
      <c r="T774" s="49" t="str">
        <f t="shared" si="228"/>
        <v/>
      </c>
      <c r="U774" s="49" t="str">
        <f t="shared" si="234"/>
        <v/>
      </c>
      <c r="V774" s="50" t="str">
        <f t="shared" si="229"/>
        <v/>
      </c>
      <c r="W774" s="108" t="str">
        <f t="shared" si="238"/>
        <v/>
      </c>
      <c r="X774" s="17"/>
    </row>
    <row r="775" spans="1:27" ht="15.75" x14ac:dyDescent="0.25">
      <c r="A775" s="23">
        <v>767</v>
      </c>
      <c r="B775" s="19"/>
      <c r="C775" s="20"/>
      <c r="D775" s="55"/>
      <c r="E775" s="24" t="str">
        <f t="shared" ref="E775:E838" si="239">IF(C775="","",VLOOKUP(C775,bdsocios,2,FALSE))</f>
        <v/>
      </c>
      <c r="F775" s="25" t="str">
        <f t="shared" ref="F775:F838" si="240">IF(C775="","",VLOOKUP(C775,bdsocios,3,FALSE))</f>
        <v/>
      </c>
      <c r="G775" s="52" t="str">
        <f t="shared" ref="G775:G838" si="241">IF(C775="","",VLOOKUP(C775,bdsocios,4,FALSE))</f>
        <v/>
      </c>
      <c r="H775" s="102" t="str">
        <f t="shared" si="237"/>
        <v/>
      </c>
      <c r="I775" s="149" t="s">
        <v>210</v>
      </c>
      <c r="J775" s="26" t="str">
        <f t="shared" ref="J775:J838" si="242">IF(E775="","","KGS")</f>
        <v/>
      </c>
      <c r="K775" s="18"/>
      <c r="L775" s="18"/>
      <c r="M775" s="18"/>
      <c r="N775" s="48" t="str">
        <f t="shared" ref="N775:N777" si="243">IF(E775="","",K775+L775+M775)</f>
        <v/>
      </c>
      <c r="O775" s="21"/>
      <c r="P775" s="18"/>
      <c r="Q775" s="48" t="str">
        <f t="shared" ref="Q775:Q777" si="244">IF(E775="","",2*O775)</f>
        <v/>
      </c>
      <c r="R775" s="70" t="str">
        <f t="shared" ref="R775:R777" si="245">IF(E775="","",N775-P775-Q775)</f>
        <v/>
      </c>
      <c r="S775" s="22"/>
      <c r="T775" s="49" t="str">
        <f t="shared" ref="T775:T777" si="246">IF(N775="","",R775*S775)</f>
        <v/>
      </c>
      <c r="U775" s="49" t="str">
        <f t="shared" si="234"/>
        <v/>
      </c>
      <c r="V775" s="50" t="str">
        <f t="shared" ref="V775:V777" si="247">IF(E775="","",R775*0.3)</f>
        <v/>
      </c>
      <c r="W775" s="108" t="str">
        <f t="shared" si="238"/>
        <v/>
      </c>
      <c r="X775" s="17"/>
    </row>
    <row r="776" spans="1:27" ht="15.75" x14ac:dyDescent="0.25">
      <c r="A776" s="23">
        <v>768</v>
      </c>
      <c r="B776" s="115"/>
      <c r="C776" s="116"/>
      <c r="D776" s="117"/>
      <c r="E776" s="118" t="str">
        <f t="shared" si="239"/>
        <v/>
      </c>
      <c r="F776" s="112" t="str">
        <f t="shared" si="240"/>
        <v/>
      </c>
      <c r="G776" s="172" t="str">
        <f t="shared" si="241"/>
        <v/>
      </c>
      <c r="H776" s="102" t="str">
        <f t="shared" si="237"/>
        <v/>
      </c>
      <c r="I776" s="149" t="s">
        <v>210</v>
      </c>
      <c r="J776" s="26" t="str">
        <f t="shared" si="242"/>
        <v/>
      </c>
      <c r="K776" s="18"/>
      <c r="L776" s="18"/>
      <c r="M776" s="18"/>
      <c r="N776" s="48" t="str">
        <f t="shared" si="243"/>
        <v/>
      </c>
      <c r="O776" s="21"/>
      <c r="P776" s="18"/>
      <c r="Q776" s="48" t="str">
        <f t="shared" si="244"/>
        <v/>
      </c>
      <c r="R776" s="70" t="str">
        <f t="shared" si="245"/>
        <v/>
      </c>
      <c r="S776" s="22"/>
      <c r="T776" s="49" t="str">
        <f t="shared" si="246"/>
        <v/>
      </c>
      <c r="U776" s="49" t="str">
        <f t="shared" si="234"/>
        <v/>
      </c>
      <c r="V776" s="50" t="str">
        <f t="shared" si="247"/>
        <v/>
      </c>
      <c r="W776" s="108" t="str">
        <f t="shared" si="238"/>
        <v/>
      </c>
      <c r="X776" s="17"/>
    </row>
    <row r="777" spans="1:27" ht="15.75" x14ac:dyDescent="0.25">
      <c r="A777" s="23">
        <v>769</v>
      </c>
      <c r="B777" s="19"/>
      <c r="C777" s="20"/>
      <c r="D777" s="55"/>
      <c r="E777" s="24" t="str">
        <f t="shared" si="239"/>
        <v/>
      </c>
      <c r="F777" s="25" t="str">
        <f t="shared" si="240"/>
        <v/>
      </c>
      <c r="G777" s="189" t="str">
        <f t="shared" si="241"/>
        <v/>
      </c>
      <c r="H777" s="102" t="str">
        <f t="shared" si="237"/>
        <v/>
      </c>
      <c r="I777" s="149" t="s">
        <v>210</v>
      </c>
      <c r="J777" s="26" t="str">
        <f t="shared" si="242"/>
        <v/>
      </c>
      <c r="K777" s="18"/>
      <c r="L777" s="18"/>
      <c r="M777" s="18"/>
      <c r="N777" s="48" t="str">
        <f t="shared" si="243"/>
        <v/>
      </c>
      <c r="O777" s="21"/>
      <c r="P777" s="18"/>
      <c r="Q777" s="48" t="str">
        <f t="shared" si="244"/>
        <v/>
      </c>
      <c r="R777" s="70" t="str">
        <f t="shared" si="245"/>
        <v/>
      </c>
      <c r="S777" s="22"/>
      <c r="T777" s="49" t="str">
        <f t="shared" si="246"/>
        <v/>
      </c>
      <c r="U777" s="49" t="str">
        <f t="shared" si="234"/>
        <v/>
      </c>
      <c r="V777" s="50" t="str">
        <f t="shared" si="247"/>
        <v/>
      </c>
      <c r="W777" s="108" t="str">
        <f t="shared" si="238"/>
        <v/>
      </c>
      <c r="X777" s="17"/>
    </row>
    <row r="778" spans="1:27" s="223" customFormat="1" ht="15.75" x14ac:dyDescent="0.25">
      <c r="A778" s="218">
        <v>769</v>
      </c>
      <c r="B778" s="192"/>
      <c r="C778" s="193"/>
      <c r="D778" s="219"/>
      <c r="E778" s="220" t="str">
        <f t="shared" si="239"/>
        <v/>
      </c>
      <c r="F778" s="193" t="str">
        <f t="shared" si="240"/>
        <v/>
      </c>
      <c r="G778" s="217" t="str">
        <f t="shared" si="241"/>
        <v/>
      </c>
      <c r="H778" s="217" t="str">
        <f t="shared" si="237"/>
        <v/>
      </c>
      <c r="I778" s="212" t="s">
        <v>210</v>
      </c>
      <c r="J778" s="198" t="str">
        <f t="shared" si="242"/>
        <v/>
      </c>
      <c r="K778" s="221"/>
      <c r="L778" s="221"/>
      <c r="M778" s="221"/>
      <c r="N778" s="199" t="str">
        <f t="shared" ref="N778:N838" si="248">IF(E778="","",K778+L778+M778)</f>
        <v/>
      </c>
      <c r="O778" s="222"/>
      <c r="P778" s="18"/>
      <c r="Q778" s="221" t="str">
        <f t="shared" ref="Q778:Q838" si="249">IF(E778="","",2*O778)</f>
        <v/>
      </c>
      <c r="R778" s="221" t="str">
        <f t="shared" ref="R778:R838" si="250">IF(E778="","",N778-P778-Q778)</f>
        <v/>
      </c>
      <c r="S778" s="201"/>
      <c r="T778" s="201" t="str">
        <f t="shared" ref="T778:T838" si="251">IF(N778="","",R778*S778)</f>
        <v/>
      </c>
      <c r="U778" s="201"/>
      <c r="V778" s="213" t="str">
        <f t="shared" ref="V778:V838" si="252">IF(E778="","",R778*0.3)</f>
        <v/>
      </c>
      <c r="W778" s="213" t="str">
        <f t="shared" si="238"/>
        <v/>
      </c>
      <c r="X778" s="17"/>
      <c r="Y778"/>
      <c r="Z778"/>
      <c r="AA778"/>
    </row>
    <row r="779" spans="1:27" ht="15.75" x14ac:dyDescent="0.25">
      <c r="A779" s="23">
        <v>769</v>
      </c>
      <c r="B779" s="19"/>
      <c r="C779" s="20"/>
      <c r="D779" s="55"/>
      <c r="E779" s="24" t="str">
        <f t="shared" si="239"/>
        <v/>
      </c>
      <c r="F779" s="25" t="str">
        <f t="shared" si="240"/>
        <v/>
      </c>
      <c r="G779" s="189" t="str">
        <f t="shared" si="241"/>
        <v/>
      </c>
      <c r="H779" s="102" t="str">
        <f t="shared" si="237"/>
        <v/>
      </c>
      <c r="I779" s="149" t="s">
        <v>210</v>
      </c>
      <c r="J779" s="26" t="str">
        <f t="shared" si="242"/>
        <v/>
      </c>
      <c r="K779" s="18"/>
      <c r="L779" s="18"/>
      <c r="M779" s="18"/>
      <c r="N779" s="48" t="str">
        <f t="shared" si="248"/>
        <v/>
      </c>
      <c r="O779" s="21"/>
      <c r="P779" s="18"/>
      <c r="Q779" s="48" t="str">
        <f t="shared" si="249"/>
        <v/>
      </c>
      <c r="R779" s="70" t="str">
        <f t="shared" si="250"/>
        <v/>
      </c>
      <c r="S779" s="22"/>
      <c r="T779" s="49" t="str">
        <f t="shared" si="251"/>
        <v/>
      </c>
      <c r="U779" s="49" t="str">
        <f t="shared" si="234"/>
        <v/>
      </c>
      <c r="V779" s="50" t="str">
        <f t="shared" si="252"/>
        <v/>
      </c>
      <c r="W779" s="108" t="str">
        <f t="shared" si="238"/>
        <v/>
      </c>
      <c r="X779" s="17"/>
    </row>
    <row r="780" spans="1:27" ht="15.75" x14ac:dyDescent="0.25">
      <c r="A780" s="23">
        <v>769</v>
      </c>
      <c r="B780" s="19"/>
      <c r="C780" s="20"/>
      <c r="D780" s="55"/>
      <c r="E780" s="24" t="str">
        <f t="shared" si="239"/>
        <v/>
      </c>
      <c r="F780" s="25" t="str">
        <f t="shared" si="240"/>
        <v/>
      </c>
      <c r="G780" s="189" t="str">
        <f t="shared" si="241"/>
        <v/>
      </c>
      <c r="H780" s="102" t="str">
        <f t="shared" si="237"/>
        <v/>
      </c>
      <c r="I780" s="149" t="s">
        <v>210</v>
      </c>
      <c r="J780" s="26" t="str">
        <f t="shared" si="242"/>
        <v/>
      </c>
      <c r="K780" s="18"/>
      <c r="L780" s="18"/>
      <c r="M780" s="18"/>
      <c r="N780" s="48" t="str">
        <f t="shared" si="248"/>
        <v/>
      </c>
      <c r="O780" s="21"/>
      <c r="P780" s="18"/>
      <c r="Q780" s="48" t="str">
        <f t="shared" si="249"/>
        <v/>
      </c>
      <c r="R780" s="70" t="str">
        <f t="shared" si="250"/>
        <v/>
      </c>
      <c r="S780" s="22"/>
      <c r="T780" s="49" t="str">
        <f t="shared" si="251"/>
        <v/>
      </c>
      <c r="U780" s="49" t="str">
        <f t="shared" ref="U780:U809" si="253">IF(E780="","",0*R780)</f>
        <v/>
      </c>
      <c r="V780" s="50" t="str">
        <f t="shared" si="252"/>
        <v/>
      </c>
      <c r="W780" s="108" t="str">
        <f t="shared" si="238"/>
        <v/>
      </c>
      <c r="X780" s="93"/>
    </row>
    <row r="781" spans="1:27" ht="15.75" x14ac:dyDescent="0.25">
      <c r="A781" s="23">
        <v>769</v>
      </c>
      <c r="B781" s="19"/>
      <c r="C781" s="20"/>
      <c r="D781" s="55"/>
      <c r="E781" s="24" t="str">
        <f t="shared" si="239"/>
        <v/>
      </c>
      <c r="F781" s="25" t="str">
        <f t="shared" si="240"/>
        <v/>
      </c>
      <c r="G781" s="189" t="str">
        <f t="shared" si="241"/>
        <v/>
      </c>
      <c r="H781" s="102" t="str">
        <f t="shared" si="237"/>
        <v/>
      </c>
      <c r="I781" s="149" t="s">
        <v>210</v>
      </c>
      <c r="J781" s="26" t="str">
        <f t="shared" si="242"/>
        <v/>
      </c>
      <c r="K781" s="18"/>
      <c r="L781" s="18"/>
      <c r="M781" s="18"/>
      <c r="N781" s="48" t="str">
        <f t="shared" si="248"/>
        <v/>
      </c>
      <c r="O781" s="21"/>
      <c r="P781" s="18"/>
      <c r="Q781" s="48" t="str">
        <f t="shared" si="249"/>
        <v/>
      </c>
      <c r="R781" s="70" t="str">
        <f t="shared" si="250"/>
        <v/>
      </c>
      <c r="S781" s="22"/>
      <c r="T781" s="49" t="str">
        <f t="shared" si="251"/>
        <v/>
      </c>
      <c r="U781" s="49" t="str">
        <f t="shared" si="253"/>
        <v/>
      </c>
      <c r="V781" s="50" t="str">
        <f t="shared" si="252"/>
        <v/>
      </c>
      <c r="W781" s="108" t="str">
        <f t="shared" si="238"/>
        <v/>
      </c>
      <c r="X781" s="17"/>
    </row>
    <row r="782" spans="1:27" ht="15.75" x14ac:dyDescent="0.25">
      <c r="A782" s="23">
        <v>769</v>
      </c>
      <c r="B782" s="19"/>
      <c r="C782" s="20"/>
      <c r="D782" s="55"/>
      <c r="E782" s="24" t="str">
        <f t="shared" si="239"/>
        <v/>
      </c>
      <c r="F782" s="25" t="str">
        <f t="shared" si="240"/>
        <v/>
      </c>
      <c r="G782" s="189" t="str">
        <f t="shared" si="241"/>
        <v/>
      </c>
      <c r="H782" s="102" t="str">
        <f t="shared" si="237"/>
        <v/>
      </c>
      <c r="I782" s="149" t="s">
        <v>210</v>
      </c>
      <c r="J782" s="26" t="str">
        <f t="shared" si="242"/>
        <v/>
      </c>
      <c r="K782" s="18"/>
      <c r="L782" s="18"/>
      <c r="M782" s="18"/>
      <c r="N782" s="48" t="str">
        <f t="shared" si="248"/>
        <v/>
      </c>
      <c r="O782" s="21"/>
      <c r="P782" s="18"/>
      <c r="Q782" s="48" t="str">
        <f t="shared" si="249"/>
        <v/>
      </c>
      <c r="R782" s="70" t="str">
        <f t="shared" si="250"/>
        <v/>
      </c>
      <c r="S782" s="22"/>
      <c r="T782" s="49" t="str">
        <f t="shared" si="251"/>
        <v/>
      </c>
      <c r="U782" s="49" t="str">
        <f t="shared" si="253"/>
        <v/>
      </c>
      <c r="V782" s="50" t="str">
        <f t="shared" si="252"/>
        <v/>
      </c>
      <c r="W782" s="108" t="str">
        <f t="shared" si="238"/>
        <v/>
      </c>
      <c r="X782" s="17"/>
    </row>
    <row r="783" spans="1:27" ht="15.75" x14ac:dyDescent="0.25">
      <c r="A783" s="23">
        <v>769</v>
      </c>
      <c r="B783" s="19"/>
      <c r="C783" s="20"/>
      <c r="D783" s="55"/>
      <c r="E783" s="24" t="str">
        <f t="shared" si="239"/>
        <v/>
      </c>
      <c r="F783" s="25" t="str">
        <f t="shared" si="240"/>
        <v/>
      </c>
      <c r="G783" s="189" t="str">
        <f t="shared" si="241"/>
        <v/>
      </c>
      <c r="H783" s="102" t="str">
        <f t="shared" si="237"/>
        <v/>
      </c>
      <c r="I783" s="149" t="s">
        <v>210</v>
      </c>
      <c r="J783" s="26" t="str">
        <f t="shared" si="242"/>
        <v/>
      </c>
      <c r="K783" s="18"/>
      <c r="L783" s="18"/>
      <c r="M783" s="18"/>
      <c r="N783" s="48" t="str">
        <f t="shared" si="248"/>
        <v/>
      </c>
      <c r="O783" s="21"/>
      <c r="P783" s="18"/>
      <c r="Q783" s="48" t="str">
        <f t="shared" si="249"/>
        <v/>
      </c>
      <c r="R783" s="70" t="str">
        <f t="shared" si="250"/>
        <v/>
      </c>
      <c r="S783" s="22"/>
      <c r="T783" s="49" t="str">
        <f t="shared" si="251"/>
        <v/>
      </c>
      <c r="U783" s="49" t="str">
        <f t="shared" si="253"/>
        <v/>
      </c>
      <c r="V783" s="50" t="str">
        <f t="shared" si="252"/>
        <v/>
      </c>
      <c r="W783" s="108" t="str">
        <f t="shared" si="238"/>
        <v/>
      </c>
      <c r="X783" s="17"/>
    </row>
    <row r="784" spans="1:27" ht="15.75" x14ac:dyDescent="0.25">
      <c r="A784" s="23">
        <v>769</v>
      </c>
      <c r="B784" s="19"/>
      <c r="C784" s="20"/>
      <c r="D784" s="55"/>
      <c r="E784" s="24" t="str">
        <f t="shared" si="239"/>
        <v/>
      </c>
      <c r="F784" s="25" t="str">
        <f t="shared" si="240"/>
        <v/>
      </c>
      <c r="G784" s="189" t="str">
        <f t="shared" si="241"/>
        <v/>
      </c>
      <c r="H784" s="102" t="str">
        <f t="shared" si="237"/>
        <v/>
      </c>
      <c r="I784" s="149" t="s">
        <v>210</v>
      </c>
      <c r="J784" s="26" t="str">
        <f t="shared" si="242"/>
        <v/>
      </c>
      <c r="K784" s="18"/>
      <c r="L784" s="18"/>
      <c r="M784" s="18"/>
      <c r="N784" s="48" t="str">
        <f t="shared" si="248"/>
        <v/>
      </c>
      <c r="O784" s="21"/>
      <c r="P784" s="18"/>
      <c r="Q784" s="48" t="str">
        <f t="shared" si="249"/>
        <v/>
      </c>
      <c r="R784" s="70" t="str">
        <f t="shared" si="250"/>
        <v/>
      </c>
      <c r="S784" s="22"/>
      <c r="T784" s="49" t="str">
        <f t="shared" si="251"/>
        <v/>
      </c>
      <c r="U784" s="49" t="str">
        <f t="shared" si="253"/>
        <v/>
      </c>
      <c r="V784" s="50" t="str">
        <f t="shared" si="252"/>
        <v/>
      </c>
      <c r="W784" s="108" t="str">
        <f t="shared" si="238"/>
        <v/>
      </c>
      <c r="X784" s="17"/>
    </row>
    <row r="785" spans="1:27" ht="15.75" x14ac:dyDescent="0.25">
      <c r="A785" s="23">
        <v>769</v>
      </c>
      <c r="B785" s="19"/>
      <c r="C785" s="20"/>
      <c r="D785" s="55"/>
      <c r="E785" s="24" t="str">
        <f t="shared" si="239"/>
        <v/>
      </c>
      <c r="F785" s="25" t="str">
        <f t="shared" si="240"/>
        <v/>
      </c>
      <c r="G785" s="189" t="str">
        <f t="shared" si="241"/>
        <v/>
      </c>
      <c r="H785" s="102" t="str">
        <f t="shared" si="237"/>
        <v/>
      </c>
      <c r="I785" s="149" t="s">
        <v>210</v>
      </c>
      <c r="J785" s="26" t="str">
        <f t="shared" si="242"/>
        <v/>
      </c>
      <c r="K785" s="18"/>
      <c r="L785" s="18"/>
      <c r="M785" s="18"/>
      <c r="N785" s="48" t="str">
        <f t="shared" si="248"/>
        <v/>
      </c>
      <c r="O785" s="21"/>
      <c r="P785" s="18"/>
      <c r="Q785" s="48" t="str">
        <f t="shared" si="249"/>
        <v/>
      </c>
      <c r="R785" s="70" t="str">
        <f t="shared" si="250"/>
        <v/>
      </c>
      <c r="S785" s="22"/>
      <c r="T785" s="49" t="str">
        <f t="shared" si="251"/>
        <v/>
      </c>
      <c r="U785" s="49" t="str">
        <f t="shared" si="253"/>
        <v/>
      </c>
      <c r="V785" s="50" t="str">
        <f t="shared" si="252"/>
        <v/>
      </c>
      <c r="W785" s="108" t="str">
        <f t="shared" si="238"/>
        <v/>
      </c>
      <c r="X785" s="17"/>
    </row>
    <row r="786" spans="1:27" ht="15.75" x14ac:dyDescent="0.25">
      <c r="A786" s="23">
        <v>769</v>
      </c>
      <c r="B786" s="19"/>
      <c r="C786" s="20"/>
      <c r="D786" s="55"/>
      <c r="E786" s="24" t="str">
        <f t="shared" si="239"/>
        <v/>
      </c>
      <c r="F786" s="25" t="str">
        <f t="shared" si="240"/>
        <v/>
      </c>
      <c r="G786" s="189" t="str">
        <f t="shared" si="241"/>
        <v/>
      </c>
      <c r="H786" s="102" t="str">
        <f t="shared" si="237"/>
        <v/>
      </c>
      <c r="I786" s="149" t="s">
        <v>210</v>
      </c>
      <c r="J786" s="26" t="str">
        <f t="shared" si="242"/>
        <v/>
      </c>
      <c r="K786" s="18"/>
      <c r="L786" s="18"/>
      <c r="M786" s="18"/>
      <c r="N786" s="48" t="str">
        <f t="shared" si="248"/>
        <v/>
      </c>
      <c r="O786" s="21"/>
      <c r="P786" s="18"/>
      <c r="Q786" s="48" t="str">
        <f t="shared" si="249"/>
        <v/>
      </c>
      <c r="R786" s="70" t="str">
        <f t="shared" si="250"/>
        <v/>
      </c>
      <c r="S786" s="22"/>
      <c r="T786" s="49" t="str">
        <f t="shared" si="251"/>
        <v/>
      </c>
      <c r="U786" s="49" t="str">
        <f t="shared" si="253"/>
        <v/>
      </c>
      <c r="V786" s="50" t="str">
        <f t="shared" si="252"/>
        <v/>
      </c>
      <c r="W786" s="108" t="str">
        <f t="shared" si="238"/>
        <v/>
      </c>
      <c r="X786" s="17"/>
    </row>
    <row r="787" spans="1:27" ht="15.75" x14ac:dyDescent="0.25">
      <c r="A787" s="23">
        <v>769</v>
      </c>
      <c r="B787" s="19"/>
      <c r="C787" s="20"/>
      <c r="D787" s="55"/>
      <c r="E787" s="24" t="str">
        <f t="shared" si="239"/>
        <v/>
      </c>
      <c r="F787" s="25" t="str">
        <f t="shared" si="240"/>
        <v/>
      </c>
      <c r="G787" s="189" t="str">
        <f t="shared" si="241"/>
        <v/>
      </c>
      <c r="H787" s="102" t="str">
        <f t="shared" si="237"/>
        <v/>
      </c>
      <c r="I787" s="149" t="s">
        <v>210</v>
      </c>
      <c r="J787" s="26" t="str">
        <f t="shared" si="242"/>
        <v/>
      </c>
      <c r="K787" s="18"/>
      <c r="L787" s="18"/>
      <c r="M787" s="18"/>
      <c r="N787" s="48" t="str">
        <f t="shared" si="248"/>
        <v/>
      </c>
      <c r="O787" s="21"/>
      <c r="P787" s="18"/>
      <c r="Q787" s="48" t="str">
        <f t="shared" si="249"/>
        <v/>
      </c>
      <c r="R787" s="70" t="str">
        <f t="shared" si="250"/>
        <v/>
      </c>
      <c r="S787" s="22"/>
      <c r="T787" s="49" t="str">
        <f t="shared" si="251"/>
        <v/>
      </c>
      <c r="U787" s="49" t="str">
        <f t="shared" si="253"/>
        <v/>
      </c>
      <c r="V787" s="50" t="str">
        <f t="shared" si="252"/>
        <v/>
      </c>
      <c r="W787" s="108" t="str">
        <f t="shared" si="238"/>
        <v/>
      </c>
      <c r="X787" s="17"/>
    </row>
    <row r="788" spans="1:27" ht="15.75" x14ac:dyDescent="0.25">
      <c r="A788" s="23">
        <v>769</v>
      </c>
      <c r="B788" s="19"/>
      <c r="C788" s="20"/>
      <c r="D788" s="55"/>
      <c r="E788" s="24" t="str">
        <f t="shared" si="239"/>
        <v/>
      </c>
      <c r="F788" s="25" t="str">
        <f t="shared" si="240"/>
        <v/>
      </c>
      <c r="G788" s="189" t="str">
        <f t="shared" si="241"/>
        <v/>
      </c>
      <c r="H788" s="102" t="str">
        <f t="shared" si="237"/>
        <v/>
      </c>
      <c r="I788" s="149" t="s">
        <v>210</v>
      </c>
      <c r="J788" s="26" t="str">
        <f t="shared" si="242"/>
        <v/>
      </c>
      <c r="K788" s="18"/>
      <c r="L788" s="18"/>
      <c r="M788" s="18"/>
      <c r="N788" s="48" t="str">
        <f t="shared" si="248"/>
        <v/>
      </c>
      <c r="O788" s="21"/>
      <c r="P788" s="18"/>
      <c r="Q788" s="48" t="str">
        <f t="shared" si="249"/>
        <v/>
      </c>
      <c r="R788" s="70" t="str">
        <f t="shared" si="250"/>
        <v/>
      </c>
      <c r="S788" s="22"/>
      <c r="T788" s="49" t="str">
        <f t="shared" si="251"/>
        <v/>
      </c>
      <c r="U788" s="49" t="str">
        <f t="shared" si="253"/>
        <v/>
      </c>
      <c r="V788" s="50" t="str">
        <f t="shared" si="252"/>
        <v/>
      </c>
      <c r="W788" s="108" t="str">
        <f t="shared" si="238"/>
        <v/>
      </c>
      <c r="X788" s="17"/>
    </row>
    <row r="789" spans="1:27" ht="15.75" x14ac:dyDescent="0.25">
      <c r="A789" s="23">
        <v>769</v>
      </c>
      <c r="B789" s="19"/>
      <c r="C789" s="20"/>
      <c r="D789" s="55"/>
      <c r="E789" s="24" t="str">
        <f t="shared" si="239"/>
        <v/>
      </c>
      <c r="F789" s="25" t="str">
        <f t="shared" si="240"/>
        <v/>
      </c>
      <c r="G789" s="189" t="str">
        <f t="shared" si="241"/>
        <v/>
      </c>
      <c r="H789" s="102" t="str">
        <f t="shared" si="237"/>
        <v/>
      </c>
      <c r="I789" s="149" t="s">
        <v>210</v>
      </c>
      <c r="J789" s="26" t="str">
        <f t="shared" si="242"/>
        <v/>
      </c>
      <c r="K789" s="18"/>
      <c r="L789" s="18"/>
      <c r="M789" s="18"/>
      <c r="N789" s="48" t="str">
        <f t="shared" si="248"/>
        <v/>
      </c>
      <c r="O789" s="21"/>
      <c r="P789" s="18"/>
      <c r="Q789" s="48" t="str">
        <f t="shared" si="249"/>
        <v/>
      </c>
      <c r="R789" s="70" t="str">
        <f t="shared" si="250"/>
        <v/>
      </c>
      <c r="S789" s="22"/>
      <c r="T789" s="49" t="str">
        <f t="shared" si="251"/>
        <v/>
      </c>
      <c r="U789" s="49" t="str">
        <f t="shared" si="253"/>
        <v/>
      </c>
      <c r="V789" s="50" t="str">
        <f t="shared" si="252"/>
        <v/>
      </c>
      <c r="W789" s="108" t="str">
        <f t="shared" si="238"/>
        <v/>
      </c>
      <c r="X789" s="17"/>
    </row>
    <row r="790" spans="1:27" s="125" customFormat="1" ht="15.75" x14ac:dyDescent="0.25">
      <c r="A790" s="114">
        <v>769</v>
      </c>
      <c r="B790" s="115"/>
      <c r="C790" s="116"/>
      <c r="D790" s="117"/>
      <c r="E790" s="118" t="str">
        <f t="shared" si="239"/>
        <v/>
      </c>
      <c r="F790" s="112" t="str">
        <f t="shared" si="240"/>
        <v/>
      </c>
      <c r="G790" s="172" t="str">
        <f t="shared" si="241"/>
        <v/>
      </c>
      <c r="H790" s="102" t="str">
        <f t="shared" si="237"/>
        <v/>
      </c>
      <c r="I790" s="119" t="s">
        <v>210</v>
      </c>
      <c r="J790" s="155" t="str">
        <f t="shared" si="242"/>
        <v/>
      </c>
      <c r="K790" s="138"/>
      <c r="L790" s="138"/>
      <c r="M790" s="138"/>
      <c r="N790" s="48" t="str">
        <f t="shared" si="248"/>
        <v/>
      </c>
      <c r="O790" s="120"/>
      <c r="P790" s="18"/>
      <c r="Q790" s="48" t="str">
        <f t="shared" si="249"/>
        <v/>
      </c>
      <c r="R790" s="70" t="str">
        <f t="shared" si="250"/>
        <v/>
      </c>
      <c r="S790" s="22"/>
      <c r="T790" s="49" t="str">
        <f t="shared" si="251"/>
        <v/>
      </c>
      <c r="U790" s="49" t="str">
        <f t="shared" si="253"/>
        <v/>
      </c>
      <c r="V790" s="50" t="str">
        <f t="shared" si="252"/>
        <v/>
      </c>
      <c r="W790" s="108" t="str">
        <f t="shared" si="238"/>
        <v/>
      </c>
      <c r="X790" s="17"/>
      <c r="Y790"/>
      <c r="Z790"/>
      <c r="AA790"/>
    </row>
    <row r="791" spans="1:27" ht="15.75" x14ac:dyDescent="0.25">
      <c r="A791" s="23">
        <v>769</v>
      </c>
      <c r="B791" s="19"/>
      <c r="C791" s="20"/>
      <c r="D791" s="55"/>
      <c r="E791" s="24" t="str">
        <f t="shared" si="239"/>
        <v/>
      </c>
      <c r="F791" s="25" t="str">
        <f t="shared" si="240"/>
        <v/>
      </c>
      <c r="G791" s="189" t="str">
        <f t="shared" si="241"/>
        <v/>
      </c>
      <c r="H791" s="102" t="str">
        <f t="shared" ref="H791:H834" si="254">IF(C791="","",VLOOKUP(C791,bdsocios,5,FALSE))</f>
        <v/>
      </c>
      <c r="I791" s="149" t="s">
        <v>210</v>
      </c>
      <c r="J791" s="26" t="str">
        <f t="shared" si="242"/>
        <v/>
      </c>
      <c r="K791" s="18"/>
      <c r="L791" s="18"/>
      <c r="M791" s="18"/>
      <c r="N791" s="48" t="str">
        <f t="shared" si="248"/>
        <v/>
      </c>
      <c r="O791" s="21"/>
      <c r="P791" s="18"/>
      <c r="Q791" s="48" t="str">
        <f t="shared" si="249"/>
        <v/>
      </c>
      <c r="R791" s="70" t="str">
        <f t="shared" si="250"/>
        <v/>
      </c>
      <c r="S791" s="22"/>
      <c r="T791" s="49" t="str">
        <f t="shared" si="251"/>
        <v/>
      </c>
      <c r="U791" s="49" t="str">
        <f t="shared" si="253"/>
        <v/>
      </c>
      <c r="V791" s="50" t="str">
        <f t="shared" si="252"/>
        <v/>
      </c>
      <c r="W791" s="108" t="str">
        <f t="shared" si="238"/>
        <v/>
      </c>
      <c r="X791" s="17"/>
    </row>
    <row r="792" spans="1:27" s="125" customFormat="1" ht="15.75" x14ac:dyDescent="0.25">
      <c r="A792" s="114">
        <v>769</v>
      </c>
      <c r="B792" s="115"/>
      <c r="C792" s="116"/>
      <c r="D792" s="117"/>
      <c r="E792" s="118" t="str">
        <f t="shared" si="239"/>
        <v/>
      </c>
      <c r="F792" s="112" t="str">
        <f t="shared" si="240"/>
        <v/>
      </c>
      <c r="G792" s="172" t="str">
        <f t="shared" si="241"/>
        <v/>
      </c>
      <c r="H792" s="102" t="str">
        <f t="shared" si="254"/>
        <v/>
      </c>
      <c r="I792" s="119" t="s">
        <v>210</v>
      </c>
      <c r="J792" s="155" t="str">
        <f t="shared" si="242"/>
        <v/>
      </c>
      <c r="K792" s="138"/>
      <c r="L792" s="138"/>
      <c r="M792" s="138"/>
      <c r="N792" s="48" t="str">
        <f t="shared" si="248"/>
        <v/>
      </c>
      <c r="O792" s="120"/>
      <c r="P792" s="18"/>
      <c r="Q792" s="48" t="str">
        <f t="shared" si="249"/>
        <v/>
      </c>
      <c r="R792" s="70" t="str">
        <f t="shared" si="250"/>
        <v/>
      </c>
      <c r="S792" s="22"/>
      <c r="T792" s="49" t="str">
        <f t="shared" si="251"/>
        <v/>
      </c>
      <c r="U792" s="49" t="str">
        <f t="shared" si="253"/>
        <v/>
      </c>
      <c r="V792" s="50" t="str">
        <f t="shared" si="252"/>
        <v/>
      </c>
      <c r="W792" s="108" t="str">
        <f t="shared" si="238"/>
        <v/>
      </c>
      <c r="X792" s="17"/>
      <c r="Y792"/>
      <c r="Z792"/>
      <c r="AA792"/>
    </row>
    <row r="793" spans="1:27" ht="15.75" x14ac:dyDescent="0.25">
      <c r="A793" s="23">
        <v>769</v>
      </c>
      <c r="B793" s="19"/>
      <c r="C793" s="20"/>
      <c r="D793" s="55"/>
      <c r="E793" s="24" t="str">
        <f t="shared" si="239"/>
        <v/>
      </c>
      <c r="F793" s="25" t="str">
        <f t="shared" si="240"/>
        <v/>
      </c>
      <c r="G793" s="189" t="str">
        <f t="shared" si="241"/>
        <v/>
      </c>
      <c r="H793" s="102" t="str">
        <f t="shared" si="254"/>
        <v/>
      </c>
      <c r="I793" s="149" t="s">
        <v>210</v>
      </c>
      <c r="J793" s="26" t="str">
        <f t="shared" si="242"/>
        <v/>
      </c>
      <c r="K793" s="18"/>
      <c r="L793" s="18"/>
      <c r="M793" s="18"/>
      <c r="N793" s="48" t="str">
        <f t="shared" si="248"/>
        <v/>
      </c>
      <c r="O793" s="21"/>
      <c r="P793" s="18"/>
      <c r="Q793" s="48" t="str">
        <f t="shared" si="249"/>
        <v/>
      </c>
      <c r="R793" s="70" t="str">
        <f t="shared" si="250"/>
        <v/>
      </c>
      <c r="S793" s="22"/>
      <c r="T793" s="49" t="str">
        <f t="shared" si="251"/>
        <v/>
      </c>
      <c r="U793" s="49" t="str">
        <f t="shared" si="253"/>
        <v/>
      </c>
      <c r="V793" s="50" t="str">
        <f t="shared" si="252"/>
        <v/>
      </c>
      <c r="W793" s="108" t="str">
        <f t="shared" si="238"/>
        <v/>
      </c>
      <c r="X793" s="17"/>
    </row>
    <row r="794" spans="1:27" ht="15.75" x14ac:dyDescent="0.25">
      <c r="A794" s="23">
        <v>769</v>
      </c>
      <c r="B794" s="19"/>
      <c r="C794" s="20"/>
      <c r="D794" s="55"/>
      <c r="E794" s="24" t="str">
        <f t="shared" si="239"/>
        <v/>
      </c>
      <c r="F794" s="25" t="str">
        <f t="shared" si="240"/>
        <v/>
      </c>
      <c r="G794" s="189" t="str">
        <f t="shared" si="241"/>
        <v/>
      </c>
      <c r="H794" s="102" t="str">
        <f t="shared" si="254"/>
        <v/>
      </c>
      <c r="I794" s="149" t="s">
        <v>210</v>
      </c>
      <c r="J794" s="26" t="str">
        <f t="shared" si="242"/>
        <v/>
      </c>
      <c r="K794" s="18"/>
      <c r="L794" s="18"/>
      <c r="M794" s="18"/>
      <c r="N794" s="48" t="str">
        <f t="shared" si="248"/>
        <v/>
      </c>
      <c r="O794" s="21"/>
      <c r="P794" s="18"/>
      <c r="Q794" s="48" t="str">
        <f t="shared" si="249"/>
        <v/>
      </c>
      <c r="R794" s="70" t="str">
        <f t="shared" si="250"/>
        <v/>
      </c>
      <c r="S794" s="22"/>
      <c r="T794" s="49" t="str">
        <f t="shared" si="251"/>
        <v/>
      </c>
      <c r="U794" s="49" t="str">
        <f t="shared" si="253"/>
        <v/>
      </c>
      <c r="V794" s="50" t="str">
        <f t="shared" si="252"/>
        <v/>
      </c>
      <c r="W794" s="108" t="str">
        <f t="shared" si="238"/>
        <v/>
      </c>
      <c r="X794" s="17"/>
    </row>
    <row r="795" spans="1:27" ht="15.75" x14ac:dyDescent="0.25">
      <c r="A795" s="23">
        <v>769</v>
      </c>
      <c r="B795" s="19"/>
      <c r="C795" s="20"/>
      <c r="D795" s="55"/>
      <c r="E795" s="24" t="str">
        <f t="shared" si="239"/>
        <v/>
      </c>
      <c r="F795" s="25" t="str">
        <f t="shared" si="240"/>
        <v/>
      </c>
      <c r="G795" s="189" t="str">
        <f t="shared" si="241"/>
        <v/>
      </c>
      <c r="H795" s="102" t="str">
        <f t="shared" si="254"/>
        <v/>
      </c>
      <c r="I795" s="149" t="s">
        <v>210</v>
      </c>
      <c r="J795" s="26" t="str">
        <f t="shared" si="242"/>
        <v/>
      </c>
      <c r="K795" s="18"/>
      <c r="L795" s="18"/>
      <c r="M795" s="18"/>
      <c r="N795" s="48" t="str">
        <f t="shared" si="248"/>
        <v/>
      </c>
      <c r="O795" s="21"/>
      <c r="P795" s="18"/>
      <c r="Q795" s="48" t="str">
        <f t="shared" si="249"/>
        <v/>
      </c>
      <c r="R795" s="70" t="str">
        <f t="shared" si="250"/>
        <v/>
      </c>
      <c r="S795" s="22"/>
      <c r="T795" s="49" t="str">
        <f t="shared" si="251"/>
        <v/>
      </c>
      <c r="U795" s="49" t="str">
        <f t="shared" si="253"/>
        <v/>
      </c>
      <c r="V795" s="50" t="str">
        <f t="shared" si="252"/>
        <v/>
      </c>
      <c r="W795" s="108" t="str">
        <f t="shared" si="238"/>
        <v/>
      </c>
      <c r="X795" s="17"/>
    </row>
    <row r="796" spans="1:27" ht="15.75" x14ac:dyDescent="0.25">
      <c r="A796" s="23">
        <v>769</v>
      </c>
      <c r="B796" s="19"/>
      <c r="C796" s="20"/>
      <c r="D796" s="55"/>
      <c r="E796" s="24" t="str">
        <f t="shared" si="239"/>
        <v/>
      </c>
      <c r="F796" s="25" t="str">
        <f t="shared" si="240"/>
        <v/>
      </c>
      <c r="G796" s="189" t="str">
        <f t="shared" si="241"/>
        <v/>
      </c>
      <c r="H796" s="102" t="str">
        <f t="shared" si="254"/>
        <v/>
      </c>
      <c r="I796" s="149" t="s">
        <v>210</v>
      </c>
      <c r="J796" s="26" t="str">
        <f t="shared" si="242"/>
        <v/>
      </c>
      <c r="K796" s="18"/>
      <c r="L796" s="18"/>
      <c r="M796" s="18"/>
      <c r="N796" s="48" t="str">
        <f t="shared" si="248"/>
        <v/>
      </c>
      <c r="O796" s="21"/>
      <c r="P796" s="18"/>
      <c r="Q796" s="48" t="str">
        <f t="shared" si="249"/>
        <v/>
      </c>
      <c r="R796" s="70" t="str">
        <f t="shared" si="250"/>
        <v/>
      </c>
      <c r="S796" s="22"/>
      <c r="T796" s="49" t="str">
        <f t="shared" si="251"/>
        <v/>
      </c>
      <c r="U796" s="49" t="str">
        <f t="shared" si="253"/>
        <v/>
      </c>
      <c r="V796" s="50" t="str">
        <f t="shared" si="252"/>
        <v/>
      </c>
      <c r="W796" s="108" t="str">
        <f t="shared" si="238"/>
        <v/>
      </c>
      <c r="X796" s="17"/>
    </row>
    <row r="797" spans="1:27" ht="15.75" x14ac:dyDescent="0.25">
      <c r="A797" s="23">
        <v>769</v>
      </c>
      <c r="B797" s="19"/>
      <c r="C797" s="20"/>
      <c r="D797" s="55"/>
      <c r="E797" s="24" t="str">
        <f t="shared" si="239"/>
        <v/>
      </c>
      <c r="F797" s="25" t="str">
        <f t="shared" si="240"/>
        <v/>
      </c>
      <c r="G797" s="189" t="str">
        <f t="shared" si="241"/>
        <v/>
      </c>
      <c r="H797" s="102" t="str">
        <f t="shared" si="254"/>
        <v/>
      </c>
      <c r="I797" s="149" t="s">
        <v>210</v>
      </c>
      <c r="J797" s="26" t="str">
        <f t="shared" si="242"/>
        <v/>
      </c>
      <c r="K797" s="18"/>
      <c r="L797" s="18"/>
      <c r="M797" s="18"/>
      <c r="N797" s="48" t="str">
        <f t="shared" si="248"/>
        <v/>
      </c>
      <c r="O797" s="21"/>
      <c r="P797" s="18"/>
      <c r="Q797" s="48" t="str">
        <f t="shared" si="249"/>
        <v/>
      </c>
      <c r="R797" s="70" t="str">
        <f t="shared" si="250"/>
        <v/>
      </c>
      <c r="S797" s="22"/>
      <c r="T797" s="49" t="str">
        <f t="shared" si="251"/>
        <v/>
      </c>
      <c r="U797" s="49" t="str">
        <f t="shared" si="253"/>
        <v/>
      </c>
      <c r="V797" s="50" t="str">
        <f t="shared" si="252"/>
        <v/>
      </c>
      <c r="W797" s="108" t="str">
        <f t="shared" si="238"/>
        <v/>
      </c>
      <c r="X797" s="93"/>
    </row>
    <row r="798" spans="1:27" ht="15.75" x14ac:dyDescent="0.25">
      <c r="A798" s="23">
        <v>769</v>
      </c>
      <c r="B798" s="19"/>
      <c r="C798" s="20"/>
      <c r="D798" s="55"/>
      <c r="E798" s="24" t="str">
        <f t="shared" si="239"/>
        <v/>
      </c>
      <c r="F798" s="25" t="str">
        <f t="shared" si="240"/>
        <v/>
      </c>
      <c r="G798" s="189" t="str">
        <f t="shared" si="241"/>
        <v/>
      </c>
      <c r="H798" s="102" t="str">
        <f t="shared" si="254"/>
        <v/>
      </c>
      <c r="I798" s="149" t="s">
        <v>210</v>
      </c>
      <c r="J798" s="26" t="str">
        <f t="shared" si="242"/>
        <v/>
      </c>
      <c r="K798" s="18"/>
      <c r="L798" s="18"/>
      <c r="M798" s="18"/>
      <c r="N798" s="48" t="str">
        <f t="shared" si="248"/>
        <v/>
      </c>
      <c r="O798" s="21"/>
      <c r="P798" s="18"/>
      <c r="Q798" s="48" t="str">
        <f t="shared" si="249"/>
        <v/>
      </c>
      <c r="R798" s="70" t="str">
        <f t="shared" si="250"/>
        <v/>
      </c>
      <c r="S798" s="22"/>
      <c r="T798" s="49" t="str">
        <f t="shared" si="251"/>
        <v/>
      </c>
      <c r="U798" s="49" t="str">
        <f t="shared" si="253"/>
        <v/>
      </c>
      <c r="V798" s="50" t="str">
        <f t="shared" si="252"/>
        <v/>
      </c>
      <c r="W798" s="108" t="str">
        <f t="shared" si="238"/>
        <v/>
      </c>
      <c r="X798" s="93"/>
    </row>
    <row r="799" spans="1:27" ht="15.75" x14ac:dyDescent="0.25">
      <c r="A799" s="23">
        <v>769</v>
      </c>
      <c r="B799" s="19"/>
      <c r="C799" s="20"/>
      <c r="D799" s="55"/>
      <c r="E799" s="24" t="str">
        <f t="shared" si="239"/>
        <v/>
      </c>
      <c r="F799" s="25" t="str">
        <f t="shared" si="240"/>
        <v/>
      </c>
      <c r="G799" s="172" t="str">
        <f t="shared" si="241"/>
        <v/>
      </c>
      <c r="H799" s="102" t="str">
        <f t="shared" si="254"/>
        <v/>
      </c>
      <c r="I799" s="149" t="s">
        <v>210</v>
      </c>
      <c r="J799" s="26" t="str">
        <f t="shared" si="242"/>
        <v/>
      </c>
      <c r="K799" s="18"/>
      <c r="L799" s="18"/>
      <c r="M799" s="18"/>
      <c r="N799" s="48" t="str">
        <f t="shared" si="248"/>
        <v/>
      </c>
      <c r="O799" s="21"/>
      <c r="P799" s="18"/>
      <c r="Q799" s="48" t="str">
        <f t="shared" si="249"/>
        <v/>
      </c>
      <c r="R799" s="70" t="str">
        <f t="shared" si="250"/>
        <v/>
      </c>
      <c r="S799" s="22"/>
      <c r="T799" s="49" t="str">
        <f t="shared" si="251"/>
        <v/>
      </c>
      <c r="U799" s="49" t="str">
        <f t="shared" si="253"/>
        <v/>
      </c>
      <c r="V799" s="50" t="str">
        <f t="shared" si="252"/>
        <v/>
      </c>
      <c r="W799" s="108" t="str">
        <f t="shared" si="238"/>
        <v/>
      </c>
      <c r="X799" s="17"/>
    </row>
    <row r="800" spans="1:27" ht="15.75" x14ac:dyDescent="0.25">
      <c r="A800" s="23">
        <v>769</v>
      </c>
      <c r="B800" s="19"/>
      <c r="C800" s="20"/>
      <c r="D800" s="55"/>
      <c r="E800" s="24" t="str">
        <f t="shared" si="239"/>
        <v/>
      </c>
      <c r="F800" s="25" t="str">
        <f t="shared" si="240"/>
        <v/>
      </c>
      <c r="G800" s="172" t="str">
        <f t="shared" si="241"/>
        <v/>
      </c>
      <c r="H800" s="102" t="str">
        <f t="shared" si="254"/>
        <v/>
      </c>
      <c r="I800" s="149" t="s">
        <v>210</v>
      </c>
      <c r="J800" s="26" t="str">
        <f t="shared" si="242"/>
        <v/>
      </c>
      <c r="K800" s="18"/>
      <c r="L800" s="18"/>
      <c r="M800" s="18"/>
      <c r="N800" s="48" t="str">
        <f t="shared" si="248"/>
        <v/>
      </c>
      <c r="O800" s="21"/>
      <c r="P800" s="18"/>
      <c r="Q800" s="48" t="str">
        <f t="shared" si="249"/>
        <v/>
      </c>
      <c r="R800" s="70" t="str">
        <f t="shared" si="250"/>
        <v/>
      </c>
      <c r="S800" s="22"/>
      <c r="T800" s="49" t="str">
        <f t="shared" si="251"/>
        <v/>
      </c>
      <c r="U800" s="49" t="str">
        <f t="shared" si="253"/>
        <v/>
      </c>
      <c r="V800" s="50" t="str">
        <f t="shared" si="252"/>
        <v/>
      </c>
      <c r="W800" s="108" t="str">
        <f t="shared" si="238"/>
        <v/>
      </c>
      <c r="X800" s="17"/>
    </row>
    <row r="801" spans="1:27" ht="15.75" x14ac:dyDescent="0.25">
      <c r="A801" s="23">
        <v>769</v>
      </c>
      <c r="B801" s="19"/>
      <c r="C801" s="20"/>
      <c r="D801" s="55"/>
      <c r="E801" s="24" t="str">
        <f t="shared" si="239"/>
        <v/>
      </c>
      <c r="F801" s="25" t="str">
        <f t="shared" si="240"/>
        <v/>
      </c>
      <c r="G801" s="52" t="str">
        <f t="shared" si="241"/>
        <v/>
      </c>
      <c r="H801" s="102" t="str">
        <f t="shared" si="254"/>
        <v/>
      </c>
      <c r="I801" s="149" t="s">
        <v>210</v>
      </c>
      <c r="J801" s="26" t="str">
        <f t="shared" si="242"/>
        <v/>
      </c>
      <c r="K801" s="18"/>
      <c r="L801" s="18"/>
      <c r="M801" s="18"/>
      <c r="N801" s="48" t="str">
        <f t="shared" si="248"/>
        <v/>
      </c>
      <c r="O801" s="21"/>
      <c r="P801" s="18"/>
      <c r="Q801" s="48" t="str">
        <f t="shared" si="249"/>
        <v/>
      </c>
      <c r="R801" s="70" t="str">
        <f t="shared" si="250"/>
        <v/>
      </c>
      <c r="S801" s="22"/>
      <c r="T801" s="49" t="str">
        <f t="shared" si="251"/>
        <v/>
      </c>
      <c r="U801" s="49" t="str">
        <f t="shared" si="253"/>
        <v/>
      </c>
      <c r="V801" s="50" t="str">
        <f t="shared" si="252"/>
        <v/>
      </c>
      <c r="W801" s="108" t="str">
        <f t="shared" si="238"/>
        <v/>
      </c>
      <c r="X801" s="17"/>
    </row>
    <row r="802" spans="1:27" ht="15.75" x14ac:dyDescent="0.25">
      <c r="A802" s="23">
        <v>769</v>
      </c>
      <c r="B802" s="19"/>
      <c r="C802" s="20"/>
      <c r="D802" s="55"/>
      <c r="E802" s="24" t="str">
        <f t="shared" si="239"/>
        <v/>
      </c>
      <c r="F802" s="25" t="str">
        <f t="shared" si="240"/>
        <v/>
      </c>
      <c r="G802" s="52" t="str">
        <f t="shared" si="241"/>
        <v/>
      </c>
      <c r="H802" s="102" t="str">
        <f t="shared" si="254"/>
        <v/>
      </c>
      <c r="I802" s="149" t="s">
        <v>210</v>
      </c>
      <c r="J802" s="26" t="str">
        <f t="shared" si="242"/>
        <v/>
      </c>
      <c r="K802" s="18"/>
      <c r="L802" s="18"/>
      <c r="M802" s="18"/>
      <c r="N802" s="48" t="str">
        <f t="shared" si="248"/>
        <v/>
      </c>
      <c r="O802" s="21"/>
      <c r="P802" s="18"/>
      <c r="Q802" s="48" t="str">
        <f t="shared" si="249"/>
        <v/>
      </c>
      <c r="R802" s="70" t="str">
        <f t="shared" si="250"/>
        <v/>
      </c>
      <c r="S802" s="22"/>
      <c r="T802" s="49" t="str">
        <f t="shared" si="251"/>
        <v/>
      </c>
      <c r="U802" s="49" t="str">
        <f t="shared" si="253"/>
        <v/>
      </c>
      <c r="V802" s="50" t="str">
        <f t="shared" si="252"/>
        <v/>
      </c>
      <c r="W802" s="108" t="str">
        <f t="shared" si="238"/>
        <v/>
      </c>
      <c r="X802" s="17"/>
    </row>
    <row r="803" spans="1:27" ht="15.75" x14ac:dyDescent="0.25">
      <c r="A803" s="23">
        <v>769</v>
      </c>
      <c r="B803" s="19"/>
      <c r="C803" s="20"/>
      <c r="D803" s="55"/>
      <c r="E803" s="24" t="str">
        <f t="shared" si="239"/>
        <v/>
      </c>
      <c r="F803" s="25" t="str">
        <f t="shared" si="240"/>
        <v/>
      </c>
      <c r="G803" s="52" t="str">
        <f t="shared" si="241"/>
        <v/>
      </c>
      <c r="H803" s="102" t="str">
        <f t="shared" si="254"/>
        <v/>
      </c>
      <c r="I803" s="149" t="s">
        <v>210</v>
      </c>
      <c r="J803" s="26" t="str">
        <f t="shared" si="242"/>
        <v/>
      </c>
      <c r="K803" s="18"/>
      <c r="L803" s="18"/>
      <c r="M803" s="18"/>
      <c r="N803" s="48" t="str">
        <f t="shared" si="248"/>
        <v/>
      </c>
      <c r="O803" s="21"/>
      <c r="P803" s="18"/>
      <c r="Q803" s="48" t="str">
        <f t="shared" si="249"/>
        <v/>
      </c>
      <c r="R803" s="70" t="str">
        <f t="shared" si="250"/>
        <v/>
      </c>
      <c r="S803" s="22"/>
      <c r="T803" s="49" t="str">
        <f t="shared" si="251"/>
        <v/>
      </c>
      <c r="U803" s="49" t="str">
        <f t="shared" si="253"/>
        <v/>
      </c>
      <c r="V803" s="50" t="str">
        <f t="shared" si="252"/>
        <v/>
      </c>
      <c r="W803" s="108" t="str">
        <f t="shared" si="238"/>
        <v/>
      </c>
      <c r="X803" s="17"/>
    </row>
    <row r="804" spans="1:27" ht="15.75" x14ac:dyDescent="0.25">
      <c r="A804" s="23">
        <v>769</v>
      </c>
      <c r="B804" s="19"/>
      <c r="C804" s="20"/>
      <c r="D804" s="55"/>
      <c r="E804" s="24" t="str">
        <f t="shared" si="239"/>
        <v/>
      </c>
      <c r="F804" s="25" t="str">
        <f t="shared" si="240"/>
        <v/>
      </c>
      <c r="G804" s="52" t="str">
        <f t="shared" si="241"/>
        <v/>
      </c>
      <c r="H804" s="102" t="str">
        <f t="shared" si="254"/>
        <v/>
      </c>
      <c r="I804" s="149" t="s">
        <v>210</v>
      </c>
      <c r="J804" s="26" t="str">
        <f t="shared" si="242"/>
        <v/>
      </c>
      <c r="K804" s="18"/>
      <c r="L804" s="18"/>
      <c r="M804" s="18"/>
      <c r="N804" s="48" t="str">
        <f t="shared" si="248"/>
        <v/>
      </c>
      <c r="O804" s="21"/>
      <c r="P804" s="18"/>
      <c r="Q804" s="48" t="str">
        <f t="shared" si="249"/>
        <v/>
      </c>
      <c r="R804" s="70" t="str">
        <f t="shared" si="250"/>
        <v/>
      </c>
      <c r="S804" s="22"/>
      <c r="T804" s="49" t="str">
        <f t="shared" si="251"/>
        <v/>
      </c>
      <c r="U804" s="49" t="str">
        <f t="shared" si="253"/>
        <v/>
      </c>
      <c r="V804" s="50" t="str">
        <f t="shared" si="252"/>
        <v/>
      </c>
      <c r="W804" s="108" t="str">
        <f t="shared" si="238"/>
        <v/>
      </c>
      <c r="X804" s="17"/>
    </row>
    <row r="805" spans="1:27" ht="15.75" x14ac:dyDescent="0.25">
      <c r="A805" s="23">
        <v>769</v>
      </c>
      <c r="B805" s="19"/>
      <c r="C805" s="20"/>
      <c r="D805" s="55"/>
      <c r="E805" s="24" t="str">
        <f t="shared" si="239"/>
        <v/>
      </c>
      <c r="F805" s="25" t="str">
        <f t="shared" si="240"/>
        <v/>
      </c>
      <c r="G805" s="52" t="str">
        <f t="shared" si="241"/>
        <v/>
      </c>
      <c r="H805" s="102" t="str">
        <f t="shared" si="254"/>
        <v/>
      </c>
      <c r="I805" s="149" t="s">
        <v>210</v>
      </c>
      <c r="J805" s="26" t="str">
        <f t="shared" si="242"/>
        <v/>
      </c>
      <c r="K805" s="18"/>
      <c r="L805" s="18"/>
      <c r="M805" s="18"/>
      <c r="N805" s="48" t="str">
        <f t="shared" si="248"/>
        <v/>
      </c>
      <c r="O805" s="21"/>
      <c r="P805" s="18"/>
      <c r="Q805" s="48" t="str">
        <f t="shared" si="249"/>
        <v/>
      </c>
      <c r="R805" s="70" t="str">
        <f t="shared" si="250"/>
        <v/>
      </c>
      <c r="S805" s="22"/>
      <c r="T805" s="49" t="str">
        <f t="shared" si="251"/>
        <v/>
      </c>
      <c r="U805" s="49" t="str">
        <f t="shared" si="253"/>
        <v/>
      </c>
      <c r="V805" s="50" t="str">
        <f t="shared" si="252"/>
        <v/>
      </c>
      <c r="W805" s="108" t="str">
        <f t="shared" si="238"/>
        <v/>
      </c>
      <c r="X805" s="17"/>
    </row>
    <row r="806" spans="1:27" ht="15.75" x14ac:dyDescent="0.25">
      <c r="A806" s="23">
        <v>769</v>
      </c>
      <c r="B806" s="19"/>
      <c r="C806" s="20"/>
      <c r="D806" s="55"/>
      <c r="E806" s="24" t="str">
        <f t="shared" si="239"/>
        <v/>
      </c>
      <c r="F806" s="25" t="str">
        <f t="shared" si="240"/>
        <v/>
      </c>
      <c r="G806" s="52" t="str">
        <f t="shared" si="241"/>
        <v/>
      </c>
      <c r="H806" s="102" t="str">
        <f t="shared" si="254"/>
        <v/>
      </c>
      <c r="I806" s="149" t="s">
        <v>210</v>
      </c>
      <c r="J806" s="26" t="str">
        <f t="shared" si="242"/>
        <v/>
      </c>
      <c r="K806" s="18"/>
      <c r="L806" s="18"/>
      <c r="M806" s="18"/>
      <c r="N806" s="48" t="str">
        <f t="shared" si="248"/>
        <v/>
      </c>
      <c r="O806" s="21"/>
      <c r="P806" s="18"/>
      <c r="Q806" s="48" t="str">
        <f t="shared" si="249"/>
        <v/>
      </c>
      <c r="R806" s="70" t="str">
        <f t="shared" si="250"/>
        <v/>
      </c>
      <c r="S806" s="22"/>
      <c r="T806" s="49" t="str">
        <f t="shared" si="251"/>
        <v/>
      </c>
      <c r="U806" s="49" t="str">
        <f t="shared" si="253"/>
        <v/>
      </c>
      <c r="V806" s="50" t="str">
        <f t="shared" si="252"/>
        <v/>
      </c>
      <c r="W806" s="108" t="str">
        <f t="shared" si="238"/>
        <v/>
      </c>
      <c r="X806" s="17"/>
    </row>
    <row r="807" spans="1:27" s="233" customFormat="1" ht="15.75" x14ac:dyDescent="0.25">
      <c r="A807" s="224">
        <v>769</v>
      </c>
      <c r="B807" s="225"/>
      <c r="C807" s="226"/>
      <c r="D807" s="227"/>
      <c r="E807" s="228" t="str">
        <f t="shared" si="239"/>
        <v/>
      </c>
      <c r="F807" s="229" t="str">
        <f t="shared" si="240"/>
        <v/>
      </c>
      <c r="G807" s="234" t="str">
        <f t="shared" si="241"/>
        <v/>
      </c>
      <c r="H807" s="102" t="str">
        <f t="shared" si="254"/>
        <v/>
      </c>
      <c r="I807" s="149" t="s">
        <v>210</v>
      </c>
      <c r="J807" s="26" t="str">
        <f t="shared" si="242"/>
        <v/>
      </c>
      <c r="K807" s="103"/>
      <c r="L807" s="230"/>
      <c r="M807" s="230"/>
      <c r="N807" s="48" t="str">
        <f t="shared" si="248"/>
        <v/>
      </c>
      <c r="O807" s="231"/>
      <c r="P807" s="18"/>
      <c r="Q807" s="48" t="str">
        <f t="shared" si="249"/>
        <v/>
      </c>
      <c r="R807" s="70" t="str">
        <f t="shared" si="250"/>
        <v/>
      </c>
      <c r="S807" s="232"/>
      <c r="T807" s="49" t="str">
        <f t="shared" si="251"/>
        <v/>
      </c>
      <c r="U807" s="49" t="str">
        <f t="shared" si="253"/>
        <v/>
      </c>
      <c r="V807" s="50" t="str">
        <f t="shared" si="252"/>
        <v/>
      </c>
      <c r="W807" s="108" t="str">
        <f t="shared" si="238"/>
        <v/>
      </c>
      <c r="X807" s="17"/>
      <c r="Y807"/>
      <c r="Z807"/>
      <c r="AA807"/>
    </row>
    <row r="808" spans="1:27" ht="15.75" x14ac:dyDescent="0.25">
      <c r="A808" s="23">
        <v>769</v>
      </c>
      <c r="B808" s="19"/>
      <c r="C808" s="20"/>
      <c r="D808" s="55"/>
      <c r="E808" s="24" t="str">
        <f>IF(C808="","",VLOOKUP(C808,bdsocios,2,FALSE))</f>
        <v/>
      </c>
      <c r="F808" s="25" t="str">
        <f t="shared" si="240"/>
        <v/>
      </c>
      <c r="G808" s="52" t="str">
        <f t="shared" si="241"/>
        <v/>
      </c>
      <c r="H808" s="102" t="str">
        <f t="shared" si="254"/>
        <v/>
      </c>
      <c r="I808" s="149" t="s">
        <v>210</v>
      </c>
      <c r="J808" s="26" t="str">
        <f t="shared" si="242"/>
        <v/>
      </c>
      <c r="K808" s="18"/>
      <c r="L808" s="18"/>
      <c r="M808" s="18"/>
      <c r="N808" s="48" t="str">
        <f t="shared" si="248"/>
        <v/>
      </c>
      <c r="O808" s="21"/>
      <c r="P808" s="18"/>
      <c r="Q808" s="48" t="str">
        <f t="shared" si="249"/>
        <v/>
      </c>
      <c r="R808" s="70" t="str">
        <f t="shared" si="250"/>
        <v/>
      </c>
      <c r="S808" s="22"/>
      <c r="T808" s="49" t="str">
        <f t="shared" si="251"/>
        <v/>
      </c>
      <c r="U808" s="49" t="str">
        <f t="shared" si="253"/>
        <v/>
      </c>
      <c r="V808" s="50" t="str">
        <f t="shared" si="252"/>
        <v/>
      </c>
      <c r="W808" s="108" t="str">
        <f t="shared" si="238"/>
        <v/>
      </c>
      <c r="X808" s="17"/>
    </row>
    <row r="809" spans="1:27" ht="15.75" x14ac:dyDescent="0.25">
      <c r="A809" s="23">
        <v>769</v>
      </c>
      <c r="B809" s="19"/>
      <c r="C809" s="20"/>
      <c r="D809" s="55"/>
      <c r="E809" s="24" t="str">
        <f t="shared" si="239"/>
        <v/>
      </c>
      <c r="F809" s="25" t="str">
        <f t="shared" si="240"/>
        <v/>
      </c>
      <c r="G809" s="52" t="str">
        <f t="shared" si="241"/>
        <v/>
      </c>
      <c r="H809" s="102" t="str">
        <f t="shared" si="254"/>
        <v/>
      </c>
      <c r="I809" s="149" t="s">
        <v>210</v>
      </c>
      <c r="J809" s="26" t="str">
        <f t="shared" si="242"/>
        <v/>
      </c>
      <c r="K809" s="18"/>
      <c r="L809" s="18"/>
      <c r="M809" s="18"/>
      <c r="N809" s="48" t="str">
        <f t="shared" si="248"/>
        <v/>
      </c>
      <c r="O809" s="21"/>
      <c r="P809" s="18"/>
      <c r="Q809" s="48" t="str">
        <f t="shared" si="249"/>
        <v/>
      </c>
      <c r="R809" s="70" t="str">
        <f t="shared" si="250"/>
        <v/>
      </c>
      <c r="S809" s="22"/>
      <c r="T809" s="49" t="str">
        <f t="shared" si="251"/>
        <v/>
      </c>
      <c r="U809" s="49" t="str">
        <f t="shared" si="253"/>
        <v/>
      </c>
      <c r="V809" s="50" t="str">
        <f t="shared" si="252"/>
        <v/>
      </c>
      <c r="W809" s="108" t="str">
        <f t="shared" si="238"/>
        <v/>
      </c>
      <c r="X809" s="93"/>
    </row>
    <row r="810" spans="1:27" s="125" customFormat="1" ht="15.75" x14ac:dyDescent="0.25">
      <c r="A810" s="114">
        <v>769</v>
      </c>
      <c r="B810" s="115"/>
      <c r="C810" s="116"/>
      <c r="D810" s="117"/>
      <c r="E810" s="118" t="str">
        <f t="shared" si="239"/>
        <v/>
      </c>
      <c r="F810" s="112" t="s">
        <v>238</v>
      </c>
      <c r="G810" s="172" t="str">
        <f t="shared" si="241"/>
        <v/>
      </c>
      <c r="H810" s="102" t="str">
        <f t="shared" si="254"/>
        <v/>
      </c>
      <c r="I810" s="149" t="s">
        <v>210</v>
      </c>
      <c r="J810" s="26" t="str">
        <f t="shared" si="242"/>
        <v/>
      </c>
      <c r="K810" s="138"/>
      <c r="L810" s="138"/>
      <c r="M810" s="138"/>
      <c r="N810" s="48" t="str">
        <f t="shared" si="248"/>
        <v/>
      </c>
      <c r="O810" s="120"/>
      <c r="P810" s="18"/>
      <c r="Q810" s="156" t="str">
        <f t="shared" si="249"/>
        <v/>
      </c>
      <c r="R810" s="121" t="str">
        <f t="shared" si="250"/>
        <v/>
      </c>
      <c r="S810" s="122"/>
      <c r="T810" s="123" t="str">
        <f t="shared" si="251"/>
        <v/>
      </c>
      <c r="U810" s="123"/>
      <c r="V810" s="124" t="str">
        <f t="shared" si="252"/>
        <v/>
      </c>
      <c r="W810" s="124" t="str">
        <f t="shared" ref="W810:W838" si="255">IF(E810="","",T810-U810-V810)</f>
        <v/>
      </c>
      <c r="X810" s="17"/>
      <c r="Y810"/>
      <c r="Z810"/>
      <c r="AA810"/>
    </row>
    <row r="811" spans="1:27" ht="15.75" x14ac:dyDescent="0.25">
      <c r="A811" s="23">
        <v>769</v>
      </c>
      <c r="B811" s="19"/>
      <c r="C811" s="20"/>
      <c r="D811" s="117"/>
      <c r="E811" s="24" t="str">
        <f t="shared" si="239"/>
        <v/>
      </c>
      <c r="F811" s="25" t="str">
        <f t="shared" si="240"/>
        <v/>
      </c>
      <c r="G811" s="52" t="str">
        <f t="shared" si="241"/>
        <v/>
      </c>
      <c r="H811" s="102" t="str">
        <f t="shared" si="254"/>
        <v/>
      </c>
      <c r="I811" s="149" t="s">
        <v>210</v>
      </c>
      <c r="J811" s="26" t="str">
        <f t="shared" si="242"/>
        <v/>
      </c>
      <c r="K811" s="18"/>
      <c r="L811" s="18"/>
      <c r="M811" s="18"/>
      <c r="N811" s="48" t="str">
        <f t="shared" si="248"/>
        <v/>
      </c>
      <c r="O811" s="21"/>
      <c r="P811" s="18"/>
      <c r="Q811" s="48" t="str">
        <f t="shared" si="249"/>
        <v/>
      </c>
      <c r="R811" s="70" t="str">
        <f t="shared" si="250"/>
        <v/>
      </c>
      <c r="S811" s="22"/>
      <c r="T811" s="49" t="str">
        <f t="shared" si="251"/>
        <v/>
      </c>
      <c r="U811" s="49" t="str">
        <f t="shared" ref="U811:U816" si="256">IF(E811="","",1*O811)</f>
        <v/>
      </c>
      <c r="V811" s="50" t="str">
        <f t="shared" si="252"/>
        <v/>
      </c>
      <c r="W811" s="50" t="str">
        <f t="shared" si="255"/>
        <v/>
      </c>
      <c r="X811" s="17"/>
    </row>
    <row r="812" spans="1:27" ht="15.75" x14ac:dyDescent="0.25">
      <c r="A812" s="23">
        <v>769</v>
      </c>
      <c r="B812" s="19"/>
      <c r="C812" s="20"/>
      <c r="D812" s="55"/>
      <c r="E812" s="24" t="str">
        <f t="shared" si="239"/>
        <v/>
      </c>
      <c r="F812" s="25" t="str">
        <f t="shared" si="240"/>
        <v/>
      </c>
      <c r="G812" s="52" t="str">
        <f t="shared" si="241"/>
        <v/>
      </c>
      <c r="H812" s="102" t="str">
        <f t="shared" si="254"/>
        <v/>
      </c>
      <c r="I812" s="149" t="s">
        <v>210</v>
      </c>
      <c r="J812" s="26" t="str">
        <f t="shared" si="242"/>
        <v/>
      </c>
      <c r="K812" s="18"/>
      <c r="L812" s="18"/>
      <c r="M812" s="18"/>
      <c r="N812" s="48" t="str">
        <f t="shared" si="248"/>
        <v/>
      </c>
      <c r="O812" s="21"/>
      <c r="P812" s="18"/>
      <c r="Q812" s="48" t="str">
        <f t="shared" si="249"/>
        <v/>
      </c>
      <c r="R812" s="70" t="str">
        <f t="shared" si="250"/>
        <v/>
      </c>
      <c r="S812" s="22"/>
      <c r="T812" s="49" t="str">
        <f t="shared" si="251"/>
        <v/>
      </c>
      <c r="U812" s="49" t="str">
        <f t="shared" si="256"/>
        <v/>
      </c>
      <c r="V812" s="50" t="str">
        <f t="shared" si="252"/>
        <v/>
      </c>
      <c r="W812" s="50" t="str">
        <f t="shared" si="255"/>
        <v/>
      </c>
      <c r="X812" s="17"/>
    </row>
    <row r="813" spans="1:27" ht="15.75" x14ac:dyDescent="0.25">
      <c r="A813" s="23">
        <v>769</v>
      </c>
      <c r="B813" s="19"/>
      <c r="C813" s="20"/>
      <c r="D813" s="55"/>
      <c r="E813" s="24" t="str">
        <f t="shared" si="239"/>
        <v/>
      </c>
      <c r="F813" s="25" t="str">
        <f t="shared" si="240"/>
        <v/>
      </c>
      <c r="G813" s="52" t="str">
        <f t="shared" si="241"/>
        <v/>
      </c>
      <c r="H813" s="102" t="str">
        <f t="shared" si="254"/>
        <v/>
      </c>
      <c r="I813" s="149" t="s">
        <v>210</v>
      </c>
      <c r="J813" s="26" t="str">
        <f t="shared" si="242"/>
        <v/>
      </c>
      <c r="K813" s="18"/>
      <c r="L813" s="18"/>
      <c r="M813" s="18"/>
      <c r="N813" s="48" t="str">
        <f t="shared" si="248"/>
        <v/>
      </c>
      <c r="O813" s="21"/>
      <c r="P813" s="18"/>
      <c r="Q813" s="48" t="str">
        <f t="shared" si="249"/>
        <v/>
      </c>
      <c r="R813" s="70" t="str">
        <f t="shared" si="250"/>
        <v/>
      </c>
      <c r="S813" s="22"/>
      <c r="T813" s="49" t="str">
        <f t="shared" si="251"/>
        <v/>
      </c>
      <c r="U813" s="49" t="str">
        <f t="shared" si="256"/>
        <v/>
      </c>
      <c r="V813" s="50" t="str">
        <f t="shared" si="252"/>
        <v/>
      </c>
      <c r="W813" s="50" t="str">
        <f t="shared" si="255"/>
        <v/>
      </c>
      <c r="X813" s="17"/>
    </row>
    <row r="814" spans="1:27" ht="15.75" x14ac:dyDescent="0.25">
      <c r="A814" s="23">
        <v>769</v>
      </c>
      <c r="B814" s="19"/>
      <c r="C814" s="20"/>
      <c r="D814" s="55"/>
      <c r="E814" s="24" t="str">
        <f t="shared" si="239"/>
        <v/>
      </c>
      <c r="F814" s="25" t="str">
        <f t="shared" si="240"/>
        <v/>
      </c>
      <c r="G814" s="52" t="str">
        <f t="shared" si="241"/>
        <v/>
      </c>
      <c r="H814" s="102" t="str">
        <f t="shared" si="254"/>
        <v/>
      </c>
      <c r="I814" s="149" t="s">
        <v>210</v>
      </c>
      <c r="J814" s="26" t="str">
        <f t="shared" si="242"/>
        <v/>
      </c>
      <c r="K814" s="18"/>
      <c r="L814" s="18"/>
      <c r="M814" s="18"/>
      <c r="N814" s="48" t="str">
        <f t="shared" si="248"/>
        <v/>
      </c>
      <c r="O814" s="21"/>
      <c r="P814" s="18"/>
      <c r="Q814" s="48" t="str">
        <f t="shared" si="249"/>
        <v/>
      </c>
      <c r="R814" s="70" t="str">
        <f t="shared" si="250"/>
        <v/>
      </c>
      <c r="S814" s="22"/>
      <c r="T814" s="49" t="str">
        <f t="shared" si="251"/>
        <v/>
      </c>
      <c r="U814" s="49" t="str">
        <f t="shared" si="256"/>
        <v/>
      </c>
      <c r="V814" s="50" t="str">
        <f t="shared" si="252"/>
        <v/>
      </c>
      <c r="W814" s="50" t="str">
        <f t="shared" si="255"/>
        <v/>
      </c>
      <c r="X814" s="17"/>
    </row>
    <row r="815" spans="1:27" ht="15.75" x14ac:dyDescent="0.25">
      <c r="A815" s="23">
        <v>769</v>
      </c>
      <c r="B815" s="19"/>
      <c r="C815" s="20"/>
      <c r="D815" s="55"/>
      <c r="E815" s="24" t="str">
        <f t="shared" si="239"/>
        <v/>
      </c>
      <c r="F815" s="25" t="str">
        <f t="shared" si="240"/>
        <v/>
      </c>
      <c r="G815" s="52" t="str">
        <f t="shared" si="241"/>
        <v/>
      </c>
      <c r="H815" s="102" t="str">
        <f t="shared" si="254"/>
        <v/>
      </c>
      <c r="I815" s="149" t="s">
        <v>210</v>
      </c>
      <c r="J815" s="26" t="str">
        <f t="shared" si="242"/>
        <v/>
      </c>
      <c r="K815" s="18"/>
      <c r="L815" s="18"/>
      <c r="M815" s="18"/>
      <c r="N815" s="48" t="str">
        <f t="shared" si="248"/>
        <v/>
      </c>
      <c r="O815" s="21"/>
      <c r="P815" s="18"/>
      <c r="Q815" s="48" t="str">
        <f t="shared" si="249"/>
        <v/>
      </c>
      <c r="R815" s="70" t="str">
        <f t="shared" si="250"/>
        <v/>
      </c>
      <c r="S815" s="22"/>
      <c r="T815" s="49" t="str">
        <f t="shared" si="251"/>
        <v/>
      </c>
      <c r="U815" s="49" t="str">
        <f t="shared" si="256"/>
        <v/>
      </c>
      <c r="V815" s="50" t="str">
        <f t="shared" si="252"/>
        <v/>
      </c>
      <c r="W815" s="50" t="str">
        <f t="shared" si="255"/>
        <v/>
      </c>
      <c r="X815" s="17"/>
    </row>
    <row r="816" spans="1:27" ht="15.75" x14ac:dyDescent="0.25">
      <c r="A816" s="23">
        <v>769</v>
      </c>
      <c r="B816" s="19"/>
      <c r="C816" s="20"/>
      <c r="D816" s="55"/>
      <c r="E816" s="24" t="str">
        <f t="shared" si="239"/>
        <v/>
      </c>
      <c r="F816" s="25" t="str">
        <f t="shared" si="240"/>
        <v/>
      </c>
      <c r="G816" s="52" t="str">
        <f t="shared" si="241"/>
        <v/>
      </c>
      <c r="H816" s="102" t="str">
        <f t="shared" si="254"/>
        <v/>
      </c>
      <c r="I816" s="149" t="s">
        <v>210</v>
      </c>
      <c r="J816" s="26" t="str">
        <f t="shared" si="242"/>
        <v/>
      </c>
      <c r="K816" s="18"/>
      <c r="L816" s="18"/>
      <c r="M816" s="18"/>
      <c r="N816" s="48" t="str">
        <f t="shared" si="248"/>
        <v/>
      </c>
      <c r="O816" s="21"/>
      <c r="P816" s="18"/>
      <c r="Q816" s="48" t="str">
        <f t="shared" si="249"/>
        <v/>
      </c>
      <c r="R816" s="70" t="str">
        <f t="shared" si="250"/>
        <v/>
      </c>
      <c r="S816" s="22"/>
      <c r="T816" s="49" t="str">
        <f t="shared" si="251"/>
        <v/>
      </c>
      <c r="U816" s="49" t="str">
        <f t="shared" si="256"/>
        <v/>
      </c>
      <c r="V816" s="50" t="str">
        <f t="shared" si="252"/>
        <v/>
      </c>
      <c r="W816" s="50" t="str">
        <f t="shared" si="255"/>
        <v/>
      </c>
      <c r="X816" s="17"/>
    </row>
    <row r="817" spans="1:24" ht="15.75" x14ac:dyDescent="0.25">
      <c r="A817" s="23">
        <v>769</v>
      </c>
      <c r="B817" s="19"/>
      <c r="C817" s="20"/>
      <c r="D817" s="55"/>
      <c r="E817" s="24" t="str">
        <f t="shared" si="239"/>
        <v/>
      </c>
      <c r="F817" s="25" t="str">
        <f t="shared" si="240"/>
        <v/>
      </c>
      <c r="G817" s="52" t="str">
        <f t="shared" si="241"/>
        <v/>
      </c>
      <c r="H817" s="102" t="str">
        <f t="shared" si="254"/>
        <v/>
      </c>
      <c r="I817" s="149" t="s">
        <v>210</v>
      </c>
      <c r="J817" s="26" t="str">
        <f t="shared" si="242"/>
        <v/>
      </c>
      <c r="K817" s="18"/>
      <c r="L817" s="18"/>
      <c r="M817" s="18"/>
      <c r="N817" s="48" t="str">
        <f t="shared" si="248"/>
        <v/>
      </c>
      <c r="O817" s="21"/>
      <c r="P817" s="18"/>
      <c r="Q817" s="48" t="str">
        <f t="shared" si="249"/>
        <v/>
      </c>
      <c r="R817" s="70" t="str">
        <f t="shared" si="250"/>
        <v/>
      </c>
      <c r="S817" s="22"/>
      <c r="T817" s="49" t="str">
        <f t="shared" si="251"/>
        <v/>
      </c>
      <c r="U817" s="49" t="str">
        <f t="shared" ref="U817:U844" si="257">IF(E817="","",1*O817)</f>
        <v/>
      </c>
      <c r="V817" s="50" t="str">
        <f t="shared" si="252"/>
        <v/>
      </c>
      <c r="W817" s="50" t="str">
        <f t="shared" si="255"/>
        <v/>
      </c>
      <c r="X817" s="17"/>
    </row>
    <row r="818" spans="1:24" ht="15.75" x14ac:dyDescent="0.25">
      <c r="A818" s="23">
        <v>769</v>
      </c>
      <c r="B818" s="19"/>
      <c r="C818" s="20"/>
      <c r="D818" s="55"/>
      <c r="E818" s="24" t="str">
        <f t="shared" si="239"/>
        <v/>
      </c>
      <c r="F818" s="25" t="str">
        <f t="shared" si="240"/>
        <v/>
      </c>
      <c r="G818" s="52" t="str">
        <f t="shared" si="241"/>
        <v/>
      </c>
      <c r="H818" s="102" t="str">
        <f t="shared" si="254"/>
        <v/>
      </c>
      <c r="I818" s="149" t="s">
        <v>210</v>
      </c>
      <c r="J818" s="26" t="str">
        <f t="shared" si="242"/>
        <v/>
      </c>
      <c r="K818" s="18"/>
      <c r="L818" s="18"/>
      <c r="M818" s="18"/>
      <c r="N818" s="48" t="str">
        <f t="shared" si="248"/>
        <v/>
      </c>
      <c r="O818" s="21"/>
      <c r="P818" s="18"/>
      <c r="Q818" s="48" t="str">
        <f t="shared" si="249"/>
        <v/>
      </c>
      <c r="R818" s="70" t="str">
        <f t="shared" si="250"/>
        <v/>
      </c>
      <c r="S818" s="22"/>
      <c r="T818" s="49" t="str">
        <f t="shared" si="251"/>
        <v/>
      </c>
      <c r="U818" s="49" t="str">
        <f t="shared" si="257"/>
        <v/>
      </c>
      <c r="V818" s="50" t="str">
        <f t="shared" si="252"/>
        <v/>
      </c>
      <c r="W818" s="50" t="str">
        <f t="shared" si="255"/>
        <v/>
      </c>
      <c r="X818" s="17"/>
    </row>
    <row r="819" spans="1:24" ht="15.75" x14ac:dyDescent="0.25">
      <c r="A819" s="23">
        <v>769</v>
      </c>
      <c r="B819" s="19"/>
      <c r="C819" s="20"/>
      <c r="D819" s="55"/>
      <c r="E819" s="24" t="str">
        <f t="shared" si="239"/>
        <v/>
      </c>
      <c r="F819" s="25" t="str">
        <f t="shared" si="240"/>
        <v/>
      </c>
      <c r="G819" s="52" t="str">
        <f t="shared" si="241"/>
        <v/>
      </c>
      <c r="H819" s="102" t="str">
        <f t="shared" si="254"/>
        <v/>
      </c>
      <c r="I819" s="149" t="s">
        <v>210</v>
      </c>
      <c r="J819" s="26" t="str">
        <f t="shared" si="242"/>
        <v/>
      </c>
      <c r="K819" s="18"/>
      <c r="L819" s="18"/>
      <c r="M819" s="18"/>
      <c r="N819" s="48" t="str">
        <f t="shared" si="248"/>
        <v/>
      </c>
      <c r="O819" s="21"/>
      <c r="P819" s="18"/>
      <c r="Q819" s="48" t="str">
        <f t="shared" si="249"/>
        <v/>
      </c>
      <c r="R819" s="70" t="str">
        <f t="shared" si="250"/>
        <v/>
      </c>
      <c r="S819" s="22"/>
      <c r="T819" s="49" t="str">
        <f t="shared" si="251"/>
        <v/>
      </c>
      <c r="U819" s="49" t="str">
        <f t="shared" si="257"/>
        <v/>
      </c>
      <c r="V819" s="50" t="str">
        <f t="shared" si="252"/>
        <v/>
      </c>
      <c r="W819" s="50" t="str">
        <f t="shared" si="255"/>
        <v/>
      </c>
      <c r="X819" s="17"/>
    </row>
    <row r="820" spans="1:24" ht="15.75" x14ac:dyDescent="0.25">
      <c r="A820" s="23">
        <v>769</v>
      </c>
      <c r="B820" s="19"/>
      <c r="C820" s="20"/>
      <c r="D820" s="55"/>
      <c r="E820" s="24" t="str">
        <f t="shared" si="239"/>
        <v/>
      </c>
      <c r="F820" s="25" t="str">
        <f t="shared" si="240"/>
        <v/>
      </c>
      <c r="G820" s="52" t="str">
        <f t="shared" si="241"/>
        <v/>
      </c>
      <c r="H820" s="102" t="str">
        <f t="shared" si="254"/>
        <v/>
      </c>
      <c r="I820" s="149" t="s">
        <v>210</v>
      </c>
      <c r="J820" s="26" t="str">
        <f t="shared" si="242"/>
        <v/>
      </c>
      <c r="K820" s="18"/>
      <c r="L820" s="18"/>
      <c r="M820" s="18"/>
      <c r="N820" s="48" t="str">
        <f t="shared" si="248"/>
        <v/>
      </c>
      <c r="O820" s="21"/>
      <c r="P820" s="18"/>
      <c r="Q820" s="48" t="str">
        <f t="shared" si="249"/>
        <v/>
      </c>
      <c r="R820" s="70" t="str">
        <f t="shared" si="250"/>
        <v/>
      </c>
      <c r="S820" s="22"/>
      <c r="T820" s="49" t="str">
        <f t="shared" si="251"/>
        <v/>
      </c>
      <c r="U820" s="49" t="str">
        <f t="shared" si="257"/>
        <v/>
      </c>
      <c r="V820" s="50" t="str">
        <f t="shared" si="252"/>
        <v/>
      </c>
      <c r="W820" s="50" t="str">
        <f t="shared" si="255"/>
        <v/>
      </c>
      <c r="X820" s="17"/>
    </row>
    <row r="821" spans="1:24" ht="15.75" x14ac:dyDescent="0.25">
      <c r="A821" s="23">
        <v>769</v>
      </c>
      <c r="B821" s="19"/>
      <c r="C821" s="20"/>
      <c r="D821" s="55"/>
      <c r="E821" s="24" t="str">
        <f t="shared" si="239"/>
        <v/>
      </c>
      <c r="F821" s="25" t="str">
        <f t="shared" si="240"/>
        <v/>
      </c>
      <c r="G821" s="52" t="str">
        <f t="shared" si="241"/>
        <v/>
      </c>
      <c r="H821" s="102" t="str">
        <f t="shared" si="254"/>
        <v/>
      </c>
      <c r="I821" s="149" t="s">
        <v>210</v>
      </c>
      <c r="J821" s="26" t="str">
        <f t="shared" si="242"/>
        <v/>
      </c>
      <c r="K821" s="18"/>
      <c r="L821" s="18"/>
      <c r="M821" s="18"/>
      <c r="N821" s="48" t="str">
        <f t="shared" si="248"/>
        <v/>
      </c>
      <c r="O821" s="21"/>
      <c r="P821" s="18"/>
      <c r="Q821" s="48" t="str">
        <f t="shared" si="249"/>
        <v/>
      </c>
      <c r="R821" s="70" t="str">
        <f t="shared" si="250"/>
        <v/>
      </c>
      <c r="S821" s="22"/>
      <c r="T821" s="49" t="str">
        <f t="shared" si="251"/>
        <v/>
      </c>
      <c r="U821" s="49" t="str">
        <f t="shared" si="257"/>
        <v/>
      </c>
      <c r="V821" s="50" t="str">
        <f t="shared" si="252"/>
        <v/>
      </c>
      <c r="W821" s="50" t="str">
        <f t="shared" si="255"/>
        <v/>
      </c>
      <c r="X821" s="17"/>
    </row>
    <row r="822" spans="1:24" ht="15.75" x14ac:dyDescent="0.25">
      <c r="A822" s="23">
        <v>769</v>
      </c>
      <c r="B822" s="19"/>
      <c r="C822" s="20"/>
      <c r="D822" s="55"/>
      <c r="E822" s="24" t="str">
        <f t="shared" si="239"/>
        <v/>
      </c>
      <c r="F822" s="25" t="str">
        <f t="shared" si="240"/>
        <v/>
      </c>
      <c r="G822" s="52" t="str">
        <f t="shared" si="241"/>
        <v/>
      </c>
      <c r="H822" s="102" t="str">
        <f t="shared" si="254"/>
        <v/>
      </c>
      <c r="I822" s="149" t="s">
        <v>210</v>
      </c>
      <c r="J822" s="26" t="str">
        <f t="shared" si="242"/>
        <v/>
      </c>
      <c r="K822" s="18"/>
      <c r="L822" s="18"/>
      <c r="M822" s="18"/>
      <c r="N822" s="48" t="str">
        <f t="shared" si="248"/>
        <v/>
      </c>
      <c r="O822" s="21"/>
      <c r="P822" s="18"/>
      <c r="Q822" s="48" t="str">
        <f t="shared" si="249"/>
        <v/>
      </c>
      <c r="R822" s="70" t="str">
        <f t="shared" si="250"/>
        <v/>
      </c>
      <c r="S822" s="22"/>
      <c r="T822" s="49" t="str">
        <f t="shared" si="251"/>
        <v/>
      </c>
      <c r="U822" s="49" t="str">
        <f t="shared" si="257"/>
        <v/>
      </c>
      <c r="V822" s="50" t="str">
        <f t="shared" si="252"/>
        <v/>
      </c>
      <c r="W822" s="50" t="str">
        <f t="shared" si="255"/>
        <v/>
      </c>
      <c r="X822" s="17"/>
    </row>
    <row r="823" spans="1:24" ht="15.75" x14ac:dyDescent="0.25">
      <c r="A823" s="23">
        <v>769</v>
      </c>
      <c r="B823" s="19"/>
      <c r="C823" s="20"/>
      <c r="D823" s="55"/>
      <c r="E823" s="24" t="str">
        <f t="shared" si="239"/>
        <v/>
      </c>
      <c r="F823" s="25" t="str">
        <f t="shared" si="240"/>
        <v/>
      </c>
      <c r="G823" s="52" t="str">
        <f t="shared" si="241"/>
        <v/>
      </c>
      <c r="H823" s="102" t="str">
        <f t="shared" si="254"/>
        <v/>
      </c>
      <c r="I823" s="149" t="s">
        <v>210</v>
      </c>
      <c r="J823" s="26" t="str">
        <f t="shared" si="242"/>
        <v/>
      </c>
      <c r="K823" s="18"/>
      <c r="L823" s="18"/>
      <c r="M823" s="18"/>
      <c r="N823" s="48" t="str">
        <f t="shared" si="248"/>
        <v/>
      </c>
      <c r="O823" s="21"/>
      <c r="P823" s="18"/>
      <c r="Q823" s="48" t="str">
        <f t="shared" si="249"/>
        <v/>
      </c>
      <c r="R823" s="70" t="str">
        <f t="shared" si="250"/>
        <v/>
      </c>
      <c r="S823" s="22"/>
      <c r="T823" s="49" t="str">
        <f t="shared" si="251"/>
        <v/>
      </c>
      <c r="U823" s="49" t="str">
        <f t="shared" si="257"/>
        <v/>
      </c>
      <c r="V823" s="50" t="str">
        <f t="shared" si="252"/>
        <v/>
      </c>
      <c r="W823" s="50" t="str">
        <f t="shared" si="255"/>
        <v/>
      </c>
      <c r="X823" s="17"/>
    </row>
    <row r="824" spans="1:24" ht="15.75" x14ac:dyDescent="0.25">
      <c r="A824" s="23">
        <v>769</v>
      </c>
      <c r="B824" s="19"/>
      <c r="C824" s="20"/>
      <c r="D824" s="55"/>
      <c r="E824" s="24" t="str">
        <f t="shared" si="239"/>
        <v/>
      </c>
      <c r="F824" s="25" t="str">
        <f t="shared" si="240"/>
        <v/>
      </c>
      <c r="G824" s="52" t="str">
        <f t="shared" si="241"/>
        <v/>
      </c>
      <c r="H824" s="102" t="str">
        <f t="shared" si="254"/>
        <v/>
      </c>
      <c r="I824" s="149" t="s">
        <v>210</v>
      </c>
      <c r="J824" s="26" t="str">
        <f t="shared" si="242"/>
        <v/>
      </c>
      <c r="K824" s="18"/>
      <c r="L824" s="18"/>
      <c r="M824" s="18"/>
      <c r="N824" s="48" t="str">
        <f t="shared" si="248"/>
        <v/>
      </c>
      <c r="O824" s="21"/>
      <c r="P824" s="18"/>
      <c r="Q824" s="48" t="str">
        <f t="shared" si="249"/>
        <v/>
      </c>
      <c r="R824" s="70" t="str">
        <f t="shared" si="250"/>
        <v/>
      </c>
      <c r="S824" s="22"/>
      <c r="T824" s="49" t="str">
        <f t="shared" si="251"/>
        <v/>
      </c>
      <c r="U824" s="49" t="str">
        <f t="shared" si="257"/>
        <v/>
      </c>
      <c r="V824" s="50" t="str">
        <f t="shared" si="252"/>
        <v/>
      </c>
      <c r="W824" s="50" t="str">
        <f t="shared" si="255"/>
        <v/>
      </c>
      <c r="X824" s="17"/>
    </row>
    <row r="825" spans="1:24" ht="15.75" x14ac:dyDescent="0.25">
      <c r="A825" s="23">
        <v>769</v>
      </c>
      <c r="B825" s="19"/>
      <c r="C825" s="20"/>
      <c r="D825" s="55"/>
      <c r="E825" s="24" t="str">
        <f t="shared" si="239"/>
        <v/>
      </c>
      <c r="F825" s="25" t="str">
        <f t="shared" si="240"/>
        <v/>
      </c>
      <c r="G825" s="52" t="str">
        <f t="shared" si="241"/>
        <v/>
      </c>
      <c r="H825" s="102" t="str">
        <f t="shared" si="254"/>
        <v/>
      </c>
      <c r="I825" s="149" t="s">
        <v>210</v>
      </c>
      <c r="J825" s="26" t="str">
        <f t="shared" si="242"/>
        <v/>
      </c>
      <c r="K825" s="18"/>
      <c r="L825" s="18"/>
      <c r="M825" s="18"/>
      <c r="N825" s="48" t="str">
        <f t="shared" si="248"/>
        <v/>
      </c>
      <c r="O825" s="21"/>
      <c r="P825" s="18"/>
      <c r="Q825" s="48" t="str">
        <f t="shared" si="249"/>
        <v/>
      </c>
      <c r="R825" s="70" t="str">
        <f t="shared" si="250"/>
        <v/>
      </c>
      <c r="S825" s="22"/>
      <c r="T825" s="49" t="str">
        <f t="shared" si="251"/>
        <v/>
      </c>
      <c r="U825" s="49" t="str">
        <f t="shared" si="257"/>
        <v/>
      </c>
      <c r="V825" s="50" t="str">
        <f t="shared" si="252"/>
        <v/>
      </c>
      <c r="W825" s="50" t="str">
        <f t="shared" si="255"/>
        <v/>
      </c>
      <c r="X825" s="17"/>
    </row>
    <row r="826" spans="1:24" ht="15.75" x14ac:dyDescent="0.25">
      <c r="A826" s="23">
        <v>769</v>
      </c>
      <c r="B826" s="19"/>
      <c r="C826" s="20"/>
      <c r="D826" s="55"/>
      <c r="E826" s="24" t="str">
        <f t="shared" si="239"/>
        <v/>
      </c>
      <c r="F826" s="25" t="str">
        <f t="shared" si="240"/>
        <v/>
      </c>
      <c r="G826" s="52" t="str">
        <f t="shared" si="241"/>
        <v/>
      </c>
      <c r="H826" s="102" t="str">
        <f t="shared" si="254"/>
        <v/>
      </c>
      <c r="I826" s="149" t="s">
        <v>210</v>
      </c>
      <c r="J826" s="26" t="str">
        <f t="shared" si="242"/>
        <v/>
      </c>
      <c r="K826" s="18"/>
      <c r="L826" s="18"/>
      <c r="M826" s="18"/>
      <c r="N826" s="48" t="str">
        <f t="shared" si="248"/>
        <v/>
      </c>
      <c r="O826" s="21"/>
      <c r="P826" s="18"/>
      <c r="Q826" s="48" t="str">
        <f t="shared" si="249"/>
        <v/>
      </c>
      <c r="R826" s="70" t="str">
        <f t="shared" si="250"/>
        <v/>
      </c>
      <c r="S826" s="22"/>
      <c r="T826" s="49" t="str">
        <f t="shared" si="251"/>
        <v/>
      </c>
      <c r="U826" s="49" t="str">
        <f t="shared" si="257"/>
        <v/>
      </c>
      <c r="V826" s="50" t="str">
        <f t="shared" si="252"/>
        <v/>
      </c>
      <c r="W826" s="50" t="str">
        <f t="shared" si="255"/>
        <v/>
      </c>
      <c r="X826" s="17"/>
    </row>
    <row r="827" spans="1:24" ht="15.75" x14ac:dyDescent="0.25">
      <c r="A827" s="23">
        <v>769</v>
      </c>
      <c r="B827" s="19"/>
      <c r="C827" s="20"/>
      <c r="D827" s="55"/>
      <c r="E827" s="24" t="str">
        <f t="shared" si="239"/>
        <v/>
      </c>
      <c r="F827" s="25" t="str">
        <f t="shared" si="240"/>
        <v/>
      </c>
      <c r="G827" s="52" t="str">
        <f t="shared" si="241"/>
        <v/>
      </c>
      <c r="H827" s="102" t="str">
        <f t="shared" si="254"/>
        <v/>
      </c>
      <c r="I827" s="149" t="s">
        <v>210</v>
      </c>
      <c r="J827" s="26" t="str">
        <f t="shared" si="242"/>
        <v/>
      </c>
      <c r="K827" s="18"/>
      <c r="L827" s="18"/>
      <c r="M827" s="18"/>
      <c r="N827" s="48" t="str">
        <f t="shared" si="248"/>
        <v/>
      </c>
      <c r="O827" s="21"/>
      <c r="P827" s="18"/>
      <c r="Q827" s="48" t="str">
        <f t="shared" si="249"/>
        <v/>
      </c>
      <c r="R827" s="70" t="str">
        <f t="shared" si="250"/>
        <v/>
      </c>
      <c r="S827" s="22"/>
      <c r="T827" s="49" t="str">
        <f t="shared" si="251"/>
        <v/>
      </c>
      <c r="U827" s="49" t="str">
        <f t="shared" si="257"/>
        <v/>
      </c>
      <c r="V827" s="50" t="str">
        <f t="shared" si="252"/>
        <v/>
      </c>
      <c r="W827" s="50" t="str">
        <f t="shared" si="255"/>
        <v/>
      </c>
      <c r="X827" s="17"/>
    </row>
    <row r="828" spans="1:24" ht="15.75" x14ac:dyDescent="0.25">
      <c r="A828" s="23">
        <v>769</v>
      </c>
      <c r="B828" s="19"/>
      <c r="C828" s="20"/>
      <c r="D828" s="55"/>
      <c r="E828" s="24" t="str">
        <f t="shared" si="239"/>
        <v/>
      </c>
      <c r="F828" s="25" t="str">
        <f t="shared" si="240"/>
        <v/>
      </c>
      <c r="G828" s="52" t="str">
        <f t="shared" si="241"/>
        <v/>
      </c>
      <c r="H828" s="102" t="str">
        <f t="shared" si="254"/>
        <v/>
      </c>
      <c r="I828" s="149" t="s">
        <v>210</v>
      </c>
      <c r="J828" s="26" t="str">
        <f t="shared" si="242"/>
        <v/>
      </c>
      <c r="K828" s="18"/>
      <c r="L828" s="18"/>
      <c r="M828" s="18"/>
      <c r="N828" s="48" t="str">
        <f t="shared" si="248"/>
        <v/>
      </c>
      <c r="O828" s="21"/>
      <c r="P828" s="18"/>
      <c r="Q828" s="48" t="str">
        <f t="shared" si="249"/>
        <v/>
      </c>
      <c r="R828" s="70" t="str">
        <f t="shared" si="250"/>
        <v/>
      </c>
      <c r="S828" s="22"/>
      <c r="T828" s="49" t="str">
        <f t="shared" si="251"/>
        <v/>
      </c>
      <c r="U828" s="49" t="str">
        <f t="shared" si="257"/>
        <v/>
      </c>
      <c r="V828" s="50" t="str">
        <f t="shared" si="252"/>
        <v/>
      </c>
      <c r="W828" s="50" t="str">
        <f t="shared" si="255"/>
        <v/>
      </c>
      <c r="X828" s="17"/>
    </row>
    <row r="829" spans="1:24" ht="15.75" x14ac:dyDescent="0.25">
      <c r="A829" s="23">
        <v>769</v>
      </c>
      <c r="B829" s="19"/>
      <c r="C829" s="20"/>
      <c r="D829" s="55"/>
      <c r="E829" s="24" t="str">
        <f t="shared" si="239"/>
        <v/>
      </c>
      <c r="F829" s="25" t="str">
        <f t="shared" si="240"/>
        <v/>
      </c>
      <c r="G829" s="52" t="str">
        <f t="shared" si="241"/>
        <v/>
      </c>
      <c r="H829" s="102" t="str">
        <f t="shared" si="254"/>
        <v/>
      </c>
      <c r="I829" s="149" t="s">
        <v>210</v>
      </c>
      <c r="J829" s="26" t="str">
        <f t="shared" si="242"/>
        <v/>
      </c>
      <c r="K829" s="18"/>
      <c r="L829" s="18"/>
      <c r="M829" s="18"/>
      <c r="N829" s="48" t="str">
        <f t="shared" si="248"/>
        <v/>
      </c>
      <c r="O829" s="21"/>
      <c r="P829" s="18"/>
      <c r="Q829" s="48" t="str">
        <f t="shared" si="249"/>
        <v/>
      </c>
      <c r="R829" s="70" t="str">
        <f t="shared" si="250"/>
        <v/>
      </c>
      <c r="S829" s="22"/>
      <c r="T829" s="49" t="str">
        <f t="shared" si="251"/>
        <v/>
      </c>
      <c r="U829" s="49" t="str">
        <f t="shared" si="257"/>
        <v/>
      </c>
      <c r="V829" s="50" t="str">
        <f t="shared" si="252"/>
        <v/>
      </c>
      <c r="W829" s="50" t="str">
        <f t="shared" si="255"/>
        <v/>
      </c>
      <c r="X829" s="17"/>
    </row>
    <row r="830" spans="1:24" ht="15.75" x14ac:dyDescent="0.25">
      <c r="A830" s="23">
        <v>769</v>
      </c>
      <c r="B830" s="19"/>
      <c r="C830" s="20"/>
      <c r="D830" s="55"/>
      <c r="E830" s="24" t="str">
        <f t="shared" si="239"/>
        <v/>
      </c>
      <c r="F830" s="25" t="str">
        <f t="shared" si="240"/>
        <v/>
      </c>
      <c r="G830" s="52" t="str">
        <f t="shared" si="241"/>
        <v/>
      </c>
      <c r="H830" s="102" t="str">
        <f t="shared" si="254"/>
        <v/>
      </c>
      <c r="I830" s="149" t="s">
        <v>210</v>
      </c>
      <c r="J830" s="26" t="str">
        <f t="shared" si="242"/>
        <v/>
      </c>
      <c r="K830" s="18"/>
      <c r="L830" s="18"/>
      <c r="M830" s="18"/>
      <c r="N830" s="48" t="str">
        <f t="shared" si="248"/>
        <v/>
      </c>
      <c r="O830" s="21"/>
      <c r="P830" s="18"/>
      <c r="Q830" s="48" t="str">
        <f t="shared" si="249"/>
        <v/>
      </c>
      <c r="R830" s="70" t="str">
        <f t="shared" si="250"/>
        <v/>
      </c>
      <c r="S830" s="22"/>
      <c r="T830" s="49" t="str">
        <f t="shared" si="251"/>
        <v/>
      </c>
      <c r="U830" s="49" t="str">
        <f t="shared" si="257"/>
        <v/>
      </c>
      <c r="V830" s="50" t="str">
        <f t="shared" si="252"/>
        <v/>
      </c>
      <c r="W830" s="50" t="str">
        <f t="shared" si="255"/>
        <v/>
      </c>
      <c r="X830" s="17"/>
    </row>
    <row r="831" spans="1:24" ht="15.75" x14ac:dyDescent="0.25">
      <c r="A831" s="23">
        <v>769</v>
      </c>
      <c r="B831" s="19"/>
      <c r="C831" s="20"/>
      <c r="D831" s="55"/>
      <c r="E831" s="24" t="str">
        <f t="shared" si="239"/>
        <v/>
      </c>
      <c r="F831" s="25" t="str">
        <f t="shared" si="240"/>
        <v/>
      </c>
      <c r="G831" s="52" t="str">
        <f t="shared" si="241"/>
        <v/>
      </c>
      <c r="H831" s="102" t="str">
        <f t="shared" si="254"/>
        <v/>
      </c>
      <c r="I831" s="149" t="s">
        <v>210</v>
      </c>
      <c r="J831" s="26" t="str">
        <f t="shared" si="242"/>
        <v/>
      </c>
      <c r="K831" s="18"/>
      <c r="L831" s="18"/>
      <c r="M831" s="18"/>
      <c r="N831" s="48" t="str">
        <f t="shared" si="248"/>
        <v/>
      </c>
      <c r="O831" s="21"/>
      <c r="P831" s="18"/>
      <c r="Q831" s="48" t="str">
        <f t="shared" si="249"/>
        <v/>
      </c>
      <c r="R831" s="70" t="str">
        <f t="shared" si="250"/>
        <v/>
      </c>
      <c r="S831" s="22"/>
      <c r="T831" s="49" t="str">
        <f t="shared" si="251"/>
        <v/>
      </c>
      <c r="U831" s="49" t="str">
        <f t="shared" si="257"/>
        <v/>
      </c>
      <c r="V831" s="50" t="str">
        <f t="shared" si="252"/>
        <v/>
      </c>
      <c r="W831" s="50" t="str">
        <f t="shared" si="255"/>
        <v/>
      </c>
      <c r="X831" s="17"/>
    </row>
    <row r="832" spans="1:24" ht="15.75" x14ac:dyDescent="0.25">
      <c r="A832" s="23">
        <v>769</v>
      </c>
      <c r="B832" s="19"/>
      <c r="C832" s="20"/>
      <c r="D832" s="55"/>
      <c r="E832" s="24" t="str">
        <f t="shared" si="239"/>
        <v/>
      </c>
      <c r="F832" s="25" t="str">
        <f t="shared" si="240"/>
        <v/>
      </c>
      <c r="G832" s="52" t="str">
        <f t="shared" si="241"/>
        <v/>
      </c>
      <c r="H832" s="102" t="str">
        <f t="shared" si="254"/>
        <v/>
      </c>
      <c r="I832" s="149" t="s">
        <v>210</v>
      </c>
      <c r="J832" s="26" t="str">
        <f t="shared" si="242"/>
        <v/>
      </c>
      <c r="K832" s="18"/>
      <c r="L832" s="18"/>
      <c r="M832" s="18"/>
      <c r="N832" s="48" t="str">
        <f t="shared" si="248"/>
        <v/>
      </c>
      <c r="O832" s="21"/>
      <c r="P832" s="18"/>
      <c r="Q832" s="48" t="str">
        <f t="shared" si="249"/>
        <v/>
      </c>
      <c r="R832" s="70" t="str">
        <f t="shared" si="250"/>
        <v/>
      </c>
      <c r="S832" s="22"/>
      <c r="T832" s="49" t="str">
        <f t="shared" si="251"/>
        <v/>
      </c>
      <c r="U832" s="49" t="str">
        <f t="shared" si="257"/>
        <v/>
      </c>
      <c r="V832" s="50" t="str">
        <f t="shared" si="252"/>
        <v/>
      </c>
      <c r="W832" s="50" t="str">
        <f t="shared" si="255"/>
        <v/>
      </c>
      <c r="X832" s="17"/>
    </row>
    <row r="833" spans="1:24" ht="15.75" x14ac:dyDescent="0.25">
      <c r="A833" s="23">
        <v>769</v>
      </c>
      <c r="B833" s="19"/>
      <c r="C833" s="20"/>
      <c r="D833" s="55"/>
      <c r="E833" s="24" t="str">
        <f t="shared" si="239"/>
        <v/>
      </c>
      <c r="F833" s="25" t="str">
        <f t="shared" si="240"/>
        <v/>
      </c>
      <c r="G833" s="52" t="str">
        <f t="shared" si="241"/>
        <v/>
      </c>
      <c r="H833" s="102" t="str">
        <f t="shared" si="254"/>
        <v/>
      </c>
      <c r="I833" s="149" t="s">
        <v>210</v>
      </c>
      <c r="J833" s="26" t="str">
        <f t="shared" si="242"/>
        <v/>
      </c>
      <c r="K833" s="18"/>
      <c r="L833" s="18"/>
      <c r="M833" s="18"/>
      <c r="N833" s="48" t="str">
        <f t="shared" si="248"/>
        <v/>
      </c>
      <c r="O833" s="21"/>
      <c r="P833" s="18"/>
      <c r="Q833" s="48" t="str">
        <f t="shared" si="249"/>
        <v/>
      </c>
      <c r="R833" s="70" t="str">
        <f t="shared" si="250"/>
        <v/>
      </c>
      <c r="S833" s="22"/>
      <c r="T833" s="49" t="str">
        <f t="shared" si="251"/>
        <v/>
      </c>
      <c r="U833" s="49" t="str">
        <f t="shared" si="257"/>
        <v/>
      </c>
      <c r="V833" s="50" t="str">
        <f t="shared" si="252"/>
        <v/>
      </c>
      <c r="W833" s="50" t="str">
        <f t="shared" si="255"/>
        <v/>
      </c>
      <c r="X833" s="17"/>
    </row>
    <row r="834" spans="1:24" ht="15.75" x14ac:dyDescent="0.25">
      <c r="A834" s="23">
        <v>769</v>
      </c>
      <c r="B834" s="19"/>
      <c r="C834" s="20"/>
      <c r="D834" s="20"/>
      <c r="E834" s="24" t="str">
        <f t="shared" si="239"/>
        <v/>
      </c>
      <c r="F834" s="25" t="str">
        <f t="shared" si="240"/>
        <v/>
      </c>
      <c r="G834" s="52" t="str">
        <f t="shared" si="241"/>
        <v/>
      </c>
      <c r="H834" s="102" t="str">
        <f t="shared" si="254"/>
        <v/>
      </c>
      <c r="I834" s="149" t="s">
        <v>210</v>
      </c>
      <c r="J834" s="26" t="str">
        <f t="shared" si="242"/>
        <v/>
      </c>
      <c r="K834" s="18"/>
      <c r="L834" s="18"/>
      <c r="M834" s="18"/>
      <c r="N834" s="48" t="str">
        <f t="shared" si="248"/>
        <v/>
      </c>
      <c r="O834" s="21"/>
      <c r="P834" s="18"/>
      <c r="Q834" s="48" t="str">
        <f t="shared" si="249"/>
        <v/>
      </c>
      <c r="R834" s="70" t="str">
        <f t="shared" si="250"/>
        <v/>
      </c>
      <c r="S834" s="22"/>
      <c r="T834" s="49" t="str">
        <f t="shared" si="251"/>
        <v/>
      </c>
      <c r="U834" s="49" t="str">
        <f t="shared" si="257"/>
        <v/>
      </c>
      <c r="V834" s="50" t="str">
        <f t="shared" si="252"/>
        <v/>
      </c>
      <c r="W834" s="50" t="str">
        <f t="shared" si="255"/>
        <v/>
      </c>
      <c r="X834" s="17"/>
    </row>
    <row r="835" spans="1:24" ht="15.75" x14ac:dyDescent="0.25">
      <c r="A835" s="23">
        <v>769</v>
      </c>
      <c r="B835" s="19"/>
      <c r="C835" s="20"/>
      <c r="D835" s="20"/>
      <c r="E835" s="24" t="str">
        <f t="shared" si="239"/>
        <v/>
      </c>
      <c r="F835" s="25" t="str">
        <f t="shared" si="240"/>
        <v/>
      </c>
      <c r="G835" s="52" t="str">
        <f t="shared" si="241"/>
        <v/>
      </c>
      <c r="H835" s="189" t="str">
        <f t="shared" ref="H835:H844" si="258">IF(E835="","",VLOOKUP(E835,bdsocios,4,FALSE))</f>
        <v/>
      </c>
      <c r="I835" s="149" t="s">
        <v>210</v>
      </c>
      <c r="J835" s="26" t="str">
        <f t="shared" si="242"/>
        <v/>
      </c>
      <c r="K835" s="18"/>
      <c r="L835" s="18"/>
      <c r="M835" s="18"/>
      <c r="N835" s="48" t="str">
        <f t="shared" si="248"/>
        <v/>
      </c>
      <c r="O835" s="21"/>
      <c r="P835" s="18"/>
      <c r="Q835" s="48" t="str">
        <f t="shared" si="249"/>
        <v/>
      </c>
      <c r="R835" s="70" t="str">
        <f t="shared" si="250"/>
        <v/>
      </c>
      <c r="S835" s="22"/>
      <c r="T835" s="49" t="str">
        <f t="shared" si="251"/>
        <v/>
      </c>
      <c r="U835" s="49" t="str">
        <f t="shared" si="257"/>
        <v/>
      </c>
      <c r="V835" s="50" t="str">
        <f t="shared" si="252"/>
        <v/>
      </c>
      <c r="W835" s="50" t="str">
        <f t="shared" si="255"/>
        <v/>
      </c>
      <c r="X835" s="17"/>
    </row>
    <row r="836" spans="1:24" ht="15.75" x14ac:dyDescent="0.25">
      <c r="A836" s="23">
        <v>769</v>
      </c>
      <c r="B836" s="19"/>
      <c r="C836" s="20"/>
      <c r="D836" s="20"/>
      <c r="E836" s="24" t="str">
        <f t="shared" si="239"/>
        <v/>
      </c>
      <c r="F836" s="25" t="str">
        <f t="shared" si="240"/>
        <v/>
      </c>
      <c r="G836" s="52" t="str">
        <f t="shared" si="241"/>
        <v/>
      </c>
      <c r="H836" s="189" t="str">
        <f t="shared" si="258"/>
        <v/>
      </c>
      <c r="I836" s="149" t="s">
        <v>210</v>
      </c>
      <c r="J836" s="26" t="str">
        <f t="shared" si="242"/>
        <v/>
      </c>
      <c r="K836" s="18"/>
      <c r="L836" s="18"/>
      <c r="M836" s="18"/>
      <c r="N836" s="48" t="str">
        <f t="shared" si="248"/>
        <v/>
      </c>
      <c r="O836" s="21"/>
      <c r="P836" s="18"/>
      <c r="Q836" s="48" t="str">
        <f t="shared" si="249"/>
        <v/>
      </c>
      <c r="R836" s="70" t="str">
        <f t="shared" si="250"/>
        <v/>
      </c>
      <c r="S836" s="22"/>
      <c r="T836" s="49" t="str">
        <f t="shared" si="251"/>
        <v/>
      </c>
      <c r="U836" s="49" t="str">
        <f t="shared" si="257"/>
        <v/>
      </c>
      <c r="V836" s="50" t="str">
        <f t="shared" si="252"/>
        <v/>
      </c>
      <c r="W836" s="50" t="str">
        <f t="shared" si="255"/>
        <v/>
      </c>
      <c r="X836" s="17"/>
    </row>
    <row r="837" spans="1:24" ht="15.75" x14ac:dyDescent="0.25">
      <c r="A837" s="23">
        <v>769</v>
      </c>
      <c r="B837" s="19"/>
      <c r="C837" s="20"/>
      <c r="D837" s="20"/>
      <c r="E837" s="24" t="str">
        <f t="shared" si="239"/>
        <v/>
      </c>
      <c r="F837" s="25" t="str">
        <f t="shared" si="240"/>
        <v/>
      </c>
      <c r="G837" s="52" t="str">
        <f t="shared" si="241"/>
        <v/>
      </c>
      <c r="H837" s="189" t="str">
        <f t="shared" si="258"/>
        <v/>
      </c>
      <c r="I837" s="149" t="s">
        <v>210</v>
      </c>
      <c r="J837" s="26" t="str">
        <f t="shared" si="242"/>
        <v/>
      </c>
      <c r="K837" s="18"/>
      <c r="L837" s="18"/>
      <c r="M837" s="18"/>
      <c r="N837" s="48" t="str">
        <f t="shared" si="248"/>
        <v/>
      </c>
      <c r="O837" s="21"/>
      <c r="P837" s="18"/>
      <c r="Q837" s="48" t="str">
        <f t="shared" si="249"/>
        <v/>
      </c>
      <c r="R837" s="70" t="str">
        <f t="shared" si="250"/>
        <v/>
      </c>
      <c r="S837" s="22"/>
      <c r="T837" s="49" t="str">
        <f t="shared" si="251"/>
        <v/>
      </c>
      <c r="U837" s="49" t="str">
        <f t="shared" si="257"/>
        <v/>
      </c>
      <c r="V837" s="50" t="str">
        <f t="shared" si="252"/>
        <v/>
      </c>
      <c r="W837" s="50" t="str">
        <f t="shared" si="255"/>
        <v/>
      </c>
      <c r="X837" s="17"/>
    </row>
    <row r="838" spans="1:24" ht="15.75" x14ac:dyDescent="0.25">
      <c r="A838" s="23">
        <v>769</v>
      </c>
      <c r="B838" s="19"/>
      <c r="C838" s="20"/>
      <c r="D838" s="20"/>
      <c r="E838" s="24" t="str">
        <f t="shared" si="239"/>
        <v/>
      </c>
      <c r="F838" s="25" t="str">
        <f t="shared" si="240"/>
        <v/>
      </c>
      <c r="G838" s="52" t="str">
        <f t="shared" si="241"/>
        <v/>
      </c>
      <c r="H838" s="189" t="str">
        <f t="shared" si="258"/>
        <v/>
      </c>
      <c r="I838" s="149" t="s">
        <v>210</v>
      </c>
      <c r="J838" s="26" t="str">
        <f t="shared" si="242"/>
        <v/>
      </c>
      <c r="K838" s="18"/>
      <c r="L838" s="18"/>
      <c r="M838" s="18"/>
      <c r="N838" s="48" t="str">
        <f t="shared" si="248"/>
        <v/>
      </c>
      <c r="O838" s="21"/>
      <c r="P838" s="18"/>
      <c r="Q838" s="48" t="str">
        <f t="shared" si="249"/>
        <v/>
      </c>
      <c r="R838" s="70" t="str">
        <f t="shared" si="250"/>
        <v/>
      </c>
      <c r="S838" s="22"/>
      <c r="T838" s="49" t="str">
        <f t="shared" si="251"/>
        <v/>
      </c>
      <c r="U838" s="49" t="str">
        <f t="shared" si="257"/>
        <v/>
      </c>
      <c r="V838" s="50" t="str">
        <f t="shared" si="252"/>
        <v/>
      </c>
      <c r="W838" s="50" t="str">
        <f t="shared" si="255"/>
        <v/>
      </c>
      <c r="X838" s="17"/>
    </row>
    <row r="839" spans="1:24" ht="15.75" x14ac:dyDescent="0.25">
      <c r="A839" s="23">
        <v>769</v>
      </c>
      <c r="B839" s="19"/>
      <c r="C839" s="20"/>
      <c r="D839" s="20"/>
      <c r="E839" s="24" t="str">
        <f t="shared" ref="E839:E844" si="259">IF(C839="","",VLOOKUP(C839,bdsocios,2,FALSE))</f>
        <v/>
      </c>
      <c r="F839" s="25" t="str">
        <f t="shared" ref="F839:F844" si="260">IF(C839="","",VLOOKUP(C839,bdsocios,3,FALSE))</f>
        <v/>
      </c>
      <c r="G839" s="52" t="str">
        <f t="shared" ref="G839:G844" si="261">IF(C839="","",VLOOKUP(C839,bdsocios,4,FALSE))</f>
        <v/>
      </c>
      <c r="H839" s="189" t="str">
        <f t="shared" si="258"/>
        <v/>
      </c>
      <c r="I839" s="51"/>
      <c r="J839" s="26" t="str">
        <f t="shared" ref="J839:J844" si="262">IF(E839="","","KGS")</f>
        <v/>
      </c>
      <c r="K839" s="18"/>
      <c r="L839" s="18"/>
      <c r="M839" s="18"/>
      <c r="N839" s="48" t="str">
        <f t="shared" ref="N839:N844" si="263">IF(E839="","",K839+L839+M839)</f>
        <v/>
      </c>
      <c r="O839" s="21"/>
      <c r="P839" s="18"/>
      <c r="Q839" s="48" t="str">
        <f t="shared" ref="Q839:Q844" si="264">IF(E839="","",2*O839)</f>
        <v/>
      </c>
      <c r="R839" s="70" t="str">
        <f t="shared" ref="R839:R844" si="265">IF(E839="","",N839-P839-Q839)</f>
        <v/>
      </c>
      <c r="S839" s="22"/>
      <c r="T839" s="49" t="str">
        <f t="shared" ref="T839:T844" si="266">IF(N839="","",R839*S839)</f>
        <v/>
      </c>
      <c r="U839" s="49" t="str">
        <f t="shared" si="257"/>
        <v/>
      </c>
      <c r="V839" s="50" t="str">
        <f t="shared" ref="V839:V844" si="267">IF(E839="","",R839*0.3)</f>
        <v/>
      </c>
      <c r="W839" s="50" t="str">
        <f t="shared" ref="W839:W844" si="268">IF(E839="","",T839-U839-V839)</f>
        <v/>
      </c>
      <c r="X839" s="17"/>
    </row>
    <row r="840" spans="1:24" ht="15.75" x14ac:dyDescent="0.25">
      <c r="A840" s="23">
        <v>769</v>
      </c>
      <c r="B840" s="19"/>
      <c r="C840" s="20"/>
      <c r="D840" s="20"/>
      <c r="E840" s="24" t="str">
        <f t="shared" si="259"/>
        <v/>
      </c>
      <c r="F840" s="25" t="str">
        <f t="shared" si="260"/>
        <v/>
      </c>
      <c r="G840" s="52" t="str">
        <f t="shared" si="261"/>
        <v/>
      </c>
      <c r="H840" s="189" t="str">
        <f t="shared" si="258"/>
        <v/>
      </c>
      <c r="I840" s="51"/>
      <c r="J840" s="26" t="str">
        <f t="shared" si="262"/>
        <v/>
      </c>
      <c r="K840" s="18"/>
      <c r="L840" s="18"/>
      <c r="M840" s="18"/>
      <c r="N840" s="48" t="str">
        <f t="shared" si="263"/>
        <v/>
      </c>
      <c r="O840" s="21"/>
      <c r="P840" s="18"/>
      <c r="Q840" s="48" t="str">
        <f t="shared" si="264"/>
        <v/>
      </c>
      <c r="R840" s="70" t="str">
        <f t="shared" si="265"/>
        <v/>
      </c>
      <c r="S840" s="22"/>
      <c r="T840" s="49" t="str">
        <f t="shared" si="266"/>
        <v/>
      </c>
      <c r="U840" s="49" t="str">
        <f t="shared" si="257"/>
        <v/>
      </c>
      <c r="V840" s="50" t="str">
        <f t="shared" si="267"/>
        <v/>
      </c>
      <c r="W840" s="50" t="str">
        <f t="shared" si="268"/>
        <v/>
      </c>
      <c r="X840" s="17"/>
    </row>
    <row r="841" spans="1:24" ht="15.75" x14ac:dyDescent="0.25">
      <c r="A841" s="23">
        <v>769</v>
      </c>
      <c r="B841" s="19"/>
      <c r="C841" s="20"/>
      <c r="D841" s="20"/>
      <c r="E841" s="24" t="str">
        <f t="shared" si="259"/>
        <v/>
      </c>
      <c r="F841" s="25" t="str">
        <f t="shared" si="260"/>
        <v/>
      </c>
      <c r="G841" s="52" t="str">
        <f t="shared" si="261"/>
        <v/>
      </c>
      <c r="H841" s="189" t="str">
        <f t="shared" si="258"/>
        <v/>
      </c>
      <c r="I841" s="51"/>
      <c r="J841" s="26" t="str">
        <f t="shared" si="262"/>
        <v/>
      </c>
      <c r="K841" s="18"/>
      <c r="L841" s="18"/>
      <c r="M841" s="18"/>
      <c r="N841" s="48" t="str">
        <f t="shared" si="263"/>
        <v/>
      </c>
      <c r="O841" s="21"/>
      <c r="P841" s="18"/>
      <c r="Q841" s="48" t="str">
        <f t="shared" si="264"/>
        <v/>
      </c>
      <c r="R841" s="70" t="str">
        <f t="shared" si="265"/>
        <v/>
      </c>
      <c r="S841" s="22"/>
      <c r="T841" s="49" t="str">
        <f t="shared" si="266"/>
        <v/>
      </c>
      <c r="U841" s="49" t="str">
        <f t="shared" si="257"/>
        <v/>
      </c>
      <c r="V841" s="50" t="str">
        <f t="shared" si="267"/>
        <v/>
      </c>
      <c r="W841" s="50" t="str">
        <f t="shared" si="268"/>
        <v/>
      </c>
      <c r="X841" s="17"/>
    </row>
    <row r="842" spans="1:24" ht="15.75" x14ac:dyDescent="0.25">
      <c r="A842" s="23">
        <v>769</v>
      </c>
      <c r="B842" s="19"/>
      <c r="C842" s="20"/>
      <c r="D842" s="20"/>
      <c r="E842" s="24" t="str">
        <f t="shared" si="259"/>
        <v/>
      </c>
      <c r="F842" s="25" t="str">
        <f t="shared" si="260"/>
        <v/>
      </c>
      <c r="G842" s="52" t="str">
        <f t="shared" si="261"/>
        <v/>
      </c>
      <c r="H842" s="189" t="str">
        <f t="shared" si="258"/>
        <v/>
      </c>
      <c r="I842" s="51"/>
      <c r="J842" s="26" t="str">
        <f t="shared" si="262"/>
        <v/>
      </c>
      <c r="K842" s="18"/>
      <c r="L842" s="18"/>
      <c r="M842" s="18"/>
      <c r="N842" s="48" t="str">
        <f t="shared" si="263"/>
        <v/>
      </c>
      <c r="O842" s="21"/>
      <c r="P842" s="18"/>
      <c r="Q842" s="48" t="str">
        <f t="shared" si="264"/>
        <v/>
      </c>
      <c r="R842" s="70" t="str">
        <f t="shared" si="265"/>
        <v/>
      </c>
      <c r="S842" s="22"/>
      <c r="T842" s="49" t="str">
        <f t="shared" si="266"/>
        <v/>
      </c>
      <c r="U842" s="49" t="str">
        <f t="shared" si="257"/>
        <v/>
      </c>
      <c r="V842" s="50" t="str">
        <f t="shared" si="267"/>
        <v/>
      </c>
      <c r="W842" s="50" t="str">
        <f t="shared" si="268"/>
        <v/>
      </c>
      <c r="X842" s="17"/>
    </row>
    <row r="843" spans="1:24" ht="15.75" x14ac:dyDescent="0.25">
      <c r="A843" s="23">
        <v>769</v>
      </c>
      <c r="B843" s="19"/>
      <c r="C843" s="20"/>
      <c r="D843" s="20"/>
      <c r="E843" s="24" t="str">
        <f t="shared" si="259"/>
        <v/>
      </c>
      <c r="F843" s="25" t="str">
        <f t="shared" si="260"/>
        <v/>
      </c>
      <c r="G843" s="52" t="str">
        <f t="shared" si="261"/>
        <v/>
      </c>
      <c r="H843" s="189" t="str">
        <f t="shared" si="258"/>
        <v/>
      </c>
      <c r="I843" s="51"/>
      <c r="J843" s="26" t="str">
        <f t="shared" si="262"/>
        <v/>
      </c>
      <c r="K843" s="18"/>
      <c r="L843" s="18"/>
      <c r="M843" s="18"/>
      <c r="N843" s="48" t="str">
        <f t="shared" si="263"/>
        <v/>
      </c>
      <c r="O843" s="21"/>
      <c r="P843" s="18"/>
      <c r="Q843" s="48" t="str">
        <f t="shared" si="264"/>
        <v/>
      </c>
      <c r="R843" s="70" t="str">
        <f t="shared" si="265"/>
        <v/>
      </c>
      <c r="S843" s="22"/>
      <c r="T843" s="49" t="str">
        <f t="shared" si="266"/>
        <v/>
      </c>
      <c r="U843" s="49" t="str">
        <f t="shared" si="257"/>
        <v/>
      </c>
      <c r="V843" s="50" t="str">
        <f t="shared" si="267"/>
        <v/>
      </c>
      <c r="W843" s="50" t="str">
        <f t="shared" si="268"/>
        <v/>
      </c>
      <c r="X843" s="17"/>
    </row>
    <row r="844" spans="1:24" ht="15.75" x14ac:dyDescent="0.25">
      <c r="A844" s="23">
        <v>769</v>
      </c>
      <c r="B844" s="19"/>
      <c r="C844" s="20"/>
      <c r="D844" s="20"/>
      <c r="E844" s="24" t="str">
        <f t="shared" si="259"/>
        <v/>
      </c>
      <c r="F844" s="25" t="str">
        <f t="shared" si="260"/>
        <v/>
      </c>
      <c r="G844" s="52" t="str">
        <f t="shared" si="261"/>
        <v/>
      </c>
      <c r="H844" s="189" t="str">
        <f t="shared" si="258"/>
        <v/>
      </c>
      <c r="I844" s="51"/>
      <c r="J844" s="26" t="str">
        <f t="shared" si="262"/>
        <v/>
      </c>
      <c r="K844" s="18"/>
      <c r="L844" s="18"/>
      <c r="M844" s="18"/>
      <c r="N844" s="48" t="str">
        <f t="shared" si="263"/>
        <v/>
      </c>
      <c r="O844" s="21"/>
      <c r="P844" s="18"/>
      <c r="Q844" s="48" t="str">
        <f t="shared" si="264"/>
        <v/>
      </c>
      <c r="R844" s="70" t="str">
        <f t="shared" si="265"/>
        <v/>
      </c>
      <c r="S844" s="22"/>
      <c r="T844" s="49" t="str">
        <f t="shared" si="266"/>
        <v/>
      </c>
      <c r="U844" s="49" t="str">
        <f t="shared" si="257"/>
        <v/>
      </c>
      <c r="V844" s="50" t="str">
        <f t="shared" si="267"/>
        <v/>
      </c>
      <c r="W844" s="50" t="str">
        <f t="shared" si="268"/>
        <v/>
      </c>
      <c r="X844" s="17"/>
    </row>
    <row r="845" spans="1:24" ht="15.75" x14ac:dyDescent="0.25">
      <c r="A845" s="23">
        <v>132</v>
      </c>
      <c r="B845" s="19"/>
      <c r="C845" s="20"/>
      <c r="D845" s="20"/>
      <c r="E845" s="24"/>
      <c r="F845" s="25"/>
      <c r="G845" s="52"/>
      <c r="H845" s="102" t="str">
        <f t="shared" ref="H845:H851" si="269">IF(C845="","",VLOOKUP(C845,bdsocios,5,FALSE))</f>
        <v/>
      </c>
      <c r="I845" s="51"/>
      <c r="J845" s="26"/>
      <c r="K845" s="18"/>
      <c r="L845" s="18"/>
      <c r="M845" s="18"/>
      <c r="N845" s="48"/>
      <c r="O845" s="21"/>
      <c r="P845" s="18"/>
      <c r="Q845" s="48"/>
      <c r="R845" s="70"/>
      <c r="S845" s="22"/>
      <c r="T845" s="49"/>
      <c r="U845" s="49" t="str">
        <f>IF(E845="","",0*R845)</f>
        <v/>
      </c>
      <c r="V845" s="50" t="str">
        <f>IF(E845="","",R845*0.8)</f>
        <v/>
      </c>
      <c r="W845" s="50"/>
      <c r="X845" s="17"/>
    </row>
    <row r="846" spans="1:24" ht="15.75" x14ac:dyDescent="0.25">
      <c r="A846" s="23">
        <v>132</v>
      </c>
      <c r="B846" s="19"/>
      <c r="C846" s="20"/>
      <c r="D846" s="20"/>
      <c r="E846" s="24" t="str">
        <f t="shared" ref="E846:E851" si="270">IF(C846="","",VLOOKUP(C846,bdsocios,2,FALSE))</f>
        <v/>
      </c>
      <c r="F846" s="25" t="str">
        <f t="shared" ref="F846:F851" si="271">IF(C846="","",VLOOKUP(C846,bdsocios,3,FALSE))</f>
        <v/>
      </c>
      <c r="G846" s="52" t="str">
        <f t="shared" ref="G846:G851" si="272">IF(C846="","",VLOOKUP(C846,bdsocios,4,FALSE))</f>
        <v/>
      </c>
      <c r="H846" s="102" t="str">
        <f t="shared" si="269"/>
        <v/>
      </c>
      <c r="I846" s="51"/>
      <c r="J846" s="26" t="str">
        <f t="shared" ref="J846:J851" si="273">IF(E846="","","KGS")</f>
        <v/>
      </c>
      <c r="K846" s="18"/>
      <c r="L846" s="18"/>
      <c r="M846" s="18"/>
      <c r="N846" s="48" t="str">
        <f t="shared" ref="N846:N851" si="274">IF(E846="","",K846+L846+M846)</f>
        <v/>
      </c>
      <c r="O846" s="21"/>
      <c r="P846" s="18"/>
      <c r="Q846" s="48" t="str">
        <f t="shared" ref="Q846:Q851" si="275">IF(E846="","",2*O846)</f>
        <v/>
      </c>
      <c r="R846" s="70" t="str">
        <f t="shared" ref="R846:R851" si="276">IF(E846="","",N846-P846-Q846)</f>
        <v/>
      </c>
      <c r="S846" s="22"/>
      <c r="T846" s="49" t="str">
        <f t="shared" ref="T846:T851" si="277">IF(N846="","",R846*S846)</f>
        <v/>
      </c>
      <c r="U846" s="49" t="str">
        <f>IF(E846="","",0*R846)</f>
        <v/>
      </c>
      <c r="V846" s="50" t="str">
        <f>IF(E846="","",R846*0.8)</f>
        <v/>
      </c>
      <c r="W846" s="50" t="str">
        <f>IF(E846="","",T846-U846-V846)</f>
        <v/>
      </c>
      <c r="X846" s="17"/>
    </row>
    <row r="847" spans="1:24" ht="15.75" x14ac:dyDescent="0.25">
      <c r="A847" s="23">
        <v>132</v>
      </c>
      <c r="B847" s="19"/>
      <c r="C847" s="20"/>
      <c r="D847" s="20"/>
      <c r="E847" s="24" t="str">
        <f t="shared" si="270"/>
        <v/>
      </c>
      <c r="F847" s="25" t="str">
        <f t="shared" si="271"/>
        <v/>
      </c>
      <c r="G847" s="52" t="str">
        <f t="shared" si="272"/>
        <v/>
      </c>
      <c r="H847" s="102" t="str">
        <f t="shared" si="269"/>
        <v/>
      </c>
      <c r="I847" s="51"/>
      <c r="J847" s="26" t="str">
        <f t="shared" si="273"/>
        <v/>
      </c>
      <c r="K847" s="18"/>
      <c r="L847" s="18"/>
      <c r="M847" s="18"/>
      <c r="N847" s="48" t="str">
        <f t="shared" si="274"/>
        <v/>
      </c>
      <c r="O847" s="21"/>
      <c r="P847" s="18"/>
      <c r="Q847" s="48" t="str">
        <f t="shared" si="275"/>
        <v/>
      </c>
      <c r="R847" s="70" t="str">
        <f t="shared" si="276"/>
        <v/>
      </c>
      <c r="S847" s="22"/>
      <c r="T847" s="49" t="str">
        <f t="shared" si="277"/>
        <v/>
      </c>
      <c r="U847" s="49" t="str">
        <f>IF(E847="","",1*O847)</f>
        <v/>
      </c>
      <c r="V847" s="50" t="str">
        <f>IF(E847="","",R847*0.8)</f>
        <v/>
      </c>
      <c r="W847" s="50" t="str">
        <f>IF(E847="","",T847-U847-V847)</f>
        <v/>
      </c>
      <c r="X847" s="17"/>
    </row>
    <row r="848" spans="1:24" ht="15.75" x14ac:dyDescent="0.25">
      <c r="A848" s="23">
        <v>132</v>
      </c>
      <c r="B848" s="19"/>
      <c r="C848" s="20"/>
      <c r="D848" s="20"/>
      <c r="E848" s="24" t="str">
        <f t="shared" si="270"/>
        <v/>
      </c>
      <c r="F848" s="25" t="str">
        <f t="shared" si="271"/>
        <v/>
      </c>
      <c r="G848" s="52" t="str">
        <f t="shared" si="272"/>
        <v/>
      </c>
      <c r="H848" s="102" t="str">
        <f t="shared" si="269"/>
        <v/>
      </c>
      <c r="I848" s="51"/>
      <c r="J848" s="26" t="str">
        <f t="shared" si="273"/>
        <v/>
      </c>
      <c r="K848" s="18"/>
      <c r="L848" s="18"/>
      <c r="M848" s="18"/>
      <c r="N848" s="48" t="str">
        <f t="shared" si="274"/>
        <v/>
      </c>
      <c r="O848" s="21"/>
      <c r="P848" s="18"/>
      <c r="Q848" s="48" t="str">
        <f t="shared" si="275"/>
        <v/>
      </c>
      <c r="R848" s="70" t="str">
        <f t="shared" si="276"/>
        <v/>
      </c>
      <c r="S848" s="22"/>
      <c r="T848" s="49" t="str">
        <f t="shared" si="277"/>
        <v/>
      </c>
      <c r="U848" s="49" t="str">
        <f>IF(E848="","",1*O848)</f>
        <v/>
      </c>
      <c r="V848" s="50" t="str">
        <f>IF(E848="","",R848*0.8)</f>
        <v/>
      </c>
      <c r="W848" s="50" t="str">
        <f>IF(E848="","",T848-U848-V848)</f>
        <v/>
      </c>
      <c r="X848" s="17"/>
    </row>
    <row r="849" spans="1:29" ht="15.75" x14ac:dyDescent="0.25">
      <c r="A849" s="23"/>
      <c r="B849" s="19"/>
      <c r="C849" s="20"/>
      <c r="D849" s="20"/>
      <c r="E849" s="24" t="str">
        <f t="shared" si="270"/>
        <v/>
      </c>
      <c r="F849" s="25" t="str">
        <f t="shared" si="271"/>
        <v/>
      </c>
      <c r="G849" s="52" t="str">
        <f t="shared" si="272"/>
        <v/>
      </c>
      <c r="H849" s="102" t="str">
        <f t="shared" si="269"/>
        <v/>
      </c>
      <c r="I849" s="51"/>
      <c r="J849" s="26" t="str">
        <f t="shared" si="273"/>
        <v/>
      </c>
      <c r="K849" s="18"/>
      <c r="L849" s="18"/>
      <c r="M849" s="18"/>
      <c r="N849" s="48" t="str">
        <f t="shared" si="274"/>
        <v/>
      </c>
      <c r="O849" s="21"/>
      <c r="P849" s="18"/>
      <c r="Q849" s="48" t="str">
        <f t="shared" si="275"/>
        <v/>
      </c>
      <c r="R849" s="70" t="str">
        <f t="shared" si="276"/>
        <v/>
      </c>
      <c r="S849" s="22"/>
      <c r="T849" s="49" t="str">
        <f t="shared" si="277"/>
        <v/>
      </c>
      <c r="U849" s="49" t="str">
        <f>IF(E849="","",1*O849)</f>
        <v/>
      </c>
      <c r="V849" s="50" t="str">
        <f>IF(E849="","",R849*0.3)</f>
        <v/>
      </c>
      <c r="W849" s="50" t="str">
        <f>IF(E849="","",T849-U849-V849)</f>
        <v/>
      </c>
      <c r="X849" s="17"/>
    </row>
    <row r="850" spans="1:29" ht="15.75" x14ac:dyDescent="0.25">
      <c r="A850" s="23"/>
      <c r="B850" s="19"/>
      <c r="C850" s="20"/>
      <c r="D850" s="20"/>
      <c r="E850" s="24" t="str">
        <f t="shared" si="270"/>
        <v/>
      </c>
      <c r="F850" s="25" t="str">
        <f t="shared" si="271"/>
        <v/>
      </c>
      <c r="G850" s="52" t="str">
        <f t="shared" si="272"/>
        <v/>
      </c>
      <c r="H850" s="102" t="str">
        <f t="shared" si="269"/>
        <v/>
      </c>
      <c r="I850" s="51"/>
      <c r="J850" s="26" t="str">
        <f t="shared" si="273"/>
        <v/>
      </c>
      <c r="K850" s="18"/>
      <c r="L850" s="18"/>
      <c r="M850" s="18"/>
      <c r="N850" s="48" t="str">
        <f t="shared" si="274"/>
        <v/>
      </c>
      <c r="O850" s="21"/>
      <c r="P850" s="18"/>
      <c r="Q850" s="48" t="str">
        <f t="shared" si="275"/>
        <v/>
      </c>
      <c r="R850" s="70" t="str">
        <f t="shared" si="276"/>
        <v/>
      </c>
      <c r="S850" s="22"/>
      <c r="T850" s="49" t="str">
        <f t="shared" si="277"/>
        <v/>
      </c>
      <c r="U850" s="49" t="str">
        <f>IF(E850="","",1*O850)</f>
        <v/>
      </c>
      <c r="V850" s="50" t="str">
        <f>IF(E850="","",R850*0.3)</f>
        <v/>
      </c>
      <c r="W850" s="50" t="str">
        <f>IF(E850="","",T850-U850-V850)</f>
        <v/>
      </c>
      <c r="X850" s="17"/>
    </row>
    <row r="851" spans="1:29" ht="15.75" x14ac:dyDescent="0.25">
      <c r="A851" s="23"/>
      <c r="B851" s="19"/>
      <c r="C851" s="20"/>
      <c r="D851" s="20"/>
      <c r="E851" s="24" t="str">
        <f t="shared" si="270"/>
        <v/>
      </c>
      <c r="F851" s="25" t="str">
        <f t="shared" si="271"/>
        <v/>
      </c>
      <c r="G851" s="52" t="str">
        <f t="shared" si="272"/>
        <v/>
      </c>
      <c r="H851" s="102" t="str">
        <f t="shared" si="269"/>
        <v/>
      </c>
      <c r="I851" s="51"/>
      <c r="J851" s="26" t="str">
        <f t="shared" si="273"/>
        <v/>
      </c>
      <c r="K851" s="18"/>
      <c r="L851" s="18"/>
      <c r="M851" s="18"/>
      <c r="N851" s="48" t="str">
        <f t="shared" si="274"/>
        <v/>
      </c>
      <c r="O851" s="21"/>
      <c r="P851" s="18"/>
      <c r="Q851" s="48" t="str">
        <f t="shared" si="275"/>
        <v/>
      </c>
      <c r="R851" s="70" t="str">
        <f t="shared" si="276"/>
        <v/>
      </c>
      <c r="S851" s="22"/>
      <c r="T851" s="49" t="str">
        <f t="shared" si="277"/>
        <v/>
      </c>
      <c r="U851" s="49" t="str">
        <f>IF(E851="","",1*O851)</f>
        <v/>
      </c>
      <c r="V851" s="50" t="str">
        <f>IF(E851="","",R851*0.3)</f>
        <v/>
      </c>
      <c r="X851" s="17"/>
    </row>
    <row r="852" spans="1:29" ht="15.75" x14ac:dyDescent="0.25">
      <c r="W852" s="50" t="s">
        <v>228</v>
      </c>
    </row>
    <row r="853" spans="1:29" ht="15.75" x14ac:dyDescent="0.25">
      <c r="R853" s="70" t="str">
        <f>IF(E853="","",N853-P853-Q853)</f>
        <v/>
      </c>
      <c r="V853" s="50" t="str">
        <f>IF(E853="","",R853*0.4)</f>
        <v/>
      </c>
      <c r="W853" s="50" t="str">
        <f>IF(E853="","",T853-U853-V853)</f>
        <v/>
      </c>
      <c r="Y853" s="4"/>
    </row>
    <row r="854" spans="1:29" x14ac:dyDescent="0.25">
      <c r="AC854" s="83"/>
    </row>
  </sheetData>
  <autoFilter ref="A5:XFD852" xr:uid="{00000000-0009-0000-0000-000001000000}"/>
  <mergeCells count="89">
    <mergeCell ref="X244:X279"/>
    <mergeCell ref="Y244:Y279"/>
    <mergeCell ref="Z244:Z279"/>
    <mergeCell ref="AB87:AB89"/>
    <mergeCell ref="AB90:AB119"/>
    <mergeCell ref="AB120:AB145"/>
    <mergeCell ref="X150:X163"/>
    <mergeCell ref="Y150:Y163"/>
    <mergeCell ref="Z150:Z163"/>
    <mergeCell ref="X120:X145"/>
    <mergeCell ref="Y120:Y145"/>
    <mergeCell ref="Z120:Z145"/>
    <mergeCell ref="X148:X149"/>
    <mergeCell ref="Y148:Y149"/>
    <mergeCell ref="Z148:Z149"/>
    <mergeCell ref="X215:X243"/>
    <mergeCell ref="X6:X20"/>
    <mergeCell ref="Y6:Y20"/>
    <mergeCell ref="AB6:AB20"/>
    <mergeCell ref="AB21:AB35"/>
    <mergeCell ref="AB36:AB40"/>
    <mergeCell ref="AB41:AB50"/>
    <mergeCell ref="AB51:AB86"/>
    <mergeCell ref="X90:X119"/>
    <mergeCell ref="Y90:Y119"/>
    <mergeCell ref="Z90:Z119"/>
    <mergeCell ref="X87:X89"/>
    <mergeCell ref="Y87:Y89"/>
    <mergeCell ref="Z87:Z89"/>
    <mergeCell ref="Y41:Y50"/>
    <mergeCell ref="Z41:Z50"/>
    <mergeCell ref="Y675:Y713"/>
    <mergeCell ref="Z675:Z713"/>
    <mergeCell ref="X675:X713"/>
    <mergeCell ref="Z357:Z370"/>
    <mergeCell ref="Z334:Z356"/>
    <mergeCell ref="X334:X356"/>
    <mergeCell ref="Y641:Y674"/>
    <mergeCell ref="Z641:Z674"/>
    <mergeCell ref="Y585:Y604"/>
    <mergeCell ref="Z585:Z604"/>
    <mergeCell ref="Z431:Z465"/>
    <mergeCell ref="Z466:Z503"/>
    <mergeCell ref="Y466:Y503"/>
    <mergeCell ref="Z552:Z584"/>
    <mergeCell ref="Y504:Y518"/>
    <mergeCell ref="Y519:Y551"/>
    <mergeCell ref="Y215:Y243"/>
    <mergeCell ref="Z6:Z20"/>
    <mergeCell ref="X21:X35"/>
    <mergeCell ref="Y21:Y35"/>
    <mergeCell ref="Z21:Z35"/>
    <mergeCell ref="X51:X86"/>
    <mergeCell ref="Y51:Y86"/>
    <mergeCell ref="Z51:Z86"/>
    <mergeCell ref="X36:X40"/>
    <mergeCell ref="Y36:Y40"/>
    <mergeCell ref="Z36:Z40"/>
    <mergeCell ref="X41:X50"/>
    <mergeCell ref="Z215:Z243"/>
    <mergeCell ref="X165:X193"/>
    <mergeCell ref="Y165:Y193"/>
    <mergeCell ref="Z165:Z193"/>
    <mergeCell ref="Y552:Y584"/>
    <mergeCell ref="Y431:Y465"/>
    <mergeCell ref="X585:X604"/>
    <mergeCell ref="Y605:Y640"/>
    <mergeCell ref="Z605:Z640"/>
    <mergeCell ref="X504:X518"/>
    <mergeCell ref="Z504:Z518"/>
    <mergeCell ref="Z519:Z551"/>
    <mergeCell ref="X519:X551"/>
    <mergeCell ref="X552:X584"/>
    <mergeCell ref="X194:X214"/>
    <mergeCell ref="Y194:Y214"/>
    <mergeCell ref="Z194:Z214"/>
    <mergeCell ref="X412:X430"/>
    <mergeCell ref="Z412:Z430"/>
    <mergeCell ref="Y412:Y430"/>
    <mergeCell ref="Y334:Y356"/>
    <mergeCell ref="Y297:Y333"/>
    <mergeCell ref="X371:X385"/>
    <mergeCell ref="Y371:Y385"/>
    <mergeCell ref="Z371:Z385"/>
    <mergeCell ref="Y387:Y411"/>
    <mergeCell ref="Z387:Z411"/>
    <mergeCell ref="X357:X370"/>
    <mergeCell ref="Y357:Y370"/>
    <mergeCell ref="Z297:Z333"/>
  </mergeCells>
  <phoneticPr fontId="6" type="noConversion"/>
  <hyperlinks>
    <hyperlink ref="V3" r:id="rId1" xr:uid="{00000000-0004-0000-0100-000000000000}"/>
  </hyperlinks>
  <pageMargins left="0.12" right="0.12" top="0.55118110236220474" bottom="0.39370078740157483" header="0.31496062992125984" footer="0.31496062992125984"/>
  <pageSetup paperSize="9" scale="86" orientation="landscape" r:id="rId2"/>
  <colBreaks count="1" manualBreakCount="1">
    <brk id="2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13" zoomScale="102" zoomScaleNormal="102" workbookViewId="0">
      <selection activeCell="A17" sqref="A17"/>
    </sheetView>
  </sheetViews>
  <sheetFormatPr baseColWidth="10" defaultRowHeight="15" x14ac:dyDescent="0.25"/>
  <cols>
    <col min="2" max="2" width="20.42578125" customWidth="1"/>
    <col min="3" max="3" width="15.7109375" customWidth="1"/>
    <col min="4" max="4" width="17" customWidth="1"/>
    <col min="5" max="5" width="10.140625" bestFit="1" customWidth="1"/>
  </cols>
  <sheetData>
    <row r="1" spans="1:8" ht="29.25" customHeight="1" x14ac:dyDescent="0.25">
      <c r="A1" s="13" t="s">
        <v>17</v>
      </c>
      <c r="B1" s="13" t="s">
        <v>1</v>
      </c>
      <c r="C1" s="13" t="s">
        <v>2</v>
      </c>
      <c r="D1" s="13" t="s">
        <v>30</v>
      </c>
      <c r="E1" s="53" t="s">
        <v>148</v>
      </c>
    </row>
    <row r="2" spans="1:8" x14ac:dyDescent="0.25">
      <c r="A2" s="27" t="s">
        <v>96</v>
      </c>
      <c r="B2" s="9" t="s">
        <v>38</v>
      </c>
      <c r="C2" s="10" t="s">
        <v>60</v>
      </c>
      <c r="D2" s="10" t="s">
        <v>137</v>
      </c>
      <c r="E2" s="54" t="s">
        <v>149</v>
      </c>
      <c r="F2" t="e">
        <f ca="1">OFFSET(Socios!$A$2,,,COUNTA(Socios!$A$2:$A$25),3)</f>
        <v>#VALUE!</v>
      </c>
      <c r="G2" t="str">
        <f ca="1">OFFSET(Socios!$A$2,,,COUNTA(Socios!$A$2:$A$25))</f>
        <v>60BVA-PU</v>
      </c>
      <c r="H2">
        <v>1</v>
      </c>
    </row>
    <row r="3" spans="1:8" x14ac:dyDescent="0.25">
      <c r="A3" s="27" t="s">
        <v>92</v>
      </c>
      <c r="B3" s="11" t="s">
        <v>35</v>
      </c>
      <c r="C3" s="12" t="s">
        <v>56</v>
      </c>
      <c r="D3" s="12" t="s">
        <v>136</v>
      </c>
      <c r="E3" s="54" t="s">
        <v>149</v>
      </c>
      <c r="H3">
        <v>2</v>
      </c>
    </row>
    <row r="4" spans="1:8" x14ac:dyDescent="0.25">
      <c r="A4" s="77" t="s">
        <v>250</v>
      </c>
      <c r="B4" s="11" t="s">
        <v>266</v>
      </c>
      <c r="C4" s="12" t="s">
        <v>290</v>
      </c>
      <c r="D4" s="12" t="s">
        <v>136</v>
      </c>
      <c r="E4" s="54" t="s">
        <v>173</v>
      </c>
      <c r="H4">
        <v>3</v>
      </c>
    </row>
    <row r="5" spans="1:8" x14ac:dyDescent="0.25">
      <c r="A5" s="27" t="s">
        <v>107</v>
      </c>
      <c r="B5" s="11" t="s">
        <v>49</v>
      </c>
      <c r="C5" s="12" t="s">
        <v>71</v>
      </c>
      <c r="D5" s="12" t="s">
        <v>139</v>
      </c>
      <c r="E5" s="54" t="s">
        <v>149</v>
      </c>
      <c r="H5">
        <v>4</v>
      </c>
    </row>
    <row r="6" spans="1:8" x14ac:dyDescent="0.25">
      <c r="A6" s="27" t="s">
        <v>169</v>
      </c>
      <c r="B6" s="11" t="s">
        <v>128</v>
      </c>
      <c r="C6" s="12" t="s">
        <v>81</v>
      </c>
      <c r="D6" s="12" t="s">
        <v>142</v>
      </c>
      <c r="E6" s="54" t="s">
        <v>149</v>
      </c>
      <c r="H6">
        <v>5</v>
      </c>
    </row>
    <row r="7" spans="1:8" x14ac:dyDescent="0.25">
      <c r="A7" s="27" t="s">
        <v>93</v>
      </c>
      <c r="B7" s="11" t="s">
        <v>36</v>
      </c>
      <c r="C7" s="12" t="s">
        <v>57</v>
      </c>
      <c r="D7" s="12" t="s">
        <v>136</v>
      </c>
      <c r="E7" s="54" t="s">
        <v>149</v>
      </c>
      <c r="H7">
        <v>6</v>
      </c>
    </row>
    <row r="8" spans="1:8" x14ac:dyDescent="0.25">
      <c r="A8" s="27" t="s">
        <v>251</v>
      </c>
      <c r="B8" s="11" t="s">
        <v>267</v>
      </c>
      <c r="C8" s="12" t="s">
        <v>291</v>
      </c>
      <c r="D8" s="12" t="s">
        <v>293</v>
      </c>
      <c r="E8" s="54" t="s">
        <v>173</v>
      </c>
      <c r="H8">
        <v>7</v>
      </c>
    </row>
    <row r="9" spans="1:8" x14ac:dyDescent="0.25">
      <c r="A9" s="77" t="s">
        <v>174</v>
      </c>
      <c r="B9" s="11" t="s">
        <v>208</v>
      </c>
      <c r="C9" s="12" t="s">
        <v>171</v>
      </c>
      <c r="D9" s="12" t="s">
        <v>172</v>
      </c>
      <c r="E9" s="54" t="s">
        <v>173</v>
      </c>
      <c r="H9">
        <v>8</v>
      </c>
    </row>
    <row r="10" spans="1:8" x14ac:dyDescent="0.25">
      <c r="A10" s="27" t="s">
        <v>116</v>
      </c>
      <c r="B10" s="11" t="s">
        <v>127</v>
      </c>
      <c r="C10" s="12" t="s">
        <v>80</v>
      </c>
      <c r="D10" s="12" t="s">
        <v>142</v>
      </c>
      <c r="E10" s="54" t="s">
        <v>173</v>
      </c>
      <c r="H10">
        <v>9</v>
      </c>
    </row>
    <row r="11" spans="1:8" x14ac:dyDescent="0.25">
      <c r="A11" s="27" t="s">
        <v>104</v>
      </c>
      <c r="B11" s="11" t="s">
        <v>46</v>
      </c>
      <c r="C11" s="12" t="s">
        <v>68</v>
      </c>
      <c r="D11" s="12" t="s">
        <v>139</v>
      </c>
      <c r="E11" s="54" t="s">
        <v>149</v>
      </c>
      <c r="H11">
        <v>10</v>
      </c>
    </row>
    <row r="12" spans="1:8" ht="15" customHeight="1" x14ac:dyDescent="0.25">
      <c r="A12" s="27" t="s">
        <v>252</v>
      </c>
      <c r="B12" s="11" t="s">
        <v>268</v>
      </c>
      <c r="C12" s="12" t="s">
        <v>292</v>
      </c>
      <c r="D12" s="12" t="s">
        <v>136</v>
      </c>
      <c r="E12" s="54" t="s">
        <v>173</v>
      </c>
      <c r="H12">
        <v>11</v>
      </c>
    </row>
    <row r="13" spans="1:8" x14ac:dyDescent="0.25">
      <c r="A13" s="27" t="s">
        <v>98</v>
      </c>
      <c r="B13" s="11" t="s">
        <v>40</v>
      </c>
      <c r="C13" s="12" t="s">
        <v>62</v>
      </c>
      <c r="D13" s="12" t="s">
        <v>137</v>
      </c>
      <c r="E13" s="54" t="s">
        <v>149</v>
      </c>
      <c r="H13">
        <v>12</v>
      </c>
    </row>
    <row r="14" spans="1:8" x14ac:dyDescent="0.25">
      <c r="A14" s="27" t="s">
        <v>109</v>
      </c>
      <c r="B14" s="11" t="s">
        <v>121</v>
      </c>
      <c r="C14" s="12" t="s">
        <v>73</v>
      </c>
      <c r="D14" s="12" t="s">
        <v>139</v>
      </c>
      <c r="E14" s="54" t="s">
        <v>149</v>
      </c>
      <c r="H14">
        <v>13</v>
      </c>
    </row>
    <row r="15" spans="1:8" x14ac:dyDescent="0.25">
      <c r="A15" s="27" t="s">
        <v>101</v>
      </c>
      <c r="B15" s="11" t="s">
        <v>43</v>
      </c>
      <c r="C15" s="12" t="s">
        <v>65</v>
      </c>
      <c r="D15" s="12" t="s">
        <v>138</v>
      </c>
      <c r="E15" s="54" t="s">
        <v>149</v>
      </c>
      <c r="H15">
        <v>14</v>
      </c>
    </row>
    <row r="16" spans="1:8" x14ac:dyDescent="0.25">
      <c r="A16" s="27" t="s">
        <v>151</v>
      </c>
      <c r="B16" s="11" t="s">
        <v>36</v>
      </c>
      <c r="C16" s="12" t="s">
        <v>152</v>
      </c>
      <c r="D16" s="12" t="s">
        <v>136</v>
      </c>
      <c r="E16" s="54" t="s">
        <v>149</v>
      </c>
      <c r="H16">
        <v>15</v>
      </c>
    </row>
    <row r="17" spans="1:8" x14ac:dyDescent="0.25">
      <c r="A17" s="27" t="s">
        <v>253</v>
      </c>
      <c r="B17" s="11" t="s">
        <v>269</v>
      </c>
      <c r="C17" s="12" t="s">
        <v>206</v>
      </c>
      <c r="D17" s="12" t="s">
        <v>142</v>
      </c>
      <c r="E17" s="54" t="s">
        <v>173</v>
      </c>
      <c r="H17">
        <v>16</v>
      </c>
    </row>
    <row r="18" spans="1:8" x14ac:dyDescent="0.25">
      <c r="A18" s="27" t="s">
        <v>236</v>
      </c>
      <c r="B18" s="11" t="s">
        <v>124</v>
      </c>
      <c r="C18" s="12" t="s">
        <v>77</v>
      </c>
      <c r="D18" s="12" t="s">
        <v>140</v>
      </c>
      <c r="E18" s="54" t="s">
        <v>173</v>
      </c>
      <c r="H18">
        <v>17</v>
      </c>
    </row>
    <row r="19" spans="1:8" x14ac:dyDescent="0.25">
      <c r="A19" s="27" t="s">
        <v>165</v>
      </c>
      <c r="B19" s="11" t="s">
        <v>129</v>
      </c>
      <c r="C19" s="12" t="s">
        <v>82</v>
      </c>
      <c r="D19" s="12" t="s">
        <v>136</v>
      </c>
      <c r="E19" s="54" t="s">
        <v>173</v>
      </c>
      <c r="H19">
        <v>18</v>
      </c>
    </row>
    <row r="20" spans="1:8" x14ac:dyDescent="0.25">
      <c r="A20" s="27" t="s">
        <v>91</v>
      </c>
      <c r="B20" s="11" t="s">
        <v>34</v>
      </c>
      <c r="C20" s="12" t="s">
        <v>55</v>
      </c>
      <c r="D20" s="12" t="s">
        <v>135</v>
      </c>
      <c r="E20" s="54" t="s">
        <v>149</v>
      </c>
      <c r="H20">
        <v>19</v>
      </c>
    </row>
    <row r="21" spans="1:8" x14ac:dyDescent="0.25">
      <c r="A21" s="82" t="s">
        <v>177</v>
      </c>
      <c r="B21" s="11" t="s">
        <v>175</v>
      </c>
      <c r="C21" s="12" t="s">
        <v>176</v>
      </c>
      <c r="D21" s="12" t="s">
        <v>172</v>
      </c>
      <c r="E21" s="54" t="s">
        <v>173</v>
      </c>
      <c r="H21">
        <v>20</v>
      </c>
    </row>
    <row r="22" spans="1:8" x14ac:dyDescent="0.25">
      <c r="A22" s="27" t="s">
        <v>119</v>
      </c>
      <c r="B22" s="11" t="s">
        <v>131</v>
      </c>
      <c r="C22" s="12" t="s">
        <v>85</v>
      </c>
      <c r="D22" s="12" t="s">
        <v>143</v>
      </c>
      <c r="E22" s="54" t="s">
        <v>149</v>
      </c>
      <c r="H22">
        <v>21</v>
      </c>
    </row>
    <row r="23" spans="1:8" x14ac:dyDescent="0.25">
      <c r="A23" s="27" t="s">
        <v>110</v>
      </c>
      <c r="B23" s="11" t="s">
        <v>122</v>
      </c>
      <c r="C23" s="12" t="s">
        <v>74</v>
      </c>
      <c r="D23" s="12" t="s">
        <v>139</v>
      </c>
      <c r="E23" s="54" t="s">
        <v>149</v>
      </c>
      <c r="H23">
        <v>22</v>
      </c>
    </row>
    <row r="24" spans="1:8" x14ac:dyDescent="0.25">
      <c r="A24" s="27" t="s">
        <v>90</v>
      </c>
      <c r="B24" s="11" t="s">
        <v>33</v>
      </c>
      <c r="C24" s="12" t="s">
        <v>54</v>
      </c>
      <c r="D24" s="12" t="s">
        <v>134</v>
      </c>
      <c r="E24" s="54" t="s">
        <v>149</v>
      </c>
      <c r="H24">
        <v>23</v>
      </c>
    </row>
    <row r="25" spans="1:8" x14ac:dyDescent="0.25">
      <c r="A25" s="80" t="s">
        <v>166</v>
      </c>
      <c r="B25" s="11" t="s">
        <v>168</v>
      </c>
      <c r="C25" s="12" t="s">
        <v>167</v>
      </c>
      <c r="D25" s="12" t="s">
        <v>144</v>
      </c>
      <c r="E25" s="54" t="s">
        <v>173</v>
      </c>
      <c r="H25">
        <v>24</v>
      </c>
    </row>
    <row r="26" spans="1:8" x14ac:dyDescent="0.25">
      <c r="A26" s="27" t="s">
        <v>99</v>
      </c>
      <c r="B26" s="11" t="s">
        <v>41</v>
      </c>
      <c r="C26" s="12" t="s">
        <v>63</v>
      </c>
      <c r="D26" s="12" t="s">
        <v>137</v>
      </c>
      <c r="E26" s="54" t="s">
        <v>149</v>
      </c>
      <c r="H26">
        <v>25</v>
      </c>
    </row>
    <row r="27" spans="1:8" x14ac:dyDescent="0.25">
      <c r="A27" s="77" t="s">
        <v>180</v>
      </c>
      <c r="B27" s="11" t="s">
        <v>178</v>
      </c>
      <c r="C27" s="12" t="s">
        <v>179</v>
      </c>
      <c r="D27" s="12" t="s">
        <v>172</v>
      </c>
      <c r="E27" s="54" t="s">
        <v>173</v>
      </c>
      <c r="H27">
        <v>26</v>
      </c>
    </row>
    <row r="28" spans="1:8" x14ac:dyDescent="0.25">
      <c r="A28" s="81" t="s">
        <v>183</v>
      </c>
      <c r="B28" s="11" t="s">
        <v>181</v>
      </c>
      <c r="C28" s="12" t="s">
        <v>182</v>
      </c>
      <c r="D28" s="12" t="s">
        <v>172</v>
      </c>
      <c r="E28" s="54" t="s">
        <v>173</v>
      </c>
      <c r="H28">
        <v>27</v>
      </c>
    </row>
    <row r="29" spans="1:8" x14ac:dyDescent="0.25">
      <c r="A29" s="27" t="s">
        <v>115</v>
      </c>
      <c r="B29" s="11" t="s">
        <v>126</v>
      </c>
      <c r="C29" s="12" t="s">
        <v>79</v>
      </c>
      <c r="D29" s="12" t="s">
        <v>141</v>
      </c>
      <c r="E29" s="54" t="s">
        <v>149</v>
      </c>
      <c r="H29">
        <v>28</v>
      </c>
    </row>
    <row r="30" spans="1:8" x14ac:dyDescent="0.25">
      <c r="A30" s="27" t="s">
        <v>114</v>
      </c>
      <c r="B30" s="11" t="s">
        <v>125</v>
      </c>
      <c r="C30" s="12" t="s">
        <v>78</v>
      </c>
      <c r="D30" s="12" t="s">
        <v>140</v>
      </c>
      <c r="E30" s="54" t="s">
        <v>149</v>
      </c>
      <c r="H30">
        <v>29</v>
      </c>
    </row>
    <row r="31" spans="1:8" x14ac:dyDescent="0.25">
      <c r="A31" s="27" t="s">
        <v>117</v>
      </c>
      <c r="B31" s="11" t="s">
        <v>130</v>
      </c>
      <c r="C31" s="12" t="s">
        <v>83</v>
      </c>
      <c r="D31" s="12" t="s">
        <v>143</v>
      </c>
      <c r="E31" s="54" t="s">
        <v>149</v>
      </c>
      <c r="H31">
        <v>30</v>
      </c>
    </row>
    <row r="32" spans="1:8" x14ac:dyDescent="0.25">
      <c r="A32" s="27" t="s">
        <v>94</v>
      </c>
      <c r="B32" s="11" t="s">
        <v>36</v>
      </c>
      <c r="C32" s="12" t="s">
        <v>58</v>
      </c>
      <c r="D32" s="12" t="s">
        <v>136</v>
      </c>
      <c r="E32" s="54" t="s">
        <v>149</v>
      </c>
      <c r="H32">
        <v>31</v>
      </c>
    </row>
    <row r="33" spans="1:8" x14ac:dyDescent="0.25">
      <c r="A33" s="27" t="s">
        <v>89</v>
      </c>
      <c r="B33" s="11" t="s">
        <v>32</v>
      </c>
      <c r="C33" s="12" t="s">
        <v>53</v>
      </c>
      <c r="D33" s="12" t="s">
        <v>133</v>
      </c>
      <c r="E33" s="54" t="s">
        <v>173</v>
      </c>
      <c r="H33">
        <v>32</v>
      </c>
    </row>
    <row r="34" spans="1:8" x14ac:dyDescent="0.25">
      <c r="A34" s="27" t="s">
        <v>95</v>
      </c>
      <c r="B34" s="74" t="s">
        <v>37</v>
      </c>
      <c r="C34" s="75" t="s">
        <v>59</v>
      </c>
      <c r="D34" s="75" t="s">
        <v>137</v>
      </c>
      <c r="E34" s="76" t="s">
        <v>149</v>
      </c>
      <c r="H34">
        <v>33</v>
      </c>
    </row>
    <row r="35" spans="1:8" x14ac:dyDescent="0.25">
      <c r="A35" s="27" t="s">
        <v>155</v>
      </c>
      <c r="B35" s="11" t="s">
        <v>156</v>
      </c>
      <c r="C35" s="12" t="s">
        <v>157</v>
      </c>
      <c r="D35" s="12" t="s">
        <v>137</v>
      </c>
      <c r="E35" s="76" t="s">
        <v>173</v>
      </c>
      <c r="H35">
        <v>34</v>
      </c>
    </row>
    <row r="36" spans="1:8" x14ac:dyDescent="0.25">
      <c r="A36" s="79" t="s">
        <v>254</v>
      </c>
      <c r="B36" s="11" t="s">
        <v>270</v>
      </c>
      <c r="C36" s="260" t="s">
        <v>309</v>
      </c>
      <c r="D36" s="12" t="s">
        <v>142</v>
      </c>
      <c r="E36" s="76" t="s">
        <v>173</v>
      </c>
      <c r="H36">
        <v>35</v>
      </c>
    </row>
    <row r="37" spans="1:8" x14ac:dyDescent="0.25">
      <c r="A37" s="78" t="s">
        <v>185</v>
      </c>
      <c r="B37" s="11" t="s">
        <v>178</v>
      </c>
      <c r="C37" s="12" t="s">
        <v>184</v>
      </c>
      <c r="D37" s="12" t="s">
        <v>172</v>
      </c>
      <c r="E37" s="76" t="s">
        <v>173</v>
      </c>
      <c r="H37">
        <v>36</v>
      </c>
    </row>
    <row r="38" spans="1:8" x14ac:dyDescent="0.25">
      <c r="A38" s="79" t="s">
        <v>106</v>
      </c>
      <c r="B38" s="11" t="s">
        <v>48</v>
      </c>
      <c r="C38" s="12" t="s">
        <v>70</v>
      </c>
      <c r="D38" s="12" t="s">
        <v>139</v>
      </c>
      <c r="E38" s="76" t="s">
        <v>149</v>
      </c>
      <c r="H38">
        <v>37</v>
      </c>
    </row>
    <row r="39" spans="1:8" x14ac:dyDescent="0.25">
      <c r="A39" s="79" t="s">
        <v>255</v>
      </c>
      <c r="B39" s="11" t="s">
        <v>271</v>
      </c>
      <c r="C39" s="12" t="s">
        <v>272</v>
      </c>
      <c r="D39" s="12" t="s">
        <v>139</v>
      </c>
      <c r="E39" s="76" t="s">
        <v>173</v>
      </c>
      <c r="H39">
        <v>38</v>
      </c>
    </row>
    <row r="40" spans="1:8" x14ac:dyDescent="0.25">
      <c r="A40" s="79" t="s">
        <v>256</v>
      </c>
      <c r="B40" s="11" t="s">
        <v>273</v>
      </c>
      <c r="C40" s="12" t="s">
        <v>274</v>
      </c>
      <c r="D40" s="12" t="s">
        <v>137</v>
      </c>
      <c r="E40" s="76" t="s">
        <v>173</v>
      </c>
      <c r="H40">
        <v>39</v>
      </c>
    </row>
    <row r="41" spans="1:8" x14ac:dyDescent="0.25">
      <c r="A41" s="79" t="s">
        <v>158</v>
      </c>
      <c r="B41" s="11" t="s">
        <v>159</v>
      </c>
      <c r="C41" s="12" t="s">
        <v>160</v>
      </c>
      <c r="D41" s="12" t="s">
        <v>137</v>
      </c>
      <c r="E41" s="76" t="s">
        <v>173</v>
      </c>
      <c r="H41">
        <v>40</v>
      </c>
    </row>
    <row r="42" spans="1:8" x14ac:dyDescent="0.25">
      <c r="A42" s="79" t="s">
        <v>111</v>
      </c>
      <c r="B42" s="11" t="s">
        <v>122</v>
      </c>
      <c r="C42" s="12" t="s">
        <v>75</v>
      </c>
      <c r="D42" s="12" t="s">
        <v>139</v>
      </c>
      <c r="E42" s="76" t="s">
        <v>149</v>
      </c>
      <c r="H42">
        <v>41</v>
      </c>
    </row>
    <row r="43" spans="1:8" x14ac:dyDescent="0.25">
      <c r="A43" s="79" t="s">
        <v>257</v>
      </c>
      <c r="B43" s="11" t="s">
        <v>275</v>
      </c>
      <c r="C43" s="12" t="s">
        <v>276</v>
      </c>
      <c r="D43" s="12" t="s">
        <v>133</v>
      </c>
      <c r="E43" s="76" t="s">
        <v>173</v>
      </c>
      <c r="H43">
        <v>42</v>
      </c>
    </row>
    <row r="44" spans="1:8" x14ac:dyDescent="0.25">
      <c r="A44" s="79" t="s">
        <v>258</v>
      </c>
      <c r="B44" s="11" t="s">
        <v>277</v>
      </c>
      <c r="C44" s="12" t="s">
        <v>278</v>
      </c>
      <c r="D44" s="12" t="s">
        <v>138</v>
      </c>
      <c r="E44" s="76" t="s">
        <v>173</v>
      </c>
      <c r="H44">
        <v>43</v>
      </c>
    </row>
    <row r="45" spans="1:8" x14ac:dyDescent="0.25">
      <c r="A45" s="79" t="s">
        <v>108</v>
      </c>
      <c r="B45" s="11" t="s">
        <v>50</v>
      </c>
      <c r="C45" s="12" t="s">
        <v>226</v>
      </c>
      <c r="D45" s="12" t="s">
        <v>139</v>
      </c>
      <c r="E45" s="76" t="s">
        <v>149</v>
      </c>
      <c r="H45">
        <v>44</v>
      </c>
    </row>
    <row r="46" spans="1:8" x14ac:dyDescent="0.25">
      <c r="A46" s="79" t="s">
        <v>118</v>
      </c>
      <c r="B46" s="11" t="s">
        <v>130</v>
      </c>
      <c r="C46" s="12" t="s">
        <v>84</v>
      </c>
      <c r="D46" s="12" t="s">
        <v>143</v>
      </c>
      <c r="E46" s="76" t="s">
        <v>149</v>
      </c>
      <c r="H46">
        <v>45</v>
      </c>
    </row>
    <row r="47" spans="1:8" x14ac:dyDescent="0.25">
      <c r="A47" s="79" t="s">
        <v>259</v>
      </c>
      <c r="B47" s="11" t="s">
        <v>279</v>
      </c>
      <c r="C47" s="12" t="s">
        <v>280</v>
      </c>
      <c r="D47" s="12" t="s">
        <v>172</v>
      </c>
      <c r="E47" s="76" t="s">
        <v>173</v>
      </c>
      <c r="H47">
        <v>46</v>
      </c>
    </row>
    <row r="48" spans="1:8" x14ac:dyDescent="0.25">
      <c r="A48" s="78" t="s">
        <v>188</v>
      </c>
      <c r="B48" s="11" t="s">
        <v>231</v>
      </c>
      <c r="C48" s="12" t="s">
        <v>187</v>
      </c>
      <c r="D48" s="12" t="s">
        <v>172</v>
      </c>
      <c r="E48" s="76" t="s">
        <v>173</v>
      </c>
      <c r="H48">
        <v>47</v>
      </c>
    </row>
    <row r="49" spans="1:8" x14ac:dyDescent="0.25">
      <c r="A49" s="79" t="s">
        <v>260</v>
      </c>
      <c r="B49" s="11" t="s">
        <v>121</v>
      </c>
      <c r="C49" s="12" t="s">
        <v>281</v>
      </c>
      <c r="D49" s="12" t="s">
        <v>139</v>
      </c>
      <c r="E49" s="76" t="s">
        <v>173</v>
      </c>
      <c r="H49">
        <v>48</v>
      </c>
    </row>
    <row r="50" spans="1:8" x14ac:dyDescent="0.25">
      <c r="A50" s="79" t="s">
        <v>261</v>
      </c>
      <c r="B50" s="11" t="s">
        <v>282</v>
      </c>
      <c r="C50" s="12" t="s">
        <v>283</v>
      </c>
      <c r="D50" s="12" t="s">
        <v>293</v>
      </c>
      <c r="E50" s="76" t="s">
        <v>173</v>
      </c>
      <c r="H50">
        <v>49</v>
      </c>
    </row>
    <row r="51" spans="1:8" x14ac:dyDescent="0.25">
      <c r="A51" s="79" t="s">
        <v>262</v>
      </c>
      <c r="B51" s="11" t="s">
        <v>284</v>
      </c>
      <c r="C51" s="12" t="s">
        <v>285</v>
      </c>
      <c r="D51" s="12" t="s">
        <v>140</v>
      </c>
      <c r="E51" s="76" t="s">
        <v>173</v>
      </c>
      <c r="H51">
        <v>50</v>
      </c>
    </row>
    <row r="52" spans="1:8" x14ac:dyDescent="0.25">
      <c r="A52" s="79" t="s">
        <v>263</v>
      </c>
      <c r="B52" s="11" t="s">
        <v>284</v>
      </c>
      <c r="C52" s="12" t="s">
        <v>285</v>
      </c>
      <c r="D52" s="12" t="s">
        <v>142</v>
      </c>
      <c r="E52" s="76" t="s">
        <v>173</v>
      </c>
      <c r="H52">
        <v>51</v>
      </c>
    </row>
    <row r="53" spans="1:8" x14ac:dyDescent="0.25">
      <c r="A53" s="78" t="s">
        <v>190</v>
      </c>
      <c r="B53" s="11" t="s">
        <v>231</v>
      </c>
      <c r="C53" s="12" t="s">
        <v>189</v>
      </c>
      <c r="D53" s="12" t="s">
        <v>172</v>
      </c>
      <c r="E53" s="76" t="s">
        <v>173</v>
      </c>
      <c r="H53">
        <v>52</v>
      </c>
    </row>
    <row r="54" spans="1:8" x14ac:dyDescent="0.25">
      <c r="A54" s="27" t="s">
        <v>88</v>
      </c>
      <c r="B54" s="11" t="s">
        <v>170</v>
      </c>
      <c r="C54" s="12" t="s">
        <v>52</v>
      </c>
      <c r="D54" s="12" t="s">
        <v>133</v>
      </c>
      <c r="E54" s="54" t="s">
        <v>149</v>
      </c>
      <c r="H54">
        <v>53</v>
      </c>
    </row>
    <row r="55" spans="1:8" x14ac:dyDescent="0.25">
      <c r="A55" s="27" t="s">
        <v>264</v>
      </c>
      <c r="B55" s="11" t="s">
        <v>286</v>
      </c>
      <c r="C55" s="12" t="s">
        <v>287</v>
      </c>
      <c r="D55" s="12" t="s">
        <v>293</v>
      </c>
      <c r="E55" s="54" t="s">
        <v>173</v>
      </c>
      <c r="H55">
        <v>54</v>
      </c>
    </row>
    <row r="56" spans="1:8" x14ac:dyDescent="0.25">
      <c r="A56" s="27" t="s">
        <v>265</v>
      </c>
      <c r="B56" s="11" t="s">
        <v>288</v>
      </c>
      <c r="C56" s="12" t="s">
        <v>289</v>
      </c>
      <c r="D56" s="12" t="s">
        <v>140</v>
      </c>
      <c r="E56" s="54" t="s">
        <v>173</v>
      </c>
      <c r="H56">
        <v>55</v>
      </c>
    </row>
    <row r="57" spans="1:8" x14ac:dyDescent="0.25">
      <c r="A57" s="27" t="s">
        <v>87</v>
      </c>
      <c r="B57" s="11" t="s">
        <v>31</v>
      </c>
      <c r="C57" s="12" t="s">
        <v>51</v>
      </c>
      <c r="D57" s="12" t="s">
        <v>133</v>
      </c>
      <c r="E57" s="54" t="s">
        <v>149</v>
      </c>
      <c r="H57">
        <v>56</v>
      </c>
    </row>
    <row r="58" spans="1:8" x14ac:dyDescent="0.25">
      <c r="A58" s="77" t="s">
        <v>193</v>
      </c>
      <c r="B58" s="11" t="s">
        <v>191</v>
      </c>
      <c r="C58" s="12" t="s">
        <v>192</v>
      </c>
      <c r="D58" s="12" t="s">
        <v>172</v>
      </c>
      <c r="E58" s="54" t="s">
        <v>173</v>
      </c>
      <c r="H58">
        <v>57</v>
      </c>
    </row>
    <row r="59" spans="1:8" x14ac:dyDescent="0.25">
      <c r="A59" s="77" t="s">
        <v>196</v>
      </c>
      <c r="B59" s="11" t="s">
        <v>194</v>
      </c>
      <c r="C59" s="12" t="s">
        <v>195</v>
      </c>
      <c r="D59" s="12" t="s">
        <v>172</v>
      </c>
      <c r="E59" s="54" t="s">
        <v>173</v>
      </c>
      <c r="H59">
        <v>58</v>
      </c>
    </row>
    <row r="60" spans="1:8" x14ac:dyDescent="0.25">
      <c r="A60" s="77" t="s">
        <v>240</v>
      </c>
      <c r="B60" s="11" t="s">
        <v>197</v>
      </c>
      <c r="C60" s="12" t="s">
        <v>198</v>
      </c>
      <c r="D60" s="12" t="s">
        <v>172</v>
      </c>
      <c r="E60" s="54" t="s">
        <v>173</v>
      </c>
      <c r="H60">
        <v>59</v>
      </c>
    </row>
    <row r="61" spans="1:8" x14ac:dyDescent="0.25">
      <c r="A61" s="27" t="s">
        <v>97</v>
      </c>
      <c r="B61" s="11" t="s">
        <v>39</v>
      </c>
      <c r="C61" s="12" t="s">
        <v>61</v>
      </c>
      <c r="D61" s="12" t="s">
        <v>137</v>
      </c>
      <c r="E61" s="54" t="s">
        <v>149</v>
      </c>
      <c r="H61">
        <v>60</v>
      </c>
    </row>
    <row r="62" spans="1:8" x14ac:dyDescent="0.25">
      <c r="A62" s="27" t="s">
        <v>100</v>
      </c>
      <c r="B62" s="11" t="s">
        <v>42</v>
      </c>
      <c r="C62" s="12" t="s">
        <v>64</v>
      </c>
      <c r="D62" s="12" t="s">
        <v>138</v>
      </c>
      <c r="E62" s="54" t="s">
        <v>149</v>
      </c>
      <c r="H62">
        <v>61</v>
      </c>
    </row>
    <row r="63" spans="1:8" x14ac:dyDescent="0.25">
      <c r="A63" s="27" t="s">
        <v>103</v>
      </c>
      <c r="B63" s="11" t="s">
        <v>45</v>
      </c>
      <c r="C63" s="12" t="s">
        <v>67</v>
      </c>
      <c r="D63" s="12" t="s">
        <v>139</v>
      </c>
      <c r="E63" s="54" t="s">
        <v>149</v>
      </c>
      <c r="H63">
        <v>62</v>
      </c>
    </row>
    <row r="64" spans="1:8" x14ac:dyDescent="0.25">
      <c r="A64" s="77" t="s">
        <v>202</v>
      </c>
      <c r="B64" s="11" t="s">
        <v>201</v>
      </c>
      <c r="C64" s="12" t="s">
        <v>200</v>
      </c>
      <c r="D64" s="12" t="s">
        <v>172</v>
      </c>
      <c r="E64" s="54" t="s">
        <v>173</v>
      </c>
      <c r="H64">
        <v>63</v>
      </c>
    </row>
    <row r="65" spans="1:8" x14ac:dyDescent="0.25">
      <c r="A65" s="27" t="s">
        <v>105</v>
      </c>
      <c r="B65" s="11" t="s">
        <v>47</v>
      </c>
      <c r="C65" s="12" t="s">
        <v>69</v>
      </c>
      <c r="D65" s="12" t="s">
        <v>139</v>
      </c>
      <c r="E65" s="54" t="s">
        <v>149</v>
      </c>
      <c r="H65">
        <v>64</v>
      </c>
    </row>
    <row r="66" spans="1:8" x14ac:dyDescent="0.25">
      <c r="A66" s="27" t="s">
        <v>112</v>
      </c>
      <c r="B66" s="11" t="s">
        <v>123</v>
      </c>
      <c r="C66" s="12" t="s">
        <v>76</v>
      </c>
      <c r="D66" s="12" t="s">
        <v>139</v>
      </c>
      <c r="E66" s="54" t="s">
        <v>149</v>
      </c>
      <c r="H66">
        <v>65</v>
      </c>
    </row>
    <row r="67" spans="1:8" x14ac:dyDescent="0.25">
      <c r="A67" s="77" t="s">
        <v>204</v>
      </c>
      <c r="B67" s="11" t="s">
        <v>205</v>
      </c>
      <c r="C67" s="12" t="s">
        <v>203</v>
      </c>
      <c r="D67" s="12" t="s">
        <v>172</v>
      </c>
      <c r="E67" s="54" t="s">
        <v>173</v>
      </c>
      <c r="H67">
        <v>66</v>
      </c>
    </row>
    <row r="68" spans="1:8" x14ac:dyDescent="0.25">
      <c r="A68" s="27" t="s">
        <v>102</v>
      </c>
      <c r="B68" s="11" t="s">
        <v>44</v>
      </c>
      <c r="C68" s="12" t="s">
        <v>66</v>
      </c>
      <c r="D68" s="12" t="s">
        <v>138</v>
      </c>
      <c r="E68" s="54" t="s">
        <v>149</v>
      </c>
      <c r="H68">
        <v>67</v>
      </c>
    </row>
    <row r="69" spans="1:8" x14ac:dyDescent="0.25">
      <c r="A69" s="27"/>
      <c r="B69" s="11"/>
      <c r="C69" s="12"/>
      <c r="D69" s="12"/>
      <c r="E69" s="10"/>
    </row>
    <row r="70" spans="1:8" x14ac:dyDescent="0.25">
      <c r="A70" s="27"/>
      <c r="B70" s="11"/>
      <c r="C70" s="12"/>
      <c r="D70" s="12"/>
      <c r="E70" s="10"/>
    </row>
    <row r="71" spans="1:8" x14ac:dyDescent="0.25">
      <c r="A71" s="27"/>
      <c r="B71" s="11"/>
      <c r="C71" s="12"/>
      <c r="D71" s="12"/>
      <c r="E71" s="10"/>
    </row>
    <row r="72" spans="1:8" x14ac:dyDescent="0.25">
      <c r="A72" s="27"/>
      <c r="B72" s="11"/>
      <c r="C72" s="12"/>
      <c r="D72" s="12"/>
      <c r="E72" s="10"/>
    </row>
    <row r="73" spans="1:8" x14ac:dyDescent="0.25">
      <c r="A73" s="27"/>
      <c r="B73" s="11"/>
      <c r="C73" s="12"/>
      <c r="D73" s="12"/>
      <c r="E73" s="10"/>
    </row>
    <row r="74" spans="1:8" x14ac:dyDescent="0.25">
      <c r="A74" s="27"/>
      <c r="B74" s="11"/>
      <c r="C74" s="12"/>
      <c r="D74" s="12"/>
      <c r="E74" s="10"/>
    </row>
    <row r="75" spans="1:8" x14ac:dyDescent="0.25">
      <c r="A75" s="27"/>
      <c r="B75" s="11"/>
      <c r="C75" s="12"/>
      <c r="D75" s="12"/>
      <c r="E75" s="10"/>
    </row>
    <row r="76" spans="1:8" x14ac:dyDescent="0.25">
      <c r="A76" s="27"/>
      <c r="B76" s="11"/>
      <c r="C76" s="12"/>
      <c r="D76" s="12"/>
      <c r="E76" s="10"/>
    </row>
    <row r="77" spans="1:8" x14ac:dyDescent="0.25">
      <c r="A77" s="27"/>
      <c r="B77" s="11"/>
      <c r="C77" s="12"/>
      <c r="D77" s="12"/>
      <c r="E77" s="10"/>
    </row>
    <row r="78" spans="1:8" x14ac:dyDescent="0.25">
      <c r="A78" s="27"/>
      <c r="B78" s="11"/>
      <c r="C78" s="12"/>
      <c r="D78" s="12"/>
      <c r="E78" s="10"/>
    </row>
    <row r="79" spans="1:8" x14ac:dyDescent="0.25">
      <c r="A79" s="27"/>
      <c r="B79" s="11"/>
      <c r="C79" s="12"/>
      <c r="D79" s="12"/>
      <c r="E79" s="10"/>
    </row>
    <row r="80" spans="1:8" x14ac:dyDescent="0.25">
      <c r="A80" s="27"/>
      <c r="B80" s="11"/>
      <c r="C80" s="12"/>
      <c r="D80" s="12"/>
      <c r="E80" s="10"/>
    </row>
    <row r="81" spans="1:5" x14ac:dyDescent="0.25">
      <c r="A81" s="27"/>
      <c r="B81" s="11"/>
      <c r="C81" s="12"/>
      <c r="D81" s="12"/>
      <c r="E81" s="10"/>
    </row>
    <row r="82" spans="1:5" x14ac:dyDescent="0.25">
      <c r="A82" s="27"/>
      <c r="B82" s="11"/>
      <c r="C82" s="12"/>
      <c r="D82" s="12"/>
      <c r="E82" s="10"/>
    </row>
    <row r="83" spans="1:5" x14ac:dyDescent="0.25">
      <c r="A83" s="27"/>
      <c r="B83" s="11"/>
      <c r="C83" s="12"/>
      <c r="D83" s="12"/>
      <c r="E83" s="10"/>
    </row>
    <row r="84" spans="1:5" x14ac:dyDescent="0.25">
      <c r="A84" s="27"/>
      <c r="B84" s="11"/>
      <c r="C84" s="12"/>
      <c r="D84" s="12"/>
      <c r="E84" s="10"/>
    </row>
    <row r="85" spans="1:5" x14ac:dyDescent="0.25">
      <c r="A85" s="27"/>
      <c r="B85" s="11"/>
      <c r="C85" s="12"/>
      <c r="D85" s="12"/>
      <c r="E85" s="10"/>
    </row>
    <row r="86" spans="1:5" x14ac:dyDescent="0.25">
      <c r="A86" s="27"/>
      <c r="B86" s="11"/>
      <c r="C86" s="12"/>
      <c r="D86" s="12"/>
      <c r="E86" s="10"/>
    </row>
    <row r="87" spans="1:5" x14ac:dyDescent="0.25">
      <c r="A87" s="27"/>
      <c r="B87" s="11"/>
      <c r="C87" s="12"/>
      <c r="D87" s="12"/>
      <c r="E87" s="10"/>
    </row>
    <row r="88" spans="1:5" x14ac:dyDescent="0.25">
      <c r="A88" s="27"/>
      <c r="B88" s="11"/>
      <c r="C88" s="12"/>
      <c r="D88" s="12"/>
      <c r="E88" s="10"/>
    </row>
    <row r="89" spans="1:5" x14ac:dyDescent="0.25">
      <c r="A89" s="27"/>
      <c r="B89" s="11"/>
      <c r="C89" s="12"/>
      <c r="D89" s="12"/>
      <c r="E89" s="10"/>
    </row>
    <row r="90" spans="1:5" x14ac:dyDescent="0.25">
      <c r="A90" s="27"/>
      <c r="B90" s="11"/>
      <c r="C90" s="12"/>
      <c r="D90" s="12"/>
      <c r="E90" s="10"/>
    </row>
  </sheetData>
  <autoFilter ref="A1:E51" xr:uid="{00000000-0009-0000-0000-000002000000}">
    <sortState xmlns:xlrd2="http://schemas.microsoft.com/office/spreadsheetml/2017/richdata2" ref="A2:E69">
      <sortCondition ref="C1:C51"/>
    </sortState>
  </autoFilter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2C23-308F-4F0B-828C-D42A766552FA}">
  <dimension ref="B2:I13"/>
  <sheetViews>
    <sheetView zoomScale="130" zoomScaleNormal="130" workbookViewId="0">
      <selection activeCell="C16" sqref="C16"/>
    </sheetView>
  </sheetViews>
  <sheetFormatPr baseColWidth="10" defaultRowHeight="15" x14ac:dyDescent="0.25"/>
  <cols>
    <col min="1" max="1" width="1.5703125" customWidth="1"/>
    <col min="2" max="2" width="12.28515625" customWidth="1"/>
    <col min="3" max="3" width="13.7109375" customWidth="1"/>
    <col min="4" max="4" width="12.42578125" bestFit="1" customWidth="1"/>
    <col min="6" max="6" width="3.28515625" customWidth="1"/>
  </cols>
  <sheetData>
    <row r="2" spans="2:9" x14ac:dyDescent="0.25">
      <c r="B2" s="240" t="s">
        <v>305</v>
      </c>
      <c r="C2" s="240">
        <v>13000</v>
      </c>
    </row>
    <row r="3" spans="2:9" x14ac:dyDescent="0.25">
      <c r="B3" t="s">
        <v>294</v>
      </c>
      <c r="C3">
        <v>5154</v>
      </c>
      <c r="D3" t="s">
        <v>225</v>
      </c>
      <c r="G3" t="s">
        <v>298</v>
      </c>
      <c r="H3" s="240">
        <f>C2-C4</f>
        <v>115</v>
      </c>
    </row>
    <row r="4" spans="2:9" x14ac:dyDescent="0.25">
      <c r="B4" t="s">
        <v>295</v>
      </c>
      <c r="C4" s="240">
        <f>C3*D4</f>
        <v>12885</v>
      </c>
      <c r="D4" s="240">
        <v>2.5</v>
      </c>
      <c r="E4" s="240"/>
      <c r="H4" s="240">
        <v>20</v>
      </c>
      <c r="I4" t="s">
        <v>303</v>
      </c>
    </row>
    <row r="5" spans="2:9" x14ac:dyDescent="0.25">
      <c r="B5" t="s">
        <v>296</v>
      </c>
      <c r="C5" s="240">
        <v>17063</v>
      </c>
      <c r="D5" s="240">
        <f>4-0.3-0.35</f>
        <v>3.35</v>
      </c>
      <c r="E5" s="243"/>
      <c r="H5" s="240">
        <v>100</v>
      </c>
      <c r="I5" t="s">
        <v>304</v>
      </c>
    </row>
    <row r="6" spans="2:9" x14ac:dyDescent="0.25">
      <c r="B6" t="s">
        <v>297</v>
      </c>
      <c r="C6" s="241">
        <f>C5-C4</f>
        <v>4178</v>
      </c>
      <c r="H6" s="242">
        <f>H3-H4-H5</f>
        <v>-5</v>
      </c>
    </row>
    <row r="7" spans="2:9" x14ac:dyDescent="0.25">
      <c r="C7" s="240"/>
      <c r="D7" s="91"/>
      <c r="E7" s="91"/>
    </row>
    <row r="8" spans="2:9" x14ac:dyDescent="0.25">
      <c r="C8" s="240"/>
      <c r="D8" s="91"/>
      <c r="E8" s="91"/>
    </row>
    <row r="9" spans="2:9" x14ac:dyDescent="0.25">
      <c r="C9" s="258"/>
    </row>
    <row r="10" spans="2:9" x14ac:dyDescent="0.25">
      <c r="B10" t="s">
        <v>307</v>
      </c>
      <c r="C10">
        <v>21849</v>
      </c>
      <c r="D10" s="256">
        <f>C10*4</f>
        <v>87396</v>
      </c>
    </row>
    <row r="11" spans="2:9" x14ac:dyDescent="0.25">
      <c r="B11" t="s">
        <v>306</v>
      </c>
      <c r="C11">
        <v>22999</v>
      </c>
      <c r="D11" s="240">
        <f>C11*D5</f>
        <v>77046.650000000009</v>
      </c>
    </row>
    <row r="12" spans="2:9" x14ac:dyDescent="0.25">
      <c r="B12" t="s">
        <v>308</v>
      </c>
      <c r="D12" s="256">
        <v>5300</v>
      </c>
    </row>
    <row r="13" spans="2:9" x14ac:dyDescent="0.25">
      <c r="D13" s="257">
        <f>D10-D11-D12</f>
        <v>5049.3499999999913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CF23-F7E1-4FA1-91CD-778F3549C367}">
  <dimension ref="B2:H10"/>
  <sheetViews>
    <sheetView zoomScale="130" zoomScaleNormal="130" workbookViewId="0">
      <selection activeCell="E8" sqref="E8"/>
    </sheetView>
  </sheetViews>
  <sheetFormatPr baseColWidth="10" defaultRowHeight="15" x14ac:dyDescent="0.25"/>
  <cols>
    <col min="1" max="1" width="1.5703125" customWidth="1"/>
    <col min="3" max="3" width="13.7109375" customWidth="1"/>
    <col min="6" max="6" width="3.28515625" customWidth="1"/>
  </cols>
  <sheetData>
    <row r="2" spans="2:8" x14ac:dyDescent="0.25">
      <c r="C2" s="240">
        <v>13000</v>
      </c>
    </row>
    <row r="3" spans="2:8" x14ac:dyDescent="0.25">
      <c r="B3" t="s">
        <v>294</v>
      </c>
      <c r="C3">
        <v>5236</v>
      </c>
      <c r="D3" t="s">
        <v>225</v>
      </c>
      <c r="G3" t="s">
        <v>298</v>
      </c>
      <c r="H3" s="240">
        <v>957.2</v>
      </c>
    </row>
    <row r="4" spans="2:8" x14ac:dyDescent="0.25">
      <c r="B4" t="s">
        <v>295</v>
      </c>
      <c r="C4" s="240">
        <v>12042.8</v>
      </c>
      <c r="D4" s="240">
        <v>2.2999999999999998</v>
      </c>
      <c r="E4" s="240"/>
      <c r="G4" t="s">
        <v>299</v>
      </c>
      <c r="H4" s="240">
        <v>100</v>
      </c>
    </row>
    <row r="5" spans="2:8" x14ac:dyDescent="0.25">
      <c r="B5" t="s">
        <v>296</v>
      </c>
      <c r="C5" s="240">
        <v>14137.2</v>
      </c>
      <c r="D5" s="240">
        <v>2.7</v>
      </c>
      <c r="E5" s="243">
        <v>0.25</v>
      </c>
      <c r="G5" t="s">
        <v>300</v>
      </c>
      <c r="H5" s="240">
        <v>90</v>
      </c>
    </row>
    <row r="6" spans="2:8" x14ac:dyDescent="0.25">
      <c r="B6" t="s">
        <v>297</v>
      </c>
      <c r="C6" s="241">
        <f>C5-C4</f>
        <v>2094.4000000000015</v>
      </c>
      <c r="H6" s="242">
        <f>H3-H4-H5</f>
        <v>767.2</v>
      </c>
    </row>
    <row r="7" spans="2:8" x14ac:dyDescent="0.25">
      <c r="D7" s="91"/>
      <c r="E7" s="91"/>
    </row>
    <row r="8" spans="2:8" x14ac:dyDescent="0.25">
      <c r="C8" s="240">
        <f>C5+H6</f>
        <v>14904.400000000001</v>
      </c>
    </row>
    <row r="10" spans="2:8" x14ac:dyDescent="0.25">
      <c r="C10">
        <f>2000*0.5</f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1"/>
  <sheetViews>
    <sheetView topLeftCell="D1" workbookViewId="0">
      <pane xSplit="2" ySplit="2" topLeftCell="F3" activePane="bottomRight" state="frozen"/>
      <selection activeCell="D1" sqref="D1"/>
      <selection pane="topRight" activeCell="F1" sqref="F1"/>
      <selection pane="bottomLeft" activeCell="D3" sqref="D3"/>
      <selection pane="bottomRight" activeCell="I55" sqref="I55"/>
    </sheetView>
  </sheetViews>
  <sheetFormatPr baseColWidth="10" defaultRowHeight="15" x14ac:dyDescent="0.25"/>
  <cols>
    <col min="1" max="1" width="3.28515625" customWidth="1"/>
    <col min="2" max="2" width="17.42578125" customWidth="1"/>
    <col min="3" max="3" width="20.28515625" customWidth="1"/>
    <col min="4" max="4" width="18.42578125" customWidth="1"/>
    <col min="5" max="5" width="17.5703125" customWidth="1"/>
    <col min="11" max="11" width="4.7109375" customWidth="1"/>
    <col min="12" max="12" width="4.7109375" style="4" customWidth="1"/>
    <col min="13" max="15" width="4.7109375" customWidth="1"/>
    <col min="16" max="17" width="11.5703125" customWidth="1"/>
    <col min="20" max="23" width="0" hidden="1" customWidth="1"/>
  </cols>
  <sheetData>
    <row r="1" spans="1:25" x14ac:dyDescent="0.25">
      <c r="J1" s="92" t="s">
        <v>241</v>
      </c>
      <c r="K1" s="438" t="s">
        <v>235</v>
      </c>
      <c r="L1" s="439"/>
      <c r="M1" s="439"/>
      <c r="N1" s="439"/>
      <c r="O1" s="440"/>
    </row>
    <row r="2" spans="1:25" x14ac:dyDescent="0.25">
      <c r="B2" s="13" t="s">
        <v>17</v>
      </c>
      <c r="C2" s="13" t="s">
        <v>1</v>
      </c>
      <c r="D2" s="13" t="s">
        <v>2</v>
      </c>
      <c r="E2" s="13" t="s">
        <v>30</v>
      </c>
      <c r="F2" s="53" t="s">
        <v>148</v>
      </c>
      <c r="G2" s="53" t="s">
        <v>213</v>
      </c>
      <c r="H2" s="53" t="s">
        <v>212</v>
      </c>
      <c r="I2" s="53"/>
      <c r="J2" s="53" t="s">
        <v>224</v>
      </c>
      <c r="K2" s="97" t="s">
        <v>216</v>
      </c>
      <c r="L2" s="97" t="s">
        <v>217</v>
      </c>
      <c r="M2" s="97" t="s">
        <v>218</v>
      </c>
      <c r="N2" s="97" t="s">
        <v>219</v>
      </c>
      <c r="O2" s="97" t="s">
        <v>220</v>
      </c>
      <c r="P2" s="53" t="s">
        <v>221</v>
      </c>
      <c r="Q2" s="53" t="s">
        <v>222</v>
      </c>
      <c r="R2" s="53" t="s">
        <v>223</v>
      </c>
      <c r="S2" s="53" t="s">
        <v>227</v>
      </c>
      <c r="T2">
        <v>8500</v>
      </c>
      <c r="Y2">
        <v>400</v>
      </c>
    </row>
    <row r="3" spans="1:25" x14ac:dyDescent="0.25">
      <c r="A3">
        <v>1</v>
      </c>
      <c r="B3" s="27" t="s">
        <v>96</v>
      </c>
      <c r="C3" s="9" t="s">
        <v>38</v>
      </c>
      <c r="D3" s="10" t="s">
        <v>60</v>
      </c>
      <c r="E3" s="10" t="s">
        <v>137</v>
      </c>
      <c r="F3" s="54" t="s">
        <v>149</v>
      </c>
      <c r="G3" s="54" t="s">
        <v>214</v>
      </c>
      <c r="H3" s="86">
        <v>5</v>
      </c>
      <c r="I3" s="236">
        <v>5</v>
      </c>
      <c r="J3" s="90">
        <f>H3*240</f>
        <v>1200</v>
      </c>
      <c r="K3" s="96"/>
      <c r="L3" s="96"/>
      <c r="M3" s="96"/>
      <c r="N3" s="96"/>
      <c r="O3" s="96"/>
      <c r="P3">
        <v>369</v>
      </c>
      <c r="R3" s="91">
        <f>J3-K3-L3-M3-N3-O3-P3-Q3</f>
        <v>831</v>
      </c>
      <c r="S3" s="95">
        <f>J3*100/J55</f>
        <v>3.3003300330033003</v>
      </c>
      <c r="T3" s="95">
        <f>T2*S3%</f>
        <v>280.52805280528048</v>
      </c>
      <c r="U3" s="91">
        <f>T3/25</f>
        <v>11.221122112211219</v>
      </c>
      <c r="V3">
        <f>200000/25</f>
        <v>8000</v>
      </c>
      <c r="Y3" s="95">
        <f>Y2*S3%</f>
        <v>13.201320132013199</v>
      </c>
    </row>
    <row r="4" spans="1:25" x14ac:dyDescent="0.25">
      <c r="A4">
        <v>2</v>
      </c>
      <c r="B4" s="27" t="s">
        <v>92</v>
      </c>
      <c r="C4" s="11" t="s">
        <v>35</v>
      </c>
      <c r="D4" s="12" t="s">
        <v>56</v>
      </c>
      <c r="E4" s="12" t="s">
        <v>136</v>
      </c>
      <c r="F4" s="54" t="s">
        <v>149</v>
      </c>
      <c r="G4" s="54" t="s">
        <v>215</v>
      </c>
      <c r="H4" s="87">
        <v>1</v>
      </c>
      <c r="I4" s="236">
        <v>2</v>
      </c>
      <c r="J4" s="90">
        <f t="shared" ref="J4:J54" si="0">H4*240</f>
        <v>240</v>
      </c>
      <c r="K4" s="141"/>
      <c r="L4" s="141"/>
      <c r="M4" s="141"/>
      <c r="N4" s="141"/>
      <c r="O4" s="141"/>
      <c r="P4">
        <v>60</v>
      </c>
      <c r="R4" s="91">
        <f>J4-K4-L4-M4-N4-O4-P4-Q4</f>
        <v>180</v>
      </c>
      <c r="S4" s="95">
        <f>J4*100/J55</f>
        <v>0.66006600660066006</v>
      </c>
      <c r="T4" s="95">
        <f>T2*S4%</f>
        <v>56.105610561056103</v>
      </c>
      <c r="U4" s="91">
        <f t="shared" ref="U4:U54" si="1">T4/25</f>
        <v>2.2442244224422443</v>
      </c>
      <c r="Y4" s="95">
        <f>Y2*S4%</f>
        <v>2.6402640264026402</v>
      </c>
    </row>
    <row r="5" spans="1:25" x14ac:dyDescent="0.25">
      <c r="A5">
        <v>3</v>
      </c>
      <c r="B5" s="27" t="s">
        <v>107</v>
      </c>
      <c r="C5" s="11" t="s">
        <v>49</v>
      </c>
      <c r="D5" s="12" t="s">
        <v>71</v>
      </c>
      <c r="E5" s="12" t="s">
        <v>139</v>
      </c>
      <c r="F5" s="54" t="s">
        <v>149</v>
      </c>
      <c r="G5" s="54" t="s">
        <v>173</v>
      </c>
      <c r="H5" s="87">
        <v>1</v>
      </c>
      <c r="I5" s="236">
        <v>2</v>
      </c>
      <c r="J5" s="90">
        <f t="shared" si="0"/>
        <v>240</v>
      </c>
      <c r="K5" s="96"/>
      <c r="L5" s="96"/>
      <c r="M5" s="96"/>
      <c r="N5" s="96"/>
      <c r="O5" s="96"/>
      <c r="P5">
        <v>105</v>
      </c>
      <c r="R5" s="91">
        <f>J5-K5-L5-M5-N5-O5-P5-Q5</f>
        <v>135</v>
      </c>
      <c r="S5" s="95">
        <f>J5*100/J55</f>
        <v>0.66006600660066006</v>
      </c>
      <c r="T5" s="95">
        <f>T2*S5%</f>
        <v>56.105610561056103</v>
      </c>
      <c r="U5" s="91">
        <f t="shared" si="1"/>
        <v>2.2442244224422443</v>
      </c>
      <c r="Y5" s="95">
        <f>Y2*S5%</f>
        <v>2.6402640264026402</v>
      </c>
    </row>
    <row r="6" spans="1:25" x14ac:dyDescent="0.25">
      <c r="A6">
        <v>4</v>
      </c>
      <c r="B6" s="27" t="s">
        <v>169</v>
      </c>
      <c r="C6" s="11" t="s">
        <v>128</v>
      </c>
      <c r="D6" s="12" t="s">
        <v>81</v>
      </c>
      <c r="E6" s="12" t="s">
        <v>142</v>
      </c>
      <c r="F6" s="54" t="s">
        <v>149</v>
      </c>
      <c r="G6" s="54" t="s">
        <v>173</v>
      </c>
      <c r="H6" s="89">
        <v>11</v>
      </c>
      <c r="I6" s="236">
        <v>5</v>
      </c>
      <c r="J6" s="90">
        <f t="shared" si="0"/>
        <v>2640</v>
      </c>
      <c r="K6" s="96"/>
      <c r="L6" s="96"/>
      <c r="M6" s="96"/>
      <c r="N6" s="96"/>
      <c r="O6" s="96"/>
      <c r="P6">
        <v>1955</v>
      </c>
      <c r="R6" s="205">
        <f>J6-K6-L6-M6-N6-O6-P6-Q6</f>
        <v>685</v>
      </c>
      <c r="S6" s="95">
        <f>J6*100/J55</f>
        <v>7.2607260726072607</v>
      </c>
      <c r="T6" s="95">
        <f>T2*S6%</f>
        <v>617.16171617161717</v>
      </c>
      <c r="U6" s="91">
        <f t="shared" si="1"/>
        <v>24.686468646864686</v>
      </c>
      <c r="X6">
        <f>R6*25</f>
        <v>17125</v>
      </c>
      <c r="Y6" s="95">
        <f>Y2*S6%</f>
        <v>29.042904290429046</v>
      </c>
    </row>
    <row r="7" spans="1:25" x14ac:dyDescent="0.25">
      <c r="A7">
        <v>6</v>
      </c>
      <c r="B7" s="27" t="s">
        <v>93</v>
      </c>
      <c r="C7" s="11" t="s">
        <v>36</v>
      </c>
      <c r="D7" s="12" t="s">
        <v>57</v>
      </c>
      <c r="E7" s="12" t="s">
        <v>136</v>
      </c>
      <c r="F7" s="54" t="s">
        <v>149</v>
      </c>
      <c r="G7" s="54" t="s">
        <v>214</v>
      </c>
      <c r="H7" s="87">
        <v>2</v>
      </c>
      <c r="I7" s="236">
        <v>3</v>
      </c>
      <c r="J7" s="90">
        <f t="shared" si="0"/>
        <v>480</v>
      </c>
      <c r="K7" s="96"/>
      <c r="L7" s="96"/>
      <c r="M7" s="96"/>
      <c r="N7" s="96"/>
      <c r="O7" s="96"/>
      <c r="P7">
        <v>236</v>
      </c>
      <c r="R7" s="91">
        <f t="shared" ref="R7:R34" si="2">J7-K7-L7-M7-N7-O7-P7-Q7</f>
        <v>244</v>
      </c>
      <c r="S7" s="95">
        <f>J7*100/J55</f>
        <v>1.3201320132013201</v>
      </c>
      <c r="T7" s="95">
        <f>T2*S7%</f>
        <v>112.21122112211221</v>
      </c>
      <c r="U7" s="91">
        <f t="shared" si="1"/>
        <v>4.4884488448844886</v>
      </c>
      <c r="V7">
        <v>3000</v>
      </c>
      <c r="W7">
        <f>V7/25</f>
        <v>120</v>
      </c>
      <c r="Y7" s="95">
        <f>Y2*S7%</f>
        <v>5.2805280528052805</v>
      </c>
    </row>
    <row r="8" spans="1:25" x14ac:dyDescent="0.25">
      <c r="A8">
        <v>7</v>
      </c>
      <c r="B8" s="77" t="s">
        <v>174</v>
      </c>
      <c r="C8" s="11" t="s">
        <v>208</v>
      </c>
      <c r="D8" s="12" t="s">
        <v>171</v>
      </c>
      <c r="E8" s="12" t="s">
        <v>172</v>
      </c>
      <c r="F8" s="54" t="s">
        <v>173</v>
      </c>
      <c r="G8" s="54" t="s">
        <v>173</v>
      </c>
      <c r="H8" s="88">
        <v>1</v>
      </c>
      <c r="I8" s="237">
        <v>2</v>
      </c>
      <c r="J8" s="90">
        <f t="shared" si="0"/>
        <v>240</v>
      </c>
      <c r="K8" s="141"/>
      <c r="L8" s="141"/>
      <c r="M8" s="141"/>
      <c r="N8" s="141"/>
      <c r="O8" s="141"/>
      <c r="P8">
        <v>132</v>
      </c>
      <c r="R8" s="91">
        <f t="shared" si="2"/>
        <v>108</v>
      </c>
      <c r="S8" s="95">
        <f>J8*100/J55</f>
        <v>0.66006600660066006</v>
      </c>
      <c r="T8" s="95">
        <f>T2*S8%</f>
        <v>56.105610561056103</v>
      </c>
      <c r="U8" s="91">
        <f t="shared" si="1"/>
        <v>2.2442244224422443</v>
      </c>
      <c r="Y8" s="95">
        <f>Y2*S8%</f>
        <v>2.6402640264026402</v>
      </c>
    </row>
    <row r="9" spans="1:25" x14ac:dyDescent="0.25">
      <c r="A9">
        <v>8</v>
      </c>
      <c r="B9" s="27" t="s">
        <v>116</v>
      </c>
      <c r="C9" s="11" t="s">
        <v>127</v>
      </c>
      <c r="D9" s="12" t="s">
        <v>80</v>
      </c>
      <c r="E9" s="12" t="s">
        <v>142</v>
      </c>
      <c r="F9" s="54" t="s">
        <v>173</v>
      </c>
      <c r="G9" s="54" t="s">
        <v>215</v>
      </c>
      <c r="H9" s="87">
        <v>1</v>
      </c>
      <c r="I9" s="237">
        <v>2</v>
      </c>
      <c r="J9" s="90">
        <f t="shared" si="0"/>
        <v>240</v>
      </c>
      <c r="K9" s="96"/>
      <c r="L9" s="96"/>
      <c r="M9" s="96"/>
      <c r="N9" s="96"/>
      <c r="O9" s="96"/>
      <c r="P9">
        <v>254</v>
      </c>
      <c r="R9" s="214">
        <f t="shared" si="2"/>
        <v>-14</v>
      </c>
      <c r="S9" s="95">
        <f>J9*100/J55</f>
        <v>0.66006600660066006</v>
      </c>
      <c r="T9" s="95">
        <f>T2*S9%</f>
        <v>56.105610561056103</v>
      </c>
      <c r="U9" s="91">
        <f t="shared" si="1"/>
        <v>2.2442244224422443</v>
      </c>
      <c r="Y9" s="95">
        <f>Y2*S9%</f>
        <v>2.6402640264026402</v>
      </c>
    </row>
    <row r="10" spans="1:25" x14ac:dyDescent="0.25">
      <c r="A10">
        <v>9</v>
      </c>
      <c r="B10" s="27" t="s">
        <v>104</v>
      </c>
      <c r="C10" s="11" t="s">
        <v>46</v>
      </c>
      <c r="D10" s="12" t="s">
        <v>68</v>
      </c>
      <c r="E10" s="12" t="s">
        <v>139</v>
      </c>
      <c r="F10" s="54" t="s">
        <v>149</v>
      </c>
      <c r="G10" s="54" t="s">
        <v>214</v>
      </c>
      <c r="H10" s="87">
        <v>3.5</v>
      </c>
      <c r="I10" s="236">
        <v>3</v>
      </c>
      <c r="J10" s="90">
        <f t="shared" si="0"/>
        <v>840</v>
      </c>
      <c r="K10" s="96"/>
      <c r="L10" s="96"/>
      <c r="M10" s="96"/>
      <c r="N10" s="96"/>
      <c r="O10" s="96"/>
      <c r="P10">
        <v>199</v>
      </c>
      <c r="R10" s="91">
        <f t="shared" si="2"/>
        <v>641</v>
      </c>
      <c r="S10" s="95">
        <f>J10*100/J55</f>
        <v>2.3102310231023102</v>
      </c>
      <c r="T10" s="95">
        <f>T2*S10%</f>
        <v>196.36963696369637</v>
      </c>
      <c r="U10" s="91">
        <f t="shared" si="1"/>
        <v>7.8547854785478544</v>
      </c>
      <c r="Y10" s="95">
        <f>Y2*S10%</f>
        <v>9.2409240924092408</v>
      </c>
    </row>
    <row r="11" spans="1:25" x14ac:dyDescent="0.25">
      <c r="A11">
        <v>10</v>
      </c>
      <c r="B11" s="27" t="s">
        <v>98</v>
      </c>
      <c r="C11" s="11" t="s">
        <v>40</v>
      </c>
      <c r="D11" s="12" t="s">
        <v>62</v>
      </c>
      <c r="E11" s="12" t="s">
        <v>137</v>
      </c>
      <c r="F11" s="54" t="s">
        <v>149</v>
      </c>
      <c r="G11" s="54" t="s">
        <v>173</v>
      </c>
      <c r="H11" s="87">
        <v>2.5</v>
      </c>
      <c r="I11" s="236">
        <v>3</v>
      </c>
      <c r="J11" s="90">
        <f t="shared" si="0"/>
        <v>600</v>
      </c>
      <c r="K11" s="96"/>
      <c r="L11" s="96"/>
      <c r="M11" s="96"/>
      <c r="N11" s="96"/>
      <c r="O11" s="96"/>
      <c r="P11">
        <v>201</v>
      </c>
      <c r="R11" s="91">
        <f t="shared" si="2"/>
        <v>399</v>
      </c>
      <c r="S11" s="95">
        <f>J11*100/J55</f>
        <v>1.6501650165016502</v>
      </c>
      <c r="T11" s="95">
        <f>T2*S11%</f>
        <v>140.26402640264024</v>
      </c>
      <c r="U11" s="91">
        <f t="shared" si="1"/>
        <v>5.6105610561056096</v>
      </c>
      <c r="Y11" s="95">
        <f>Y2*S11%</f>
        <v>6.6006600660065997</v>
      </c>
    </row>
    <row r="12" spans="1:25" x14ac:dyDescent="0.25">
      <c r="A12">
        <v>11</v>
      </c>
      <c r="B12" s="27" t="s">
        <v>109</v>
      </c>
      <c r="C12" s="11" t="s">
        <v>121</v>
      </c>
      <c r="D12" s="12" t="s">
        <v>73</v>
      </c>
      <c r="E12" s="12" t="s">
        <v>139</v>
      </c>
      <c r="F12" s="54" t="s">
        <v>149</v>
      </c>
      <c r="G12" s="54" t="s">
        <v>215</v>
      </c>
      <c r="H12" s="142">
        <v>2</v>
      </c>
      <c r="I12" s="236">
        <v>3</v>
      </c>
      <c r="J12" s="90">
        <f t="shared" si="0"/>
        <v>480</v>
      </c>
      <c r="K12" s="141"/>
      <c r="L12" s="141"/>
      <c r="M12" s="141"/>
      <c r="N12" s="141"/>
      <c r="O12" s="141"/>
      <c r="P12">
        <v>94</v>
      </c>
      <c r="R12" s="91">
        <f t="shared" si="2"/>
        <v>386</v>
      </c>
      <c r="S12" s="95">
        <f>J12*100/J55</f>
        <v>1.3201320132013201</v>
      </c>
      <c r="T12" s="95">
        <f>T2*S12%</f>
        <v>112.21122112211221</v>
      </c>
      <c r="U12" s="91">
        <f t="shared" si="1"/>
        <v>4.4884488448844886</v>
      </c>
      <c r="Y12" s="95">
        <f>Y2*S12%</f>
        <v>5.2805280528052805</v>
      </c>
    </row>
    <row r="13" spans="1:25" x14ac:dyDescent="0.25">
      <c r="A13">
        <v>12</v>
      </c>
      <c r="B13" s="27" t="s">
        <v>101</v>
      </c>
      <c r="C13" s="11" t="s">
        <v>43</v>
      </c>
      <c r="D13" s="12" t="s">
        <v>65</v>
      </c>
      <c r="E13" s="12" t="s">
        <v>138</v>
      </c>
      <c r="F13" s="54" t="s">
        <v>149</v>
      </c>
      <c r="G13" s="54" t="s">
        <v>173</v>
      </c>
      <c r="H13" s="87">
        <v>5</v>
      </c>
      <c r="I13" s="236">
        <v>5</v>
      </c>
      <c r="J13" s="90">
        <f t="shared" si="0"/>
        <v>1200</v>
      </c>
      <c r="K13" s="96"/>
      <c r="L13" s="96"/>
      <c r="M13" s="96"/>
      <c r="N13" s="96"/>
      <c r="O13" s="96"/>
      <c r="P13">
        <v>901</v>
      </c>
      <c r="R13" s="91">
        <f t="shared" si="2"/>
        <v>299</v>
      </c>
      <c r="S13" s="95">
        <f>J13*100/J55</f>
        <v>3.3003300330033003</v>
      </c>
      <c r="T13" s="95">
        <f>T2*S13%</f>
        <v>280.52805280528048</v>
      </c>
      <c r="U13" s="91">
        <f t="shared" si="1"/>
        <v>11.221122112211219</v>
      </c>
      <c r="Y13" s="95">
        <f>Y2*S13%</f>
        <v>13.201320132013199</v>
      </c>
    </row>
    <row r="14" spans="1:25" x14ac:dyDescent="0.25">
      <c r="A14">
        <v>14</v>
      </c>
      <c r="B14" s="27" t="s">
        <v>151</v>
      </c>
      <c r="C14" s="11" t="s">
        <v>36</v>
      </c>
      <c r="D14" s="12" t="s">
        <v>152</v>
      </c>
      <c r="E14" s="12" t="s">
        <v>136</v>
      </c>
      <c r="F14" s="54" t="s">
        <v>149</v>
      </c>
      <c r="G14" s="54" t="s">
        <v>214</v>
      </c>
      <c r="H14" s="87">
        <v>2</v>
      </c>
      <c r="I14" s="236">
        <v>3</v>
      </c>
      <c r="J14" s="90">
        <f t="shared" si="0"/>
        <v>480</v>
      </c>
      <c r="K14" s="96"/>
      <c r="L14" s="96"/>
      <c r="M14" s="96"/>
      <c r="N14" s="96"/>
      <c r="O14" s="96"/>
      <c r="P14">
        <v>170</v>
      </c>
      <c r="R14" s="91">
        <f t="shared" si="2"/>
        <v>310</v>
      </c>
      <c r="S14" s="95">
        <f>J14*100/J55</f>
        <v>1.3201320132013201</v>
      </c>
      <c r="T14" s="95">
        <f>T2*S14%</f>
        <v>112.21122112211221</v>
      </c>
      <c r="U14" s="91">
        <f t="shared" si="1"/>
        <v>4.4884488448844886</v>
      </c>
      <c r="Y14" s="95">
        <f>Y2*S14%</f>
        <v>5.2805280528052805</v>
      </c>
    </row>
    <row r="15" spans="1:25" x14ac:dyDescent="0.25">
      <c r="A15">
        <v>15</v>
      </c>
      <c r="B15" s="27" t="s">
        <v>113</v>
      </c>
      <c r="C15" s="11" t="s">
        <v>124</v>
      </c>
      <c r="D15" s="12" t="s">
        <v>77</v>
      </c>
      <c r="E15" s="12" t="s">
        <v>140</v>
      </c>
      <c r="F15" s="54" t="s">
        <v>173</v>
      </c>
      <c r="G15" s="54" t="s">
        <v>215</v>
      </c>
      <c r="H15" s="87">
        <v>3</v>
      </c>
      <c r="I15" s="236">
        <v>4</v>
      </c>
      <c r="J15" s="90">
        <f t="shared" si="0"/>
        <v>720</v>
      </c>
      <c r="K15" s="96"/>
      <c r="L15" s="96"/>
      <c r="M15" s="96"/>
      <c r="N15" s="96"/>
      <c r="O15" s="96"/>
      <c r="P15">
        <v>344</v>
      </c>
      <c r="R15" s="91">
        <f t="shared" si="2"/>
        <v>376</v>
      </c>
      <c r="S15" s="95">
        <f>J15*100/J55</f>
        <v>1.9801980198019802</v>
      </c>
      <c r="T15" s="95">
        <f>T2*S15%</f>
        <v>168.31683168316832</v>
      </c>
      <c r="U15" s="91">
        <f t="shared" si="1"/>
        <v>6.7326732673267324</v>
      </c>
      <c r="Y15" s="95">
        <f>Y2*S15%</f>
        <v>7.9207920792079207</v>
      </c>
    </row>
    <row r="16" spans="1:25" x14ac:dyDescent="0.25">
      <c r="A16">
        <v>16</v>
      </c>
      <c r="B16" s="27" t="s">
        <v>165</v>
      </c>
      <c r="C16" s="11" t="s">
        <v>129</v>
      </c>
      <c r="D16" s="12" t="s">
        <v>82</v>
      </c>
      <c r="E16" s="12" t="s">
        <v>136</v>
      </c>
      <c r="F16" s="54" t="s">
        <v>173</v>
      </c>
      <c r="G16" s="54" t="s">
        <v>215</v>
      </c>
      <c r="H16" s="87">
        <v>1</v>
      </c>
      <c r="I16" s="237">
        <v>2</v>
      </c>
      <c r="J16" s="90">
        <f t="shared" si="0"/>
        <v>240</v>
      </c>
      <c r="K16" s="96"/>
      <c r="L16" s="96"/>
      <c r="M16" s="96"/>
      <c r="N16" s="96"/>
      <c r="O16" s="96"/>
      <c r="P16">
        <v>269</v>
      </c>
      <c r="R16" s="216">
        <f t="shared" si="2"/>
        <v>-29</v>
      </c>
      <c r="S16" s="95">
        <f>J16*100/J55</f>
        <v>0.66006600660066006</v>
      </c>
      <c r="T16" s="95">
        <f>T2*S16%</f>
        <v>56.105610561056103</v>
      </c>
      <c r="U16" s="91">
        <f t="shared" si="1"/>
        <v>2.2442244224422443</v>
      </c>
      <c r="Y16" s="95">
        <f>Y2*S16%</f>
        <v>2.6402640264026402</v>
      </c>
    </row>
    <row r="17" spans="1:25" x14ac:dyDescent="0.25">
      <c r="A17">
        <v>17</v>
      </c>
      <c r="B17" s="27" t="s">
        <v>91</v>
      </c>
      <c r="C17" s="11" t="s">
        <v>34</v>
      </c>
      <c r="D17" s="12" t="s">
        <v>55</v>
      </c>
      <c r="E17" s="12" t="s">
        <v>135</v>
      </c>
      <c r="F17" s="54" t="s">
        <v>149</v>
      </c>
      <c r="G17" s="54" t="s">
        <v>215</v>
      </c>
      <c r="H17" s="87">
        <v>2</v>
      </c>
      <c r="I17" s="236">
        <v>3</v>
      </c>
      <c r="J17" s="90">
        <f t="shared" si="0"/>
        <v>480</v>
      </c>
      <c r="K17" s="96"/>
      <c r="L17" s="96"/>
      <c r="M17" s="96"/>
      <c r="N17" s="96"/>
      <c r="O17" s="96"/>
      <c r="P17">
        <v>103</v>
      </c>
      <c r="R17" s="91">
        <f t="shared" si="2"/>
        <v>377</v>
      </c>
      <c r="S17" s="95">
        <f>J17*100/J55</f>
        <v>1.3201320132013201</v>
      </c>
      <c r="T17" s="95">
        <f>T2*S17%</f>
        <v>112.21122112211221</v>
      </c>
      <c r="U17" s="91">
        <f t="shared" si="1"/>
        <v>4.4884488448844886</v>
      </c>
      <c r="Y17" s="95">
        <f>Y2*S17%</f>
        <v>5.2805280528052805</v>
      </c>
    </row>
    <row r="18" spans="1:25" x14ac:dyDescent="0.25">
      <c r="A18">
        <v>18</v>
      </c>
      <c r="B18" s="82" t="s">
        <v>177</v>
      </c>
      <c r="C18" s="11" t="s">
        <v>175</v>
      </c>
      <c r="D18" s="12" t="s">
        <v>176</v>
      </c>
      <c r="E18" s="12" t="s">
        <v>172</v>
      </c>
      <c r="F18" s="54" t="s">
        <v>173</v>
      </c>
      <c r="G18" s="54" t="s">
        <v>173</v>
      </c>
      <c r="H18" s="88">
        <v>1</v>
      </c>
      <c r="I18" s="237">
        <v>2</v>
      </c>
      <c r="J18" s="90">
        <f t="shared" si="0"/>
        <v>240</v>
      </c>
      <c r="K18" s="141"/>
      <c r="L18" s="141"/>
      <c r="M18" s="143"/>
      <c r="N18" s="141"/>
      <c r="O18" s="141"/>
      <c r="P18">
        <v>12</v>
      </c>
      <c r="R18" s="91">
        <f t="shared" si="2"/>
        <v>228</v>
      </c>
      <c r="S18" s="95">
        <f>J18*100/J55</f>
        <v>0.66006600660066006</v>
      </c>
      <c r="T18" s="95">
        <f>T2*S18%</f>
        <v>56.105610561056103</v>
      </c>
      <c r="U18" s="91">
        <f t="shared" si="1"/>
        <v>2.2442244224422443</v>
      </c>
      <c r="Y18" s="95">
        <f>Y2*S18%</f>
        <v>2.6402640264026402</v>
      </c>
    </row>
    <row r="19" spans="1:25" x14ac:dyDescent="0.25">
      <c r="A19">
        <v>19</v>
      </c>
      <c r="B19" s="27" t="s">
        <v>119</v>
      </c>
      <c r="C19" s="11" t="s">
        <v>131</v>
      </c>
      <c r="D19" s="12" t="s">
        <v>85</v>
      </c>
      <c r="E19" s="12" t="s">
        <v>143</v>
      </c>
      <c r="F19" s="54" t="s">
        <v>149</v>
      </c>
      <c r="G19" s="54" t="s">
        <v>215</v>
      </c>
      <c r="H19" s="87">
        <v>1</v>
      </c>
      <c r="I19" s="237">
        <v>2</v>
      </c>
      <c r="J19" s="90">
        <f t="shared" si="0"/>
        <v>240</v>
      </c>
      <c r="K19" s="96"/>
      <c r="L19" s="96"/>
      <c r="M19" s="96"/>
      <c r="N19" s="96"/>
      <c r="O19" s="96"/>
      <c r="P19">
        <v>140</v>
      </c>
      <c r="R19" s="91">
        <f t="shared" si="2"/>
        <v>100</v>
      </c>
      <c r="S19" s="95">
        <f>J19*100/J55</f>
        <v>0.66006600660066006</v>
      </c>
      <c r="T19" s="95">
        <f>T2*S19%</f>
        <v>56.105610561056103</v>
      </c>
      <c r="U19" s="91">
        <f t="shared" si="1"/>
        <v>2.2442244224422443</v>
      </c>
      <c r="Y19" s="95">
        <f>Y2*S19%</f>
        <v>2.6402640264026402</v>
      </c>
    </row>
    <row r="20" spans="1:25" x14ac:dyDescent="0.25">
      <c r="A20">
        <v>20</v>
      </c>
      <c r="B20" s="27" t="s">
        <v>110</v>
      </c>
      <c r="C20" s="11" t="s">
        <v>122</v>
      </c>
      <c r="D20" s="12" t="s">
        <v>74</v>
      </c>
      <c r="E20" s="12" t="s">
        <v>139</v>
      </c>
      <c r="F20" s="54" t="s">
        <v>149</v>
      </c>
      <c r="G20" s="54" t="s">
        <v>173</v>
      </c>
      <c r="H20" s="87">
        <v>5</v>
      </c>
      <c r="I20" s="236">
        <v>5</v>
      </c>
      <c r="J20" s="90">
        <f t="shared" si="0"/>
        <v>1200</v>
      </c>
      <c r="K20" s="96"/>
      <c r="L20" s="96"/>
      <c r="M20" s="96"/>
      <c r="N20" s="96"/>
      <c r="O20" s="96"/>
      <c r="P20">
        <f>193+24</f>
        <v>217</v>
      </c>
      <c r="Q20">
        <f>67</f>
        <v>67</v>
      </c>
      <c r="R20" s="91">
        <f t="shared" si="2"/>
        <v>916</v>
      </c>
      <c r="S20" s="95">
        <f>J20*100/J55</f>
        <v>3.3003300330033003</v>
      </c>
      <c r="T20" s="95">
        <f>T2*S20%</f>
        <v>280.52805280528048</v>
      </c>
      <c r="U20" s="91">
        <f t="shared" si="1"/>
        <v>11.221122112211219</v>
      </c>
      <c r="Y20" s="95">
        <f>Y2*S20%</f>
        <v>13.201320132013199</v>
      </c>
    </row>
    <row r="21" spans="1:25" x14ac:dyDescent="0.25">
      <c r="A21">
        <v>21</v>
      </c>
      <c r="B21" s="27" t="s">
        <v>90</v>
      </c>
      <c r="C21" s="11" t="s">
        <v>33</v>
      </c>
      <c r="D21" s="12" t="s">
        <v>54</v>
      </c>
      <c r="E21" s="12" t="s">
        <v>134</v>
      </c>
      <c r="F21" s="54" t="s">
        <v>149</v>
      </c>
      <c r="G21" s="54" t="s">
        <v>173</v>
      </c>
      <c r="H21" s="87">
        <v>2</v>
      </c>
      <c r="I21" s="236">
        <v>3</v>
      </c>
      <c r="J21" s="90">
        <f t="shared" si="0"/>
        <v>480</v>
      </c>
      <c r="K21" s="96"/>
      <c r="L21" s="96"/>
      <c r="M21" s="96"/>
      <c r="N21" s="96"/>
      <c r="O21" s="96"/>
      <c r="P21">
        <v>60</v>
      </c>
      <c r="R21" s="91">
        <f t="shared" si="2"/>
        <v>420</v>
      </c>
      <c r="S21" s="95">
        <f>J21*100/J55</f>
        <v>1.3201320132013201</v>
      </c>
      <c r="T21" s="95">
        <f>T2*S21%</f>
        <v>112.21122112211221</v>
      </c>
      <c r="U21" s="91">
        <f t="shared" si="1"/>
        <v>4.4884488448844886</v>
      </c>
      <c r="Y21" s="95">
        <f>Y2*S21%</f>
        <v>5.2805280528052805</v>
      </c>
    </row>
    <row r="22" spans="1:25" x14ac:dyDescent="0.25">
      <c r="A22">
        <v>22</v>
      </c>
      <c r="B22" s="80" t="s">
        <v>166</v>
      </c>
      <c r="C22" s="11" t="s">
        <v>168</v>
      </c>
      <c r="D22" s="12" t="s">
        <v>167</v>
      </c>
      <c r="E22" s="12" t="s">
        <v>144</v>
      </c>
      <c r="F22" s="54" t="s">
        <v>173</v>
      </c>
      <c r="G22" s="54" t="s">
        <v>173</v>
      </c>
      <c r="H22" s="88">
        <v>1.5</v>
      </c>
      <c r="I22" s="237">
        <v>2</v>
      </c>
      <c r="J22" s="90">
        <f t="shared" si="0"/>
        <v>360</v>
      </c>
      <c r="K22" s="96"/>
      <c r="L22" s="96"/>
      <c r="M22" s="96"/>
      <c r="N22" s="96"/>
      <c r="O22" s="96"/>
      <c r="P22">
        <v>245</v>
      </c>
      <c r="R22" s="205">
        <f t="shared" si="2"/>
        <v>115</v>
      </c>
      <c r="S22" s="95">
        <f>J22*100/J55</f>
        <v>0.99009900990099009</v>
      </c>
      <c r="T22" s="95">
        <f>T2*S22%</f>
        <v>84.158415841584159</v>
      </c>
      <c r="U22" s="91">
        <f t="shared" si="1"/>
        <v>3.3663366336633662</v>
      </c>
      <c r="Y22" s="95">
        <f>Y2*S22%</f>
        <v>3.9603960396039604</v>
      </c>
    </row>
    <row r="23" spans="1:25" x14ac:dyDescent="0.25">
      <c r="A23">
        <v>23</v>
      </c>
      <c r="B23" s="27" t="s">
        <v>99</v>
      </c>
      <c r="C23" s="11" t="s">
        <v>41</v>
      </c>
      <c r="D23" s="12" t="s">
        <v>63</v>
      </c>
      <c r="E23" s="12" t="s">
        <v>137</v>
      </c>
      <c r="F23" s="54" t="s">
        <v>149</v>
      </c>
      <c r="G23" s="54" t="s">
        <v>215</v>
      </c>
      <c r="H23" s="87">
        <v>6</v>
      </c>
      <c r="I23" s="236">
        <v>5</v>
      </c>
      <c r="J23" s="90">
        <f t="shared" si="0"/>
        <v>1440</v>
      </c>
      <c r="K23" s="96"/>
      <c r="L23" s="96"/>
      <c r="M23" s="96"/>
      <c r="N23" s="96"/>
      <c r="O23" s="96"/>
      <c r="P23">
        <v>236</v>
      </c>
      <c r="Q23">
        <f>40+103</f>
        <v>143</v>
      </c>
      <c r="R23" s="91">
        <f>J23-K23-L23-M23-N23-O23-P23-Q23</f>
        <v>1061</v>
      </c>
      <c r="S23" s="95">
        <f>J23*100/J55</f>
        <v>3.9603960396039604</v>
      </c>
      <c r="T23" s="95">
        <f>T2*S23%</f>
        <v>336.63366336633663</v>
      </c>
      <c r="U23" s="91">
        <f t="shared" si="1"/>
        <v>13.465346534653465</v>
      </c>
      <c r="Y23" s="95">
        <f>Y2*S23%</f>
        <v>15.841584158415841</v>
      </c>
    </row>
    <row r="24" spans="1:25" x14ac:dyDescent="0.25">
      <c r="A24">
        <v>24</v>
      </c>
      <c r="B24" s="77" t="s">
        <v>180</v>
      </c>
      <c r="C24" s="11" t="s">
        <v>178</v>
      </c>
      <c r="D24" s="12" t="s">
        <v>179</v>
      </c>
      <c r="E24" s="12" t="s">
        <v>172</v>
      </c>
      <c r="F24" s="54" t="s">
        <v>173</v>
      </c>
      <c r="G24" s="54" t="s">
        <v>173</v>
      </c>
      <c r="H24" s="88">
        <v>2</v>
      </c>
      <c r="I24" s="236">
        <v>3</v>
      </c>
      <c r="J24" s="90">
        <f t="shared" si="0"/>
        <v>480</v>
      </c>
      <c r="K24" s="96"/>
      <c r="L24" s="96"/>
      <c r="M24" s="99"/>
      <c r="N24" s="96"/>
      <c r="O24" s="96"/>
      <c r="P24">
        <v>100</v>
      </c>
      <c r="R24" s="91">
        <f t="shared" si="2"/>
        <v>380</v>
      </c>
      <c r="S24" s="95">
        <f>J24*100/J55</f>
        <v>1.3201320132013201</v>
      </c>
      <c r="T24" s="95">
        <f>T2*S24%</f>
        <v>112.21122112211221</v>
      </c>
      <c r="U24" s="91">
        <f t="shared" si="1"/>
        <v>4.4884488448844886</v>
      </c>
      <c r="Y24" s="95">
        <f>Y2*S24%</f>
        <v>5.2805280528052805</v>
      </c>
    </row>
    <row r="25" spans="1:25" x14ac:dyDescent="0.25">
      <c r="A25">
        <v>26</v>
      </c>
      <c r="B25" s="81" t="s">
        <v>183</v>
      </c>
      <c r="C25" s="11" t="s">
        <v>181</v>
      </c>
      <c r="D25" s="12" t="s">
        <v>182</v>
      </c>
      <c r="E25" s="12" t="s">
        <v>172</v>
      </c>
      <c r="F25" s="54" t="s">
        <v>173</v>
      </c>
      <c r="G25" s="54" t="s">
        <v>173</v>
      </c>
      <c r="H25" s="89">
        <v>1</v>
      </c>
      <c r="I25" s="237">
        <v>2</v>
      </c>
      <c r="J25" s="90">
        <f t="shared" si="0"/>
        <v>240</v>
      </c>
      <c r="K25" s="96"/>
      <c r="L25" s="96"/>
      <c r="M25" s="99"/>
      <c r="N25" s="96"/>
      <c r="O25" s="96"/>
      <c r="P25">
        <v>81</v>
      </c>
      <c r="R25" s="91">
        <f t="shared" si="2"/>
        <v>159</v>
      </c>
      <c r="S25" s="95">
        <f>J25*100/J55</f>
        <v>0.66006600660066006</v>
      </c>
      <c r="T25" s="95">
        <f>T2*S25%</f>
        <v>56.105610561056103</v>
      </c>
      <c r="U25" s="91">
        <f t="shared" si="1"/>
        <v>2.2442244224422443</v>
      </c>
      <c r="Y25" s="95">
        <f>Y2*S25%</f>
        <v>2.6402640264026402</v>
      </c>
    </row>
    <row r="26" spans="1:25" x14ac:dyDescent="0.25">
      <c r="A26">
        <v>27</v>
      </c>
      <c r="B26" s="27" t="s">
        <v>115</v>
      </c>
      <c r="C26" s="11" t="s">
        <v>126</v>
      </c>
      <c r="D26" s="12" t="s">
        <v>79</v>
      </c>
      <c r="E26" s="12" t="s">
        <v>141</v>
      </c>
      <c r="F26" s="54" t="s">
        <v>149</v>
      </c>
      <c r="G26" s="54" t="s">
        <v>173</v>
      </c>
      <c r="H26" s="87">
        <v>5</v>
      </c>
      <c r="I26" s="236">
        <v>5</v>
      </c>
      <c r="J26" s="90">
        <f t="shared" si="0"/>
        <v>1200</v>
      </c>
      <c r="K26" s="96"/>
      <c r="L26" s="96"/>
      <c r="M26" s="96"/>
      <c r="N26" s="96"/>
      <c r="O26" s="96"/>
      <c r="P26">
        <v>344</v>
      </c>
      <c r="R26" s="91">
        <f t="shared" si="2"/>
        <v>856</v>
      </c>
      <c r="S26" s="95">
        <f>J26*100/J55</f>
        <v>3.3003300330033003</v>
      </c>
      <c r="T26" s="95">
        <f>T2*S26%</f>
        <v>280.52805280528048</v>
      </c>
      <c r="U26" s="91">
        <f t="shared" si="1"/>
        <v>11.221122112211219</v>
      </c>
      <c r="Y26" s="95">
        <f>Y2*S26%</f>
        <v>13.201320132013199</v>
      </c>
    </row>
    <row r="27" spans="1:25" x14ac:dyDescent="0.25">
      <c r="A27">
        <v>29</v>
      </c>
      <c r="B27" s="27" t="s">
        <v>114</v>
      </c>
      <c r="C27" s="11" t="s">
        <v>125</v>
      </c>
      <c r="D27" s="12" t="s">
        <v>78</v>
      </c>
      <c r="E27" s="12" t="s">
        <v>140</v>
      </c>
      <c r="F27" s="54" t="s">
        <v>149</v>
      </c>
      <c r="G27" s="54" t="s">
        <v>215</v>
      </c>
      <c r="H27" s="87">
        <v>4.5</v>
      </c>
      <c r="I27" s="236">
        <v>4</v>
      </c>
      <c r="J27" s="90">
        <f t="shared" si="0"/>
        <v>1080</v>
      </c>
      <c r="K27" s="96"/>
      <c r="L27" s="96"/>
      <c r="M27" s="96"/>
      <c r="N27" s="96"/>
      <c r="O27" s="96"/>
      <c r="P27">
        <v>272</v>
      </c>
      <c r="R27" s="91">
        <f t="shared" si="2"/>
        <v>808</v>
      </c>
      <c r="S27" s="95">
        <f>J27*100/J55</f>
        <v>2.9702970297029703</v>
      </c>
      <c r="T27" s="95">
        <f>T2*S27%</f>
        <v>252.47524752475246</v>
      </c>
      <c r="U27" s="91">
        <f t="shared" si="1"/>
        <v>10.099009900990099</v>
      </c>
      <c r="Y27" s="95">
        <f>Y2*S27%</f>
        <v>11.881188118811881</v>
      </c>
    </row>
    <row r="28" spans="1:25" x14ac:dyDescent="0.25">
      <c r="A28">
        <v>30</v>
      </c>
      <c r="B28" s="27" t="s">
        <v>117</v>
      </c>
      <c r="C28" s="11" t="s">
        <v>130</v>
      </c>
      <c r="D28" s="12" t="s">
        <v>83</v>
      </c>
      <c r="E28" s="12" t="s">
        <v>143</v>
      </c>
      <c r="F28" s="54" t="s">
        <v>149</v>
      </c>
      <c r="G28" s="54" t="s">
        <v>173</v>
      </c>
      <c r="H28" s="87">
        <v>1.5</v>
      </c>
      <c r="I28" s="237">
        <v>2</v>
      </c>
      <c r="J28" s="90">
        <f t="shared" si="0"/>
        <v>360</v>
      </c>
      <c r="K28" s="96"/>
      <c r="L28" s="96"/>
      <c r="M28" s="96"/>
      <c r="N28" s="96"/>
      <c r="O28" s="96"/>
      <c r="P28">
        <v>118</v>
      </c>
      <c r="R28" s="91">
        <f t="shared" si="2"/>
        <v>242</v>
      </c>
      <c r="S28" s="95">
        <f>J28*100/J55</f>
        <v>0.99009900990099009</v>
      </c>
      <c r="T28" s="95">
        <f>T2*S28%</f>
        <v>84.158415841584159</v>
      </c>
      <c r="U28" s="91">
        <f t="shared" si="1"/>
        <v>3.3663366336633662</v>
      </c>
      <c r="Y28" s="95">
        <f>Y2*S28%</f>
        <v>3.9603960396039604</v>
      </c>
    </row>
    <row r="29" spans="1:25" x14ac:dyDescent="0.25">
      <c r="A29">
        <v>32</v>
      </c>
      <c r="B29" s="27" t="s">
        <v>94</v>
      </c>
      <c r="C29" s="11" t="s">
        <v>36</v>
      </c>
      <c r="D29" s="12" t="s">
        <v>58</v>
      </c>
      <c r="E29" s="12" t="s">
        <v>136</v>
      </c>
      <c r="F29" s="54" t="s">
        <v>149</v>
      </c>
      <c r="G29" s="54" t="s">
        <v>173</v>
      </c>
      <c r="H29" s="87">
        <v>2</v>
      </c>
      <c r="I29" s="236">
        <v>3</v>
      </c>
      <c r="J29" s="90">
        <f t="shared" si="0"/>
        <v>480</v>
      </c>
      <c r="K29" s="96"/>
      <c r="L29" s="96"/>
      <c r="M29" s="96"/>
      <c r="N29" s="96"/>
      <c r="O29" s="96"/>
      <c r="P29">
        <v>147</v>
      </c>
      <c r="R29" s="91">
        <f t="shared" si="2"/>
        <v>333</v>
      </c>
      <c r="S29" s="95">
        <f>J29*100/J55</f>
        <v>1.3201320132013201</v>
      </c>
      <c r="T29" s="95">
        <f>T2*S29%</f>
        <v>112.21122112211221</v>
      </c>
      <c r="U29" s="91">
        <f t="shared" si="1"/>
        <v>4.4884488448844886</v>
      </c>
      <c r="Y29" s="95">
        <f>Y2*S29%</f>
        <v>5.2805280528052805</v>
      </c>
    </row>
    <row r="30" spans="1:25" x14ac:dyDescent="0.25">
      <c r="A30">
        <v>33</v>
      </c>
      <c r="B30" s="27" t="s">
        <v>89</v>
      </c>
      <c r="C30" s="11" t="s">
        <v>32</v>
      </c>
      <c r="D30" s="12" t="s">
        <v>53</v>
      </c>
      <c r="E30" s="12" t="s">
        <v>133</v>
      </c>
      <c r="F30" s="54" t="s">
        <v>173</v>
      </c>
      <c r="G30" s="54" t="s">
        <v>215</v>
      </c>
      <c r="H30" s="87">
        <v>1</v>
      </c>
      <c r="I30" s="237">
        <v>2</v>
      </c>
      <c r="J30" s="90">
        <f t="shared" si="0"/>
        <v>240</v>
      </c>
      <c r="K30" s="141"/>
      <c r="L30" s="141"/>
      <c r="M30" s="141"/>
      <c r="N30" s="141"/>
      <c r="O30" s="141"/>
      <c r="P30">
        <v>54</v>
      </c>
      <c r="R30" s="91">
        <f t="shared" si="2"/>
        <v>186</v>
      </c>
      <c r="S30" s="95">
        <f>J30*100/J55</f>
        <v>0.66006600660066006</v>
      </c>
      <c r="T30" s="95">
        <f>T2*S30%</f>
        <v>56.105610561056103</v>
      </c>
      <c r="U30" s="91">
        <f t="shared" si="1"/>
        <v>2.2442244224422443</v>
      </c>
      <c r="Y30" s="95">
        <f>Y2*S30%</f>
        <v>2.6402640264026402</v>
      </c>
    </row>
    <row r="31" spans="1:25" x14ac:dyDescent="0.25">
      <c r="A31">
        <v>34</v>
      </c>
      <c r="B31" s="27" t="s">
        <v>95</v>
      </c>
      <c r="C31" s="11" t="s">
        <v>37</v>
      </c>
      <c r="D31" s="12" t="s">
        <v>59</v>
      </c>
      <c r="E31" s="12" t="s">
        <v>137</v>
      </c>
      <c r="F31" s="54" t="s">
        <v>149</v>
      </c>
      <c r="G31" s="54" t="s">
        <v>215</v>
      </c>
      <c r="H31" s="87">
        <v>11</v>
      </c>
      <c r="I31" s="236">
        <v>5</v>
      </c>
      <c r="J31" s="90">
        <f t="shared" si="0"/>
        <v>2640</v>
      </c>
      <c r="K31" s="96"/>
      <c r="L31" s="96"/>
      <c r="M31" s="96"/>
      <c r="N31" s="96"/>
      <c r="O31" s="96"/>
      <c r="P31">
        <v>637</v>
      </c>
      <c r="Q31">
        <f>31+11</f>
        <v>42</v>
      </c>
      <c r="R31" s="91">
        <f t="shared" si="2"/>
        <v>1961</v>
      </c>
      <c r="S31" s="95">
        <f>J31*100/J55</f>
        <v>7.2607260726072607</v>
      </c>
      <c r="T31" s="95">
        <f>T2*S31%</f>
        <v>617.16171617161717</v>
      </c>
      <c r="U31" s="91">
        <f t="shared" si="1"/>
        <v>24.686468646864686</v>
      </c>
      <c r="Y31" s="95">
        <f>Y2*S31%</f>
        <v>29.042904290429046</v>
      </c>
    </row>
    <row r="32" spans="1:25" x14ac:dyDescent="0.25">
      <c r="A32">
        <v>36</v>
      </c>
      <c r="B32" s="27" t="s">
        <v>155</v>
      </c>
      <c r="C32" s="11" t="s">
        <v>156</v>
      </c>
      <c r="D32" s="12" t="s">
        <v>157</v>
      </c>
      <c r="E32" s="12" t="s">
        <v>137</v>
      </c>
      <c r="F32" s="54" t="s">
        <v>173</v>
      </c>
      <c r="G32" s="54" t="s">
        <v>173</v>
      </c>
      <c r="H32" s="88">
        <v>4</v>
      </c>
      <c r="I32" s="237">
        <v>4</v>
      </c>
      <c r="J32" s="90">
        <f t="shared" si="0"/>
        <v>960</v>
      </c>
      <c r="K32" s="96"/>
      <c r="L32" s="96"/>
      <c r="M32" s="96"/>
      <c r="N32" s="96"/>
      <c r="O32" s="96"/>
      <c r="P32">
        <v>77</v>
      </c>
      <c r="R32" s="91">
        <f t="shared" si="2"/>
        <v>883</v>
      </c>
      <c r="S32" s="95">
        <f>J32*100/J55</f>
        <v>2.6402640264026402</v>
      </c>
      <c r="T32" s="95">
        <f>T2*S32%</f>
        <v>224.42244224422441</v>
      </c>
      <c r="U32" s="91">
        <f t="shared" si="1"/>
        <v>8.9768976897689772</v>
      </c>
      <c r="Y32" s="95">
        <f>Y2*S32%</f>
        <v>10.561056105610561</v>
      </c>
    </row>
    <row r="33" spans="1:25" x14ac:dyDescent="0.25">
      <c r="A33">
        <v>37</v>
      </c>
      <c r="B33" s="77" t="s">
        <v>185</v>
      </c>
      <c r="C33" s="11" t="s">
        <v>178</v>
      </c>
      <c r="D33" s="12" t="s">
        <v>184</v>
      </c>
      <c r="E33" s="12" t="s">
        <v>172</v>
      </c>
      <c r="F33" s="54" t="s">
        <v>173</v>
      </c>
      <c r="G33" s="54" t="s">
        <v>173</v>
      </c>
      <c r="H33" s="89">
        <v>1</v>
      </c>
      <c r="I33" s="237">
        <v>2</v>
      </c>
      <c r="J33" s="90">
        <f t="shared" si="0"/>
        <v>240</v>
      </c>
      <c r="K33" s="96"/>
      <c r="L33" s="96"/>
      <c r="M33" s="99"/>
      <c r="N33" s="96"/>
      <c r="O33" s="96"/>
      <c r="P33">
        <v>43</v>
      </c>
      <c r="R33" s="91">
        <f t="shared" si="2"/>
        <v>197</v>
      </c>
      <c r="S33" s="95">
        <f>J33*100/J55</f>
        <v>0.66006600660066006</v>
      </c>
      <c r="T33" s="95">
        <f>T2*S33%</f>
        <v>56.105610561056103</v>
      </c>
      <c r="U33" s="91">
        <f t="shared" si="1"/>
        <v>2.2442244224422443</v>
      </c>
      <c r="Y33" s="95">
        <f>Y2*S33%</f>
        <v>2.6402640264026402</v>
      </c>
    </row>
    <row r="34" spans="1:25" x14ac:dyDescent="0.25">
      <c r="A34">
        <v>38</v>
      </c>
      <c r="B34" s="27" t="s">
        <v>106</v>
      </c>
      <c r="C34" s="11" t="s">
        <v>48</v>
      </c>
      <c r="D34" s="12" t="s">
        <v>70</v>
      </c>
      <c r="E34" s="12" t="s">
        <v>139</v>
      </c>
      <c r="F34" s="54" t="s">
        <v>149</v>
      </c>
      <c r="G34" s="54" t="s">
        <v>173</v>
      </c>
      <c r="H34" s="87">
        <v>2</v>
      </c>
      <c r="I34" s="236">
        <v>3</v>
      </c>
      <c r="J34" s="90">
        <f t="shared" si="0"/>
        <v>480</v>
      </c>
      <c r="K34" s="96"/>
      <c r="L34" s="96"/>
      <c r="M34" s="96"/>
      <c r="N34" s="96"/>
      <c r="O34" s="96"/>
      <c r="P34">
        <v>214</v>
      </c>
      <c r="R34" s="91">
        <f t="shared" si="2"/>
        <v>266</v>
      </c>
      <c r="S34" s="95">
        <f>J34*100/J55</f>
        <v>1.3201320132013201</v>
      </c>
      <c r="T34" s="95">
        <f>T2*S34%</f>
        <v>112.21122112211221</v>
      </c>
      <c r="U34" s="91">
        <f t="shared" si="1"/>
        <v>4.4884488448844886</v>
      </c>
      <c r="Y34" s="95">
        <f>Y2*S34%</f>
        <v>5.2805280528052805</v>
      </c>
    </row>
    <row r="35" spans="1:25" x14ac:dyDescent="0.25">
      <c r="A35">
        <v>39</v>
      </c>
      <c r="B35" s="27" t="s">
        <v>158</v>
      </c>
      <c r="C35" s="74" t="s">
        <v>159</v>
      </c>
      <c r="D35" s="75" t="s">
        <v>160</v>
      </c>
      <c r="E35" s="75" t="s">
        <v>137</v>
      </c>
      <c r="F35" s="76" t="s">
        <v>173</v>
      </c>
      <c r="G35" s="76" t="s">
        <v>173</v>
      </c>
      <c r="H35" s="88">
        <v>2</v>
      </c>
      <c r="I35" s="236">
        <v>3</v>
      </c>
      <c r="J35" s="90">
        <f t="shared" si="0"/>
        <v>480</v>
      </c>
      <c r="K35" s="96"/>
      <c r="L35" s="96"/>
      <c r="M35" s="96"/>
      <c r="N35" s="96"/>
      <c r="O35" s="96"/>
      <c r="P35">
        <v>50</v>
      </c>
      <c r="R35" s="91">
        <f t="shared" ref="R35:R54" si="3">J35-K35-L35-M35-N35-O35-P35-Q35</f>
        <v>430</v>
      </c>
      <c r="S35" s="95">
        <f>J35*100/J55</f>
        <v>1.3201320132013201</v>
      </c>
      <c r="T35" s="95">
        <f>T2*S35%</f>
        <v>112.21122112211221</v>
      </c>
      <c r="U35" s="91">
        <f t="shared" si="1"/>
        <v>4.4884488448844886</v>
      </c>
      <c r="Y35" s="95">
        <f>Y2*S35%</f>
        <v>5.2805280528052805</v>
      </c>
    </row>
    <row r="36" spans="1:25" x14ac:dyDescent="0.25">
      <c r="A36">
        <v>40</v>
      </c>
      <c r="B36" s="27" t="s">
        <v>111</v>
      </c>
      <c r="C36" s="11" t="s">
        <v>122</v>
      </c>
      <c r="D36" s="12" t="s">
        <v>75</v>
      </c>
      <c r="E36" s="12" t="s">
        <v>139</v>
      </c>
      <c r="F36" s="76" t="s">
        <v>149</v>
      </c>
      <c r="G36" s="76" t="s">
        <v>173</v>
      </c>
      <c r="H36" s="87">
        <v>1</v>
      </c>
      <c r="I36" s="237">
        <v>2</v>
      </c>
      <c r="J36" s="90">
        <f t="shared" si="0"/>
        <v>240</v>
      </c>
      <c r="K36" s="96"/>
      <c r="L36" s="96"/>
      <c r="M36" s="96"/>
      <c r="N36" s="96"/>
      <c r="O36" s="96"/>
      <c r="P36">
        <v>78</v>
      </c>
      <c r="R36" s="91">
        <f t="shared" si="3"/>
        <v>162</v>
      </c>
      <c r="S36" s="95">
        <f>J36*100/J55</f>
        <v>0.66006600660066006</v>
      </c>
      <c r="T36" s="95">
        <f>T2*S36%</f>
        <v>56.105610561056103</v>
      </c>
      <c r="U36" s="91">
        <f t="shared" si="1"/>
        <v>2.2442244224422443</v>
      </c>
      <c r="Y36" s="95">
        <f>Y2*S36%</f>
        <v>2.6402640264026402</v>
      </c>
    </row>
    <row r="37" spans="1:25" x14ac:dyDescent="0.25">
      <c r="A37">
        <v>41</v>
      </c>
      <c r="B37" s="79" t="s">
        <v>108</v>
      </c>
      <c r="C37" s="11" t="s">
        <v>50</v>
      </c>
      <c r="D37" s="12" t="s">
        <v>72</v>
      </c>
      <c r="E37" s="12" t="s">
        <v>139</v>
      </c>
      <c r="F37" s="76" t="s">
        <v>149</v>
      </c>
      <c r="G37" s="76" t="s">
        <v>173</v>
      </c>
      <c r="H37" s="87">
        <v>1.5</v>
      </c>
      <c r="I37" s="237">
        <v>2</v>
      </c>
      <c r="J37" s="90">
        <f t="shared" si="0"/>
        <v>360</v>
      </c>
      <c r="K37" s="96"/>
      <c r="L37" s="96"/>
      <c r="M37" s="96"/>
      <c r="N37" s="96"/>
      <c r="O37" s="96"/>
      <c r="P37">
        <v>227</v>
      </c>
      <c r="R37" s="91">
        <f t="shared" si="3"/>
        <v>133</v>
      </c>
      <c r="S37" s="95">
        <f>J37*100/J55</f>
        <v>0.99009900990099009</v>
      </c>
      <c r="T37" s="95">
        <f>T2*S37%</f>
        <v>84.158415841584159</v>
      </c>
      <c r="U37" s="91">
        <f t="shared" si="1"/>
        <v>3.3663366336633662</v>
      </c>
      <c r="Y37" s="95">
        <f>Y2*S37%</f>
        <v>3.9603960396039604</v>
      </c>
    </row>
    <row r="38" spans="1:25" x14ac:dyDescent="0.25">
      <c r="A38">
        <v>42</v>
      </c>
      <c r="B38" s="79" t="s">
        <v>118</v>
      </c>
      <c r="C38" s="11" t="s">
        <v>130</v>
      </c>
      <c r="D38" s="12" t="s">
        <v>84</v>
      </c>
      <c r="E38" s="12" t="s">
        <v>143</v>
      </c>
      <c r="F38" s="76" t="s">
        <v>149</v>
      </c>
      <c r="G38" s="76" t="s">
        <v>215</v>
      </c>
      <c r="H38" s="87">
        <v>1</v>
      </c>
      <c r="I38" s="237">
        <v>2</v>
      </c>
      <c r="J38" s="90">
        <f t="shared" si="0"/>
        <v>240</v>
      </c>
      <c r="K38" s="96"/>
      <c r="L38" s="96"/>
      <c r="M38" s="96"/>
      <c r="N38" s="96"/>
      <c r="O38" s="96"/>
      <c r="P38">
        <v>66</v>
      </c>
      <c r="R38" s="91">
        <f t="shared" si="3"/>
        <v>174</v>
      </c>
      <c r="S38" s="95">
        <f>J38*100/J55</f>
        <v>0.66006600660066006</v>
      </c>
      <c r="T38" s="95">
        <f>T2*S38%</f>
        <v>56.105610561056103</v>
      </c>
      <c r="U38" s="91">
        <f t="shared" si="1"/>
        <v>2.2442244224422443</v>
      </c>
      <c r="Y38" s="95">
        <f>Y2*S38%</f>
        <v>2.6402640264026402</v>
      </c>
    </row>
    <row r="39" spans="1:25" x14ac:dyDescent="0.25">
      <c r="A39">
        <v>43</v>
      </c>
      <c r="B39" s="78" t="s">
        <v>188</v>
      </c>
      <c r="C39" s="11" t="s">
        <v>186</v>
      </c>
      <c r="D39" s="12" t="s">
        <v>187</v>
      </c>
      <c r="E39" s="12" t="s">
        <v>172</v>
      </c>
      <c r="F39" s="76" t="s">
        <v>173</v>
      </c>
      <c r="G39" s="76" t="s">
        <v>173</v>
      </c>
      <c r="H39" s="88">
        <v>1.5</v>
      </c>
      <c r="I39" s="237">
        <v>2</v>
      </c>
      <c r="J39" s="90">
        <f t="shared" si="0"/>
        <v>360</v>
      </c>
      <c r="K39" s="96"/>
      <c r="L39" s="96"/>
      <c r="M39" s="99"/>
      <c r="N39" s="96"/>
      <c r="O39" s="96"/>
      <c r="P39">
        <v>123</v>
      </c>
      <c r="R39" s="91">
        <f t="shared" si="3"/>
        <v>237</v>
      </c>
      <c r="S39" s="95">
        <f>J39*100/J55</f>
        <v>0.99009900990099009</v>
      </c>
      <c r="T39" s="95">
        <f>T2*S39%</f>
        <v>84.158415841584159</v>
      </c>
      <c r="U39" s="91">
        <f t="shared" si="1"/>
        <v>3.3663366336633662</v>
      </c>
      <c r="Y39" s="95">
        <f>Y2*S39%</f>
        <v>3.9603960396039604</v>
      </c>
    </row>
    <row r="40" spans="1:25" x14ac:dyDescent="0.25">
      <c r="A40">
        <v>45</v>
      </c>
      <c r="B40" s="78" t="s">
        <v>190</v>
      </c>
      <c r="C40" s="11" t="s">
        <v>186</v>
      </c>
      <c r="D40" s="12" t="s">
        <v>189</v>
      </c>
      <c r="E40" s="12" t="s">
        <v>172</v>
      </c>
      <c r="F40" s="76" t="s">
        <v>173</v>
      </c>
      <c r="G40" s="76" t="s">
        <v>173</v>
      </c>
      <c r="H40" s="88">
        <v>1</v>
      </c>
      <c r="I40" s="237">
        <v>2</v>
      </c>
      <c r="J40" s="90">
        <f t="shared" si="0"/>
        <v>240</v>
      </c>
      <c r="K40" s="96"/>
      <c r="L40" s="96"/>
      <c r="M40" s="99"/>
      <c r="N40" s="96"/>
      <c r="O40" s="96"/>
      <c r="P40">
        <v>86</v>
      </c>
      <c r="R40" s="91">
        <f t="shared" si="3"/>
        <v>154</v>
      </c>
      <c r="S40" s="95">
        <f>J40*100/J55</f>
        <v>0.66006600660066006</v>
      </c>
      <c r="T40" s="95">
        <f>T2*S40%</f>
        <v>56.105610561056103</v>
      </c>
      <c r="U40" s="91">
        <f t="shared" si="1"/>
        <v>2.2442244224422443</v>
      </c>
      <c r="Y40" s="95">
        <f>Y2*S40%</f>
        <v>2.6402640264026402</v>
      </c>
    </row>
    <row r="41" spans="1:25" x14ac:dyDescent="0.25">
      <c r="A41">
        <v>46</v>
      </c>
      <c r="B41" s="79" t="s">
        <v>88</v>
      </c>
      <c r="C41" s="11" t="s">
        <v>170</v>
      </c>
      <c r="D41" s="12" t="s">
        <v>52</v>
      </c>
      <c r="E41" s="12" t="s">
        <v>133</v>
      </c>
      <c r="F41" s="76" t="s">
        <v>149</v>
      </c>
      <c r="G41" s="76" t="s">
        <v>215</v>
      </c>
      <c r="H41" s="87">
        <v>1.5</v>
      </c>
      <c r="I41" s="237">
        <v>2</v>
      </c>
      <c r="J41" s="90">
        <f t="shared" si="0"/>
        <v>360</v>
      </c>
      <c r="K41" s="96"/>
      <c r="L41" s="96"/>
      <c r="M41" s="96"/>
      <c r="N41" s="96"/>
      <c r="O41" s="96"/>
      <c r="P41">
        <v>116</v>
      </c>
      <c r="R41" s="91">
        <f t="shared" si="3"/>
        <v>244</v>
      </c>
      <c r="S41" s="95">
        <f>J41*100/J55</f>
        <v>0.99009900990099009</v>
      </c>
      <c r="T41" s="95">
        <f>T2*S41%</f>
        <v>84.158415841584159</v>
      </c>
      <c r="U41" s="91">
        <f t="shared" si="1"/>
        <v>3.3663366336633662</v>
      </c>
      <c r="Y41" s="95">
        <f>Y2*S41%</f>
        <v>3.9603960396039604</v>
      </c>
    </row>
    <row r="42" spans="1:25" x14ac:dyDescent="0.25">
      <c r="A42">
        <v>47</v>
      </c>
      <c r="B42" s="79" t="s">
        <v>87</v>
      </c>
      <c r="C42" s="11" t="s">
        <v>31</v>
      </c>
      <c r="D42" s="12" t="s">
        <v>51</v>
      </c>
      <c r="E42" s="12" t="s">
        <v>133</v>
      </c>
      <c r="F42" s="76" t="s">
        <v>149</v>
      </c>
      <c r="G42" s="76" t="s">
        <v>173</v>
      </c>
      <c r="H42" s="87">
        <v>4</v>
      </c>
      <c r="I42" s="236">
        <v>4</v>
      </c>
      <c r="J42" s="90">
        <f t="shared" si="0"/>
        <v>960</v>
      </c>
      <c r="K42" s="96"/>
      <c r="L42" s="96"/>
      <c r="M42" s="96"/>
      <c r="N42" s="96"/>
      <c r="O42" s="96"/>
      <c r="P42">
        <v>728</v>
      </c>
      <c r="R42" s="205">
        <f t="shared" si="3"/>
        <v>232</v>
      </c>
      <c r="S42" s="95">
        <f>J42*100/J55</f>
        <v>2.6402640264026402</v>
      </c>
      <c r="T42" s="95">
        <f>T2*S42%</f>
        <v>224.42244224422441</v>
      </c>
      <c r="U42" s="91">
        <f t="shared" si="1"/>
        <v>8.9768976897689772</v>
      </c>
      <c r="Y42" s="95">
        <f>Y2*S42%</f>
        <v>10.561056105610561</v>
      </c>
    </row>
    <row r="43" spans="1:25" x14ac:dyDescent="0.25">
      <c r="A43">
        <v>48</v>
      </c>
      <c r="B43" s="78" t="s">
        <v>193</v>
      </c>
      <c r="C43" s="11" t="s">
        <v>191</v>
      </c>
      <c r="D43" s="12" t="s">
        <v>192</v>
      </c>
      <c r="E43" s="12" t="s">
        <v>172</v>
      </c>
      <c r="F43" s="76" t="s">
        <v>173</v>
      </c>
      <c r="G43" s="76" t="s">
        <v>214</v>
      </c>
      <c r="H43" s="88">
        <v>2</v>
      </c>
      <c r="I43" s="236">
        <v>3</v>
      </c>
      <c r="J43" s="90">
        <f t="shared" si="0"/>
        <v>480</v>
      </c>
      <c r="K43" s="96"/>
      <c r="L43" s="96"/>
      <c r="M43" s="99"/>
      <c r="N43" s="96"/>
      <c r="O43" s="96"/>
      <c r="P43">
        <v>104</v>
      </c>
      <c r="R43" s="91">
        <f t="shared" si="3"/>
        <v>376</v>
      </c>
      <c r="S43" s="95">
        <f>J43*100/J55</f>
        <v>1.3201320132013201</v>
      </c>
      <c r="T43" s="95">
        <f>T2*S43%</f>
        <v>112.21122112211221</v>
      </c>
      <c r="U43" s="91">
        <f t="shared" si="1"/>
        <v>4.4884488448844886</v>
      </c>
      <c r="Y43" s="95">
        <f>Y2*S43%</f>
        <v>5.2805280528052805</v>
      </c>
    </row>
    <row r="44" spans="1:25" x14ac:dyDescent="0.25">
      <c r="A44">
        <v>49</v>
      </c>
      <c r="B44" s="78" t="s">
        <v>196</v>
      </c>
      <c r="C44" s="11" t="s">
        <v>194</v>
      </c>
      <c r="D44" s="12" t="s">
        <v>195</v>
      </c>
      <c r="E44" s="12" t="s">
        <v>172</v>
      </c>
      <c r="F44" s="76" t="s">
        <v>173</v>
      </c>
      <c r="G44" s="76" t="s">
        <v>173</v>
      </c>
      <c r="H44" s="88">
        <v>1</v>
      </c>
      <c r="I44" s="237">
        <v>2</v>
      </c>
      <c r="J44" s="90">
        <f t="shared" si="0"/>
        <v>240</v>
      </c>
      <c r="K44" s="141"/>
      <c r="L44" s="141"/>
      <c r="M44" s="143"/>
      <c r="N44" s="141"/>
      <c r="O44" s="141"/>
      <c r="P44">
        <v>94</v>
      </c>
      <c r="R44" s="91">
        <f t="shared" si="3"/>
        <v>146</v>
      </c>
      <c r="S44" s="95">
        <f>J44*100/J55</f>
        <v>0.66006600660066006</v>
      </c>
      <c r="T44" s="95">
        <f>T2*S44%</f>
        <v>56.105610561056103</v>
      </c>
      <c r="U44" s="91">
        <f t="shared" si="1"/>
        <v>2.2442244224422443</v>
      </c>
      <c r="Y44" s="95">
        <f>Y2*S44%</f>
        <v>2.6402640264026402</v>
      </c>
    </row>
    <row r="45" spans="1:25" x14ac:dyDescent="0.25">
      <c r="A45">
        <v>50</v>
      </c>
      <c r="B45" s="79" t="s">
        <v>120</v>
      </c>
      <c r="C45" s="11" t="s">
        <v>132</v>
      </c>
      <c r="D45" s="12" t="s">
        <v>86</v>
      </c>
      <c r="E45" s="12" t="s">
        <v>144</v>
      </c>
      <c r="F45" s="76" t="s">
        <v>149</v>
      </c>
      <c r="G45" s="76" t="s">
        <v>215</v>
      </c>
      <c r="H45" s="87">
        <v>6</v>
      </c>
      <c r="I45" s="236">
        <v>5</v>
      </c>
      <c r="J45" s="90">
        <f t="shared" si="0"/>
        <v>1440</v>
      </c>
      <c r="K45" s="141"/>
      <c r="L45" s="141"/>
      <c r="M45" s="141"/>
      <c r="N45" s="141"/>
      <c r="O45" s="141"/>
      <c r="P45">
        <v>110</v>
      </c>
      <c r="R45" s="207">
        <f t="shared" si="3"/>
        <v>1330</v>
      </c>
      <c r="S45" s="95">
        <f>J45*100/J55</f>
        <v>3.9603960396039604</v>
      </c>
      <c r="T45" s="95">
        <f>T2*S45%</f>
        <v>336.63366336633663</v>
      </c>
      <c r="U45" s="91">
        <f t="shared" si="1"/>
        <v>13.465346534653465</v>
      </c>
      <c r="Y45" s="95">
        <f>Y2*S45%</f>
        <v>15.841584158415841</v>
      </c>
    </row>
    <row r="46" spans="1:25" x14ac:dyDescent="0.25">
      <c r="A46">
        <v>51</v>
      </c>
      <c r="B46" s="78" t="s">
        <v>199</v>
      </c>
      <c r="C46" s="11" t="s">
        <v>197</v>
      </c>
      <c r="D46" s="12" t="s">
        <v>198</v>
      </c>
      <c r="E46" s="12" t="s">
        <v>172</v>
      </c>
      <c r="F46" s="76" t="s">
        <v>173</v>
      </c>
      <c r="G46" s="76" t="s">
        <v>215</v>
      </c>
      <c r="H46" s="87">
        <v>3</v>
      </c>
      <c r="I46" s="236">
        <v>4</v>
      </c>
      <c r="J46" s="90">
        <f t="shared" si="0"/>
        <v>720</v>
      </c>
      <c r="K46" s="141"/>
      <c r="L46" s="141"/>
      <c r="M46" s="143"/>
      <c r="N46" s="141"/>
      <c r="O46" s="141"/>
      <c r="P46">
        <v>63</v>
      </c>
      <c r="R46" s="91">
        <f t="shared" si="3"/>
        <v>657</v>
      </c>
      <c r="S46" s="95">
        <f>J46*100/J55</f>
        <v>1.9801980198019802</v>
      </c>
      <c r="T46" s="95">
        <f>T2*S46%</f>
        <v>168.31683168316832</v>
      </c>
      <c r="U46" s="91">
        <f t="shared" si="1"/>
        <v>6.7326732673267324</v>
      </c>
      <c r="Y46" s="95">
        <f>Y2*S46%</f>
        <v>7.9207920792079207</v>
      </c>
    </row>
    <row r="47" spans="1:25" x14ac:dyDescent="0.25">
      <c r="A47">
        <v>52</v>
      </c>
      <c r="B47" s="79" t="s">
        <v>97</v>
      </c>
      <c r="C47" s="11" t="s">
        <v>39</v>
      </c>
      <c r="D47" s="12" t="s">
        <v>61</v>
      </c>
      <c r="E47" s="12" t="s">
        <v>137</v>
      </c>
      <c r="F47" s="76" t="s">
        <v>149</v>
      </c>
      <c r="G47" s="76" t="s">
        <v>215</v>
      </c>
      <c r="H47" s="87">
        <v>9</v>
      </c>
      <c r="I47" s="236">
        <v>5</v>
      </c>
      <c r="J47" s="90">
        <f t="shared" si="0"/>
        <v>2160</v>
      </c>
      <c r="K47" s="96"/>
      <c r="L47" s="96"/>
      <c r="M47" s="96"/>
      <c r="N47" s="96"/>
      <c r="O47" s="96"/>
      <c r="P47">
        <v>794</v>
      </c>
      <c r="R47" s="91">
        <f t="shared" si="3"/>
        <v>1366</v>
      </c>
      <c r="S47" s="95">
        <f>J47*100/J55</f>
        <v>5.9405940594059405</v>
      </c>
      <c r="T47" s="95">
        <f>T2*S47%</f>
        <v>504.95049504950492</v>
      </c>
      <c r="U47" s="91">
        <f t="shared" si="1"/>
        <v>20.198019801980198</v>
      </c>
      <c r="Y47" s="95">
        <f>Y2*S47%</f>
        <v>23.762376237623762</v>
      </c>
    </row>
    <row r="48" spans="1:25" x14ac:dyDescent="0.25">
      <c r="A48">
        <v>53</v>
      </c>
      <c r="B48" s="79" t="s">
        <v>100</v>
      </c>
      <c r="C48" s="11" t="s">
        <v>42</v>
      </c>
      <c r="D48" s="12" t="s">
        <v>64</v>
      </c>
      <c r="E48" s="12" t="s">
        <v>138</v>
      </c>
      <c r="F48" s="76" t="s">
        <v>149</v>
      </c>
      <c r="G48" s="76" t="s">
        <v>173</v>
      </c>
      <c r="H48" s="87">
        <v>1</v>
      </c>
      <c r="I48" s="237">
        <v>2</v>
      </c>
      <c r="J48" s="90">
        <f t="shared" si="0"/>
        <v>240</v>
      </c>
      <c r="K48" s="96"/>
      <c r="L48" s="96"/>
      <c r="M48" s="96"/>
      <c r="N48" s="96"/>
      <c r="O48" s="96"/>
      <c r="P48">
        <v>346</v>
      </c>
      <c r="R48" s="215">
        <f t="shared" si="3"/>
        <v>-106</v>
      </c>
      <c r="S48" s="95">
        <f>J48*100/J55</f>
        <v>0.66006600660066006</v>
      </c>
      <c r="T48" s="95">
        <f>T2*S48%</f>
        <v>56.105610561056103</v>
      </c>
      <c r="U48" s="91">
        <f t="shared" si="1"/>
        <v>2.2442244224422443</v>
      </c>
      <c r="Y48" s="95">
        <f>Y2*S48%</f>
        <v>2.6402640264026402</v>
      </c>
    </row>
    <row r="49" spans="1:25" x14ac:dyDescent="0.25">
      <c r="A49">
        <v>54</v>
      </c>
      <c r="B49" s="79" t="s">
        <v>103</v>
      </c>
      <c r="C49" s="11" t="s">
        <v>45</v>
      </c>
      <c r="D49" s="12" t="s">
        <v>67</v>
      </c>
      <c r="E49" s="12" t="s">
        <v>139</v>
      </c>
      <c r="F49" s="76" t="s">
        <v>149</v>
      </c>
      <c r="G49" s="76" t="s">
        <v>173</v>
      </c>
      <c r="H49" s="87">
        <v>10</v>
      </c>
      <c r="I49" s="236">
        <v>5</v>
      </c>
      <c r="J49" s="90">
        <f t="shared" si="0"/>
        <v>2400</v>
      </c>
      <c r="K49" s="96"/>
      <c r="L49" s="96"/>
      <c r="M49" s="96"/>
      <c r="N49" s="96"/>
      <c r="O49" s="96"/>
      <c r="P49">
        <v>559</v>
      </c>
      <c r="R49" s="91">
        <f t="shared" si="3"/>
        <v>1841</v>
      </c>
      <c r="S49" s="95">
        <f>J49*100/J55</f>
        <v>6.6006600660066006</v>
      </c>
      <c r="T49" s="95">
        <f>T2*S49%</f>
        <v>561.05610561056096</v>
      </c>
      <c r="U49" s="91">
        <f t="shared" si="1"/>
        <v>22.442244224422438</v>
      </c>
      <c r="Y49" s="95">
        <f>Y2*S49%</f>
        <v>26.402640264026399</v>
      </c>
    </row>
    <row r="50" spans="1:25" x14ac:dyDescent="0.25">
      <c r="A50">
        <v>55</v>
      </c>
      <c r="B50" s="78" t="s">
        <v>202</v>
      </c>
      <c r="C50" s="11" t="s">
        <v>201</v>
      </c>
      <c r="D50" s="12" t="s">
        <v>200</v>
      </c>
      <c r="E50" s="12" t="s">
        <v>172</v>
      </c>
      <c r="F50" s="76" t="s">
        <v>173</v>
      </c>
      <c r="G50" s="76" t="s">
        <v>207</v>
      </c>
      <c r="H50" s="88">
        <v>1</v>
      </c>
      <c r="I50" s="237">
        <v>2</v>
      </c>
      <c r="J50" s="90">
        <f t="shared" si="0"/>
        <v>240</v>
      </c>
      <c r="K50" s="141"/>
      <c r="L50" s="141"/>
      <c r="M50" s="141"/>
      <c r="N50" s="141"/>
      <c r="O50" s="141"/>
      <c r="P50">
        <v>67</v>
      </c>
      <c r="R50" s="91">
        <f t="shared" si="3"/>
        <v>173</v>
      </c>
      <c r="S50" s="95">
        <f>J50*100/J55</f>
        <v>0.66006600660066006</v>
      </c>
      <c r="T50" s="95">
        <f>T2*S50%</f>
        <v>56.105610561056103</v>
      </c>
      <c r="U50" s="91">
        <f t="shared" si="1"/>
        <v>2.2442244224422443</v>
      </c>
      <c r="Y50" s="95">
        <f>Y2*S50%</f>
        <v>2.6402640264026402</v>
      </c>
    </row>
    <row r="51" spans="1:25" x14ac:dyDescent="0.25">
      <c r="A51">
        <v>56</v>
      </c>
      <c r="B51" s="79" t="s">
        <v>105</v>
      </c>
      <c r="C51" s="11" t="s">
        <v>47</v>
      </c>
      <c r="D51" s="12" t="s">
        <v>69</v>
      </c>
      <c r="E51" s="12" t="s">
        <v>139</v>
      </c>
      <c r="F51" s="76" t="s">
        <v>149</v>
      </c>
      <c r="G51" s="76" t="s">
        <v>173</v>
      </c>
      <c r="H51" s="87">
        <v>2</v>
      </c>
      <c r="I51" s="236">
        <v>3</v>
      </c>
      <c r="J51" s="90">
        <f t="shared" si="0"/>
        <v>480</v>
      </c>
      <c r="K51" s="96"/>
      <c r="L51" s="96"/>
      <c r="M51" s="96"/>
      <c r="N51" s="96"/>
      <c r="O51" s="96"/>
      <c r="P51">
        <v>154</v>
      </c>
      <c r="R51" s="91">
        <f t="shared" si="3"/>
        <v>326</v>
      </c>
      <c r="S51" s="95">
        <f>J51*100/J55</f>
        <v>1.3201320132013201</v>
      </c>
      <c r="T51" s="95">
        <f>T2*S51%</f>
        <v>112.21122112211221</v>
      </c>
      <c r="U51" s="91">
        <f t="shared" si="1"/>
        <v>4.4884488448844886</v>
      </c>
      <c r="Y51" s="95">
        <f>Y2*S51%</f>
        <v>5.2805280528052805</v>
      </c>
    </row>
    <row r="52" spans="1:25" x14ac:dyDescent="0.25">
      <c r="A52">
        <v>57</v>
      </c>
      <c r="B52" s="79" t="s">
        <v>112</v>
      </c>
      <c r="C52" s="11" t="s">
        <v>123</v>
      </c>
      <c r="D52" s="12" t="s">
        <v>76</v>
      </c>
      <c r="E52" s="12" t="s">
        <v>139</v>
      </c>
      <c r="F52" s="76" t="s">
        <v>149</v>
      </c>
      <c r="G52" s="76" t="s">
        <v>173</v>
      </c>
      <c r="H52" s="87">
        <v>1.5</v>
      </c>
      <c r="I52" s="237">
        <v>2</v>
      </c>
      <c r="J52" s="90">
        <f t="shared" si="0"/>
        <v>360</v>
      </c>
      <c r="K52" s="141"/>
      <c r="L52" s="141"/>
      <c r="M52" s="141"/>
      <c r="N52" s="141"/>
      <c r="O52" s="141"/>
      <c r="P52">
        <v>162</v>
      </c>
      <c r="R52" s="91">
        <f t="shared" si="3"/>
        <v>198</v>
      </c>
      <c r="S52" s="95">
        <f>J52*100/J55</f>
        <v>0.99009900990099009</v>
      </c>
      <c r="T52" s="95">
        <f>T2*S52%</f>
        <v>84.158415841584159</v>
      </c>
      <c r="U52" s="91">
        <f t="shared" si="1"/>
        <v>3.3663366336633662</v>
      </c>
      <c r="Y52" s="95">
        <f>Y2*S52%</f>
        <v>3.9603960396039604</v>
      </c>
    </row>
    <row r="53" spans="1:25" x14ac:dyDescent="0.25">
      <c r="A53">
        <v>58</v>
      </c>
      <c r="B53" s="78" t="s">
        <v>204</v>
      </c>
      <c r="C53" s="11" t="s">
        <v>205</v>
      </c>
      <c r="D53" s="12" t="s">
        <v>203</v>
      </c>
      <c r="E53" s="12" t="s">
        <v>172</v>
      </c>
      <c r="F53" s="76" t="s">
        <v>173</v>
      </c>
      <c r="G53" s="76" t="s">
        <v>173</v>
      </c>
      <c r="H53" s="88">
        <v>2</v>
      </c>
      <c r="I53" s="236">
        <v>3</v>
      </c>
      <c r="J53" s="90">
        <f t="shared" si="0"/>
        <v>480</v>
      </c>
      <c r="K53" s="96"/>
      <c r="L53" s="96"/>
      <c r="M53" s="99"/>
      <c r="N53" s="96"/>
      <c r="O53" s="96"/>
      <c r="P53">
        <v>122</v>
      </c>
      <c r="R53" s="91">
        <f t="shared" si="3"/>
        <v>358</v>
      </c>
      <c r="S53" s="95">
        <f>J53*100/J55</f>
        <v>1.3201320132013201</v>
      </c>
      <c r="T53" s="95">
        <f>T2*S53%</f>
        <v>112.21122112211221</v>
      </c>
      <c r="U53" s="91">
        <f t="shared" si="1"/>
        <v>4.4884488448844886</v>
      </c>
      <c r="Y53" s="95">
        <f>Y2*S53%</f>
        <v>5.2805280528052805</v>
      </c>
    </row>
    <row r="54" spans="1:25" x14ac:dyDescent="0.25">
      <c r="A54">
        <v>59</v>
      </c>
      <c r="B54" s="79" t="s">
        <v>102</v>
      </c>
      <c r="C54" s="11" t="s">
        <v>44</v>
      </c>
      <c r="D54" s="12" t="s">
        <v>66</v>
      </c>
      <c r="E54" s="12" t="s">
        <v>138</v>
      </c>
      <c r="F54" s="76" t="s">
        <v>149</v>
      </c>
      <c r="G54" s="76" t="s">
        <v>173</v>
      </c>
      <c r="H54" s="87">
        <v>5</v>
      </c>
      <c r="I54" s="236">
        <v>5</v>
      </c>
      <c r="J54" s="90">
        <f t="shared" si="0"/>
        <v>1200</v>
      </c>
      <c r="K54" s="96"/>
      <c r="L54" s="96"/>
      <c r="M54" s="96"/>
      <c r="N54" s="96"/>
      <c r="O54" s="96"/>
      <c r="P54">
        <v>1479</v>
      </c>
      <c r="R54" s="215">
        <f t="shared" si="3"/>
        <v>-279</v>
      </c>
      <c r="S54" s="95">
        <f>J54*100/J55</f>
        <v>3.3003300330033003</v>
      </c>
      <c r="T54" s="95">
        <f>T2*S54%</f>
        <v>280.52805280528048</v>
      </c>
      <c r="U54" s="91">
        <f t="shared" si="1"/>
        <v>11.221122112211219</v>
      </c>
      <c r="Y54" s="95">
        <f>Y2*S54%</f>
        <v>13.201320132013199</v>
      </c>
    </row>
    <row r="55" spans="1:25" x14ac:dyDescent="0.25">
      <c r="H55">
        <f t="shared" ref="H55:R55" si="4">SUM(H3:H54)</f>
        <v>151.5</v>
      </c>
      <c r="I55">
        <f t="shared" si="4"/>
        <v>161</v>
      </c>
      <c r="J55" s="144">
        <f t="shared" si="4"/>
        <v>36360</v>
      </c>
      <c r="K55" s="98">
        <f t="shared" si="4"/>
        <v>0</v>
      </c>
      <c r="L55" s="96">
        <f t="shared" si="4"/>
        <v>0</v>
      </c>
      <c r="M55" s="96">
        <f t="shared" si="4"/>
        <v>0</v>
      </c>
      <c r="N55" s="96">
        <f t="shared" si="4"/>
        <v>0</v>
      </c>
      <c r="O55" s="96">
        <f t="shared" si="4"/>
        <v>0</v>
      </c>
      <c r="P55" s="4">
        <f t="shared" si="4"/>
        <v>13917</v>
      </c>
      <c r="Q55" s="4">
        <f t="shared" si="4"/>
        <v>252</v>
      </c>
      <c r="R55" s="4">
        <f t="shared" si="4"/>
        <v>22191</v>
      </c>
      <c r="S55" s="206">
        <f>SUM(S3:S54)</f>
        <v>99.999999999999929</v>
      </c>
      <c r="T55" s="140">
        <f>SUM(T3:T54)</f>
        <v>8500</v>
      </c>
      <c r="U55" s="91">
        <f>SUM(U3:U54)</f>
        <v>339.99999999999994</v>
      </c>
      <c r="Y55" s="95">
        <f>SUM(Y3:Y54)</f>
        <v>399.99999999999972</v>
      </c>
    </row>
    <row r="56" spans="1:25" x14ac:dyDescent="0.25">
      <c r="J56" t="s">
        <v>228</v>
      </c>
    </row>
    <row r="57" spans="1:25" x14ac:dyDescent="0.25">
      <c r="R57" s="91">
        <f>J55-R55</f>
        <v>14169</v>
      </c>
      <c r="T57" s="91"/>
    </row>
    <row r="58" spans="1:25" x14ac:dyDescent="0.25">
      <c r="U58" s="94"/>
      <c r="W58" s="91"/>
    </row>
    <row r="59" spans="1:25" x14ac:dyDescent="0.25">
      <c r="U59" s="94"/>
      <c r="W59" s="91"/>
    </row>
    <row r="60" spans="1:25" x14ac:dyDescent="0.25">
      <c r="U60" s="94"/>
      <c r="W60" s="91"/>
    </row>
    <row r="61" spans="1:25" x14ac:dyDescent="0.25">
      <c r="Y61" s="94">
        <f>60000/53</f>
        <v>1132.0754716981132</v>
      </c>
    </row>
  </sheetData>
  <autoFilter ref="B2:R56" xr:uid="{00000000-0009-0000-0000-000007000000}"/>
  <mergeCells count="1">
    <mergeCell ref="K1:O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1771-C684-426B-BD65-66D754BA7391}">
  <dimension ref="B2:J15"/>
  <sheetViews>
    <sheetView workbookViewId="0">
      <selection activeCell="K22" sqref="K22"/>
    </sheetView>
  </sheetViews>
  <sheetFormatPr baseColWidth="10" defaultRowHeight="15" x14ac:dyDescent="0.25"/>
  <cols>
    <col min="2" max="2" width="12.85546875" customWidth="1"/>
    <col min="4" max="4" width="12" bestFit="1" customWidth="1"/>
  </cols>
  <sheetData>
    <row r="2" spans="2:10" x14ac:dyDescent="0.25">
      <c r="H2" t="s">
        <v>493</v>
      </c>
    </row>
    <row r="3" spans="2:10" x14ac:dyDescent="0.25">
      <c r="B3" t="s">
        <v>494</v>
      </c>
      <c r="C3" s="2">
        <v>45843</v>
      </c>
      <c r="D3" s="151">
        <f>E3-750</f>
        <v>550</v>
      </c>
      <c r="E3">
        <v>1300</v>
      </c>
      <c r="F3" t="s">
        <v>496</v>
      </c>
      <c r="H3">
        <v>318</v>
      </c>
      <c r="I3">
        <v>2.2999999999999998</v>
      </c>
      <c r="J3" s="151">
        <f>H3*I3</f>
        <v>731.4</v>
      </c>
    </row>
    <row r="4" spans="2:10" x14ac:dyDescent="0.25">
      <c r="C4" s="2">
        <v>45862</v>
      </c>
      <c r="D4">
        <v>3500</v>
      </c>
    </row>
    <row r="5" spans="2:10" x14ac:dyDescent="0.25">
      <c r="D5">
        <f>D4*E5</f>
        <v>105</v>
      </c>
      <c r="E5" s="158">
        <v>0.03</v>
      </c>
      <c r="F5" t="s">
        <v>497</v>
      </c>
    </row>
    <row r="6" spans="2:10" x14ac:dyDescent="0.25">
      <c r="D6" s="151">
        <f>D4+D5</f>
        <v>3605</v>
      </c>
      <c r="E6" s="158" t="s">
        <v>498</v>
      </c>
      <c r="F6" t="s">
        <v>501</v>
      </c>
    </row>
    <row r="7" spans="2:10" x14ac:dyDescent="0.25">
      <c r="E7" s="158"/>
    </row>
    <row r="8" spans="2:10" x14ac:dyDescent="0.25">
      <c r="B8" t="s">
        <v>495</v>
      </c>
      <c r="C8" s="2">
        <v>45843</v>
      </c>
      <c r="D8" s="151">
        <f>E8-750</f>
        <v>450</v>
      </c>
      <c r="E8">
        <v>1200</v>
      </c>
      <c r="F8" t="s">
        <v>500</v>
      </c>
    </row>
    <row r="9" spans="2:10" x14ac:dyDescent="0.25">
      <c r="C9" s="2">
        <v>45849</v>
      </c>
      <c r="D9">
        <v>6000</v>
      </c>
    </row>
    <row r="10" spans="2:10" x14ac:dyDescent="0.25">
      <c r="C10" s="2"/>
      <c r="D10" s="91">
        <f>D9*E10</f>
        <v>360</v>
      </c>
      <c r="E10" s="158">
        <v>0.06</v>
      </c>
      <c r="F10" t="s">
        <v>497</v>
      </c>
    </row>
    <row r="11" spans="2:10" x14ac:dyDescent="0.25">
      <c r="C11" s="2"/>
      <c r="D11" s="91">
        <f>D9+D10</f>
        <v>6360</v>
      </c>
      <c r="E11" s="158" t="s">
        <v>499</v>
      </c>
    </row>
    <row r="12" spans="2:10" x14ac:dyDescent="0.25">
      <c r="C12" s="2"/>
      <c r="D12" s="91"/>
      <c r="E12" s="158"/>
    </row>
    <row r="13" spans="2:10" x14ac:dyDescent="0.25">
      <c r="B13" t="s">
        <v>492</v>
      </c>
      <c r="C13" s="2">
        <v>45882</v>
      </c>
      <c r="D13">
        <v>1300</v>
      </c>
    </row>
    <row r="14" spans="2:10" x14ac:dyDescent="0.25">
      <c r="D14">
        <f>D13*E14</f>
        <v>65</v>
      </c>
      <c r="E14" s="158">
        <v>0.05</v>
      </c>
      <c r="F14" t="s">
        <v>497</v>
      </c>
    </row>
    <row r="15" spans="2:10" x14ac:dyDescent="0.25">
      <c r="D15" s="151">
        <f>D13+D14</f>
        <v>1365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9660-02EC-4942-991C-CE25129A8DAB}">
  <dimension ref="B2:K11"/>
  <sheetViews>
    <sheetView workbookViewId="0">
      <selection activeCell="G20" sqref="G20"/>
    </sheetView>
  </sheetViews>
  <sheetFormatPr baseColWidth="10" defaultRowHeight="15" x14ac:dyDescent="0.25"/>
  <sheetData>
    <row r="2" spans="2:11" x14ac:dyDescent="0.25">
      <c r="B2" t="s">
        <v>587</v>
      </c>
      <c r="C2" t="s">
        <v>588</v>
      </c>
      <c r="D2" t="s">
        <v>589</v>
      </c>
      <c r="E2" t="s">
        <v>590</v>
      </c>
      <c r="G2" t="s">
        <v>591</v>
      </c>
      <c r="H2" t="s">
        <v>592</v>
      </c>
      <c r="I2" t="s">
        <v>214</v>
      </c>
      <c r="J2" t="s">
        <v>590</v>
      </c>
      <c r="K2" t="s">
        <v>593</v>
      </c>
    </row>
    <row r="3" spans="2:11" x14ac:dyDescent="0.25">
      <c r="B3" s="2">
        <v>45899</v>
      </c>
      <c r="C3" t="s">
        <v>594</v>
      </c>
      <c r="D3">
        <v>10542</v>
      </c>
      <c r="E3">
        <f>D3*2.4</f>
        <v>25300.799999999999</v>
      </c>
      <c r="G3">
        <v>10431</v>
      </c>
      <c r="H3">
        <f>D3-G3</f>
        <v>111</v>
      </c>
      <c r="I3" s="94">
        <f>H3*100/D3</f>
        <v>1.0529311326124076</v>
      </c>
      <c r="J3">
        <f>G3*2.8</f>
        <v>29206.799999999999</v>
      </c>
      <c r="K3">
        <f>J3-E3</f>
        <v>3906</v>
      </c>
    </row>
    <row r="4" spans="2:11" x14ac:dyDescent="0.25">
      <c r="B4" s="2">
        <v>45872</v>
      </c>
      <c r="C4" t="s">
        <v>595</v>
      </c>
      <c r="D4">
        <v>10077</v>
      </c>
      <c r="E4">
        <f>D4*2.4</f>
        <v>24184.799999999999</v>
      </c>
      <c r="G4">
        <v>9915</v>
      </c>
      <c r="H4">
        <f>D4-G4</f>
        <v>162</v>
      </c>
      <c r="I4" s="94">
        <f>H4*100/D4</f>
        <v>1.6076213158678179</v>
      </c>
      <c r="J4">
        <f>G4*2.8</f>
        <v>27762</v>
      </c>
      <c r="K4">
        <f>J4-E4</f>
        <v>3577.2000000000007</v>
      </c>
    </row>
    <row r="5" spans="2:11" x14ac:dyDescent="0.25">
      <c r="B5" s="2">
        <v>45879</v>
      </c>
      <c r="C5" t="s">
        <v>596</v>
      </c>
      <c r="D5">
        <v>12271</v>
      </c>
      <c r="E5">
        <f>D5*2.4</f>
        <v>29450.399999999998</v>
      </c>
      <c r="G5">
        <v>12113</v>
      </c>
      <c r="H5">
        <f>D5-G5</f>
        <v>158</v>
      </c>
      <c r="I5" s="94">
        <f>H5*100/D5</f>
        <v>1.2875886235840599</v>
      </c>
      <c r="J5">
        <f>G5*2.8</f>
        <v>33916.400000000001</v>
      </c>
      <c r="K5">
        <f>J5-E5</f>
        <v>4466.0000000000036</v>
      </c>
    </row>
    <row r="6" spans="2:11" x14ac:dyDescent="0.25">
      <c r="B6" s="2">
        <v>45886</v>
      </c>
      <c r="C6" s="334" t="s">
        <v>597</v>
      </c>
      <c r="D6">
        <v>11590</v>
      </c>
      <c r="E6">
        <f>D6*2.4</f>
        <v>27816</v>
      </c>
      <c r="G6">
        <v>11618.9</v>
      </c>
      <c r="H6">
        <v>341</v>
      </c>
      <c r="I6" s="94">
        <f>H6*100/D6</f>
        <v>2.9421915444348574</v>
      </c>
      <c r="J6">
        <f>G6*2.8</f>
        <v>32532.92</v>
      </c>
      <c r="K6">
        <f>J6-E6</f>
        <v>4716.9199999999983</v>
      </c>
    </row>
    <row r="7" spans="2:11" x14ac:dyDescent="0.25">
      <c r="B7" s="2">
        <v>45893</v>
      </c>
      <c r="C7" s="334" t="s">
        <v>629</v>
      </c>
      <c r="D7">
        <v>12178</v>
      </c>
      <c r="E7">
        <f>D7*2.4</f>
        <v>29227.200000000001</v>
      </c>
      <c r="G7">
        <v>11775</v>
      </c>
      <c r="H7">
        <v>482</v>
      </c>
      <c r="I7" s="94">
        <f>H7*100/D7</f>
        <v>3.9579569715881098</v>
      </c>
      <c r="J7">
        <f>G7*2.8</f>
        <v>32970</v>
      </c>
      <c r="K7">
        <f>J7-E7</f>
        <v>3742.7999999999993</v>
      </c>
    </row>
    <row r="8" spans="2:11" x14ac:dyDescent="0.25">
      <c r="E8">
        <f>SUM(E3:E5)</f>
        <v>78936</v>
      </c>
      <c r="G8">
        <f>SUM(G3:G7)</f>
        <v>55852.9</v>
      </c>
      <c r="H8">
        <f>SUM(H3:H5)</f>
        <v>431</v>
      </c>
      <c r="I8">
        <f>AVERAGE(I3:I5)</f>
        <v>1.3160470240214284</v>
      </c>
      <c r="J8">
        <f>SUM(J3:J5)</f>
        <v>90885.200000000012</v>
      </c>
      <c r="K8">
        <f>SUM(K3:K5)</f>
        <v>11949.200000000004</v>
      </c>
    </row>
    <row r="10" spans="2:11" x14ac:dyDescent="0.25">
      <c r="G10">
        <v>50000</v>
      </c>
      <c r="H10" t="s">
        <v>228</v>
      </c>
    </row>
    <row r="11" spans="2:11" x14ac:dyDescent="0.25">
      <c r="G11">
        <f>G10-G8</f>
        <v>-5852.9000000000015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Nota ingreso</vt:lpstr>
      <vt:lpstr>Reporte</vt:lpstr>
      <vt:lpstr>Socios</vt:lpstr>
      <vt:lpstr>COMPRA COOPAY</vt:lpstr>
      <vt:lpstr>Hoja1</vt:lpstr>
      <vt:lpstr>ENTREGAS </vt:lpstr>
      <vt:lpstr>PRESTAMOS </vt:lpstr>
      <vt:lpstr>sanshin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Jefatura</dc:creator>
  <cp:lastModifiedBy>Administrador</cp:lastModifiedBy>
  <cp:lastPrinted>2025-04-07T16:08:06Z</cp:lastPrinted>
  <dcterms:created xsi:type="dcterms:W3CDTF">2020-06-02T17:03:00Z</dcterms:created>
  <dcterms:modified xsi:type="dcterms:W3CDTF">2025-09-18T14:16:58Z</dcterms:modified>
</cp:coreProperties>
</file>