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mc:AlternateContent xmlns:mc="http://schemas.openxmlformats.org/markup-compatibility/2006">
    <mc:Choice Requires="x15">
      <x15ac:absPath xmlns:x15ac="http://schemas.microsoft.com/office/spreadsheetml/2010/11/ac" url="C:\Users\Daniel\Downloads\"/>
    </mc:Choice>
  </mc:AlternateContent>
  <bookViews>
    <workbookView xWindow="0" yWindow="0" windowWidth="23040" windowHeight="9048" tabRatio="652" firstSheet="3" activeTab="6" xr2:uid="{00000000-000D-0000-FFFF-FFFF00000000}"/>
  </bookViews>
  <sheets>
    <sheet name="Cuadrado de Pearson (simple)" sheetId="1" r:id="rId1"/>
    <sheet name="Cuadrado de Pearson " sheetId="2" r:id="rId2"/>
    <sheet name="Cuadrado de Pearson Combinado" sheetId="3" r:id="rId3"/>
    <sheet name="Cuadrado de Pearson I.F. " sheetId="4" r:id="rId4"/>
    <sheet name="Ensayo y Error" sheetId="5" r:id="rId5"/>
    <sheet name="Solución de s.e." sheetId="6" r:id="rId6"/>
    <sheet name="Programación Lineal" sheetId="7" r:id="rId7"/>
  </sheets>
  <definedNames>
    <definedName name="solver_adj" localSheetId="6" hidden="1">'Programación Lineal'!$C$33:$C$38</definedName>
    <definedName name="solver_cvg" localSheetId="6" hidden="1">0.0001</definedName>
    <definedName name="solver_drv" localSheetId="6" hidden="1">1</definedName>
    <definedName name="solver_eng" localSheetId="6" hidden="1">2</definedName>
    <definedName name="solver_est" localSheetId="6" hidden="1">1</definedName>
    <definedName name="solver_itr" localSheetId="6" hidden="1">2147483647</definedName>
    <definedName name="solver_lhs1" localSheetId="6" hidden="1">'Programación Lineal'!$C$39:$G$39</definedName>
    <definedName name="solver_mip" localSheetId="6" hidden="1">2147483647</definedName>
    <definedName name="solver_mni" localSheetId="6" hidden="1">30</definedName>
    <definedName name="solver_mrt" localSheetId="6" hidden="1">0.075</definedName>
    <definedName name="solver_msl" localSheetId="6" hidden="1">2</definedName>
    <definedName name="solver_neg" localSheetId="6" hidden="1">1</definedName>
    <definedName name="solver_nod" localSheetId="6" hidden="1">2147483647</definedName>
    <definedName name="solver_num" localSheetId="6" hidden="1">1</definedName>
    <definedName name="solver_nwt" localSheetId="6" hidden="1">1</definedName>
    <definedName name="solver_opt" localSheetId="6" hidden="1">'Programación Lineal'!$B$39</definedName>
    <definedName name="solver_pre" localSheetId="6" hidden="1">0.000001</definedName>
    <definedName name="solver_rbv" localSheetId="6" hidden="1">1</definedName>
    <definedName name="solver_rel1" localSheetId="6" hidden="1">2</definedName>
    <definedName name="solver_rhs1" localSheetId="6" hidden="1">'Programación Lineal'!$C$40:$G$40</definedName>
    <definedName name="solver_rlx" localSheetId="6" hidden="1">2</definedName>
    <definedName name="solver_rsd" localSheetId="6" hidden="1">0</definedName>
    <definedName name="solver_scl" localSheetId="6" hidden="1">1</definedName>
    <definedName name="solver_sho" localSheetId="6" hidden="1">2</definedName>
    <definedName name="solver_ssz" localSheetId="6" hidden="1">100</definedName>
    <definedName name="solver_tim" localSheetId="6" hidden="1">2147483647</definedName>
    <definedName name="solver_tol" localSheetId="6" hidden="1">0.01</definedName>
    <definedName name="solver_typ" localSheetId="6" hidden="1">2</definedName>
    <definedName name="solver_val" localSheetId="6" hidden="1">0</definedName>
    <definedName name="solver_ver" localSheetId="6" hidden="1">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9" i="7" l="1"/>
  <c r="D39" i="7"/>
  <c r="G39" i="7"/>
  <c r="F39" i="7"/>
  <c r="E39" i="7"/>
  <c r="F12" i="1"/>
  <c r="E12" i="1"/>
  <c r="D14" i="1"/>
  <c r="D12" i="1"/>
  <c r="B39" i="7" l="1"/>
  <c r="G28" i="7"/>
  <c r="F28" i="7"/>
  <c r="E28" i="7"/>
  <c r="D28" i="7"/>
  <c r="C28" i="7"/>
  <c r="B28" i="7"/>
  <c r="B24" i="6"/>
  <c r="B25" i="6" s="1"/>
  <c r="C24" i="6"/>
  <c r="C25" i="6" s="1"/>
  <c r="D24" i="6"/>
  <c r="D25" i="6"/>
  <c r="C27" i="6" s="1"/>
  <c r="A27" i="6"/>
  <c r="A28" i="6"/>
  <c r="B51" i="5"/>
  <c r="C50" i="5"/>
  <c r="E48" i="5"/>
  <c r="E50" i="5" s="1"/>
  <c r="D48" i="5"/>
  <c r="D50" i="5" s="1"/>
  <c r="C48" i="5"/>
  <c r="E38" i="5"/>
  <c r="E40" i="5" s="1"/>
  <c r="D38" i="5"/>
  <c r="D40" i="5" s="1"/>
  <c r="F37" i="5"/>
  <c r="E37" i="5"/>
  <c r="F36" i="5"/>
  <c r="E36" i="5"/>
  <c r="F35" i="5"/>
  <c r="E35" i="5"/>
  <c r="F34" i="5"/>
  <c r="F38" i="5" s="1"/>
  <c r="F40" i="5" s="1"/>
  <c r="E34" i="5"/>
  <c r="D30" i="5"/>
  <c r="E28" i="5"/>
  <c r="E30" i="5" s="1"/>
  <c r="D28" i="5"/>
  <c r="F27" i="5"/>
  <c r="E27" i="5"/>
  <c r="F26" i="5"/>
  <c r="E26" i="5"/>
  <c r="F25" i="5"/>
  <c r="E25" i="5"/>
  <c r="F24" i="5"/>
  <c r="F28" i="5" s="1"/>
  <c r="F30" i="5" s="1"/>
  <c r="E24" i="5"/>
  <c r="C28" i="6" l="1"/>
  <c r="D28" i="6" s="1"/>
  <c r="D27" i="6"/>
  <c r="D29" i="6" s="1"/>
  <c r="C29" i="6"/>
  <c r="C48" i="4"/>
  <c r="C42" i="4"/>
  <c r="C36" i="4"/>
  <c r="D36" i="4" s="1"/>
  <c r="A60" i="4"/>
  <c r="A59" i="4"/>
  <c r="D43" i="4"/>
  <c r="D42" i="4"/>
  <c r="D37" i="4"/>
  <c r="B29" i="4"/>
  <c r="B28" i="4"/>
  <c r="B60" i="4" s="1"/>
  <c r="B27" i="4"/>
  <c r="B59" i="4" s="1"/>
  <c r="D22" i="3"/>
  <c r="D21" i="3"/>
  <c r="D16" i="3"/>
  <c r="D15" i="3"/>
  <c r="D23" i="4"/>
  <c r="C23" i="4"/>
  <c r="B21" i="4"/>
  <c r="B20" i="4"/>
  <c r="B19" i="4"/>
  <c r="D12" i="2"/>
  <c r="D13" i="2"/>
  <c r="D14" i="2"/>
  <c r="D15" i="2"/>
  <c r="D13" i="1"/>
  <c r="E14" i="2" l="1"/>
  <c r="D16" i="2"/>
  <c r="D17" i="3"/>
  <c r="E15" i="3" s="1"/>
  <c r="F15" i="3" s="1"/>
  <c r="D38" i="4"/>
  <c r="C22" i="4"/>
  <c r="C24" i="4" s="1"/>
  <c r="B22" i="4"/>
  <c r="B24" i="4" s="1"/>
  <c r="C30" i="4"/>
  <c r="C59" i="4"/>
  <c r="D59" i="4"/>
  <c r="C60" i="4"/>
  <c r="D60" i="4"/>
  <c r="E37" i="4"/>
  <c r="E43" i="4"/>
  <c r="D30" i="4"/>
  <c r="D44" i="4"/>
  <c r="E42" i="4" s="1"/>
  <c r="E36" i="4"/>
  <c r="B30" i="4"/>
  <c r="B32" i="4" s="1"/>
  <c r="C32" i="4" s="1"/>
  <c r="D22" i="4"/>
  <c r="D24" i="4" s="1"/>
  <c r="D23" i="3"/>
  <c r="E21" i="3" s="1"/>
  <c r="F14" i="2" l="1"/>
  <c r="G14" i="2"/>
  <c r="E22" i="3"/>
  <c r="H22" i="3" s="1"/>
  <c r="D32" i="4"/>
  <c r="E13" i="2"/>
  <c r="E12" i="2"/>
  <c r="E15" i="2"/>
  <c r="E16" i="3"/>
  <c r="F16" i="3" s="1"/>
  <c r="F17" i="3" s="1"/>
  <c r="H42" i="4"/>
  <c r="F42" i="4"/>
  <c r="E44" i="4"/>
  <c r="F43" i="4"/>
  <c r="H43" i="4"/>
  <c r="H36" i="4"/>
  <c r="F36" i="4"/>
  <c r="E38" i="4"/>
  <c r="F37" i="4"/>
  <c r="H37" i="4"/>
  <c r="H16" i="3"/>
  <c r="E13" i="1"/>
  <c r="F13" i="1" s="1"/>
  <c r="F15" i="2" l="1"/>
  <c r="G15" i="2"/>
  <c r="G12" i="2"/>
  <c r="F12" i="2"/>
  <c r="F16" i="2" s="1"/>
  <c r="E16" i="2"/>
  <c r="F14" i="1"/>
  <c r="F22" i="3"/>
  <c r="G13" i="2"/>
  <c r="F13" i="2"/>
  <c r="H44" i="4"/>
  <c r="B49" i="4" s="1"/>
  <c r="D48" i="4" s="1"/>
  <c r="F38" i="4"/>
  <c r="H38" i="4"/>
  <c r="B48" i="4" s="1"/>
  <c r="F44" i="4"/>
  <c r="H21" i="3"/>
  <c r="H23" i="3" s="1"/>
  <c r="B28" i="3" s="1"/>
  <c r="D27" i="3" s="1"/>
  <c r="F21" i="3"/>
  <c r="F23" i="3" s="1"/>
  <c r="E23" i="3"/>
  <c r="H15" i="3"/>
  <c r="H17" i="3" s="1"/>
  <c r="B27" i="3" s="1"/>
  <c r="D28" i="3" s="1"/>
  <c r="E17" i="3"/>
  <c r="E14" i="1"/>
  <c r="G16" i="2" l="1"/>
  <c r="D50" i="4"/>
  <c r="E48" i="4" s="1"/>
  <c r="D49" i="4"/>
  <c r="D29" i="3"/>
  <c r="E27" i="3" s="1"/>
  <c r="E28" i="3" l="1"/>
  <c r="G48" i="4"/>
  <c r="B55" i="4"/>
  <c r="B54" i="4"/>
  <c r="F48" i="4"/>
  <c r="E49" i="4"/>
  <c r="F27" i="3"/>
  <c r="G28" i="3"/>
  <c r="B36" i="3"/>
  <c r="B35" i="3"/>
  <c r="F28" i="3"/>
  <c r="C54" i="4" l="1"/>
  <c r="D54" i="4"/>
  <c r="G49" i="4"/>
  <c r="G50" i="4" s="1"/>
  <c r="B57" i="4"/>
  <c r="B56" i="4"/>
  <c r="F49" i="4"/>
  <c r="F50" i="4" s="1"/>
  <c r="E50" i="4"/>
  <c r="C55" i="4"/>
  <c r="D55" i="4"/>
  <c r="B34" i="3"/>
  <c r="D34" i="3" s="1"/>
  <c r="B33" i="3"/>
  <c r="C33" i="3" s="1"/>
  <c r="G27" i="3"/>
  <c r="G29" i="3" s="1"/>
  <c r="E29" i="3"/>
  <c r="C36" i="3"/>
  <c r="D36" i="3"/>
  <c r="C35" i="3"/>
  <c r="D35" i="3"/>
  <c r="C34" i="3"/>
  <c r="F29" i="3"/>
  <c r="D57" i="4" l="1"/>
  <c r="C57" i="4"/>
  <c r="D56" i="4"/>
  <c r="C56" i="4"/>
  <c r="B58" i="4"/>
  <c r="B62" i="4" s="1"/>
  <c r="D33" i="3"/>
  <c r="D37" i="3" s="1"/>
  <c r="B37" i="3"/>
  <c r="C37" i="3"/>
  <c r="D58" i="4" l="1"/>
  <c r="D62" i="4" s="1"/>
  <c r="C58" i="4"/>
  <c r="C62" i="4" s="1"/>
</calcChain>
</file>

<file path=xl/sharedStrings.xml><?xml version="1.0" encoding="utf-8"?>
<sst xmlns="http://schemas.openxmlformats.org/spreadsheetml/2006/main" count="315" uniqueCount="115">
  <si>
    <t>Cuadrado de Pearson</t>
  </si>
  <si>
    <t>Alimento</t>
  </si>
  <si>
    <t>Maíz</t>
  </si>
  <si>
    <t>Harina de Soya</t>
  </si>
  <si>
    <t>Requerimiento</t>
  </si>
  <si>
    <t>Paso 1</t>
  </si>
  <si>
    <t>Paso 2</t>
  </si>
  <si>
    <t>Paso 3</t>
  </si>
  <si>
    <t>Resultados</t>
  </si>
  <si>
    <t>Planteamiento del problema:</t>
  </si>
  <si>
    <t>Con esta información se puede determinar que para obtener una mezcla de alimentos que contenga 22.04% de proteína se debe incluir aproximadamente 63 partes de maíz y 37 partes de Harína de soya</t>
  </si>
  <si>
    <t xml:space="preserve">Se requiere deisañer una fórmula pre inicial para alimentar pollos machos, de desempeño medio entre 1 a 7 días de edad. Se recomienda un alimento que proporcione 22.04% de proteína. Se cuenta con maíz como principal fuente de energía y harína de soya 45% como ingrediente proteico, la tabla de composición de alimentos brasileros nos indica que el maís contiene 8.26% y la harina de soya 45.3% de proteína respectivamente. </t>
  </si>
  <si>
    <t xml:space="preserve">Se debe tomar en cuenta en los cálculos que uno de los alimentos debe tener un valor mayor y otro menor a la restricción del nutriente, por lo tanto, la funcionalidad del método está sujeta al contenido nutricional mayor y a otro menor. </t>
  </si>
  <si>
    <t>Sorgo</t>
  </si>
  <si>
    <t>P.B</t>
  </si>
  <si>
    <t>EM Kcal/Kg</t>
  </si>
  <si>
    <t>Soya integral</t>
  </si>
  <si>
    <t>Cantidad</t>
  </si>
  <si>
    <t>Resta</t>
  </si>
  <si>
    <t>EM kcal/kg</t>
  </si>
  <si>
    <t xml:space="preserve">Se requiere deisañer una fórmula pre inicial para alimentar pollos machos, de desempeño medio entre 1 a 7 días de edad. Se recomienda un alimento que proporcione 18.00% de proteína. Se cuenta con maíz, sorgo, soya integral y harína de soya como ingredientes, la tabla de composición de alimentos brasileros nos indica que el maís contiene 8.26% y la harina de soya 45.3%, el sorgo tiene 9.20% y la soya integral 37.00% de proteína respectivamente. </t>
  </si>
  <si>
    <t>Con esto se concluye que para 100 kilogramos del mezcla, se debe incorporar 42.10 kg de maíz, 29.30 kg de sorgo, 13.57 kg de soya integral y 15.02 kg de harina de soya. Esta mezcla contiene 18% de PB y 3.146 kcal/kg</t>
  </si>
  <si>
    <t>EM Kcal/kg</t>
  </si>
  <si>
    <t xml:space="preserve">Se debe de notar que los alimentos estan ordenados de menor a mayor por su contenido nutriente a calcular (PB). Así mismo la columna E invierte los valores de la columna D y los divide entre el total de la suma obtenida en la Columna D. </t>
  </si>
  <si>
    <t>El cuadrado de perason combinado permite calcular una mezcla, que incluya varios alimentos, para satisfacer el requerimiento de 2 o más nutrientes.</t>
  </si>
  <si>
    <t>Se requiere obtener u alimento para pollos machos de 43 días con un contenido de 3.200kcal/kg y 17.24%de proteína. Se cuenta con maíz, Harina de soya, sorgo, soya integral tostada con los valores dados en la siguiente tabla</t>
  </si>
  <si>
    <t>Cuadrado de Pearson (simple)</t>
  </si>
  <si>
    <t>Mezcla N°1</t>
  </si>
  <si>
    <t xml:space="preserve">Alimento </t>
  </si>
  <si>
    <t>Proteína</t>
  </si>
  <si>
    <t>EM Formula</t>
  </si>
  <si>
    <t>Harina de soya</t>
  </si>
  <si>
    <t>Mezcla N°2</t>
  </si>
  <si>
    <t>Soya Integral</t>
  </si>
  <si>
    <t>Mezcla N°3</t>
  </si>
  <si>
    <t>No. Mezcla</t>
  </si>
  <si>
    <t>Prot:</t>
  </si>
  <si>
    <t>Resta x</t>
  </si>
  <si>
    <t>Fórmula Combinada</t>
  </si>
  <si>
    <t>PB</t>
  </si>
  <si>
    <t>Total</t>
  </si>
  <si>
    <t xml:space="preserve">Esta formula nos indica la cantidad de ingredientes necesarios para ponerlos en 100kg, con un aporte de 17.24% de proteína y 3.200Kcal/kg de Energía Metabolizable.  </t>
  </si>
  <si>
    <t>Cuadrado de Pearson con espacio para Ingredientes Fijos</t>
  </si>
  <si>
    <t>Cuadrado de Pearson Combinado</t>
  </si>
  <si>
    <t>Ingredientes Fijos (IF)</t>
  </si>
  <si>
    <t>Premix BO-1001</t>
  </si>
  <si>
    <t>Aceite de soya</t>
  </si>
  <si>
    <t>Sal</t>
  </si>
  <si>
    <t>TOTAL</t>
  </si>
  <si>
    <t xml:space="preserve">Para la mezcla se tienen los siguientes alimentos: </t>
  </si>
  <si>
    <t xml:space="preserve">Se desea preparar un alimento incial para cerdos castrados (15 a 30 kg de peso vivo), de alto potencial genético cuyos requerimientos son: </t>
  </si>
  <si>
    <t>Requerimientos nutritivos</t>
  </si>
  <si>
    <t>Cantidad Recomendadada</t>
  </si>
  <si>
    <t>Requerido</t>
  </si>
  <si>
    <t>Aporte IF</t>
  </si>
  <si>
    <t>Cantidad Recomendada</t>
  </si>
  <si>
    <t>Método de Ensayo y Error</t>
  </si>
  <si>
    <t>Cantidad/kg</t>
  </si>
  <si>
    <t>P.B Calc</t>
  </si>
  <si>
    <t>Em kcal/kg calc</t>
  </si>
  <si>
    <t xml:space="preserve">Maíz </t>
  </si>
  <si>
    <t>Aceite de Soya</t>
  </si>
  <si>
    <t>Adecuación</t>
  </si>
  <si>
    <t>Valor Bs. Pkg</t>
  </si>
  <si>
    <t>Valor Bs/kg</t>
  </si>
  <si>
    <t xml:space="preserve">El método de ensayo y error es uno de los métodos más empleados para balancear raciones debido a su facilidad en planteamiento y operación. Cuando se utilizan hojas de cálculo, el método es práctico. </t>
  </si>
  <si>
    <t xml:space="preserve">Se desea formular una ración para pollos mixtos de 0 a 10 días cuyo requerimiento de proteína bruta es 22% mínimo y 25% máximo, con 3010 Kcal/kg de Energía. </t>
  </si>
  <si>
    <t>Se cuenta con los siguientes alimentos:</t>
  </si>
  <si>
    <t xml:space="preserve">Primera proximación: </t>
  </si>
  <si>
    <t xml:space="preserve">Se calcula una mezcla arbitraria con dos alimentos cuyo aporte principal será la energía, y con otro aporte principal de proteína. </t>
  </si>
  <si>
    <t xml:space="preserve">Primera aproximación: </t>
  </si>
  <si>
    <t xml:space="preserve">Segunda aproximación: </t>
  </si>
  <si>
    <t>Aproximación usando funciones: Buscar objetivo, y SumaProducto</t>
  </si>
  <si>
    <t>X+Y=</t>
  </si>
  <si>
    <t>X=</t>
  </si>
  <si>
    <t>Y=</t>
  </si>
  <si>
    <t>Cantidad X-Y</t>
  </si>
  <si>
    <t>X+Y</t>
  </si>
  <si>
    <t>Y</t>
  </si>
  <si>
    <t>X</t>
  </si>
  <si>
    <t>Variables</t>
  </si>
  <si>
    <t>Restricciones</t>
  </si>
  <si>
    <t>T. Soya</t>
  </si>
  <si>
    <t>Alimentos</t>
  </si>
  <si>
    <t>Solución de Sistema de ecuaciones:</t>
  </si>
  <si>
    <t>Requerimientos</t>
  </si>
  <si>
    <t xml:space="preserve">Lisina Dig </t>
  </si>
  <si>
    <t>Fosforo Disp</t>
  </si>
  <si>
    <t>Calcio</t>
  </si>
  <si>
    <t>Se desea preparar 100 kg de una mezcla con Maíz y Soya Harina que aportan 8.26% y 45.3% de proteína respectivamente. Se debe obtener un alimento que contenga 17.86% de proteína para satisfacer el requerimiento de pollos machos de 24 a 42 días de edad.</t>
  </si>
  <si>
    <t xml:space="preserve">Ecuaciones lineales </t>
  </si>
  <si>
    <t>Programación Lineal</t>
  </si>
  <si>
    <t>Se requiere diseñar una mezcla cuya combinación de alimentos tenga el menor costo posible y que al mismo tiempo, cubra los requerimientos nutritivos para pollos machos de 22 a 33 días de edad con un aporte de: 3.100 kcal, 19.25% de proteína, 0.817% de calcio, 0.408% de Fósforo disponible. Para obtener un esultado que permita generalizar los porcentajes de cada alimento la cantidad a calcular será de 100 Kgr.</t>
  </si>
  <si>
    <t xml:space="preserve">Se tienen los siguientes ingredientes alimenticios </t>
  </si>
  <si>
    <t>Variable</t>
  </si>
  <si>
    <t>Precio p/kg</t>
  </si>
  <si>
    <t>EM kcal/kg Aves</t>
  </si>
  <si>
    <t>X1</t>
  </si>
  <si>
    <t>X2</t>
  </si>
  <si>
    <t>X3</t>
  </si>
  <si>
    <t>X4</t>
  </si>
  <si>
    <t>X5</t>
  </si>
  <si>
    <t>X6</t>
  </si>
  <si>
    <t>Soya, Aceite</t>
  </si>
  <si>
    <t>Soya Harina</t>
  </si>
  <si>
    <t>Fosfato Bicalcico</t>
  </si>
  <si>
    <t>Carbonato Calcitico</t>
  </si>
  <si>
    <t>P.B. %</t>
  </si>
  <si>
    <t>Calcio %</t>
  </si>
  <si>
    <t>Fosforo Disp. %</t>
  </si>
  <si>
    <t>Requerimientos:</t>
  </si>
  <si>
    <t xml:space="preserve">Los datos se pueden reordenar en la siguiente tabla: </t>
  </si>
  <si>
    <t>Para resolverlo se utiliza el Solver de Excel</t>
  </si>
  <si>
    <t>Precio $/kg</t>
  </si>
  <si>
    <t xml:space="preserve">El costo mínimo del alimento es de $2.53 con una cantidad de 63.61% de Maíz, 16.57% de Soya Harina, 17.53% de Soya Integral, 0.66% de carbonato calcitico y 1.6% de fosfato bicalcico. Es importante notar que se satisfacen todas las restricciones. Así mismo, es sencillo cambiar los precios respectivos de los productos como las restricciones dadas por lo que se puede tomar como un archivo general.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</si>
</sst>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quot;$&quot;* #,##0.00_-;_-&quot;$&quot;* &quot;-&quot;??_-;_-@_-"/>
    <numFmt numFmtId="164" formatCode="0.000%"/>
    <numFmt numFmtId="165" formatCode="0.00000000%"/>
    <numFmt numFmtId="166" formatCode="0.0000%"/>
    <numFmt numFmtId="167" formatCode="0.000"/>
    <numFmt numFmtId="168" formatCode="0.0000"/>
    <numFmt numFmtId="169" formatCode="0.00000"/>
    <numFmt numFmtId="170" formatCode="0.000000%"/>
    <numFmt numFmtId="171" formatCode="0.0"/>
  </numFmts>
  <fonts count="6" x14ac:knownFonts="1">
    <font>
      <sz val="11"/>
      <color theme="1"/>
      <name val="Calibri"/>
      <family val="2"/>
      <scheme val="minor"/>
    </font>
    <font>
      <sz val="11"/>
      <color theme="1"/>
      <name val="Calibri"/>
      <family val="2"/>
      <scheme val="minor"/>
    </font>
    <font>
      <sz val="11"/>
      <color theme="1"/>
      <name val="Times New Roman"/>
      <family val="1"/>
    </font>
    <font>
      <b/>
      <sz val="11"/>
      <color theme="1"/>
      <name val="Times New Roman"/>
      <family val="1"/>
    </font>
    <font>
      <b/>
      <sz val="11"/>
      <color theme="0"/>
      <name val="Times New Roman"/>
      <family val="1"/>
    </font>
    <font>
      <b/>
      <i/>
      <sz val="11"/>
      <color theme="1"/>
      <name val="Times New Roman"/>
      <family val="1"/>
    </font>
  </fonts>
  <fills count="6">
    <fill>
      <patternFill patternType="none"/>
    </fill>
    <fill>
      <patternFill patternType="gray125"/>
    </fill>
    <fill>
      <patternFill patternType="solid">
        <fgColor theme="1"/>
        <bgColor theme="1"/>
      </patternFill>
    </fill>
    <fill>
      <patternFill patternType="solid">
        <fgColor theme="0" tint="-0.14999847407452621"/>
        <bgColor indexed="64"/>
      </patternFill>
    </fill>
    <fill>
      <patternFill patternType="solid">
        <fgColor theme="0"/>
        <bgColor indexed="64"/>
      </patternFill>
    </fill>
    <fill>
      <patternFill patternType="solid">
        <fgColor theme="0"/>
        <bgColor theme="0" tint="-0.14999847407452621"/>
      </patternFill>
    </fill>
  </fills>
  <borders count="5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right/>
      <top style="thin">
        <color indexed="64"/>
      </top>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291">
    <xf numFmtId="0" fontId="0" fillId="0" borderId="0" xfId="0"/>
    <xf numFmtId="0" fontId="0" fillId="0" borderId="0" xfId="0" applyAlignment="1">
      <alignment wrapText="1"/>
    </xf>
    <xf numFmtId="0" fontId="2" fillId="0" borderId="0" xfId="0" applyFont="1"/>
    <xf numFmtId="0" fontId="3" fillId="0" borderId="2" xfId="0" applyFont="1" applyBorder="1"/>
    <xf numFmtId="0" fontId="2" fillId="0" borderId="10" xfId="0" applyFont="1" applyBorder="1"/>
    <xf numFmtId="10" fontId="2" fillId="0" borderId="8" xfId="1" applyNumberFormat="1" applyFont="1" applyBorder="1" applyAlignment="1">
      <alignment horizontal="center"/>
    </xf>
    <xf numFmtId="0" fontId="2" fillId="0" borderId="3" xfId="0" applyFont="1" applyBorder="1"/>
    <xf numFmtId="0" fontId="2" fillId="0" borderId="12" xfId="0" applyFont="1" applyBorder="1"/>
    <xf numFmtId="10" fontId="2" fillId="0" borderId="13" xfId="1" applyNumberFormat="1" applyFont="1" applyBorder="1" applyAlignment="1">
      <alignment horizontal="center"/>
    </xf>
    <xf numFmtId="0" fontId="2" fillId="0" borderId="14" xfId="0" applyFont="1" applyBorder="1"/>
    <xf numFmtId="0" fontId="2" fillId="0" borderId="5" xfId="0" applyFont="1" applyBorder="1"/>
    <xf numFmtId="0" fontId="2" fillId="0" borderId="6" xfId="0" applyFont="1" applyBorder="1"/>
    <xf numFmtId="0" fontId="2" fillId="0" borderId="0" xfId="0" applyFont="1" applyAlignment="1">
      <alignment horizontal="left" wrapText="1"/>
    </xf>
    <xf numFmtId="10" fontId="2" fillId="0" borderId="3" xfId="1" applyNumberFormat="1" applyFont="1" applyBorder="1" applyAlignment="1">
      <alignment horizontal="center" vertical="center"/>
    </xf>
    <xf numFmtId="10" fontId="2" fillId="0" borderId="14" xfId="1" applyNumberFormat="1" applyFont="1" applyBorder="1" applyAlignment="1">
      <alignment horizontal="center" vertical="center"/>
    </xf>
    <xf numFmtId="0" fontId="3" fillId="0" borderId="7"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2" fillId="0" borderId="15" xfId="0" applyFont="1" applyBorder="1"/>
    <xf numFmtId="0" fontId="4" fillId="2" borderId="16" xfId="0" applyFont="1" applyFill="1" applyBorder="1"/>
    <xf numFmtId="10" fontId="2" fillId="0" borderId="1" xfId="1" applyNumberFormat="1" applyFont="1" applyBorder="1" applyAlignment="1">
      <alignment horizontal="center" vertical="center"/>
    </xf>
    <xf numFmtId="10" fontId="2" fillId="0" borderId="18" xfId="1" applyNumberFormat="1" applyFont="1" applyBorder="1" applyAlignment="1">
      <alignment horizontal="center" vertical="center"/>
    </xf>
    <xf numFmtId="0" fontId="2" fillId="0" borderId="11" xfId="0" applyFont="1" applyBorder="1"/>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10" fontId="2" fillId="0" borderId="1" xfId="0" applyNumberFormat="1" applyFont="1" applyBorder="1" applyAlignment="1">
      <alignment horizontal="center" vertical="center"/>
    </xf>
    <xf numFmtId="2" fontId="2" fillId="0" borderId="1" xfId="1" applyNumberFormat="1" applyFont="1" applyBorder="1" applyAlignment="1">
      <alignment horizontal="center" vertical="center"/>
    </xf>
    <xf numFmtId="0" fontId="2" fillId="0" borderId="14" xfId="0" applyFont="1" applyBorder="1" applyAlignment="1">
      <alignment horizontal="center" vertical="center"/>
    </xf>
    <xf numFmtId="0" fontId="2" fillId="0" borderId="0" xfId="0" applyFont="1" applyAlignment="1">
      <alignment horizontal="center"/>
    </xf>
    <xf numFmtId="0" fontId="2" fillId="0" borderId="28" xfId="0" applyFont="1" applyBorder="1" applyAlignment="1">
      <alignment horizontal="center" vertical="center"/>
    </xf>
    <xf numFmtId="0" fontId="2" fillId="3" borderId="14" xfId="0" applyFont="1" applyFill="1" applyBorder="1" applyAlignment="1">
      <alignment horizontal="center" vertical="center"/>
    </xf>
    <xf numFmtId="164" fontId="2" fillId="3" borderId="5" xfId="1" applyNumberFormat="1" applyFont="1" applyFill="1" applyBorder="1" applyAlignment="1">
      <alignment horizontal="center" vertical="center"/>
    </xf>
    <xf numFmtId="2" fontId="2" fillId="3" borderId="5" xfId="1" applyNumberFormat="1" applyFont="1" applyFill="1" applyBorder="1" applyAlignment="1">
      <alignment horizontal="center" vertical="center"/>
    </xf>
    <xf numFmtId="9" fontId="2" fillId="3" borderId="5" xfId="1" applyFont="1" applyFill="1" applyBorder="1" applyAlignment="1">
      <alignment horizontal="center" vertical="center"/>
    </xf>
    <xf numFmtId="2" fontId="2" fillId="3" borderId="6" xfId="1" applyNumberFormat="1" applyFont="1" applyFill="1" applyBorder="1" applyAlignment="1">
      <alignment horizontal="center" vertical="center"/>
    </xf>
    <xf numFmtId="0" fontId="3" fillId="4" borderId="2"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2" fillId="5" borderId="10" xfId="0" applyFont="1" applyFill="1" applyBorder="1" applyAlignment="1">
      <alignment horizontal="center" vertical="center"/>
    </xf>
    <xf numFmtId="10" fontId="2" fillId="5" borderId="8" xfId="1" applyNumberFormat="1" applyFont="1" applyFill="1" applyBorder="1" applyAlignment="1">
      <alignment horizontal="center" vertical="center"/>
    </xf>
    <xf numFmtId="0" fontId="2" fillId="5" borderId="3" xfId="0" applyFont="1" applyFill="1" applyBorder="1" applyAlignment="1">
      <alignment horizontal="center" vertical="center"/>
    </xf>
    <xf numFmtId="10" fontId="2" fillId="4" borderId="3" xfId="0" applyNumberFormat="1" applyFont="1" applyFill="1" applyBorder="1" applyAlignment="1">
      <alignment horizontal="center" vertical="center"/>
    </xf>
    <xf numFmtId="2" fontId="2" fillId="5" borderId="3" xfId="1" applyNumberFormat="1" applyFont="1" applyFill="1" applyBorder="1" applyAlignment="1">
      <alignment horizontal="center" vertical="center"/>
    </xf>
    <xf numFmtId="165" fontId="2" fillId="5" borderId="3" xfId="0" applyNumberFormat="1" applyFont="1" applyFill="1" applyBorder="1" applyAlignment="1">
      <alignment horizontal="center" vertical="center"/>
    </xf>
    <xf numFmtId="0" fontId="2" fillId="4" borderId="28" xfId="0" applyFont="1" applyFill="1" applyBorder="1" applyAlignment="1">
      <alignment horizontal="center" vertical="center"/>
    </xf>
    <xf numFmtId="0" fontId="2" fillId="4" borderId="31" xfId="0" applyFont="1" applyFill="1" applyBorder="1" applyAlignment="1">
      <alignment horizontal="center" vertical="center"/>
    </xf>
    <xf numFmtId="10" fontId="2" fillId="4" borderId="9" xfId="1" applyNumberFormat="1" applyFont="1" applyFill="1" applyBorder="1" applyAlignment="1">
      <alignment horizontal="center" vertical="center"/>
    </xf>
    <xf numFmtId="0" fontId="2" fillId="4" borderId="1" xfId="0" applyFont="1" applyFill="1" applyBorder="1" applyAlignment="1">
      <alignment horizontal="center" vertical="center"/>
    </xf>
    <xf numFmtId="10" fontId="2" fillId="4" borderId="1" xfId="0" applyNumberFormat="1" applyFont="1" applyFill="1" applyBorder="1" applyAlignment="1">
      <alignment horizontal="center" vertical="center"/>
    </xf>
    <xf numFmtId="2" fontId="2" fillId="4" borderId="1" xfId="1" applyNumberFormat="1" applyFont="1" applyFill="1" applyBorder="1" applyAlignment="1">
      <alignment horizontal="center" vertical="center"/>
    </xf>
    <xf numFmtId="165" fontId="2" fillId="5" borderId="1" xfId="0" applyNumberFormat="1" applyFont="1" applyFill="1" applyBorder="1" applyAlignment="1">
      <alignment horizontal="center" vertical="center"/>
    </xf>
    <xf numFmtId="0" fontId="2" fillId="5" borderId="31" xfId="0" applyFont="1" applyFill="1" applyBorder="1" applyAlignment="1">
      <alignment horizontal="center" vertical="center"/>
    </xf>
    <xf numFmtId="10" fontId="2" fillId="5" borderId="9" xfId="1" applyNumberFormat="1" applyFont="1" applyFill="1" applyBorder="1" applyAlignment="1">
      <alignment horizontal="center" vertical="center"/>
    </xf>
    <xf numFmtId="0" fontId="2" fillId="5" borderId="1" xfId="0" applyFont="1" applyFill="1" applyBorder="1" applyAlignment="1">
      <alignment horizontal="center" vertical="center"/>
    </xf>
    <xf numFmtId="2" fontId="2" fillId="5" borderId="1" xfId="1" applyNumberFormat="1" applyFont="1" applyFill="1" applyBorder="1" applyAlignment="1">
      <alignment horizontal="center" vertical="center"/>
    </xf>
    <xf numFmtId="0" fontId="2" fillId="4" borderId="12" xfId="0" applyFont="1" applyFill="1" applyBorder="1" applyAlignment="1">
      <alignment horizontal="center" vertical="center"/>
    </xf>
    <xf numFmtId="10" fontId="2" fillId="4" borderId="13" xfId="1" applyNumberFormat="1" applyFont="1" applyFill="1" applyBorder="1" applyAlignment="1">
      <alignment horizontal="center" vertical="center"/>
    </xf>
    <xf numFmtId="0" fontId="2" fillId="4" borderId="14" xfId="0" applyFont="1" applyFill="1" applyBorder="1" applyAlignment="1">
      <alignment horizontal="center" vertical="center"/>
    </xf>
    <xf numFmtId="10" fontId="2" fillId="4" borderId="14" xfId="0" applyNumberFormat="1" applyFont="1" applyFill="1" applyBorder="1" applyAlignment="1">
      <alignment horizontal="center" vertical="center"/>
    </xf>
    <xf numFmtId="2" fontId="2" fillId="4" borderId="14" xfId="1" applyNumberFormat="1" applyFont="1" applyFill="1" applyBorder="1" applyAlignment="1">
      <alignment horizontal="center" vertical="center"/>
    </xf>
    <xf numFmtId="165" fontId="2" fillId="5" borderId="14" xfId="0" applyNumberFormat="1" applyFont="1" applyFill="1" applyBorder="1" applyAlignment="1">
      <alignment horizontal="center" vertical="center"/>
    </xf>
    <xf numFmtId="0" fontId="2" fillId="5" borderId="28" xfId="0" applyFont="1" applyFill="1" applyBorder="1" applyAlignment="1">
      <alignment horizontal="center" vertical="center"/>
    </xf>
    <xf numFmtId="0" fontId="2" fillId="4" borderId="22" xfId="0" applyFont="1" applyFill="1" applyBorder="1" applyAlignment="1">
      <alignment horizontal="center" vertical="center"/>
    </xf>
    <xf numFmtId="0" fontId="2" fillId="5" borderId="22" xfId="0" applyFont="1" applyFill="1" applyBorder="1" applyAlignment="1">
      <alignment horizontal="center" vertical="center"/>
    </xf>
    <xf numFmtId="0" fontId="2" fillId="4" borderId="11" xfId="0" applyFont="1" applyFill="1" applyBorder="1" applyAlignment="1">
      <alignment horizontal="center" vertical="center"/>
    </xf>
    <xf numFmtId="10" fontId="2" fillId="4" borderId="23" xfId="1" applyNumberFormat="1" applyFont="1" applyFill="1" applyBorder="1" applyAlignment="1">
      <alignment horizontal="center" vertical="center"/>
    </xf>
    <xf numFmtId="0" fontId="2" fillId="4" borderId="25" xfId="0" applyFont="1" applyFill="1" applyBorder="1" applyAlignment="1">
      <alignment horizontal="center" vertical="center"/>
    </xf>
    <xf numFmtId="0" fontId="3" fillId="4" borderId="30" xfId="0" applyFont="1" applyFill="1" applyBorder="1" applyAlignment="1">
      <alignment horizontal="center" vertical="center"/>
    </xf>
    <xf numFmtId="0" fontId="2" fillId="3" borderId="5" xfId="0" applyFont="1" applyFill="1" applyBorder="1"/>
    <xf numFmtId="0" fontId="2" fillId="3" borderId="6" xfId="0" applyFont="1" applyFill="1" applyBorder="1"/>
    <xf numFmtId="10" fontId="2" fillId="4" borderId="1" xfId="1" applyNumberFormat="1" applyFont="1" applyFill="1" applyBorder="1" applyAlignment="1">
      <alignment horizontal="center" vertical="center"/>
    </xf>
    <xf numFmtId="10" fontId="2" fillId="5" borderId="1" xfId="1" applyNumberFormat="1" applyFont="1" applyFill="1" applyBorder="1" applyAlignment="1">
      <alignment horizontal="center" vertical="center"/>
    </xf>
    <xf numFmtId="0" fontId="2" fillId="0" borderId="0" xfId="0" applyFont="1" applyAlignment="1">
      <alignment horizontal="center" vertical="center"/>
    </xf>
    <xf numFmtId="164" fontId="2" fillId="0" borderId="1" xfId="1" applyNumberFormat="1" applyFont="1" applyBorder="1" applyAlignment="1">
      <alignment horizontal="center" vertical="center"/>
    </xf>
    <xf numFmtId="169" fontId="2" fillId="0" borderId="1" xfId="1" applyNumberFormat="1" applyFont="1" applyBorder="1" applyAlignment="1">
      <alignment horizontal="center" vertical="center"/>
    </xf>
    <xf numFmtId="0" fontId="2" fillId="0" borderId="37" xfId="0" applyFont="1" applyBorder="1"/>
    <xf numFmtId="0" fontId="2" fillId="0" borderId="28" xfId="0" applyFont="1" applyBorder="1"/>
    <xf numFmtId="0" fontId="2" fillId="0" borderId="35" xfId="0" applyFont="1" applyBorder="1"/>
    <xf numFmtId="0" fontId="2" fillId="0" borderId="22" xfId="0" applyFont="1" applyBorder="1"/>
    <xf numFmtId="0" fontId="2" fillId="0" borderId="35" xfId="0" applyFont="1" applyBorder="1" applyAlignment="1">
      <alignment horizontal="center" vertical="center"/>
    </xf>
    <xf numFmtId="0" fontId="2" fillId="0" borderId="22" xfId="0" applyFont="1" applyBorder="1" applyAlignment="1">
      <alignment horizontal="center" vertical="center"/>
    </xf>
    <xf numFmtId="0" fontId="2" fillId="3" borderId="24" xfId="0" applyFont="1" applyFill="1" applyBorder="1" applyAlignment="1">
      <alignment horizontal="center" vertical="center"/>
    </xf>
    <xf numFmtId="0" fontId="2" fillId="3" borderId="25" xfId="0" applyFont="1" applyFill="1" applyBorder="1" applyAlignment="1">
      <alignment horizontal="center" vertical="center"/>
    </xf>
    <xf numFmtId="0" fontId="2" fillId="0" borderId="37" xfId="0" applyFont="1" applyBorder="1" applyAlignment="1">
      <alignment horizontal="center" vertical="center"/>
    </xf>
    <xf numFmtId="169" fontId="2" fillId="0" borderId="3" xfId="1" applyNumberFormat="1" applyFont="1" applyBorder="1" applyAlignment="1">
      <alignment horizontal="center" vertical="center"/>
    </xf>
    <xf numFmtId="2" fontId="2" fillId="0" borderId="3" xfId="1" applyNumberFormat="1" applyFont="1" applyBorder="1" applyAlignment="1">
      <alignment horizontal="center" vertical="center"/>
    </xf>
    <xf numFmtId="0" fontId="3" fillId="0" borderId="4" xfId="0" applyFont="1" applyBorder="1" applyAlignment="1">
      <alignment horizontal="center" vertical="center"/>
    </xf>
    <xf numFmtId="10" fontId="2" fillId="4" borderId="3" xfId="1" applyNumberFormat="1" applyFont="1" applyFill="1" applyBorder="1" applyAlignment="1">
      <alignment horizontal="center" vertical="center"/>
    </xf>
    <xf numFmtId="164" fontId="2" fillId="0" borderId="3" xfId="1" applyNumberFormat="1" applyFont="1" applyBorder="1" applyAlignment="1">
      <alignment horizontal="center" vertical="center"/>
    </xf>
    <xf numFmtId="0" fontId="2" fillId="4" borderId="3" xfId="0" applyFont="1" applyFill="1" applyBorder="1" applyAlignment="1">
      <alignment horizontal="center" vertical="center"/>
    </xf>
    <xf numFmtId="0" fontId="3" fillId="0" borderId="38" xfId="0" applyFont="1" applyBorder="1" applyAlignment="1">
      <alignment horizontal="center" vertical="center"/>
    </xf>
    <xf numFmtId="0" fontId="3" fillId="0" borderId="26" xfId="0" applyFont="1" applyBorder="1" applyAlignment="1">
      <alignment horizontal="center" vertical="center"/>
    </xf>
    <xf numFmtId="0" fontId="3" fillId="0" borderId="39" xfId="0" applyFont="1" applyBorder="1" applyAlignment="1">
      <alignment horizontal="center" vertical="center"/>
    </xf>
    <xf numFmtId="164" fontId="2" fillId="3" borderId="24" xfId="1" applyNumberFormat="1" applyFont="1" applyFill="1" applyBorder="1" applyAlignment="1">
      <alignment horizontal="center" vertical="center"/>
    </xf>
    <xf numFmtId="2" fontId="2" fillId="3" borderId="24" xfId="1" applyNumberFormat="1" applyFont="1" applyFill="1" applyBorder="1" applyAlignment="1">
      <alignment horizontal="center" vertical="center"/>
    </xf>
    <xf numFmtId="10" fontId="2" fillId="5" borderId="3" xfId="1" applyNumberFormat="1" applyFont="1" applyFill="1" applyBorder="1" applyAlignment="1">
      <alignment horizontal="center" vertical="center"/>
    </xf>
    <xf numFmtId="10" fontId="2" fillId="0" borderId="3" xfId="1" applyNumberFormat="1" applyFont="1" applyBorder="1"/>
    <xf numFmtId="164" fontId="2" fillId="0" borderId="3" xfId="1" applyNumberFormat="1" applyFont="1" applyBorder="1"/>
    <xf numFmtId="0" fontId="3" fillId="0" borderId="38" xfId="0" applyFont="1" applyBorder="1" applyAlignment="1">
      <alignment horizontal="center"/>
    </xf>
    <xf numFmtId="0" fontId="3" fillId="0" borderId="26" xfId="0" applyFont="1" applyBorder="1" applyAlignment="1">
      <alignment horizontal="center"/>
    </xf>
    <xf numFmtId="0" fontId="3" fillId="0" borderId="39" xfId="0" applyFont="1" applyBorder="1" applyAlignment="1">
      <alignment horizontal="center"/>
    </xf>
    <xf numFmtId="0" fontId="2" fillId="0" borderId="37" xfId="0" applyFont="1" applyBorder="1" applyAlignment="1">
      <alignment horizontal="center"/>
    </xf>
    <xf numFmtId="167" fontId="2" fillId="0" borderId="3" xfId="0" applyNumberFormat="1" applyFont="1" applyBorder="1" applyAlignment="1">
      <alignment horizontal="center"/>
    </xf>
    <xf numFmtId="10" fontId="2" fillId="0" borderId="3" xfId="1" applyNumberFormat="1" applyFont="1" applyBorder="1" applyAlignment="1">
      <alignment horizontal="center"/>
    </xf>
    <xf numFmtId="168" fontId="2" fillId="0" borderId="28" xfId="0" applyNumberFormat="1" applyFont="1" applyBorder="1" applyAlignment="1">
      <alignment horizontal="center"/>
    </xf>
    <xf numFmtId="0" fontId="2" fillId="0" borderId="35" xfId="0" applyFont="1" applyBorder="1" applyAlignment="1">
      <alignment horizontal="center"/>
    </xf>
    <xf numFmtId="167" fontId="2" fillId="0" borderId="1" xfId="0" applyNumberFormat="1" applyFont="1" applyBorder="1" applyAlignment="1">
      <alignment horizontal="center"/>
    </xf>
    <xf numFmtId="168" fontId="2" fillId="0" borderId="22" xfId="0" applyNumberFormat="1" applyFont="1" applyBorder="1" applyAlignment="1">
      <alignment horizontal="center"/>
    </xf>
    <xf numFmtId="0" fontId="2" fillId="3" borderId="36" xfId="0" applyFont="1" applyFill="1" applyBorder="1" applyAlignment="1">
      <alignment horizontal="center"/>
    </xf>
    <xf numFmtId="0" fontId="2" fillId="3" borderId="24" xfId="0" applyFont="1" applyFill="1" applyBorder="1" applyAlignment="1">
      <alignment horizontal="center"/>
    </xf>
    <xf numFmtId="10" fontId="2" fillId="3" borderId="24" xfId="1" applyNumberFormat="1" applyFont="1" applyFill="1" applyBorder="1" applyAlignment="1">
      <alignment horizontal="center"/>
    </xf>
    <xf numFmtId="0" fontId="2" fillId="0" borderId="0" xfId="0" applyFont="1" applyAlignment="1"/>
    <xf numFmtId="0" fontId="0" fillId="0" borderId="24" xfId="0" applyBorder="1"/>
    <xf numFmtId="0" fontId="0" fillId="0" borderId="25" xfId="0" applyBorder="1"/>
    <xf numFmtId="10" fontId="2" fillId="0" borderId="44" xfId="0" applyNumberFormat="1" applyFont="1" applyBorder="1"/>
    <xf numFmtId="0" fontId="2" fillId="0" borderId="45" xfId="0" applyFont="1" applyBorder="1"/>
    <xf numFmtId="0" fontId="2" fillId="0" borderId="43" xfId="0" applyFont="1" applyBorder="1"/>
    <xf numFmtId="0" fontId="2" fillId="0" borderId="16" xfId="0" applyFont="1" applyBorder="1"/>
    <xf numFmtId="0" fontId="2" fillId="0" borderId="17" xfId="0" applyFont="1" applyBorder="1"/>
    <xf numFmtId="0" fontId="2" fillId="0" borderId="4" xfId="0" applyFont="1" applyBorder="1"/>
    <xf numFmtId="164" fontId="2" fillId="0" borderId="1" xfId="1" applyNumberFormat="1" applyFont="1" applyBorder="1"/>
    <xf numFmtId="0" fontId="2" fillId="0" borderId="36" xfId="0" applyFont="1" applyBorder="1"/>
    <xf numFmtId="164" fontId="2" fillId="0" borderId="24" xfId="1" applyNumberFormat="1" applyFont="1" applyBorder="1"/>
    <xf numFmtId="0" fontId="2" fillId="0" borderId="25" xfId="0" applyFont="1" applyBorder="1"/>
    <xf numFmtId="10" fontId="2" fillId="0" borderId="1" xfId="1" applyNumberFormat="1" applyFont="1" applyBorder="1"/>
    <xf numFmtId="10" fontId="2" fillId="0" borderId="24" xfId="1" applyNumberFormat="1" applyFont="1" applyBorder="1"/>
    <xf numFmtId="0" fontId="2" fillId="0" borderId="46" xfId="0" applyFont="1" applyBorder="1"/>
    <xf numFmtId="10" fontId="2" fillId="0" borderId="18" xfId="1" applyNumberFormat="1" applyFont="1" applyBorder="1"/>
    <xf numFmtId="166" fontId="2" fillId="3" borderId="18" xfId="1" applyNumberFormat="1" applyFont="1" applyFill="1" applyBorder="1"/>
    <xf numFmtId="0" fontId="2" fillId="3" borderId="47" xfId="0" applyFont="1" applyFill="1" applyBorder="1"/>
    <xf numFmtId="0" fontId="2" fillId="0" borderId="32" xfId="0" applyFont="1" applyBorder="1"/>
    <xf numFmtId="0" fontId="2" fillId="3" borderId="33" xfId="0" applyFont="1" applyFill="1" applyBorder="1"/>
    <xf numFmtId="9" fontId="2" fillId="0" borderId="33" xfId="1" applyFont="1" applyBorder="1"/>
    <xf numFmtId="0" fontId="2" fillId="0" borderId="34" xfId="0" applyFont="1" applyBorder="1"/>
    <xf numFmtId="0" fontId="2" fillId="0" borderId="36" xfId="0" applyFont="1" applyFill="1" applyBorder="1"/>
    <xf numFmtId="10" fontId="0" fillId="0" borderId="24" xfId="0" applyNumberFormat="1" applyBorder="1"/>
    <xf numFmtId="0" fontId="2" fillId="0" borderId="36" xfId="0" applyFont="1" applyBorder="1" applyAlignment="1">
      <alignment horizontal="center" vertical="center"/>
    </xf>
    <xf numFmtId="10" fontId="2" fillId="0" borderId="24" xfId="1" applyNumberFormat="1" applyFont="1" applyBorder="1" applyAlignment="1">
      <alignment horizontal="center" vertical="center"/>
    </xf>
    <xf numFmtId="164" fontId="2" fillId="0" borderId="24" xfId="1" applyNumberFormat="1" applyFont="1" applyBorder="1" applyAlignment="1">
      <alignment horizontal="center" vertical="center"/>
    </xf>
    <xf numFmtId="0" fontId="2" fillId="0" borderId="25" xfId="0" applyFont="1" applyBorder="1" applyAlignment="1">
      <alignment horizontal="center" vertical="center"/>
    </xf>
    <xf numFmtId="0" fontId="2" fillId="0" borderId="46" xfId="0" applyFont="1" applyBorder="1" applyAlignment="1">
      <alignment horizontal="center" vertical="center"/>
    </xf>
    <xf numFmtId="166" fontId="2" fillId="3" borderId="18" xfId="1" applyNumberFormat="1" applyFont="1" applyFill="1" applyBorder="1" applyAlignment="1">
      <alignment horizontal="center" vertical="center"/>
    </xf>
    <xf numFmtId="0" fontId="2" fillId="3" borderId="47" xfId="0" applyFont="1" applyFill="1" applyBorder="1" applyAlignment="1">
      <alignment horizontal="center" vertical="center"/>
    </xf>
    <xf numFmtId="0" fontId="2" fillId="0" borderId="32" xfId="0" applyFont="1" applyBorder="1" applyAlignment="1">
      <alignment horizontal="center" vertical="center"/>
    </xf>
    <xf numFmtId="0" fontId="2" fillId="3" borderId="33" xfId="0" applyFont="1" applyFill="1" applyBorder="1" applyAlignment="1">
      <alignment horizontal="center" vertical="center"/>
    </xf>
    <xf numFmtId="9" fontId="2" fillId="0" borderId="33" xfId="1" applyFont="1" applyBorder="1" applyAlignment="1">
      <alignment horizontal="center" vertical="center"/>
    </xf>
    <xf numFmtId="0" fontId="2" fillId="0" borderId="34" xfId="0" applyFont="1" applyBorder="1" applyAlignment="1">
      <alignment horizontal="center" vertical="center"/>
    </xf>
    <xf numFmtId="0" fontId="2" fillId="0" borderId="36" xfId="0" applyFont="1" applyFill="1" applyBorder="1" applyAlignment="1">
      <alignment horizontal="center" vertical="center"/>
    </xf>
    <xf numFmtId="10" fontId="2" fillId="0" borderId="24" xfId="0" applyNumberFormat="1" applyFont="1" applyBorder="1" applyAlignment="1">
      <alignment horizontal="center" vertical="center"/>
    </xf>
    <xf numFmtId="0" fontId="2" fillId="0" borderId="24" xfId="0" applyFont="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5" fillId="0" borderId="40" xfId="0" applyFont="1" applyBorder="1" applyAlignment="1">
      <alignment horizontal="center" vertical="center"/>
    </xf>
    <xf numFmtId="167" fontId="2" fillId="0" borderId="3" xfId="0" applyNumberFormat="1" applyFont="1" applyBorder="1" applyAlignment="1">
      <alignment horizontal="center" vertical="center"/>
    </xf>
    <xf numFmtId="168" fontId="2" fillId="0" borderId="28" xfId="0" applyNumberFormat="1" applyFont="1" applyBorder="1" applyAlignment="1">
      <alignment horizontal="center" vertical="center"/>
    </xf>
    <xf numFmtId="167" fontId="2" fillId="0" borderId="1" xfId="0" applyNumberFormat="1" applyFont="1" applyBorder="1" applyAlignment="1">
      <alignment horizontal="center" vertical="center"/>
    </xf>
    <xf numFmtId="168" fontId="2" fillId="0" borderId="22" xfId="0" applyNumberFormat="1" applyFont="1" applyBorder="1" applyAlignment="1">
      <alignment horizontal="center" vertical="center"/>
    </xf>
    <xf numFmtId="0" fontId="2" fillId="3" borderId="48" xfId="0" applyFont="1" applyFill="1" applyBorder="1" applyAlignment="1">
      <alignment horizontal="center" vertical="center"/>
    </xf>
    <xf numFmtId="10" fontId="2" fillId="3" borderId="14" xfId="1" applyNumberFormat="1" applyFont="1" applyFill="1" applyBorder="1" applyAlignment="1">
      <alignment horizontal="center" vertical="center"/>
    </xf>
    <xf numFmtId="170" fontId="2" fillId="0" borderId="1" xfId="0" applyNumberFormat="1" applyFont="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0" borderId="4" xfId="0" applyFont="1" applyBorder="1" applyAlignment="1">
      <alignment horizontal="center"/>
    </xf>
    <xf numFmtId="0" fontId="2" fillId="0" borderId="15" xfId="0" applyFont="1" applyBorder="1" applyAlignment="1">
      <alignment horizontal="center"/>
    </xf>
    <xf numFmtId="0" fontId="2" fillId="0" borderId="3" xfId="0" applyFont="1" applyBorder="1" applyAlignment="1">
      <alignment horizontal="center"/>
    </xf>
    <xf numFmtId="0" fontId="2" fillId="0" borderId="28" xfId="0" applyFont="1" applyBorder="1" applyAlignment="1">
      <alignment horizontal="center"/>
    </xf>
    <xf numFmtId="0" fontId="2" fillId="0" borderId="31" xfId="0" applyFont="1" applyBorder="1" applyAlignment="1">
      <alignment horizontal="center"/>
    </xf>
    <xf numFmtId="10" fontId="2" fillId="0" borderId="9" xfId="1" applyNumberFormat="1" applyFont="1" applyBorder="1" applyAlignment="1">
      <alignment horizontal="center"/>
    </xf>
    <xf numFmtId="0" fontId="2" fillId="0" borderId="1" xfId="0" applyFont="1" applyBorder="1" applyAlignment="1">
      <alignment horizontal="center"/>
    </xf>
    <xf numFmtId="0" fontId="2" fillId="0" borderId="22" xfId="0" applyFont="1" applyBorder="1" applyAlignment="1">
      <alignment horizontal="center"/>
    </xf>
    <xf numFmtId="0" fontId="3" fillId="0" borderId="31" xfId="0" applyFont="1" applyBorder="1" applyAlignment="1">
      <alignment horizontal="center"/>
    </xf>
    <xf numFmtId="0" fontId="2" fillId="3" borderId="9" xfId="0" applyFont="1" applyFill="1" applyBorder="1" applyAlignment="1">
      <alignment horizontal="center"/>
    </xf>
    <xf numFmtId="0" fontId="2" fillId="3" borderId="1" xfId="0" applyFont="1" applyFill="1" applyBorder="1" applyAlignment="1">
      <alignment horizontal="center"/>
    </xf>
    <xf numFmtId="0" fontId="3" fillId="0" borderId="11" xfId="0" applyFont="1" applyBorder="1" applyAlignment="1">
      <alignment horizontal="center"/>
    </xf>
    <xf numFmtId="0" fontId="2" fillId="3" borderId="23" xfId="0" applyFont="1" applyFill="1" applyBorder="1" applyAlignment="1">
      <alignment horizontal="center"/>
    </xf>
    <xf numFmtId="0" fontId="2" fillId="0" borderId="24" xfId="0" applyFont="1" applyBorder="1" applyAlignment="1">
      <alignment horizontal="center"/>
    </xf>
    <xf numFmtId="0" fontId="2" fillId="0" borderId="25" xfId="0" applyFont="1" applyBorder="1" applyAlignment="1">
      <alignment horizontal="center"/>
    </xf>
    <xf numFmtId="0" fontId="2" fillId="0" borderId="8" xfId="1" applyNumberFormat="1" applyFont="1" applyBorder="1" applyAlignment="1">
      <alignment horizontal="center"/>
    </xf>
    <xf numFmtId="0" fontId="2" fillId="0" borderId="9" xfId="1" applyNumberFormat="1" applyFont="1" applyBorder="1" applyAlignment="1">
      <alignment horizontal="center"/>
    </xf>
    <xf numFmtId="0" fontId="2" fillId="0" borderId="1" xfId="0" applyNumberFormat="1" applyFont="1" applyBorder="1" applyAlignment="1">
      <alignment horizontal="center"/>
    </xf>
    <xf numFmtId="0" fontId="2" fillId="4" borderId="1" xfId="0" applyFont="1" applyFill="1" applyBorder="1" applyAlignment="1">
      <alignment horizontal="center"/>
    </xf>
    <xf numFmtId="0" fontId="2" fillId="4" borderId="24" xfId="0" applyFont="1" applyFill="1" applyBorder="1" applyAlignment="1">
      <alignment horizontal="center"/>
    </xf>
    <xf numFmtId="9" fontId="2" fillId="0" borderId="1" xfId="0" applyNumberFormat="1" applyFont="1" applyBorder="1" applyAlignment="1">
      <alignment horizontal="center"/>
    </xf>
    <xf numFmtId="166" fontId="2" fillId="4" borderId="24" xfId="0" applyNumberFormat="1" applyFont="1" applyFill="1" applyBorder="1" applyAlignment="1">
      <alignment horizontal="center"/>
    </xf>
    <xf numFmtId="9" fontId="2" fillId="0" borderId="1" xfId="1" applyFont="1" applyBorder="1" applyAlignment="1">
      <alignment horizontal="center"/>
    </xf>
    <xf numFmtId="0" fontId="2" fillId="0" borderId="0" xfId="0" applyFont="1" applyAlignment="1">
      <alignment vertical="top" wrapText="1"/>
    </xf>
    <xf numFmtId="0" fontId="3" fillId="0" borderId="7" xfId="0" applyFont="1" applyBorder="1"/>
    <xf numFmtId="0" fontId="3" fillId="0" borderId="6" xfId="0" applyFont="1" applyBorder="1"/>
    <xf numFmtId="9" fontId="2" fillId="0" borderId="8" xfId="1" applyFont="1" applyBorder="1"/>
    <xf numFmtId="0" fontId="2" fillId="0" borderId="31" xfId="0" applyFont="1" applyBorder="1"/>
    <xf numFmtId="9" fontId="2" fillId="0" borderId="9" xfId="1" applyFont="1" applyBorder="1"/>
    <xf numFmtId="9" fontId="2" fillId="0" borderId="23" xfId="1" applyFont="1" applyBorder="1"/>
    <xf numFmtId="0" fontId="2" fillId="0" borderId="22" xfId="0" applyNumberFormat="1" applyFont="1" applyBorder="1" applyAlignment="1">
      <alignment horizontal="center"/>
    </xf>
    <xf numFmtId="0" fontId="2" fillId="4" borderId="25" xfId="0" applyFont="1" applyFill="1" applyBorder="1" applyAlignment="1">
      <alignment horizontal="center"/>
    </xf>
    <xf numFmtId="0" fontId="3" fillId="0" borderId="49" xfId="0" applyFont="1" applyFill="1" applyBorder="1" applyAlignment="1">
      <alignment horizontal="center"/>
    </xf>
    <xf numFmtId="0" fontId="2" fillId="0" borderId="50" xfId="0" applyFont="1" applyBorder="1"/>
    <xf numFmtId="0" fontId="2" fillId="0" borderId="51" xfId="0" applyFont="1" applyBorder="1"/>
    <xf numFmtId="0" fontId="2" fillId="3" borderId="51" xfId="0" applyFont="1" applyFill="1" applyBorder="1"/>
    <xf numFmtId="0" fontId="2" fillId="0" borderId="52" xfId="0" applyFont="1" applyBorder="1"/>
    <xf numFmtId="0" fontId="2" fillId="0" borderId="0" xfId="0" applyFont="1" applyBorder="1"/>
    <xf numFmtId="2" fontId="2" fillId="0" borderId="52" xfId="0" applyNumberFormat="1" applyFont="1" applyBorder="1"/>
    <xf numFmtId="10" fontId="2" fillId="0" borderId="0" xfId="0" applyNumberFormat="1" applyFont="1" applyBorder="1"/>
    <xf numFmtId="0" fontId="2" fillId="0" borderId="24" xfId="0" applyFont="1" applyBorder="1"/>
    <xf numFmtId="0" fontId="3" fillId="4" borderId="34" xfId="0" applyFont="1" applyFill="1" applyBorder="1" applyAlignment="1">
      <alignment horizontal="center" vertical="center"/>
    </xf>
    <xf numFmtId="0" fontId="3" fillId="4" borderId="33" xfId="0" applyFont="1" applyFill="1" applyBorder="1" applyAlignment="1">
      <alignment horizontal="center" vertical="center"/>
    </xf>
    <xf numFmtId="0" fontId="3" fillId="3" borderId="32" xfId="0" applyFont="1" applyFill="1" applyBorder="1" applyAlignment="1">
      <alignment horizontal="center" vertical="center"/>
    </xf>
    <xf numFmtId="0" fontId="2" fillId="4" borderId="24" xfId="0" applyFont="1" applyFill="1" applyBorder="1" applyAlignment="1">
      <alignment horizontal="center" vertical="center"/>
    </xf>
    <xf numFmtId="10" fontId="2" fillId="4" borderId="24" xfId="1" applyNumberFormat="1" applyFont="1" applyFill="1" applyBorder="1" applyAlignment="1">
      <alignment horizontal="center" vertical="center"/>
    </xf>
    <xf numFmtId="0" fontId="3" fillId="4" borderId="32" xfId="0" applyFont="1" applyFill="1" applyBorder="1" applyAlignment="1">
      <alignment horizontal="center" vertical="center"/>
    </xf>
    <xf numFmtId="10" fontId="2" fillId="0" borderId="1" xfId="0" applyNumberFormat="1" applyFont="1" applyBorder="1" applyAlignment="1">
      <alignment horizontal="center"/>
    </xf>
    <xf numFmtId="10" fontId="2" fillId="0" borderId="22" xfId="0" applyNumberFormat="1" applyFont="1" applyBorder="1" applyAlignment="1">
      <alignment horizontal="center"/>
    </xf>
    <xf numFmtId="10" fontId="2" fillId="0" borderId="24" xfId="0" applyNumberFormat="1" applyFont="1" applyBorder="1" applyAlignment="1">
      <alignment horizontal="center"/>
    </xf>
    <xf numFmtId="10" fontId="2" fillId="0" borderId="25" xfId="0" applyNumberFormat="1" applyFont="1" applyBorder="1" applyAlignment="1">
      <alignment horizontal="center"/>
    </xf>
    <xf numFmtId="0" fontId="2" fillId="0" borderId="36" xfId="0" applyFont="1" applyBorder="1" applyAlignment="1">
      <alignment horizontal="center"/>
    </xf>
    <xf numFmtId="0" fontId="3" fillId="0" borderId="33" xfId="0" applyFont="1" applyBorder="1" applyAlignment="1">
      <alignment horizontal="center"/>
    </xf>
    <xf numFmtId="0" fontId="3" fillId="0" borderId="46" xfId="0" applyFont="1" applyBorder="1"/>
    <xf numFmtId="0" fontId="3" fillId="0" borderId="38" xfId="0" applyFont="1" applyBorder="1"/>
    <xf numFmtId="0" fontId="3" fillId="0" borderId="53" xfId="0" applyFont="1" applyBorder="1"/>
    <xf numFmtId="0" fontId="3" fillId="0" borderId="54" xfId="0" applyFont="1" applyBorder="1"/>
    <xf numFmtId="0" fontId="3" fillId="0" borderId="44" xfId="0" applyFont="1" applyBorder="1"/>
    <xf numFmtId="0" fontId="3" fillId="0" borderId="55" xfId="0" applyFont="1" applyBorder="1"/>
    <xf numFmtId="0" fontId="3" fillId="0" borderId="56" xfId="0" applyFont="1" applyBorder="1"/>
    <xf numFmtId="0" fontId="3" fillId="0" borderId="57" xfId="0" applyFont="1" applyBorder="1"/>
    <xf numFmtId="0" fontId="3" fillId="0" borderId="5" xfId="0" applyFont="1" applyBorder="1"/>
    <xf numFmtId="0" fontId="2" fillId="0" borderId="8" xfId="0" applyFont="1" applyBorder="1"/>
    <xf numFmtId="0" fontId="2" fillId="0" borderId="9" xfId="0" applyFont="1" applyBorder="1"/>
    <xf numFmtId="0" fontId="2" fillId="0" borderId="1" xfId="0" applyFont="1" applyBorder="1"/>
    <xf numFmtId="0" fontId="2" fillId="0" borderId="1" xfId="0" applyNumberFormat="1" applyFont="1" applyBorder="1"/>
    <xf numFmtId="0" fontId="2" fillId="0" borderId="22" xfId="0" applyNumberFormat="1" applyFont="1" applyBorder="1"/>
    <xf numFmtId="0" fontId="2" fillId="3" borderId="24" xfId="0" applyFont="1" applyFill="1" applyBorder="1"/>
    <xf numFmtId="0" fontId="2" fillId="0" borderId="48" xfId="0" applyFont="1" applyBorder="1" applyAlignment="1">
      <alignment horizontal="center"/>
    </xf>
    <xf numFmtId="0" fontId="2" fillId="0" borderId="14" xfId="0" applyFont="1" applyBorder="1" applyAlignment="1">
      <alignment horizontal="center"/>
    </xf>
    <xf numFmtId="0" fontId="2" fillId="0" borderId="14" xfId="0" applyNumberFormat="1" applyFont="1" applyBorder="1" applyAlignment="1">
      <alignment horizontal="center"/>
    </xf>
    <xf numFmtId="0" fontId="2" fillId="0" borderId="58" xfId="0" applyNumberFormat="1"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26" xfId="0" applyFont="1" applyBorder="1" applyAlignment="1">
      <alignment horizontal="center"/>
    </xf>
    <xf numFmtId="0" fontId="2" fillId="0" borderId="39" xfId="0" applyFont="1" applyBorder="1" applyAlignment="1">
      <alignment horizontal="center"/>
    </xf>
    <xf numFmtId="171" fontId="2" fillId="0" borderId="5" xfId="0" applyNumberFormat="1" applyFont="1" applyBorder="1" applyAlignment="1">
      <alignment horizontal="center"/>
    </xf>
    <xf numFmtId="1" fontId="2" fillId="0" borderId="5" xfId="0" applyNumberFormat="1" applyFont="1" applyBorder="1" applyAlignment="1">
      <alignment horizontal="center"/>
    </xf>
    <xf numFmtId="44" fontId="2" fillId="0" borderId="5" xfId="2" applyNumberFormat="1" applyFont="1" applyBorder="1" applyAlignment="1">
      <alignment horizontal="center"/>
    </xf>
    <xf numFmtId="0" fontId="2" fillId="0" borderId="0" xfId="0" applyFont="1" applyAlignment="1">
      <alignment horizontal="left" wrapText="1"/>
    </xf>
    <xf numFmtId="0" fontId="2" fillId="0" borderId="0" xfId="0" applyFont="1" applyAlignment="1">
      <alignment horizontal="center"/>
    </xf>
    <xf numFmtId="10" fontId="2" fillId="0" borderId="3" xfId="1" applyNumberFormat="1" applyFont="1" applyBorder="1" applyAlignment="1">
      <alignment horizontal="center" vertical="center"/>
    </xf>
    <xf numFmtId="10" fontId="2" fillId="0" borderId="14" xfId="1" applyNumberFormat="1" applyFont="1" applyBorder="1" applyAlignment="1">
      <alignment horizontal="center" vertic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0" borderId="0" xfId="0" applyFont="1" applyAlignment="1">
      <alignment horizontal="left" vertical="center"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10" fontId="2" fillId="0" borderId="27" xfId="1" applyNumberFormat="1" applyFont="1" applyBorder="1" applyAlignment="1">
      <alignment horizontal="center" vertical="center"/>
    </xf>
    <xf numFmtId="10" fontId="2" fillId="0" borderId="0" xfId="1" applyNumberFormat="1" applyFont="1" applyBorder="1" applyAlignment="1">
      <alignment horizontal="center" vertical="center"/>
    </xf>
    <xf numFmtId="0" fontId="2" fillId="0" borderId="0" xfId="0" applyFont="1" applyAlignment="1">
      <alignment horizontal="left"/>
    </xf>
    <xf numFmtId="0" fontId="5" fillId="0" borderId="29" xfId="0" applyFont="1" applyBorder="1" applyAlignment="1">
      <alignment horizontal="left" vertical="center"/>
    </xf>
    <xf numFmtId="0" fontId="5" fillId="0" borderId="30" xfId="0" applyFont="1" applyBorder="1" applyAlignment="1">
      <alignment horizontal="left" vertical="center"/>
    </xf>
    <xf numFmtId="0" fontId="5" fillId="0" borderId="40" xfId="0" applyFont="1" applyBorder="1" applyAlignment="1">
      <alignment horizontal="left" vertical="center"/>
    </xf>
    <xf numFmtId="0" fontId="2" fillId="3" borderId="41" xfId="0" applyFont="1" applyFill="1" applyBorder="1" applyAlignment="1">
      <alignment horizontal="center" vertical="center"/>
    </xf>
    <xf numFmtId="0" fontId="2" fillId="3" borderId="42" xfId="0" applyFont="1" applyFill="1" applyBorder="1" applyAlignment="1">
      <alignment horizontal="center" vertical="center"/>
    </xf>
    <xf numFmtId="0" fontId="2" fillId="3" borderId="23" xfId="0" applyFont="1" applyFill="1" applyBorder="1" applyAlignment="1">
      <alignment horizontal="center" vertical="center"/>
    </xf>
    <xf numFmtId="10" fontId="2" fillId="0" borderId="18" xfId="0" applyNumberFormat="1" applyFont="1" applyBorder="1" applyAlignment="1">
      <alignment horizontal="center" vertical="center"/>
    </xf>
    <xf numFmtId="0" fontId="2" fillId="0" borderId="3" xfId="0" applyFont="1" applyBorder="1" applyAlignment="1">
      <alignment horizontal="center" vertical="center"/>
    </xf>
    <xf numFmtId="0" fontId="2" fillId="0" borderId="18" xfId="0" applyFont="1" applyBorder="1" applyAlignment="1">
      <alignment horizontal="center" vertical="center"/>
    </xf>
    <xf numFmtId="0" fontId="5" fillId="0" borderId="29" xfId="0" applyFont="1" applyBorder="1" applyAlignment="1">
      <alignment horizontal="left"/>
    </xf>
    <xf numFmtId="0" fontId="5" fillId="0" borderId="30" xfId="0" applyFont="1" applyBorder="1" applyAlignment="1">
      <alignment horizontal="left"/>
    </xf>
    <xf numFmtId="0" fontId="5" fillId="0" borderId="40" xfId="0" applyFont="1" applyBorder="1" applyAlignment="1">
      <alignment horizontal="left"/>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21" xfId="0" applyFont="1" applyBorder="1" applyAlignment="1">
      <alignment horizontal="left"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5" fillId="0" borderId="40" xfId="0" applyFont="1" applyBorder="1" applyAlignment="1">
      <alignment horizontal="center" vertical="center"/>
    </xf>
    <xf numFmtId="0" fontId="2" fillId="0" borderId="29" xfId="0" applyFont="1" applyBorder="1" applyAlignment="1">
      <alignment horizontal="left"/>
    </xf>
    <xf numFmtId="0" fontId="2" fillId="0" borderId="40" xfId="0" applyFont="1" applyBorder="1" applyAlignment="1">
      <alignment horizontal="left"/>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5" fillId="0" borderId="21" xfId="0" applyFont="1" applyBorder="1" applyAlignment="1">
      <alignment horizontal="center" vertical="center"/>
    </xf>
    <xf numFmtId="0" fontId="3" fillId="0" borderId="29" xfId="0" applyFont="1" applyBorder="1" applyAlignment="1">
      <alignment horizontal="center"/>
    </xf>
    <xf numFmtId="0" fontId="3" fillId="0" borderId="30" xfId="0" applyFont="1" applyBorder="1" applyAlignment="1">
      <alignment horizontal="center"/>
    </xf>
    <xf numFmtId="0" fontId="3" fillId="0" borderId="40" xfId="0" applyFont="1" applyBorder="1" applyAlignment="1">
      <alignment horizontal="center"/>
    </xf>
    <xf numFmtId="0" fontId="3" fillId="0" borderId="29" xfId="0" applyFont="1" applyFill="1" applyBorder="1" applyAlignment="1">
      <alignment horizontal="center"/>
    </xf>
    <xf numFmtId="0" fontId="3" fillId="0" borderId="30" xfId="0" applyFont="1" applyFill="1" applyBorder="1" applyAlignment="1">
      <alignment horizontal="center"/>
    </xf>
    <xf numFmtId="0" fontId="3" fillId="0" borderId="40" xfId="0" applyFont="1" applyFill="1" applyBorder="1" applyAlignment="1">
      <alignment horizontal="center"/>
    </xf>
    <xf numFmtId="0" fontId="2" fillId="0" borderId="0" xfId="0" applyFont="1" applyAlignment="1">
      <alignment horizontal="left" vertical="top" wrapText="1"/>
    </xf>
    <xf numFmtId="0" fontId="2" fillId="0" borderId="38" xfId="0" applyFont="1" applyBorder="1" applyAlignment="1">
      <alignment horizontal="center"/>
    </xf>
    <xf numFmtId="0" fontId="2" fillId="0" borderId="24" xfId="0" applyFont="1" applyBorder="1" applyAlignment="1">
      <alignment horizontal="center"/>
    </xf>
    <xf numFmtId="0" fontId="2" fillId="0" borderId="50" xfId="0" applyFont="1" applyBorder="1" applyAlignment="1">
      <alignment horizontal="left"/>
    </xf>
    <xf numFmtId="0" fontId="3" fillId="0" borderId="7" xfId="0" applyFont="1" applyBorder="1" applyAlignment="1">
      <alignment horizontal="center"/>
    </xf>
  </cellXfs>
  <cellStyles count="3">
    <cellStyle name="Moneda" xfId="2" builtinId="4"/>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opLeftCell="A4" workbookViewId="0">
      <selection activeCell="B13" sqref="B13"/>
    </sheetView>
  </sheetViews>
  <sheetFormatPr baseColWidth="10" defaultRowHeight="14.4" x14ac:dyDescent="0.3"/>
  <cols>
    <col min="1" max="1" width="14" bestFit="1" customWidth="1"/>
    <col min="3" max="3" width="14.44140625" bestFit="1" customWidth="1"/>
  </cols>
  <sheetData>
    <row r="1" spans="1:7" x14ac:dyDescent="0.3">
      <c r="A1" s="246" t="s">
        <v>26</v>
      </c>
      <c r="B1" s="246"/>
      <c r="C1" s="2"/>
      <c r="D1" s="2"/>
      <c r="E1" s="2"/>
      <c r="F1" s="2"/>
    </row>
    <row r="2" spans="1:7" x14ac:dyDescent="0.3">
      <c r="A2" s="2"/>
      <c r="B2" s="2"/>
      <c r="C2" s="2"/>
      <c r="D2" s="2"/>
      <c r="E2" s="2"/>
      <c r="F2" s="2"/>
    </row>
    <row r="3" spans="1:7" x14ac:dyDescent="0.3">
      <c r="A3" s="246" t="s">
        <v>9</v>
      </c>
      <c r="B3" s="246"/>
      <c r="C3" s="2"/>
      <c r="D3" s="2"/>
      <c r="E3" s="2"/>
      <c r="F3" s="2"/>
    </row>
    <row r="4" spans="1:7" ht="15" customHeight="1" x14ac:dyDescent="0.3">
      <c r="A4" s="251" t="s">
        <v>11</v>
      </c>
      <c r="B4" s="251"/>
      <c r="C4" s="251"/>
      <c r="D4" s="251"/>
      <c r="E4" s="251"/>
      <c r="F4" s="251"/>
      <c r="G4" s="1"/>
    </row>
    <row r="5" spans="1:7" x14ac:dyDescent="0.3">
      <c r="A5" s="251"/>
      <c r="B5" s="251"/>
      <c r="C5" s="251"/>
      <c r="D5" s="251"/>
      <c r="E5" s="251"/>
      <c r="F5" s="251"/>
      <c r="G5" s="1"/>
    </row>
    <row r="6" spans="1:7" x14ac:dyDescent="0.3">
      <c r="A6" s="251"/>
      <c r="B6" s="251"/>
      <c r="C6" s="251"/>
      <c r="D6" s="251"/>
      <c r="E6" s="251"/>
      <c r="F6" s="251"/>
      <c r="G6" s="1"/>
    </row>
    <row r="7" spans="1:7" x14ac:dyDescent="0.3">
      <c r="A7" s="251"/>
      <c r="B7" s="251"/>
      <c r="C7" s="251"/>
      <c r="D7" s="251"/>
      <c r="E7" s="251"/>
      <c r="F7" s="251"/>
      <c r="G7" s="1"/>
    </row>
    <row r="8" spans="1:7" x14ac:dyDescent="0.3">
      <c r="A8" s="251"/>
      <c r="B8" s="251"/>
      <c r="C8" s="251"/>
      <c r="D8" s="251"/>
      <c r="E8" s="251"/>
      <c r="F8" s="251"/>
      <c r="G8" s="1"/>
    </row>
    <row r="9" spans="1:7" x14ac:dyDescent="0.3">
      <c r="A9" s="251"/>
      <c r="B9" s="251"/>
      <c r="C9" s="251"/>
      <c r="D9" s="251"/>
      <c r="E9" s="251"/>
      <c r="F9" s="251"/>
    </row>
    <row r="10" spans="1:7" ht="15" thickBot="1" x14ac:dyDescent="0.35">
      <c r="A10" s="2"/>
      <c r="B10" s="2"/>
      <c r="C10" s="2"/>
      <c r="D10" s="2"/>
      <c r="E10" s="2"/>
      <c r="F10" s="2"/>
    </row>
    <row r="11" spans="1:7" ht="15" thickBot="1" x14ac:dyDescent="0.35">
      <c r="A11" s="3" t="s">
        <v>1</v>
      </c>
      <c r="B11" s="15" t="s">
        <v>14</v>
      </c>
      <c r="C11" s="16" t="s">
        <v>4</v>
      </c>
      <c r="D11" s="16" t="s">
        <v>5</v>
      </c>
      <c r="E11" s="16" t="s">
        <v>6</v>
      </c>
      <c r="F11" s="17" t="s">
        <v>7</v>
      </c>
    </row>
    <row r="12" spans="1:7" x14ac:dyDescent="0.3">
      <c r="A12" s="4" t="s">
        <v>2</v>
      </c>
      <c r="B12" s="5">
        <v>8.2600000000000007E-2</v>
      </c>
      <c r="C12" s="247">
        <v>0.22040000000000001</v>
      </c>
      <c r="D12" s="6">
        <f>ABS(B13-$C$12)*100</f>
        <v>23.26</v>
      </c>
      <c r="E12" s="6">
        <f>D12/$D$14*100</f>
        <v>62.796976241900637</v>
      </c>
      <c r="F12" s="6">
        <f>E12*B12</f>
        <v>5.1870302375809931</v>
      </c>
    </row>
    <row r="13" spans="1:7" ht="15" thickBot="1" x14ac:dyDescent="0.35">
      <c r="A13" s="7" t="s">
        <v>3</v>
      </c>
      <c r="B13" s="8">
        <v>0.45300000000000001</v>
      </c>
      <c r="C13" s="248"/>
      <c r="D13" s="6">
        <f>ABS(B12-$C$12)*100</f>
        <v>13.780000000000001</v>
      </c>
      <c r="E13" s="9">
        <f>D13/$D$14*100</f>
        <v>37.203023758099349</v>
      </c>
      <c r="F13" s="6">
        <f>E13*B13</f>
        <v>16.852969762419004</v>
      </c>
    </row>
    <row r="14" spans="1:7" ht="15" thickBot="1" x14ac:dyDescent="0.35">
      <c r="A14" s="249" t="s">
        <v>8</v>
      </c>
      <c r="B14" s="250"/>
      <c r="C14" s="250"/>
      <c r="D14" s="71">
        <f>SUM(D12:D13)</f>
        <v>37.040000000000006</v>
      </c>
      <c r="E14" s="71">
        <f>SUM(E12:E13)</f>
        <v>99.999999999999986</v>
      </c>
      <c r="F14" s="72">
        <f>SUM(F12:F13)</f>
        <v>22.04</v>
      </c>
    </row>
    <row r="15" spans="1:7" x14ac:dyDescent="0.3">
      <c r="A15" s="2"/>
      <c r="B15" s="2"/>
      <c r="C15" s="2"/>
      <c r="D15" s="2"/>
      <c r="E15" s="2"/>
      <c r="F15" s="2"/>
    </row>
    <row r="16" spans="1:7" x14ac:dyDescent="0.3">
      <c r="A16" s="245" t="s">
        <v>10</v>
      </c>
      <c r="B16" s="245"/>
      <c r="C16" s="245"/>
      <c r="D16" s="245"/>
      <c r="E16" s="245"/>
      <c r="F16" s="245"/>
    </row>
    <row r="17" spans="1:6" x14ac:dyDescent="0.3">
      <c r="A17" s="245"/>
      <c r="B17" s="245"/>
      <c r="C17" s="245"/>
      <c r="D17" s="245"/>
      <c r="E17" s="245"/>
      <c r="F17" s="245"/>
    </row>
    <row r="19" spans="1:6" x14ac:dyDescent="0.3">
      <c r="A19" s="245" t="s">
        <v>12</v>
      </c>
      <c r="B19" s="245"/>
      <c r="C19" s="245"/>
      <c r="D19" s="245"/>
      <c r="E19" s="245"/>
      <c r="F19" s="245"/>
    </row>
    <row r="20" spans="1:6" x14ac:dyDescent="0.3">
      <c r="A20" s="245"/>
      <c r="B20" s="245"/>
      <c r="C20" s="245"/>
      <c r="D20" s="245"/>
      <c r="E20" s="245"/>
      <c r="F20" s="245"/>
    </row>
    <row r="21" spans="1:6" x14ac:dyDescent="0.3">
      <c r="A21" s="245"/>
      <c r="B21" s="245"/>
      <c r="C21" s="245"/>
      <c r="D21" s="245"/>
      <c r="E21" s="245"/>
      <c r="F21" s="245"/>
    </row>
  </sheetData>
  <mergeCells count="7">
    <mergeCell ref="A19:F21"/>
    <mergeCell ref="A1:B1"/>
    <mergeCell ref="A3:B3"/>
    <mergeCell ref="C12:C13"/>
    <mergeCell ref="A14:C14"/>
    <mergeCell ref="A4:F9"/>
    <mergeCell ref="A16:F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workbookViewId="0">
      <selection activeCell="B15" sqref="B15:C15"/>
    </sheetView>
  </sheetViews>
  <sheetFormatPr baseColWidth="10" defaultRowHeight="14.4" x14ac:dyDescent="0.3"/>
  <cols>
    <col min="1" max="1" width="14" bestFit="1" customWidth="1"/>
    <col min="3" max="3" width="12.88671875" customWidth="1"/>
    <col min="4" max="4" width="17.109375" customWidth="1"/>
    <col min="5" max="6" width="22.6640625" bestFit="1" customWidth="1"/>
    <col min="7" max="7" width="15" bestFit="1" customWidth="1"/>
  </cols>
  <sheetData>
    <row r="1" spans="1:7" x14ac:dyDescent="0.3">
      <c r="A1" s="246" t="s">
        <v>0</v>
      </c>
      <c r="B1" s="246"/>
      <c r="C1" s="2"/>
      <c r="D1" s="2"/>
      <c r="E1" s="2"/>
      <c r="F1" s="2"/>
    </row>
    <row r="2" spans="1:7" x14ac:dyDescent="0.3">
      <c r="A2" s="2"/>
      <c r="B2" s="2"/>
      <c r="C2" s="2"/>
      <c r="D2" s="2"/>
      <c r="E2" s="2"/>
      <c r="F2" s="2"/>
    </row>
    <row r="3" spans="1:7" ht="15" thickBot="1" x14ac:dyDescent="0.35">
      <c r="A3" s="246" t="s">
        <v>9</v>
      </c>
      <c r="B3" s="246"/>
      <c r="C3" s="2"/>
      <c r="D3" s="2"/>
      <c r="E3" s="2"/>
      <c r="F3" s="2"/>
    </row>
    <row r="4" spans="1:7" x14ac:dyDescent="0.3">
      <c r="A4" s="251" t="s">
        <v>20</v>
      </c>
      <c r="B4" s="251"/>
      <c r="C4" s="251"/>
      <c r="D4" s="251"/>
      <c r="E4" s="251"/>
      <c r="F4" s="251"/>
      <c r="G4" s="19" t="s">
        <v>4</v>
      </c>
    </row>
    <row r="5" spans="1:7" x14ac:dyDescent="0.3">
      <c r="A5" s="251"/>
      <c r="B5" s="251"/>
      <c r="C5" s="251"/>
      <c r="D5" s="251"/>
      <c r="E5" s="251"/>
      <c r="F5" s="251"/>
      <c r="G5" s="254">
        <v>0.18</v>
      </c>
    </row>
    <row r="6" spans="1:7" x14ac:dyDescent="0.3">
      <c r="A6" s="251"/>
      <c r="B6" s="251"/>
      <c r="C6" s="251"/>
      <c r="D6" s="251"/>
      <c r="E6" s="251"/>
      <c r="F6" s="251"/>
      <c r="G6" s="255"/>
    </row>
    <row r="7" spans="1:7" x14ac:dyDescent="0.3">
      <c r="A7" s="251"/>
      <c r="B7" s="251"/>
      <c r="C7" s="251"/>
      <c r="D7" s="251"/>
      <c r="E7" s="251"/>
      <c r="F7" s="251"/>
      <c r="G7" s="255"/>
    </row>
    <row r="8" spans="1:7" x14ac:dyDescent="0.3">
      <c r="A8" s="251"/>
      <c r="B8" s="251"/>
      <c r="C8" s="251"/>
      <c r="D8" s="251"/>
      <c r="E8" s="251"/>
      <c r="F8" s="251"/>
      <c r="G8" s="255"/>
    </row>
    <row r="9" spans="1:7" x14ac:dyDescent="0.3">
      <c r="A9" s="251"/>
      <c r="B9" s="251"/>
      <c r="C9" s="251"/>
      <c r="D9" s="251"/>
      <c r="E9" s="251"/>
      <c r="F9" s="251"/>
      <c r="G9" s="255"/>
    </row>
    <row r="10" spans="1:7" ht="15" thickBot="1" x14ac:dyDescent="0.35">
      <c r="A10" s="2"/>
      <c r="B10" s="2"/>
      <c r="C10" s="2"/>
      <c r="D10" s="2"/>
      <c r="E10" s="2"/>
      <c r="F10" s="2"/>
    </row>
    <row r="11" spans="1:7" ht="15" thickBot="1" x14ac:dyDescent="0.35">
      <c r="A11" s="37" t="s">
        <v>1</v>
      </c>
      <c r="B11" s="38" t="s">
        <v>14</v>
      </c>
      <c r="C11" s="39" t="s">
        <v>15</v>
      </c>
      <c r="D11" s="39" t="s">
        <v>18</v>
      </c>
      <c r="E11" s="39" t="s">
        <v>17</v>
      </c>
      <c r="F11" s="39" t="s">
        <v>14</v>
      </c>
      <c r="G11" s="40" t="s">
        <v>22</v>
      </c>
    </row>
    <row r="12" spans="1:7" x14ac:dyDescent="0.3">
      <c r="A12" s="41" t="s">
        <v>2</v>
      </c>
      <c r="B12" s="42">
        <v>8.2600000000000007E-2</v>
      </c>
      <c r="C12" s="43">
        <v>3.3809999999999998</v>
      </c>
      <c r="D12" s="44">
        <f>ABS(B12-$G$5)</f>
        <v>9.7399999999999987E-2</v>
      </c>
      <c r="E12" s="45">
        <f>D15/$D$16*100</f>
        <v>42.103639728562619</v>
      </c>
      <c r="F12" s="46">
        <f>B12*E12/100</f>
        <v>3.4777606415792729E-2</v>
      </c>
      <c r="G12" s="47">
        <f>C12*E12/100</f>
        <v>1.4235240592227021</v>
      </c>
    </row>
    <row r="13" spans="1:7" x14ac:dyDescent="0.3">
      <c r="A13" s="48" t="s">
        <v>13</v>
      </c>
      <c r="B13" s="49">
        <v>9.1999999999999998E-2</v>
      </c>
      <c r="C13" s="50">
        <v>3.1920000000000002</v>
      </c>
      <c r="D13" s="51">
        <f t="shared" ref="D13:D15" si="0">ABS(B13-$G$5)</f>
        <v>8.7999999999999995E-2</v>
      </c>
      <c r="E13" s="52">
        <f>D14/$D$16*100</f>
        <v>29.302899444787165</v>
      </c>
      <c r="F13" s="53">
        <f t="shared" ref="F13:F15" si="1">B13*E13/100</f>
        <v>2.695866748920419E-2</v>
      </c>
      <c r="G13" s="47">
        <f t="shared" ref="G13:G15" si="2">C13*E13/100</f>
        <v>0.93534855027760644</v>
      </c>
    </row>
    <row r="14" spans="1:7" x14ac:dyDescent="0.3">
      <c r="A14" s="54" t="s">
        <v>16</v>
      </c>
      <c r="B14" s="55">
        <v>0.37</v>
      </c>
      <c r="C14" s="56">
        <v>3.2810000000000001</v>
      </c>
      <c r="D14" s="51">
        <f t="shared" si="0"/>
        <v>0.19</v>
      </c>
      <c r="E14" s="57">
        <f>D13/$D$16*100</f>
        <v>13.571869216533003</v>
      </c>
      <c r="F14" s="53">
        <f t="shared" si="1"/>
        <v>5.0215916101172112E-2</v>
      </c>
      <c r="G14" s="47">
        <f t="shared" si="2"/>
        <v>0.44529302899444789</v>
      </c>
    </row>
    <row r="15" spans="1:7" ht="15" thickBot="1" x14ac:dyDescent="0.35">
      <c r="A15" s="58" t="s">
        <v>3</v>
      </c>
      <c r="B15" s="59">
        <v>0.45300000000000001</v>
      </c>
      <c r="C15" s="60">
        <v>2.2559999999999998</v>
      </c>
      <c r="D15" s="61">
        <f t="shared" si="0"/>
        <v>0.27300000000000002</v>
      </c>
      <c r="E15" s="62">
        <f>D12/$D$16*100</f>
        <v>15.021591610117211</v>
      </c>
      <c r="F15" s="63">
        <f t="shared" si="1"/>
        <v>6.8047809993830963E-2</v>
      </c>
      <c r="G15" s="47">
        <f t="shared" si="2"/>
        <v>0.33888710672424421</v>
      </c>
    </row>
    <row r="16" spans="1:7" ht="15" thickBot="1" x14ac:dyDescent="0.35">
      <c r="A16" s="252" t="s">
        <v>8</v>
      </c>
      <c r="B16" s="253"/>
      <c r="C16" s="253"/>
      <c r="D16" s="33">
        <f>SUM(D12:D15)</f>
        <v>0.64839999999999998</v>
      </c>
      <c r="E16" s="34">
        <f>SUM(E12:E15)</f>
        <v>100</v>
      </c>
      <c r="F16" s="35">
        <f>SUM(F12:F15)</f>
        <v>0.18</v>
      </c>
      <c r="G16" s="36">
        <f>SUM(G12:G15)</f>
        <v>3.1430527452190011</v>
      </c>
    </row>
    <row r="18" spans="1:7" x14ac:dyDescent="0.3">
      <c r="A18" s="245" t="s">
        <v>23</v>
      </c>
      <c r="B18" s="245"/>
      <c r="C18" s="245"/>
      <c r="D18" s="245"/>
      <c r="E18" s="245"/>
      <c r="F18" s="245"/>
      <c r="G18" s="245"/>
    </row>
    <row r="19" spans="1:7" x14ac:dyDescent="0.3">
      <c r="A19" s="245"/>
      <c r="B19" s="245"/>
      <c r="C19" s="245"/>
      <c r="D19" s="245"/>
      <c r="E19" s="245"/>
      <c r="F19" s="245"/>
      <c r="G19" s="245"/>
    </row>
    <row r="20" spans="1:7" x14ac:dyDescent="0.3">
      <c r="A20" s="245" t="s">
        <v>21</v>
      </c>
      <c r="B20" s="245"/>
      <c r="C20" s="245"/>
      <c r="D20" s="245"/>
      <c r="E20" s="245"/>
      <c r="F20" s="245"/>
      <c r="G20" s="245"/>
    </row>
    <row r="21" spans="1:7" x14ac:dyDescent="0.3">
      <c r="A21" s="245"/>
      <c r="B21" s="245"/>
      <c r="C21" s="245"/>
      <c r="D21" s="245"/>
      <c r="E21" s="245"/>
      <c r="F21" s="245"/>
      <c r="G21" s="245"/>
    </row>
  </sheetData>
  <mergeCells count="7">
    <mergeCell ref="A16:C16"/>
    <mergeCell ref="A20:G21"/>
    <mergeCell ref="A18:G19"/>
    <mergeCell ref="A1:B1"/>
    <mergeCell ref="A3:B3"/>
    <mergeCell ref="A4:F9"/>
    <mergeCell ref="G5:G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7"/>
  <sheetViews>
    <sheetView topLeftCell="A23" workbookViewId="0">
      <selection activeCell="A31" sqref="A31:D37"/>
    </sheetView>
  </sheetViews>
  <sheetFormatPr baseColWidth="10" defaultRowHeight="14.4" x14ac:dyDescent="0.3"/>
  <cols>
    <col min="1" max="1" width="13.6640625" bestFit="1" customWidth="1"/>
    <col min="2" max="2" width="12" bestFit="1" customWidth="1"/>
    <col min="3" max="3" width="15" bestFit="1" customWidth="1"/>
    <col min="4" max="4" width="11.88671875" bestFit="1" customWidth="1"/>
    <col min="8" max="8" width="14" bestFit="1" customWidth="1"/>
    <col min="10" max="10" width="12.88671875" bestFit="1" customWidth="1"/>
  </cols>
  <sheetData>
    <row r="1" spans="1:10" x14ac:dyDescent="0.3">
      <c r="A1" s="256" t="s">
        <v>43</v>
      </c>
      <c r="B1" s="256"/>
      <c r="C1" s="256"/>
      <c r="D1" s="2"/>
      <c r="E1" s="2"/>
      <c r="F1" s="2"/>
      <c r="G1" s="2"/>
      <c r="H1" s="2"/>
      <c r="I1" s="2"/>
      <c r="J1" s="2"/>
    </row>
    <row r="2" spans="1:10" x14ac:dyDescent="0.3">
      <c r="A2" s="2"/>
      <c r="B2" s="2"/>
      <c r="C2" s="2"/>
      <c r="D2" s="2"/>
      <c r="E2" s="2"/>
      <c r="F2" s="2"/>
      <c r="G2" s="2"/>
      <c r="H2" s="2"/>
      <c r="I2" s="2"/>
      <c r="J2" s="2"/>
    </row>
    <row r="3" spans="1:10" x14ac:dyDescent="0.3">
      <c r="A3" s="245" t="s">
        <v>24</v>
      </c>
      <c r="B3" s="245"/>
      <c r="C3" s="245"/>
      <c r="D3" s="245"/>
      <c r="E3" s="245"/>
      <c r="F3" s="245"/>
      <c r="G3" s="2"/>
      <c r="H3" s="2"/>
      <c r="I3" s="2"/>
      <c r="J3" s="2"/>
    </row>
    <row r="4" spans="1:10" ht="15" customHeight="1" x14ac:dyDescent="0.3">
      <c r="A4" s="245"/>
      <c r="B4" s="245"/>
      <c r="C4" s="245"/>
      <c r="D4" s="245"/>
      <c r="E4" s="245"/>
      <c r="F4" s="245"/>
      <c r="G4" s="2"/>
      <c r="H4" s="2"/>
      <c r="I4" s="2"/>
      <c r="J4" s="2"/>
    </row>
    <row r="5" spans="1:10" x14ac:dyDescent="0.3">
      <c r="A5" s="2"/>
      <c r="B5" s="2"/>
      <c r="C5" s="2"/>
      <c r="D5" s="2"/>
      <c r="E5" s="2"/>
      <c r="F5" s="2"/>
      <c r="G5" s="2"/>
      <c r="H5" s="2"/>
      <c r="I5" s="2"/>
      <c r="J5" s="2"/>
    </row>
    <row r="6" spans="1:10" ht="15" thickBot="1" x14ac:dyDescent="0.35">
      <c r="A6" s="256" t="s">
        <v>9</v>
      </c>
      <c r="B6" s="256"/>
      <c r="C6" s="256"/>
      <c r="D6" s="2"/>
      <c r="E6" s="2"/>
      <c r="F6" s="2"/>
      <c r="G6" s="2"/>
      <c r="H6" s="2"/>
      <c r="I6" s="2"/>
      <c r="J6" s="2"/>
    </row>
    <row r="7" spans="1:10" ht="15" thickBot="1" x14ac:dyDescent="0.35">
      <c r="A7" s="245" t="s">
        <v>25</v>
      </c>
      <c r="B7" s="245"/>
      <c r="C7" s="245"/>
      <c r="D7" s="245"/>
      <c r="E7" s="245"/>
      <c r="F7" s="245"/>
      <c r="G7" s="2"/>
      <c r="H7" s="37" t="s">
        <v>1</v>
      </c>
      <c r="I7" s="70" t="s">
        <v>14</v>
      </c>
      <c r="J7" s="37" t="s">
        <v>15</v>
      </c>
    </row>
    <row r="8" spans="1:10" x14ac:dyDescent="0.3">
      <c r="A8" s="245"/>
      <c r="B8" s="245"/>
      <c r="C8" s="245"/>
      <c r="D8" s="245"/>
      <c r="E8" s="245"/>
      <c r="F8" s="245"/>
      <c r="G8" s="2"/>
      <c r="H8" s="41" t="s">
        <v>2</v>
      </c>
      <c r="I8" s="42">
        <v>8.2600000000000007E-2</v>
      </c>
      <c r="J8" s="64">
        <v>3.3809999999999998</v>
      </c>
    </row>
    <row r="9" spans="1:10" x14ac:dyDescent="0.3">
      <c r="A9" s="245"/>
      <c r="B9" s="245"/>
      <c r="C9" s="245"/>
      <c r="D9" s="245"/>
      <c r="E9" s="245"/>
      <c r="F9" s="245"/>
      <c r="G9" s="2"/>
      <c r="H9" s="48" t="s">
        <v>13</v>
      </c>
      <c r="I9" s="49">
        <v>9.1999999999999998E-2</v>
      </c>
      <c r="J9" s="65">
        <v>3.1920000000000002</v>
      </c>
    </row>
    <row r="10" spans="1:10" x14ac:dyDescent="0.3">
      <c r="A10" s="245"/>
      <c r="B10" s="245"/>
      <c r="C10" s="245"/>
      <c r="D10" s="245"/>
      <c r="E10" s="245"/>
      <c r="F10" s="245"/>
      <c r="G10" s="2"/>
      <c r="H10" s="54" t="s">
        <v>16</v>
      </c>
      <c r="I10" s="55">
        <v>0.37</v>
      </c>
      <c r="J10" s="66">
        <v>3.2810000000000001</v>
      </c>
    </row>
    <row r="11" spans="1:10" ht="15" thickBot="1" x14ac:dyDescent="0.35">
      <c r="A11" s="2"/>
      <c r="B11" s="2"/>
      <c r="C11" s="2"/>
      <c r="D11" s="2"/>
      <c r="E11" s="2"/>
      <c r="F11" s="2"/>
      <c r="G11" s="2"/>
      <c r="H11" s="67" t="s">
        <v>3</v>
      </c>
      <c r="I11" s="68">
        <v>0.45300000000000001</v>
      </c>
      <c r="J11" s="69">
        <v>2.2559999999999998</v>
      </c>
    </row>
    <row r="12" spans="1:10" ht="15" thickBot="1" x14ac:dyDescent="0.35">
      <c r="A12" s="2"/>
      <c r="B12" s="2"/>
      <c r="C12" s="2"/>
      <c r="D12" s="2"/>
      <c r="E12" s="2"/>
      <c r="F12" s="2"/>
      <c r="G12" s="2"/>
      <c r="H12" s="2"/>
      <c r="I12" s="2"/>
      <c r="J12" s="2"/>
    </row>
    <row r="13" spans="1:10" ht="15" thickBot="1" x14ac:dyDescent="0.35">
      <c r="A13" s="257" t="s">
        <v>27</v>
      </c>
      <c r="B13" s="258"/>
      <c r="C13" s="258"/>
      <c r="D13" s="258"/>
      <c r="E13" s="258"/>
      <c r="F13" s="258"/>
      <c r="G13" s="258"/>
      <c r="H13" s="259"/>
      <c r="I13" s="2"/>
      <c r="J13" s="2"/>
    </row>
    <row r="14" spans="1:10" ht="15" thickBot="1" x14ac:dyDescent="0.35">
      <c r="A14" s="93" t="s">
        <v>28</v>
      </c>
      <c r="B14" s="94" t="s">
        <v>29</v>
      </c>
      <c r="C14" s="94" t="s">
        <v>4</v>
      </c>
      <c r="D14" s="94" t="s">
        <v>37</v>
      </c>
      <c r="E14" s="94" t="s">
        <v>17</v>
      </c>
      <c r="F14" s="94" t="s">
        <v>7</v>
      </c>
      <c r="G14" s="94" t="s">
        <v>19</v>
      </c>
      <c r="H14" s="95" t="s">
        <v>30</v>
      </c>
      <c r="I14" s="2"/>
      <c r="J14" s="2"/>
    </row>
    <row r="15" spans="1:10" x14ac:dyDescent="0.3">
      <c r="A15" s="86" t="s">
        <v>2</v>
      </c>
      <c r="B15" s="98">
        <v>8.2600000000000007E-2</v>
      </c>
      <c r="C15" s="263">
        <v>0.1724</v>
      </c>
      <c r="D15" s="91">
        <f>ABS(B16-C15)</f>
        <v>0.28060000000000002</v>
      </c>
      <c r="E15" s="88">
        <f>D15/D17*100</f>
        <v>75.755939524838013</v>
      </c>
      <c r="F15" s="25">
        <f>B15*E15</f>
        <v>6.2574406047516202</v>
      </c>
      <c r="G15" s="43">
        <v>3.3809999999999998</v>
      </c>
      <c r="H15" s="31">
        <f>G15*E15/100</f>
        <v>2.5613083153347729</v>
      </c>
      <c r="I15" s="2"/>
      <c r="J15" s="2"/>
    </row>
    <row r="16" spans="1:10" x14ac:dyDescent="0.3">
      <c r="A16" s="82" t="s">
        <v>31</v>
      </c>
      <c r="B16" s="73">
        <v>0.45300000000000001</v>
      </c>
      <c r="C16" s="264"/>
      <c r="D16" s="76">
        <f>ABS(B15-C15)</f>
        <v>8.9799999999999991E-2</v>
      </c>
      <c r="E16" s="28">
        <f>D16/D17*100</f>
        <v>24.244060475161984</v>
      </c>
      <c r="F16" s="26">
        <f>B16*E16</f>
        <v>10.982559395248378</v>
      </c>
      <c r="G16" s="50">
        <v>2.2559999999999998</v>
      </c>
      <c r="H16" s="83">
        <f>G16*E16/100</f>
        <v>0.54694600431965434</v>
      </c>
      <c r="I16" s="2"/>
      <c r="J16" s="2"/>
    </row>
    <row r="17" spans="1:11" ht="15" thickBot="1" x14ac:dyDescent="0.35">
      <c r="A17" s="260" t="s">
        <v>8</v>
      </c>
      <c r="B17" s="261"/>
      <c r="C17" s="262"/>
      <c r="D17" s="96">
        <f>SUM(D15:D16)</f>
        <v>0.37040000000000001</v>
      </c>
      <c r="E17" s="97">
        <f t="shared" ref="E17" si="0">SUM(E15:E16)</f>
        <v>100</v>
      </c>
      <c r="F17" s="84">
        <f>SUM(F15:F16)</f>
        <v>17.239999999999998</v>
      </c>
      <c r="G17" s="84"/>
      <c r="H17" s="85">
        <f>SUM(H15:H16)</f>
        <v>3.108254319654427</v>
      </c>
      <c r="I17" s="2"/>
      <c r="J17" s="2"/>
    </row>
    <row r="18" spans="1:11" ht="15" thickBot="1" x14ac:dyDescent="0.35">
      <c r="A18" s="75"/>
      <c r="B18" s="75"/>
      <c r="C18" s="75"/>
      <c r="D18" s="75"/>
      <c r="E18" s="75"/>
      <c r="F18" s="75"/>
      <c r="G18" s="75"/>
      <c r="H18" s="75"/>
      <c r="I18" s="2"/>
      <c r="J18" s="2"/>
    </row>
    <row r="19" spans="1:11" ht="15" thickBot="1" x14ac:dyDescent="0.35">
      <c r="A19" s="257" t="s">
        <v>32</v>
      </c>
      <c r="B19" s="258"/>
      <c r="C19" s="258"/>
      <c r="D19" s="258"/>
      <c r="E19" s="258"/>
      <c r="F19" s="258"/>
      <c r="G19" s="258"/>
      <c r="H19" s="259"/>
      <c r="I19" s="2"/>
      <c r="J19" s="2"/>
    </row>
    <row r="20" spans="1:11" ht="15" thickBot="1" x14ac:dyDescent="0.35">
      <c r="A20" s="93" t="s">
        <v>28</v>
      </c>
      <c r="B20" s="94" t="s">
        <v>29</v>
      </c>
      <c r="C20" s="94" t="s">
        <v>4</v>
      </c>
      <c r="D20" s="94" t="s">
        <v>5</v>
      </c>
      <c r="E20" s="94" t="s">
        <v>6</v>
      </c>
      <c r="F20" s="94" t="s">
        <v>7</v>
      </c>
      <c r="G20" s="94" t="s">
        <v>19</v>
      </c>
      <c r="H20" s="95" t="s">
        <v>30</v>
      </c>
      <c r="I20" s="2"/>
      <c r="J20" s="2"/>
    </row>
    <row r="21" spans="1:11" x14ac:dyDescent="0.3">
      <c r="A21" s="86" t="s">
        <v>13</v>
      </c>
      <c r="B21" s="90">
        <v>9.1999999999999998E-2</v>
      </c>
      <c r="C21" s="263">
        <v>0.1724</v>
      </c>
      <c r="D21" s="91">
        <f>ABS(B22-C21)</f>
        <v>0.1976</v>
      </c>
      <c r="E21" s="88">
        <f>D21/D23*100</f>
        <v>71.079136690647474</v>
      </c>
      <c r="F21" s="25">
        <f>B21*E21</f>
        <v>6.5392805755395678</v>
      </c>
      <c r="G21" s="92">
        <v>3.1920000000000002</v>
      </c>
      <c r="H21" s="31">
        <f>G21*E21/100</f>
        <v>2.2688460431654676</v>
      </c>
      <c r="I21" s="2"/>
      <c r="J21" s="2"/>
    </row>
    <row r="22" spans="1:11" x14ac:dyDescent="0.3">
      <c r="A22" s="82" t="s">
        <v>33</v>
      </c>
      <c r="B22" s="74">
        <v>0.37</v>
      </c>
      <c r="C22" s="264"/>
      <c r="D22" s="76">
        <f>ABS(B21-C21)</f>
        <v>8.0399999999999999E-2</v>
      </c>
      <c r="E22" s="28">
        <f>D22/D23*100</f>
        <v>28.920863309352512</v>
      </c>
      <c r="F22" s="26">
        <f>B22*E22</f>
        <v>10.700719424460429</v>
      </c>
      <c r="G22" s="56">
        <v>3.2810000000000001</v>
      </c>
      <c r="H22" s="83">
        <f>G22*E22/100</f>
        <v>0.94889352517985603</v>
      </c>
      <c r="I22" s="2"/>
      <c r="J22" s="2"/>
    </row>
    <row r="23" spans="1:11" ht="15" thickBot="1" x14ac:dyDescent="0.35">
      <c r="A23" s="260" t="s">
        <v>8</v>
      </c>
      <c r="B23" s="261"/>
      <c r="C23" s="262"/>
      <c r="D23" s="84">
        <f>SUM(D21:D22)</f>
        <v>0.27800000000000002</v>
      </c>
      <c r="E23" s="84">
        <f t="shared" ref="E23" si="1">SUM(E21:E22)</f>
        <v>99.999999999999986</v>
      </c>
      <c r="F23" s="84">
        <f t="shared" ref="F23" si="2">SUM(F21:F22)</f>
        <v>17.239999999999995</v>
      </c>
      <c r="G23" s="84"/>
      <c r="H23" s="85">
        <f>SUM(H21:H22)</f>
        <v>3.2177395683453236</v>
      </c>
      <c r="I23" s="2"/>
      <c r="J23" s="2"/>
    </row>
    <row r="24" spans="1:11" ht="15" thickBot="1" x14ac:dyDescent="0.35">
      <c r="A24" s="75"/>
      <c r="B24" s="75"/>
      <c r="C24" s="75"/>
      <c r="D24" s="75"/>
      <c r="E24" s="75"/>
      <c r="F24" s="75"/>
      <c r="G24" s="75"/>
      <c r="H24" s="75"/>
      <c r="I24" s="2"/>
      <c r="J24" s="2"/>
    </row>
    <row r="25" spans="1:11" ht="15" thickBot="1" x14ac:dyDescent="0.35">
      <c r="A25" s="269" t="s">
        <v>34</v>
      </c>
      <c r="B25" s="270"/>
      <c r="C25" s="270"/>
      <c r="D25" s="270"/>
      <c r="E25" s="270"/>
      <c r="F25" s="270"/>
      <c r="G25" s="271"/>
      <c r="H25" s="75"/>
      <c r="I25" s="2"/>
      <c r="J25" s="2"/>
    </row>
    <row r="26" spans="1:11" ht="15" thickBot="1" x14ac:dyDescent="0.35">
      <c r="A26" s="89" t="s">
        <v>35</v>
      </c>
      <c r="B26" s="23" t="s">
        <v>19</v>
      </c>
      <c r="C26" s="23" t="s">
        <v>4</v>
      </c>
      <c r="D26" s="23" t="s">
        <v>5</v>
      </c>
      <c r="E26" s="23" t="s">
        <v>6</v>
      </c>
      <c r="F26" s="23" t="s">
        <v>7</v>
      </c>
      <c r="G26" s="24" t="s">
        <v>36</v>
      </c>
      <c r="H26" s="75"/>
      <c r="I26" s="2"/>
      <c r="J26" s="2"/>
    </row>
    <row r="27" spans="1:11" x14ac:dyDescent="0.3">
      <c r="A27" s="86" t="s">
        <v>27</v>
      </c>
      <c r="B27" s="25">
        <f>H17</f>
        <v>3.108254319654427</v>
      </c>
      <c r="C27" s="265">
        <v>3.2</v>
      </c>
      <c r="D27" s="87">
        <f>ABS(B28-C27)</f>
        <v>1.773956834532342E-2</v>
      </c>
      <c r="E27" s="88">
        <f>D27/D29</f>
        <v>0.16202701786252979</v>
      </c>
      <c r="F27" s="25">
        <f>B27*E27</f>
        <v>0.50362117817193319</v>
      </c>
      <c r="G27" s="31">
        <f>E27*F17</f>
        <v>2.7933457879500132</v>
      </c>
      <c r="H27" s="75"/>
      <c r="I27" s="2"/>
      <c r="J27" s="2"/>
    </row>
    <row r="28" spans="1:11" x14ac:dyDescent="0.3">
      <c r="A28" s="82" t="s">
        <v>32</v>
      </c>
      <c r="B28" s="26">
        <f>H23</f>
        <v>3.2177395683453236</v>
      </c>
      <c r="C28" s="264"/>
      <c r="D28" s="77">
        <f>ABS(B27-C27)</f>
        <v>9.1745680345573177E-2</v>
      </c>
      <c r="E28" s="28">
        <f>D28/D29</f>
        <v>0.83797298213747018</v>
      </c>
      <c r="F28" s="26">
        <f>B28*E28</f>
        <v>2.6963788218280667</v>
      </c>
      <c r="G28" s="83">
        <f>E28*F23</f>
        <v>14.446654212049982</v>
      </c>
      <c r="H28" s="75"/>
      <c r="I28" s="2"/>
      <c r="J28" s="2"/>
    </row>
    <row r="29" spans="1:11" ht="15" thickBot="1" x14ac:dyDescent="0.35">
      <c r="A29" s="260" t="s">
        <v>8</v>
      </c>
      <c r="B29" s="261"/>
      <c r="C29" s="262"/>
      <c r="D29" s="84">
        <f>SUM(D27:D28)</f>
        <v>0.1094852486908966</v>
      </c>
      <c r="E29" s="84">
        <f t="shared" ref="E29:G29" si="3">SUM(E27:E28)</f>
        <v>1</v>
      </c>
      <c r="F29" s="84">
        <f t="shared" si="3"/>
        <v>3.1999999999999997</v>
      </c>
      <c r="G29" s="85">
        <f t="shared" si="3"/>
        <v>17.239999999999995</v>
      </c>
      <c r="H29" s="75"/>
      <c r="I29" s="2"/>
      <c r="J29" s="2"/>
    </row>
    <row r="30" spans="1:11" ht="15" thickBot="1" x14ac:dyDescent="0.35">
      <c r="A30" s="2"/>
      <c r="B30" s="2"/>
      <c r="C30" s="2"/>
      <c r="D30" s="2"/>
      <c r="E30" s="2"/>
      <c r="F30" s="2"/>
      <c r="G30" s="2"/>
      <c r="H30" s="2"/>
      <c r="I30" s="2"/>
      <c r="J30" s="2"/>
    </row>
    <row r="31" spans="1:11" ht="15" thickBot="1" x14ac:dyDescent="0.35">
      <c r="A31" s="266" t="s">
        <v>38</v>
      </c>
      <c r="B31" s="267"/>
      <c r="C31" s="267"/>
      <c r="D31" s="268"/>
      <c r="E31" s="2"/>
      <c r="F31" s="245" t="s">
        <v>41</v>
      </c>
      <c r="G31" s="245"/>
      <c r="H31" s="245"/>
      <c r="I31" s="245"/>
      <c r="J31" s="245"/>
      <c r="K31" s="245"/>
    </row>
    <row r="32" spans="1:11" ht="15" thickBot="1" x14ac:dyDescent="0.35">
      <c r="A32" s="101" t="s">
        <v>1</v>
      </c>
      <c r="B32" s="102" t="s">
        <v>17</v>
      </c>
      <c r="C32" s="102" t="s">
        <v>39</v>
      </c>
      <c r="D32" s="103" t="s">
        <v>19</v>
      </c>
      <c r="E32" s="2"/>
      <c r="F32" s="245"/>
      <c r="G32" s="245"/>
      <c r="H32" s="245"/>
      <c r="I32" s="245"/>
      <c r="J32" s="245"/>
      <c r="K32" s="245"/>
    </row>
    <row r="33" spans="1:11" x14ac:dyDescent="0.3">
      <c r="A33" s="104" t="s">
        <v>2</v>
      </c>
      <c r="B33" s="105">
        <f>E15*E27</f>
        <v>12.274508966583655</v>
      </c>
      <c r="C33" s="106">
        <f>B15*B33/100</f>
        <v>1.0138744406398099E-2</v>
      </c>
      <c r="D33" s="107">
        <f>G15*B33/100</f>
        <v>0.41500114816019334</v>
      </c>
      <c r="E33" s="2"/>
      <c r="F33" s="245"/>
      <c r="G33" s="245"/>
      <c r="H33" s="245"/>
      <c r="I33" s="245"/>
      <c r="J33" s="245"/>
      <c r="K33" s="245"/>
    </row>
    <row r="34" spans="1:11" x14ac:dyDescent="0.3">
      <c r="A34" s="108" t="s">
        <v>3</v>
      </c>
      <c r="B34" s="109">
        <f>E16*E27</f>
        <v>3.9281928196693232</v>
      </c>
      <c r="C34" s="106">
        <f>B16*B34/100</f>
        <v>1.7794713473102033E-2</v>
      </c>
      <c r="D34" s="107">
        <f>G16*B34/100</f>
        <v>8.8620030011739917E-2</v>
      </c>
      <c r="E34" s="2"/>
      <c r="F34" s="2"/>
      <c r="G34" s="2"/>
      <c r="H34" s="2"/>
      <c r="I34" s="2"/>
      <c r="J34" s="2"/>
    </row>
    <row r="35" spans="1:11" x14ac:dyDescent="0.3">
      <c r="A35" s="108" t="s">
        <v>13</v>
      </c>
      <c r="B35" s="109">
        <f>E21*E28</f>
        <v>59.562396140418734</v>
      </c>
      <c r="C35" s="106">
        <f>B21*B35/100</f>
        <v>5.4797404449185239E-2</v>
      </c>
      <c r="D35" s="110">
        <f>G21*B35/100</f>
        <v>1.901231684802166</v>
      </c>
      <c r="E35" s="2"/>
      <c r="F35" s="2"/>
      <c r="G35" s="2"/>
      <c r="H35" s="2"/>
      <c r="I35" s="2"/>
      <c r="J35" s="2"/>
    </row>
    <row r="36" spans="1:11" x14ac:dyDescent="0.3">
      <c r="A36" s="108" t="s">
        <v>33</v>
      </c>
      <c r="B36" s="109">
        <f>E22*E28</f>
        <v>24.234902073328268</v>
      </c>
      <c r="C36" s="106">
        <f>B22*B36/100</f>
        <v>8.9669137671314583E-2</v>
      </c>
      <c r="D36" s="110">
        <f>G22*B36/100</f>
        <v>0.79514713702590045</v>
      </c>
      <c r="E36" s="2"/>
      <c r="F36" s="2"/>
      <c r="G36" s="2"/>
      <c r="H36" s="2"/>
      <c r="I36" s="2"/>
      <c r="J36" s="2"/>
    </row>
    <row r="37" spans="1:11" ht="15" thickBot="1" x14ac:dyDescent="0.35">
      <c r="A37" s="111" t="s">
        <v>40</v>
      </c>
      <c r="B37" s="112">
        <f>SUM(B33:B36)</f>
        <v>99.999999999999986</v>
      </c>
      <c r="C37" s="113">
        <f>SUM(C33:C36)</f>
        <v>0.17239999999999994</v>
      </c>
      <c r="D37" s="112">
        <f>SUM(D33:D36)</f>
        <v>3.1999999999999997</v>
      </c>
      <c r="E37" s="2"/>
      <c r="F37" s="2"/>
      <c r="G37" s="2"/>
      <c r="H37" s="2"/>
      <c r="I37" s="2"/>
      <c r="J37" s="2"/>
    </row>
  </sheetData>
  <mergeCells count="15">
    <mergeCell ref="A31:D31"/>
    <mergeCell ref="F31:K33"/>
    <mergeCell ref="A19:H19"/>
    <mergeCell ref="A25:G25"/>
    <mergeCell ref="A23:C23"/>
    <mergeCell ref="A17:C17"/>
    <mergeCell ref="A29:C29"/>
    <mergeCell ref="C15:C16"/>
    <mergeCell ref="C21:C22"/>
    <mergeCell ref="C27:C28"/>
    <mergeCell ref="A7:F10"/>
    <mergeCell ref="A3:F4"/>
    <mergeCell ref="A1:C1"/>
    <mergeCell ref="A6:C6"/>
    <mergeCell ref="A13:H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2"/>
  <sheetViews>
    <sheetView workbookViewId="0">
      <selection activeCell="H54" sqref="H54"/>
    </sheetView>
  </sheetViews>
  <sheetFormatPr baseColWidth="10" defaultRowHeight="14.4" x14ac:dyDescent="0.3"/>
  <cols>
    <col min="2" max="2" width="22.33203125" bestFit="1" customWidth="1"/>
    <col min="3" max="3" width="12.88671875" bestFit="1" customWidth="1"/>
    <col min="6" max="6" width="13.6640625" bestFit="1" customWidth="1"/>
    <col min="7" max="7" width="12" bestFit="1" customWidth="1"/>
    <col min="8" max="8" width="15" bestFit="1" customWidth="1"/>
    <col min="9" max="9" width="12" bestFit="1" customWidth="1"/>
    <col min="10" max="10" width="9.33203125" bestFit="1" customWidth="1"/>
    <col min="11" max="12" width="12" bestFit="1" customWidth="1"/>
    <col min="13" max="13" width="12.88671875" bestFit="1" customWidth="1"/>
  </cols>
  <sheetData>
    <row r="1" spans="1:11" x14ac:dyDescent="0.3">
      <c r="A1" s="114" t="s">
        <v>42</v>
      </c>
      <c r="B1" s="114"/>
      <c r="C1" s="114"/>
      <c r="D1" s="2"/>
      <c r="E1" s="2"/>
      <c r="F1" s="2"/>
      <c r="G1" s="2"/>
      <c r="H1" s="2"/>
      <c r="I1" s="2"/>
      <c r="J1" s="2"/>
      <c r="K1" s="2"/>
    </row>
    <row r="2" spans="1:11" x14ac:dyDescent="0.3">
      <c r="A2" s="2"/>
      <c r="B2" s="2"/>
      <c r="C2" s="2"/>
      <c r="D2" s="2"/>
      <c r="E2" s="2"/>
      <c r="F2" s="2"/>
      <c r="G2" s="2"/>
      <c r="H2" s="2"/>
      <c r="I2" s="2"/>
      <c r="J2" s="2"/>
      <c r="K2" s="2"/>
    </row>
    <row r="3" spans="1:11" x14ac:dyDescent="0.3">
      <c r="A3" s="2" t="s">
        <v>50</v>
      </c>
      <c r="B3" s="2"/>
      <c r="C3" s="2"/>
      <c r="D3" s="2"/>
      <c r="E3" s="2"/>
      <c r="F3" s="2"/>
      <c r="G3" s="2"/>
      <c r="H3" s="2"/>
      <c r="I3" s="2"/>
      <c r="J3" s="2"/>
      <c r="K3" s="2"/>
    </row>
    <row r="4" spans="1:11" ht="15" thickBot="1" x14ac:dyDescent="0.35">
      <c r="A4" s="2"/>
      <c r="B4" s="2"/>
      <c r="C4" s="2"/>
      <c r="D4" s="2"/>
      <c r="E4" s="2"/>
      <c r="F4" s="2"/>
      <c r="G4" s="2"/>
      <c r="H4" s="2"/>
      <c r="I4" s="2"/>
      <c r="J4" s="2"/>
      <c r="K4" s="2"/>
    </row>
    <row r="5" spans="1:11" ht="15" thickBot="1" x14ac:dyDescent="0.35">
      <c r="A5" s="275" t="s">
        <v>51</v>
      </c>
      <c r="B5" s="276"/>
      <c r="C5" s="2"/>
    </row>
    <row r="6" spans="1:11" x14ac:dyDescent="0.3">
      <c r="A6" s="18" t="s">
        <v>29</v>
      </c>
      <c r="B6" s="117">
        <v>0.18129999999999999</v>
      </c>
      <c r="C6" s="2"/>
    </row>
    <row r="7" spans="1:11" ht="15" thickBot="1" x14ac:dyDescent="0.35">
      <c r="A7" s="22" t="s">
        <v>22</v>
      </c>
      <c r="B7" s="118">
        <v>3.23</v>
      </c>
      <c r="C7" s="2"/>
    </row>
    <row r="8" spans="1:11" x14ac:dyDescent="0.3">
      <c r="A8" s="2"/>
      <c r="B8" s="2"/>
      <c r="C8" s="2"/>
    </row>
    <row r="9" spans="1:11" ht="15" thickBot="1" x14ac:dyDescent="0.35">
      <c r="A9" s="2" t="s">
        <v>49</v>
      </c>
      <c r="B9" s="2"/>
      <c r="C9" s="2"/>
    </row>
    <row r="10" spans="1:11" ht="15" thickBot="1" x14ac:dyDescent="0.35">
      <c r="A10" s="37" t="s">
        <v>1</v>
      </c>
      <c r="B10" s="70" t="s">
        <v>14</v>
      </c>
      <c r="C10" s="37" t="s">
        <v>15</v>
      </c>
    </row>
    <row r="11" spans="1:11" x14ac:dyDescent="0.3">
      <c r="A11" s="41" t="s">
        <v>2</v>
      </c>
      <c r="B11" s="42">
        <v>8.2600000000000007E-2</v>
      </c>
      <c r="C11" s="64">
        <v>3.3809999999999998</v>
      </c>
      <c r="E11" s="2"/>
    </row>
    <row r="12" spans="1:11" x14ac:dyDescent="0.3">
      <c r="A12" s="48" t="s">
        <v>13</v>
      </c>
      <c r="B12" s="49">
        <v>9.1999999999999998E-2</v>
      </c>
      <c r="C12" s="65">
        <v>3.1920000000000002</v>
      </c>
      <c r="E12" s="2"/>
    </row>
    <row r="13" spans="1:11" x14ac:dyDescent="0.3">
      <c r="A13" s="54" t="s">
        <v>16</v>
      </c>
      <c r="B13" s="55">
        <v>0.37</v>
      </c>
      <c r="C13" s="66">
        <v>3.2810000000000001</v>
      </c>
      <c r="E13" s="2"/>
    </row>
    <row r="14" spans="1:11" ht="15" thickBot="1" x14ac:dyDescent="0.35">
      <c r="A14" s="67" t="s">
        <v>3</v>
      </c>
      <c r="B14" s="68">
        <v>0.45300000000000001</v>
      </c>
      <c r="C14" s="69">
        <v>2.2559999999999998</v>
      </c>
      <c r="E14" s="2"/>
    </row>
    <row r="15" spans="1:11" x14ac:dyDescent="0.3">
      <c r="E15" s="2"/>
    </row>
    <row r="16" spans="1:11" ht="15" thickBot="1" x14ac:dyDescent="0.35">
      <c r="A16" s="2"/>
      <c r="B16" s="2"/>
      <c r="C16" s="2"/>
      <c r="D16" s="2"/>
      <c r="E16" s="2"/>
    </row>
    <row r="17" spans="1:8" ht="15" thickBot="1" x14ac:dyDescent="0.35">
      <c r="A17" s="119" t="s">
        <v>44</v>
      </c>
      <c r="B17" s="120"/>
      <c r="C17" s="120"/>
      <c r="D17" s="121"/>
      <c r="E17" s="2"/>
    </row>
    <row r="18" spans="1:8" ht="15" thickBot="1" x14ac:dyDescent="0.35">
      <c r="A18" s="122" t="s">
        <v>1</v>
      </c>
      <c r="B18" s="10" t="s">
        <v>52</v>
      </c>
      <c r="C18" s="10" t="s">
        <v>29</v>
      </c>
      <c r="D18" s="11" t="s">
        <v>22</v>
      </c>
      <c r="E18" s="2"/>
    </row>
    <row r="19" spans="1:8" x14ac:dyDescent="0.3">
      <c r="A19" s="78" t="s">
        <v>45</v>
      </c>
      <c r="B19" s="99">
        <f>7.5/100</f>
        <v>7.4999999999999997E-2</v>
      </c>
      <c r="C19" s="100">
        <v>0.25651000000000002</v>
      </c>
      <c r="D19" s="79">
        <v>1.9378</v>
      </c>
      <c r="E19" s="2"/>
    </row>
    <row r="20" spans="1:8" x14ac:dyDescent="0.3">
      <c r="A20" s="80" t="s">
        <v>46</v>
      </c>
      <c r="B20" s="127">
        <f>2.5/100</f>
        <v>2.5000000000000001E-2</v>
      </c>
      <c r="C20" s="123">
        <v>0</v>
      </c>
      <c r="D20" s="81">
        <v>8.3000000000000007</v>
      </c>
      <c r="E20" s="2"/>
    </row>
    <row r="21" spans="1:8" ht="15" thickBot="1" x14ac:dyDescent="0.35">
      <c r="A21" s="124" t="s">
        <v>47</v>
      </c>
      <c r="B21" s="128">
        <f>0.3/100</f>
        <v>3.0000000000000001E-3</v>
      </c>
      <c r="C21" s="125">
        <v>0</v>
      </c>
      <c r="D21" s="126">
        <v>0</v>
      </c>
      <c r="E21" s="2"/>
    </row>
    <row r="22" spans="1:8" ht="15" thickBot="1" x14ac:dyDescent="0.35">
      <c r="A22" s="129" t="s">
        <v>48</v>
      </c>
      <c r="B22" s="130">
        <f>SUM(B19:B21)</f>
        <v>0.10300000000000001</v>
      </c>
      <c r="C22" s="131">
        <f>SUMPRODUCT(B19:B21,C19:C21)</f>
        <v>1.9238250000000002E-2</v>
      </c>
      <c r="D22" s="132">
        <f>SUMPRODUCT(B19:B21,D19:D21)</f>
        <v>0.35283500000000001</v>
      </c>
      <c r="E22" s="2"/>
    </row>
    <row r="23" spans="1:8" x14ac:dyDescent="0.3">
      <c r="A23" s="133" t="s">
        <v>53</v>
      </c>
      <c r="B23" s="134"/>
      <c r="C23" s="135">
        <f>B6</f>
        <v>0.18129999999999999</v>
      </c>
      <c r="D23" s="136">
        <f>B7</f>
        <v>3.23</v>
      </c>
      <c r="E23" s="2"/>
    </row>
    <row r="24" spans="1:8" ht="15" thickBot="1" x14ac:dyDescent="0.35">
      <c r="A24" s="137" t="s">
        <v>54</v>
      </c>
      <c r="B24" s="138">
        <f>1-B22</f>
        <v>0.89700000000000002</v>
      </c>
      <c r="C24" s="115">
        <f>(C23-C22)/B24</f>
        <v>0.18067084726867333</v>
      </c>
      <c r="D24" s="116">
        <f>(D23-D22)/B24</f>
        <v>3.2075418060200667</v>
      </c>
    </row>
    <row r="25" spans="1:8" ht="15" thickBot="1" x14ac:dyDescent="0.35"/>
    <row r="26" spans="1:8" ht="15" thickBot="1" x14ac:dyDescent="0.35">
      <c r="A26" s="89" t="s">
        <v>1</v>
      </c>
      <c r="B26" s="23" t="s">
        <v>55</v>
      </c>
      <c r="C26" s="23" t="s">
        <v>29</v>
      </c>
      <c r="D26" s="24" t="s">
        <v>22</v>
      </c>
      <c r="E26" s="75"/>
      <c r="F26" s="75"/>
      <c r="G26" s="75"/>
      <c r="H26" s="75"/>
    </row>
    <row r="27" spans="1:8" x14ac:dyDescent="0.3">
      <c r="A27" s="86" t="s">
        <v>45</v>
      </c>
      <c r="B27" s="13">
        <f>7.5/100</f>
        <v>7.4999999999999997E-2</v>
      </c>
      <c r="C27" s="91">
        <v>0.25651000000000002</v>
      </c>
      <c r="D27" s="31">
        <v>1.9378</v>
      </c>
      <c r="E27" s="75"/>
      <c r="F27" s="75"/>
      <c r="G27" s="75"/>
      <c r="H27" s="75"/>
    </row>
    <row r="28" spans="1:8" x14ac:dyDescent="0.3">
      <c r="A28" s="82" t="s">
        <v>46</v>
      </c>
      <c r="B28" s="20">
        <f>2.5/100</f>
        <v>2.5000000000000001E-2</v>
      </c>
      <c r="C28" s="76">
        <v>0</v>
      </c>
      <c r="D28" s="83">
        <v>8.3000000000000007</v>
      </c>
      <c r="E28" s="75"/>
      <c r="F28" s="75"/>
      <c r="G28" s="75"/>
      <c r="H28" s="75"/>
    </row>
    <row r="29" spans="1:8" ht="15" thickBot="1" x14ac:dyDescent="0.35">
      <c r="A29" s="139" t="s">
        <v>47</v>
      </c>
      <c r="B29" s="140">
        <f>0.3/100</f>
        <v>3.0000000000000001E-3</v>
      </c>
      <c r="C29" s="141">
        <v>0</v>
      </c>
      <c r="D29" s="142">
        <v>0</v>
      </c>
      <c r="E29" s="75"/>
      <c r="F29" s="75"/>
      <c r="G29" s="75"/>
      <c r="H29" s="75"/>
    </row>
    <row r="30" spans="1:8" ht="15" thickBot="1" x14ac:dyDescent="0.35">
      <c r="A30" s="143" t="s">
        <v>48</v>
      </c>
      <c r="B30" s="21">
        <f>SUM(B27:B29)</f>
        <v>0.10300000000000001</v>
      </c>
      <c r="C30" s="144">
        <f>SUMPRODUCT(B27:B29,C27:C29)</f>
        <v>1.9238250000000002E-2</v>
      </c>
      <c r="D30" s="145">
        <f>SUMPRODUCT(B27:B29,D27:D29)</f>
        <v>0.35283500000000001</v>
      </c>
      <c r="E30" s="75"/>
      <c r="F30" s="75"/>
      <c r="G30" s="75"/>
      <c r="H30" s="75"/>
    </row>
    <row r="31" spans="1:8" x14ac:dyDescent="0.3">
      <c r="A31" s="146" t="s">
        <v>53</v>
      </c>
      <c r="B31" s="147"/>
      <c r="C31" s="148">
        <v>0.18129999999999999</v>
      </c>
      <c r="D31" s="149">
        <v>3.2</v>
      </c>
      <c r="E31" s="75"/>
      <c r="F31" s="75"/>
      <c r="G31" s="75"/>
      <c r="H31" s="75"/>
    </row>
    <row r="32" spans="1:8" ht="15" thickBot="1" x14ac:dyDescent="0.35">
      <c r="A32" s="150" t="s">
        <v>54</v>
      </c>
      <c r="B32" s="151">
        <f>1-B30</f>
        <v>0.89700000000000002</v>
      </c>
      <c r="C32" s="152">
        <f>(C31-C30)/B32</f>
        <v>0.18067084726867333</v>
      </c>
      <c r="D32" s="142">
        <f>(D31-D30)/B32</f>
        <v>3.1740969899665554</v>
      </c>
      <c r="E32" s="75"/>
      <c r="F32" s="75"/>
      <c r="G32" s="75"/>
      <c r="H32" s="75"/>
    </row>
    <row r="33" spans="1:8" ht="15" thickBot="1" x14ac:dyDescent="0.35">
      <c r="A33" s="75"/>
      <c r="B33" s="75"/>
      <c r="C33" s="75"/>
      <c r="D33" s="75"/>
      <c r="E33" s="75"/>
      <c r="F33" s="75"/>
      <c r="G33" s="75"/>
      <c r="H33" s="75"/>
    </row>
    <row r="34" spans="1:8" ht="15" thickBot="1" x14ac:dyDescent="0.35">
      <c r="A34" s="272" t="s">
        <v>27</v>
      </c>
      <c r="B34" s="273"/>
      <c r="C34" s="273"/>
      <c r="D34" s="273"/>
      <c r="E34" s="273"/>
      <c r="F34" s="273"/>
      <c r="G34" s="273"/>
      <c r="H34" s="274"/>
    </row>
    <row r="35" spans="1:8" ht="15" thickBot="1" x14ac:dyDescent="0.35">
      <c r="A35" s="93" t="s">
        <v>28</v>
      </c>
      <c r="B35" s="94" t="s">
        <v>29</v>
      </c>
      <c r="C35" s="94" t="s">
        <v>4</v>
      </c>
      <c r="D35" s="94" t="s">
        <v>37</v>
      </c>
      <c r="E35" s="94" t="s">
        <v>17</v>
      </c>
      <c r="F35" s="94" t="s">
        <v>7</v>
      </c>
      <c r="G35" s="94" t="s">
        <v>19</v>
      </c>
      <c r="H35" s="95" t="s">
        <v>30</v>
      </c>
    </row>
    <row r="36" spans="1:8" x14ac:dyDescent="0.3">
      <c r="A36" s="86" t="s">
        <v>2</v>
      </c>
      <c r="B36" s="98">
        <v>8.2600000000000007E-2</v>
      </c>
      <c r="C36" s="263">
        <f>B6</f>
        <v>0.18129999999999999</v>
      </c>
      <c r="D36" s="91">
        <f>ABS(B37-C36)</f>
        <v>0.27170000000000005</v>
      </c>
      <c r="E36" s="88">
        <f>D36/D38*100</f>
        <v>73.353131749460047</v>
      </c>
      <c r="F36" s="25">
        <f>B36*E36</f>
        <v>6.0589686825054008</v>
      </c>
      <c r="G36" s="43">
        <v>3.3809999999999998</v>
      </c>
      <c r="H36" s="31">
        <f>G36*E36/100</f>
        <v>2.4800693844492439</v>
      </c>
    </row>
    <row r="37" spans="1:8" x14ac:dyDescent="0.3">
      <c r="A37" s="82" t="s">
        <v>31</v>
      </c>
      <c r="B37" s="73">
        <v>0.45300000000000001</v>
      </c>
      <c r="C37" s="264"/>
      <c r="D37" s="76">
        <f>ABS(B36-C36)</f>
        <v>9.8699999999999982E-2</v>
      </c>
      <c r="E37" s="28">
        <f>D37/D38*100</f>
        <v>26.646868250539946</v>
      </c>
      <c r="F37" s="26">
        <f>B37*E37</f>
        <v>12.071031317494596</v>
      </c>
      <c r="G37" s="50">
        <v>2.2559999999999998</v>
      </c>
      <c r="H37" s="83">
        <f>G37*E37/100</f>
        <v>0.6011533477321811</v>
      </c>
    </row>
    <row r="38" spans="1:8" ht="15" thickBot="1" x14ac:dyDescent="0.35">
      <c r="A38" s="260" t="s">
        <v>8</v>
      </c>
      <c r="B38" s="261"/>
      <c r="C38" s="262"/>
      <c r="D38" s="96">
        <f>SUM(D36:D37)</f>
        <v>0.37040000000000006</v>
      </c>
      <c r="E38" s="97">
        <f>SUM(E36:E37)</f>
        <v>100</v>
      </c>
      <c r="F38" s="84">
        <f>SUM(F36:F37)</f>
        <v>18.129999999999995</v>
      </c>
      <c r="G38" s="84"/>
      <c r="H38" s="85">
        <f>SUM(H36:H37)</f>
        <v>3.0812227321814252</v>
      </c>
    </row>
    <row r="39" spans="1:8" ht="15" thickBot="1" x14ac:dyDescent="0.35">
      <c r="A39" s="75"/>
      <c r="B39" s="75"/>
      <c r="C39" s="75"/>
      <c r="D39" s="75"/>
      <c r="E39" s="75"/>
      <c r="F39" s="75"/>
      <c r="G39" s="75"/>
      <c r="H39" s="75"/>
    </row>
    <row r="40" spans="1:8" ht="15" thickBot="1" x14ac:dyDescent="0.35">
      <c r="A40" s="272" t="s">
        <v>32</v>
      </c>
      <c r="B40" s="273"/>
      <c r="C40" s="273"/>
      <c r="D40" s="273"/>
      <c r="E40" s="273"/>
      <c r="F40" s="273"/>
      <c r="G40" s="273"/>
      <c r="H40" s="274"/>
    </row>
    <row r="41" spans="1:8" ht="15" thickBot="1" x14ac:dyDescent="0.35">
      <c r="A41" s="93" t="s">
        <v>28</v>
      </c>
      <c r="B41" s="94" t="s">
        <v>29</v>
      </c>
      <c r="C41" s="94" t="s">
        <v>4</v>
      </c>
      <c r="D41" s="94" t="s">
        <v>5</v>
      </c>
      <c r="E41" s="94" t="s">
        <v>6</v>
      </c>
      <c r="F41" s="94" t="s">
        <v>7</v>
      </c>
      <c r="G41" s="94" t="s">
        <v>19</v>
      </c>
      <c r="H41" s="95" t="s">
        <v>30</v>
      </c>
    </row>
    <row r="42" spans="1:8" x14ac:dyDescent="0.3">
      <c r="A42" s="86" t="s">
        <v>13</v>
      </c>
      <c r="B42" s="90">
        <v>9.1999999999999998E-2</v>
      </c>
      <c r="C42" s="263">
        <f>B6</f>
        <v>0.18129999999999999</v>
      </c>
      <c r="D42" s="91">
        <f>ABS(B43-C42)</f>
        <v>0.18870000000000001</v>
      </c>
      <c r="E42" s="88">
        <f>D42/D44*100</f>
        <v>67.877697841726615</v>
      </c>
      <c r="F42" s="25">
        <f>B42*E42</f>
        <v>6.2447482014388482</v>
      </c>
      <c r="G42" s="92">
        <v>3.1920000000000002</v>
      </c>
      <c r="H42" s="31">
        <f>G42*E42/100</f>
        <v>2.1666561151079136</v>
      </c>
    </row>
    <row r="43" spans="1:8" x14ac:dyDescent="0.3">
      <c r="A43" s="82" t="s">
        <v>33</v>
      </c>
      <c r="B43" s="74">
        <v>0.37</v>
      </c>
      <c r="C43" s="264"/>
      <c r="D43" s="76">
        <f>ABS(B42-C42)</f>
        <v>8.929999999999999E-2</v>
      </c>
      <c r="E43" s="28">
        <f>D43/D44*100</f>
        <v>32.122302158273378</v>
      </c>
      <c r="F43" s="26">
        <f>B43*E43</f>
        <v>11.88525179856115</v>
      </c>
      <c r="G43" s="56">
        <v>3.2810000000000001</v>
      </c>
      <c r="H43" s="83">
        <f>G43*E43/100</f>
        <v>1.0539327338129496</v>
      </c>
    </row>
    <row r="44" spans="1:8" ht="15" thickBot="1" x14ac:dyDescent="0.35">
      <c r="A44" s="260" t="s">
        <v>8</v>
      </c>
      <c r="B44" s="261"/>
      <c r="C44" s="262"/>
      <c r="D44" s="84">
        <f>SUM(D42:D43)</f>
        <v>0.27800000000000002</v>
      </c>
      <c r="E44" s="84">
        <f>SUM(E42:E43)</f>
        <v>100</v>
      </c>
      <c r="F44" s="84">
        <f>SUM(F42:F43)</f>
        <v>18.13</v>
      </c>
      <c r="G44" s="84"/>
      <c r="H44" s="85">
        <f>SUM(H42:H43)</f>
        <v>3.2205888489208632</v>
      </c>
    </row>
    <row r="45" spans="1:8" ht="15" thickBot="1" x14ac:dyDescent="0.35">
      <c r="A45" s="75"/>
      <c r="B45" s="75"/>
      <c r="C45" s="75"/>
      <c r="D45" s="75"/>
      <c r="E45" s="75"/>
      <c r="F45" s="75"/>
      <c r="G45" s="75"/>
      <c r="H45" s="75"/>
    </row>
    <row r="46" spans="1:8" ht="15" thickBot="1" x14ac:dyDescent="0.35">
      <c r="A46" s="277" t="s">
        <v>34</v>
      </c>
      <c r="B46" s="278"/>
      <c r="C46" s="278"/>
      <c r="D46" s="278"/>
      <c r="E46" s="278"/>
      <c r="F46" s="278"/>
      <c r="G46" s="279"/>
      <c r="H46" s="75"/>
    </row>
    <row r="47" spans="1:8" ht="15" thickBot="1" x14ac:dyDescent="0.35">
      <c r="A47" s="89" t="s">
        <v>35</v>
      </c>
      <c r="B47" s="23" t="s">
        <v>19</v>
      </c>
      <c r="C47" s="23" t="s">
        <v>4</v>
      </c>
      <c r="D47" s="23" t="s">
        <v>5</v>
      </c>
      <c r="E47" s="23" t="s">
        <v>6</v>
      </c>
      <c r="F47" s="23" t="s">
        <v>7</v>
      </c>
      <c r="G47" s="24" t="s">
        <v>36</v>
      </c>
      <c r="H47" s="75"/>
    </row>
    <row r="48" spans="1:8" x14ac:dyDescent="0.3">
      <c r="A48" s="86" t="s">
        <v>27</v>
      </c>
      <c r="B48" s="25">
        <f>H38</f>
        <v>3.0812227321814252</v>
      </c>
      <c r="C48" s="265">
        <f>B7</f>
        <v>3.23</v>
      </c>
      <c r="D48" s="87">
        <f>ABS(B49-C48)</f>
        <v>9.4111510791368147E-3</v>
      </c>
      <c r="E48" s="88">
        <f>D48/D50</f>
        <v>5.9493300108285976E-2</v>
      </c>
      <c r="F48" s="25">
        <f>B48*E48</f>
        <v>0.1833121087061424</v>
      </c>
      <c r="G48" s="31">
        <f>E48*F38</f>
        <v>1.0786135309632245</v>
      </c>
      <c r="H48" s="75"/>
    </row>
    <row r="49" spans="1:8" x14ac:dyDescent="0.3">
      <c r="A49" s="82" t="s">
        <v>32</v>
      </c>
      <c r="B49" s="26">
        <f>H44</f>
        <v>3.2205888489208632</v>
      </c>
      <c r="C49" s="264"/>
      <c r="D49" s="77">
        <f>ABS(B48-C48)</f>
        <v>0.14877726781857481</v>
      </c>
      <c r="E49" s="28">
        <f>D49/D50</f>
        <v>0.94050669989171398</v>
      </c>
      <c r="F49" s="26">
        <f>B49*E49</f>
        <v>3.028985390006615</v>
      </c>
      <c r="G49" s="83">
        <f>E49*F44</f>
        <v>17.051386469036775</v>
      </c>
      <c r="H49" s="75"/>
    </row>
    <row r="50" spans="1:8" ht="15" thickBot="1" x14ac:dyDescent="0.35">
      <c r="A50" s="260" t="s">
        <v>8</v>
      </c>
      <c r="B50" s="261"/>
      <c r="C50" s="262"/>
      <c r="D50" s="84">
        <f>SUM(D48:D49)</f>
        <v>0.15818841889771162</v>
      </c>
      <c r="E50" s="84">
        <f>SUM(E48:E49)</f>
        <v>1</v>
      </c>
      <c r="F50" s="84">
        <f>SUM(F48:F49)</f>
        <v>3.2122974987127573</v>
      </c>
      <c r="G50" s="85">
        <f>SUM(G48:G49)</f>
        <v>18.13</v>
      </c>
      <c r="H50" s="75"/>
    </row>
    <row r="51" spans="1:8" ht="15" thickBot="1" x14ac:dyDescent="0.35">
      <c r="A51" s="75"/>
      <c r="B51" s="75"/>
      <c r="C51" s="75"/>
      <c r="D51" s="75"/>
      <c r="E51" s="75"/>
      <c r="F51" s="75"/>
      <c r="G51" s="75"/>
      <c r="H51" s="75"/>
    </row>
    <row r="52" spans="1:8" ht="15" thickBot="1" x14ac:dyDescent="0.35">
      <c r="A52" s="153" t="s">
        <v>38</v>
      </c>
      <c r="B52" s="154"/>
      <c r="C52" s="154"/>
      <c r="D52" s="155"/>
      <c r="E52" s="75"/>
      <c r="F52" s="75"/>
      <c r="G52" s="75"/>
      <c r="H52" s="75"/>
    </row>
    <row r="53" spans="1:8" ht="15" thickBot="1" x14ac:dyDescent="0.35">
      <c r="A53" s="93" t="s">
        <v>1</v>
      </c>
      <c r="B53" s="94" t="s">
        <v>17</v>
      </c>
      <c r="C53" s="94" t="s">
        <v>39</v>
      </c>
      <c r="D53" s="95" t="s">
        <v>19</v>
      </c>
      <c r="E53" s="75"/>
      <c r="F53" s="75"/>
      <c r="G53" s="75"/>
      <c r="H53" s="75"/>
    </row>
    <row r="54" spans="1:8" x14ac:dyDescent="0.3">
      <c r="A54" s="86" t="s">
        <v>2</v>
      </c>
      <c r="B54" s="156">
        <f>(E36*E48)*B32</f>
        <v>3.9145258333047801</v>
      </c>
      <c r="C54" s="13">
        <f>B36*B54/100</f>
        <v>3.2333983383097484E-3</v>
      </c>
      <c r="D54" s="157">
        <f>G36*B54/100</f>
        <v>0.1323501184240346</v>
      </c>
      <c r="E54" s="75"/>
      <c r="F54" s="75"/>
      <c r="G54" s="75"/>
      <c r="H54" s="75"/>
    </row>
    <row r="55" spans="1:8" x14ac:dyDescent="0.3">
      <c r="A55" s="82" t="s">
        <v>3</v>
      </c>
      <c r="B55" s="158">
        <f>(E37*E48)*B32</f>
        <v>1.4220231864084714</v>
      </c>
      <c r="C55" s="13">
        <f>B37*B55/100</f>
        <v>6.4417650344303756E-3</v>
      </c>
      <c r="D55" s="157">
        <f>G37*B55/100</f>
        <v>3.2080843085375108E-2</v>
      </c>
      <c r="E55" s="75"/>
      <c r="F55" s="75"/>
      <c r="G55" s="75"/>
      <c r="H55" s="75"/>
    </row>
    <row r="56" spans="1:8" x14ac:dyDescent="0.3">
      <c r="A56" s="82" t="s">
        <v>13</v>
      </c>
      <c r="B56" s="158">
        <f>(E42*E49)*B32</f>
        <v>57.263968345252188</v>
      </c>
      <c r="C56" s="13">
        <f>B42*B56/100</f>
        <v>5.2682850877632005E-2</v>
      </c>
      <c r="D56" s="159">
        <f>G42*B56/100</f>
        <v>1.8278658695804502</v>
      </c>
      <c r="E56" s="75"/>
      <c r="F56" s="75"/>
      <c r="G56" s="75"/>
      <c r="H56" s="75"/>
    </row>
    <row r="57" spans="1:8" x14ac:dyDescent="0.3">
      <c r="A57" s="82" t="s">
        <v>33</v>
      </c>
      <c r="B57" s="158">
        <f>(E43*E49)*B32</f>
        <v>27.099482635034551</v>
      </c>
      <c r="C57" s="13">
        <f>B43*B57/100</f>
        <v>0.10026808574962784</v>
      </c>
      <c r="D57" s="159">
        <f>G43*B57/100</f>
        <v>0.88913402525548368</v>
      </c>
      <c r="E57" s="75"/>
      <c r="F57" s="75"/>
      <c r="G57" s="75"/>
      <c r="H57" s="75"/>
    </row>
    <row r="58" spans="1:8" x14ac:dyDescent="0.3">
      <c r="A58" s="160" t="s">
        <v>40</v>
      </c>
      <c r="B58" s="32">
        <f>SUM(B54:B57)</f>
        <v>89.699999999999989</v>
      </c>
      <c r="C58" s="161">
        <f>SUM(C54:C57)</f>
        <v>0.16262609999999997</v>
      </c>
      <c r="D58" s="32">
        <f>SUM(D54:D57)</f>
        <v>2.8814308563453435</v>
      </c>
      <c r="E58" s="75"/>
      <c r="F58" s="75"/>
      <c r="G58" s="75"/>
      <c r="H58" s="75"/>
    </row>
    <row r="59" spans="1:8" x14ac:dyDescent="0.3">
      <c r="A59" s="26" t="str">
        <f>A27</f>
        <v>Premix BO-1001</v>
      </c>
      <c r="B59" s="27">
        <f>B27</f>
        <v>7.4999999999999997E-2</v>
      </c>
      <c r="C59" s="162">
        <f>B59*C27</f>
        <v>1.9238250000000002E-2</v>
      </c>
      <c r="D59" s="26">
        <f>B59*D27</f>
        <v>0.14533499999999999</v>
      </c>
      <c r="E59" s="75"/>
      <c r="F59" s="75"/>
      <c r="G59" s="75"/>
      <c r="H59" s="75"/>
    </row>
    <row r="60" spans="1:8" x14ac:dyDescent="0.3">
      <c r="A60" s="26" t="str">
        <f>A28</f>
        <v>Aceite de soya</v>
      </c>
      <c r="B60" s="27">
        <f>B28</f>
        <v>2.5000000000000001E-2</v>
      </c>
      <c r="C60" s="162">
        <f>B60*C28</f>
        <v>0</v>
      </c>
      <c r="D60" s="26">
        <f>B60*D28</f>
        <v>0.20750000000000002</v>
      </c>
      <c r="E60" s="75"/>
      <c r="F60" s="75"/>
      <c r="G60" s="75"/>
      <c r="H60" s="75"/>
    </row>
    <row r="61" spans="1:8" ht="15" thickBot="1" x14ac:dyDescent="0.35">
      <c r="A61" s="29" t="s">
        <v>47</v>
      </c>
      <c r="B61" s="14">
        <v>3.0000000000000001E-3</v>
      </c>
      <c r="C61" s="29"/>
      <c r="D61" s="29"/>
      <c r="E61" s="75"/>
      <c r="F61" s="75"/>
      <c r="G61" s="75"/>
      <c r="H61" s="75"/>
    </row>
    <row r="62" spans="1:8" ht="15" thickBot="1" x14ac:dyDescent="0.35">
      <c r="A62" s="163" t="s">
        <v>40</v>
      </c>
      <c r="B62" s="164">
        <f>SUM(B58:B61)</f>
        <v>89.802999999999997</v>
      </c>
      <c r="C62" s="164">
        <f t="shared" ref="C62:D62" si="0">SUM(C58:C61)</f>
        <v>0.18186434999999998</v>
      </c>
      <c r="D62" s="165">
        <f t="shared" si="0"/>
        <v>3.2342658563453432</v>
      </c>
      <c r="E62" s="75"/>
      <c r="F62" s="75"/>
      <c r="G62" s="75"/>
      <c r="H62" s="75"/>
    </row>
  </sheetData>
  <mergeCells count="10">
    <mergeCell ref="C36:C37"/>
    <mergeCell ref="A38:C38"/>
    <mergeCell ref="A34:H34"/>
    <mergeCell ref="A5:B5"/>
    <mergeCell ref="A50:C50"/>
    <mergeCell ref="A40:H40"/>
    <mergeCell ref="C42:C43"/>
    <mergeCell ref="A44:C44"/>
    <mergeCell ref="A46:G46"/>
    <mergeCell ref="C48:C4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7D9DD-FE19-44DC-A54F-B1DAC8A5B3C5}">
  <dimension ref="A1:H52"/>
  <sheetViews>
    <sheetView workbookViewId="0">
      <selection activeCell="H27" sqref="H27"/>
    </sheetView>
  </sheetViews>
  <sheetFormatPr baseColWidth="10" defaultRowHeight="14.4" x14ac:dyDescent="0.3"/>
  <cols>
    <col min="1" max="1" width="13.77734375" bestFit="1" customWidth="1"/>
  </cols>
  <sheetData>
    <row r="1" spans="1:8" x14ac:dyDescent="0.3">
      <c r="A1" s="256" t="s">
        <v>56</v>
      </c>
      <c r="B1" s="256"/>
      <c r="C1" s="2"/>
      <c r="D1" s="2"/>
      <c r="E1" s="2"/>
      <c r="F1" s="2"/>
      <c r="G1" s="2"/>
      <c r="H1" s="2"/>
    </row>
    <row r="2" spans="1:8" x14ac:dyDescent="0.3">
      <c r="A2" s="2"/>
      <c r="B2" s="2"/>
      <c r="C2" s="2"/>
      <c r="D2" s="2"/>
      <c r="E2" s="2"/>
      <c r="F2" s="2"/>
      <c r="G2" s="2"/>
      <c r="H2" s="2"/>
    </row>
    <row r="3" spans="1:8" x14ac:dyDescent="0.3">
      <c r="A3" s="245" t="s">
        <v>65</v>
      </c>
      <c r="B3" s="245"/>
      <c r="C3" s="245"/>
      <c r="D3" s="245"/>
      <c r="E3" s="245"/>
      <c r="F3" s="245"/>
      <c r="G3" s="245"/>
      <c r="H3" s="245"/>
    </row>
    <row r="4" spans="1:8" x14ac:dyDescent="0.3">
      <c r="A4" s="245"/>
      <c r="B4" s="245"/>
      <c r="C4" s="245"/>
      <c r="D4" s="245"/>
      <c r="E4" s="245"/>
      <c r="F4" s="245"/>
      <c r="G4" s="245"/>
      <c r="H4" s="245"/>
    </row>
    <row r="5" spans="1:8" x14ac:dyDescent="0.3">
      <c r="A5" s="2"/>
      <c r="B5" s="2"/>
      <c r="C5" s="2"/>
      <c r="D5" s="2"/>
      <c r="E5" s="2"/>
      <c r="F5" s="2"/>
      <c r="G5" s="2"/>
      <c r="H5" s="2"/>
    </row>
    <row r="6" spans="1:8" x14ac:dyDescent="0.3">
      <c r="A6" s="2" t="s">
        <v>9</v>
      </c>
      <c r="B6" s="2"/>
      <c r="C6" s="2"/>
      <c r="D6" s="2"/>
      <c r="E6" s="2"/>
      <c r="F6" s="2"/>
      <c r="G6" s="2"/>
      <c r="H6" s="2"/>
    </row>
    <row r="7" spans="1:8" x14ac:dyDescent="0.3">
      <c r="A7" s="286" t="s">
        <v>66</v>
      </c>
      <c r="B7" s="286"/>
      <c r="C7" s="286"/>
      <c r="D7" s="286"/>
      <c r="E7" s="286"/>
      <c r="F7" s="286"/>
      <c r="G7" s="286"/>
      <c r="H7" s="286"/>
    </row>
    <row r="8" spans="1:8" x14ac:dyDescent="0.3">
      <c r="A8" s="286"/>
      <c r="B8" s="286"/>
      <c r="C8" s="286"/>
      <c r="D8" s="286"/>
      <c r="E8" s="286"/>
      <c r="F8" s="286"/>
      <c r="G8" s="286"/>
      <c r="H8" s="286"/>
    </row>
    <row r="9" spans="1:8" x14ac:dyDescent="0.3">
      <c r="A9" s="189"/>
      <c r="B9" s="189"/>
      <c r="C9" s="189"/>
      <c r="D9" s="189"/>
      <c r="E9" s="189"/>
      <c r="F9" s="189"/>
      <c r="G9" s="189"/>
      <c r="H9" s="189"/>
    </row>
    <row r="10" spans="1:8" ht="15" thickBot="1" x14ac:dyDescent="0.35">
      <c r="A10" s="246" t="s">
        <v>67</v>
      </c>
      <c r="B10" s="246"/>
      <c r="C10" s="246"/>
      <c r="D10" s="2"/>
      <c r="E10" s="2"/>
      <c r="F10" s="2"/>
      <c r="G10" s="2"/>
      <c r="H10" s="2"/>
    </row>
    <row r="11" spans="1:8" ht="15" thickBot="1" x14ac:dyDescent="0.35">
      <c r="A11" s="3" t="s">
        <v>1</v>
      </c>
      <c r="B11" s="190" t="s">
        <v>14</v>
      </c>
      <c r="C11" s="191" t="s">
        <v>22</v>
      </c>
      <c r="D11" s="2"/>
      <c r="E11" s="2"/>
      <c r="F11" s="2"/>
      <c r="G11" s="2"/>
      <c r="H11" s="2"/>
    </row>
    <row r="12" spans="1:8" x14ac:dyDescent="0.3">
      <c r="A12" s="4" t="s">
        <v>2</v>
      </c>
      <c r="B12" s="192">
        <v>8.2600000000000007E-2</v>
      </c>
      <c r="C12" s="79">
        <v>3.3809999999999998</v>
      </c>
      <c r="D12" s="2"/>
      <c r="E12" s="2"/>
      <c r="F12" s="2"/>
      <c r="G12" s="2"/>
      <c r="H12" s="2"/>
    </row>
    <row r="13" spans="1:8" x14ac:dyDescent="0.3">
      <c r="A13" s="193" t="s">
        <v>3</v>
      </c>
      <c r="B13" s="194">
        <v>0.45300000000000001</v>
      </c>
      <c r="C13" s="81">
        <v>2.2559999999999998</v>
      </c>
      <c r="D13" s="2"/>
      <c r="E13" s="2"/>
      <c r="F13" s="2"/>
      <c r="G13" s="2"/>
      <c r="H13" s="2"/>
    </row>
    <row r="14" spans="1:8" x14ac:dyDescent="0.3">
      <c r="A14" s="193" t="s">
        <v>61</v>
      </c>
      <c r="B14" s="194">
        <v>0</v>
      </c>
      <c r="C14" s="81">
        <v>9</v>
      </c>
      <c r="D14" s="2"/>
      <c r="E14" s="2"/>
      <c r="F14" s="2"/>
      <c r="G14" s="2"/>
      <c r="H14" s="2"/>
    </row>
    <row r="15" spans="1:8" ht="15" thickBot="1" x14ac:dyDescent="0.35">
      <c r="A15" s="22" t="s">
        <v>47</v>
      </c>
      <c r="B15" s="195">
        <v>0</v>
      </c>
      <c r="C15" s="126">
        <v>0</v>
      </c>
      <c r="D15" s="2"/>
      <c r="E15" s="2"/>
      <c r="F15" s="2"/>
      <c r="G15" s="2"/>
      <c r="H15" s="2"/>
    </row>
    <row r="16" spans="1:8" x14ac:dyDescent="0.3">
      <c r="A16" s="2"/>
      <c r="B16" s="2"/>
      <c r="C16" s="2"/>
      <c r="D16" s="2"/>
      <c r="E16" s="2"/>
      <c r="F16" s="2"/>
      <c r="G16" s="2"/>
      <c r="H16" s="2"/>
    </row>
    <row r="17" spans="1:8" x14ac:dyDescent="0.3">
      <c r="A17" s="2"/>
      <c r="B17" s="2"/>
      <c r="C17" s="2"/>
      <c r="D17" s="2"/>
      <c r="E17" s="2"/>
      <c r="F17" s="2"/>
      <c r="G17" s="2"/>
      <c r="H17" s="2"/>
    </row>
    <row r="18" spans="1:8" x14ac:dyDescent="0.3">
      <c r="A18" s="246" t="s">
        <v>68</v>
      </c>
      <c r="B18" s="246"/>
      <c r="C18" s="2"/>
      <c r="D18" s="2"/>
      <c r="E18" s="2"/>
      <c r="F18" s="2"/>
      <c r="G18" s="2"/>
      <c r="H18" s="2"/>
    </row>
    <row r="19" spans="1:8" x14ac:dyDescent="0.3">
      <c r="A19" s="245" t="s">
        <v>69</v>
      </c>
      <c r="B19" s="245"/>
      <c r="C19" s="245"/>
      <c r="D19" s="245"/>
      <c r="E19" s="245"/>
      <c r="F19" s="245"/>
      <c r="G19" s="245"/>
      <c r="H19" s="245"/>
    </row>
    <row r="20" spans="1:8" x14ac:dyDescent="0.3">
      <c r="A20" s="245"/>
      <c r="B20" s="245"/>
      <c r="C20" s="245"/>
      <c r="D20" s="245"/>
      <c r="E20" s="245"/>
      <c r="F20" s="245"/>
      <c r="G20" s="245"/>
      <c r="H20" s="245"/>
    </row>
    <row r="21" spans="1:8" ht="15" thickBot="1" x14ac:dyDescent="0.35">
      <c r="G21" s="2"/>
      <c r="H21" s="2"/>
    </row>
    <row r="22" spans="1:8" ht="15" thickBot="1" x14ac:dyDescent="0.35">
      <c r="A22" s="280" t="s">
        <v>70</v>
      </c>
      <c r="B22" s="281"/>
      <c r="C22" s="281"/>
      <c r="D22" s="281"/>
      <c r="E22" s="281"/>
      <c r="F22" s="282"/>
      <c r="G22" s="2"/>
      <c r="H22" s="2"/>
    </row>
    <row r="23" spans="1:8" ht="15" thickBot="1" x14ac:dyDescent="0.35">
      <c r="A23" s="166" t="s">
        <v>1</v>
      </c>
      <c r="B23" s="16" t="s">
        <v>14</v>
      </c>
      <c r="C23" s="16" t="s">
        <v>19</v>
      </c>
      <c r="D23" s="16" t="s">
        <v>57</v>
      </c>
      <c r="E23" s="16" t="s">
        <v>58</v>
      </c>
      <c r="F23" s="17" t="s">
        <v>59</v>
      </c>
      <c r="G23" s="2"/>
      <c r="H23" s="2"/>
    </row>
    <row r="24" spans="1:8" x14ac:dyDescent="0.3">
      <c r="A24" s="167" t="s">
        <v>60</v>
      </c>
      <c r="B24" s="5">
        <v>8.2600000000000007E-2</v>
      </c>
      <c r="C24" s="168">
        <v>3.3809999999999998</v>
      </c>
      <c r="D24" s="168">
        <v>63</v>
      </c>
      <c r="E24" s="168">
        <f>B24*D24</f>
        <v>5.2038000000000002</v>
      </c>
      <c r="F24" s="169">
        <f>C24*D24/100</f>
        <v>2.1300299999999996</v>
      </c>
      <c r="G24" s="2"/>
      <c r="H24" s="2"/>
    </row>
    <row r="25" spans="1:8" x14ac:dyDescent="0.3">
      <c r="A25" s="170" t="s">
        <v>3</v>
      </c>
      <c r="B25" s="171">
        <v>0.45300000000000001</v>
      </c>
      <c r="C25" s="172">
        <v>2.2559999999999998</v>
      </c>
      <c r="D25" s="172">
        <v>37</v>
      </c>
      <c r="E25" s="172">
        <f>B25*D25</f>
        <v>16.760999999999999</v>
      </c>
      <c r="F25" s="173">
        <f>C25*D25/100</f>
        <v>0.83471999999999991</v>
      </c>
      <c r="G25" s="2"/>
      <c r="H25" s="2"/>
    </row>
    <row r="26" spans="1:8" x14ac:dyDescent="0.3">
      <c r="A26" s="170" t="s">
        <v>61</v>
      </c>
      <c r="B26" s="171">
        <v>0</v>
      </c>
      <c r="C26" s="172">
        <v>9</v>
      </c>
      <c r="D26" s="172">
        <v>0</v>
      </c>
      <c r="E26" s="172">
        <f>B26*D26</f>
        <v>0</v>
      </c>
      <c r="F26" s="173">
        <f>C26*D26/100</f>
        <v>0</v>
      </c>
      <c r="G26" s="2"/>
      <c r="H26" s="2"/>
    </row>
    <row r="27" spans="1:8" x14ac:dyDescent="0.3">
      <c r="A27" s="170" t="s">
        <v>47</v>
      </c>
      <c r="B27" s="171">
        <v>0</v>
      </c>
      <c r="C27" s="172">
        <v>0</v>
      </c>
      <c r="D27" s="172">
        <v>0</v>
      </c>
      <c r="E27" s="172">
        <f>B27*D27</f>
        <v>0</v>
      </c>
      <c r="F27" s="173">
        <f>C27*D27/100</f>
        <v>0</v>
      </c>
      <c r="G27" s="2"/>
      <c r="H27" s="2"/>
    </row>
    <row r="28" spans="1:8" x14ac:dyDescent="0.3">
      <c r="A28" s="174" t="s">
        <v>40</v>
      </c>
      <c r="B28" s="175"/>
      <c r="C28" s="176"/>
      <c r="D28" s="172">
        <f>SUM(D24:D27)</f>
        <v>100</v>
      </c>
      <c r="E28" s="172">
        <f>SUM(E24:E27)</f>
        <v>21.9648</v>
      </c>
      <c r="F28" s="173">
        <f>SUM(F24:F27)</f>
        <v>2.9647499999999996</v>
      </c>
      <c r="G28" s="2"/>
      <c r="H28" s="2"/>
    </row>
    <row r="29" spans="1:8" x14ac:dyDescent="0.3">
      <c r="A29" s="174" t="s">
        <v>4</v>
      </c>
      <c r="B29" s="175"/>
      <c r="C29" s="176"/>
      <c r="D29" s="172">
        <v>100</v>
      </c>
      <c r="E29" s="172">
        <v>22</v>
      </c>
      <c r="F29" s="173">
        <v>3.01</v>
      </c>
      <c r="G29" s="2"/>
      <c r="H29" s="2"/>
    </row>
    <row r="30" spans="1:8" ht="15" thickBot="1" x14ac:dyDescent="0.35">
      <c r="A30" s="177" t="s">
        <v>62</v>
      </c>
      <c r="B30" s="178"/>
      <c r="C30" s="112"/>
      <c r="D30" s="179">
        <f>D28-D29</f>
        <v>0</v>
      </c>
      <c r="E30" s="179">
        <f>E28-E29</f>
        <v>-3.5199999999999676E-2</v>
      </c>
      <c r="F30" s="180">
        <f>F28-F29</f>
        <v>-4.5250000000000234E-2</v>
      </c>
      <c r="G30" s="2"/>
      <c r="H30" s="2"/>
    </row>
    <row r="31" spans="1:8" ht="15" thickBot="1" x14ac:dyDescent="0.35">
      <c r="A31" s="30"/>
      <c r="B31" s="30"/>
      <c r="C31" s="30"/>
      <c r="D31" s="30"/>
      <c r="E31" s="30"/>
      <c r="F31" s="30"/>
      <c r="G31" s="2"/>
      <c r="H31" s="2"/>
    </row>
    <row r="32" spans="1:8" ht="15" thickBot="1" x14ac:dyDescent="0.35">
      <c r="A32" s="280" t="s">
        <v>71</v>
      </c>
      <c r="B32" s="281"/>
      <c r="C32" s="281"/>
      <c r="D32" s="281"/>
      <c r="E32" s="281"/>
      <c r="F32" s="282"/>
      <c r="G32" s="2"/>
      <c r="H32" s="2"/>
    </row>
    <row r="33" spans="1:8" ht="15" thickBot="1" x14ac:dyDescent="0.35">
      <c r="A33" s="166" t="s">
        <v>1</v>
      </c>
      <c r="B33" s="16" t="s">
        <v>14</v>
      </c>
      <c r="C33" s="16" t="s">
        <v>19</v>
      </c>
      <c r="D33" s="16" t="s">
        <v>57</v>
      </c>
      <c r="E33" s="16" t="s">
        <v>58</v>
      </c>
      <c r="F33" s="17" t="s">
        <v>59</v>
      </c>
      <c r="G33" s="2"/>
      <c r="H33" s="2"/>
    </row>
    <row r="34" spans="1:8" x14ac:dyDescent="0.3">
      <c r="A34" s="167" t="s">
        <v>60</v>
      </c>
      <c r="B34" s="5">
        <v>8.2600000000000007E-2</v>
      </c>
      <c r="C34" s="168">
        <v>3.3809999999999998</v>
      </c>
      <c r="D34" s="168">
        <v>61</v>
      </c>
      <c r="E34" s="168">
        <f>B34*D34</f>
        <v>5.0386000000000006</v>
      </c>
      <c r="F34" s="169">
        <f>C34*D34/100</f>
        <v>2.0624099999999999</v>
      </c>
      <c r="G34" s="2"/>
      <c r="H34" s="2"/>
    </row>
    <row r="35" spans="1:8" x14ac:dyDescent="0.3">
      <c r="A35" s="170" t="s">
        <v>3</v>
      </c>
      <c r="B35" s="171">
        <v>0.45300000000000001</v>
      </c>
      <c r="C35" s="172">
        <v>2.2559999999999998</v>
      </c>
      <c r="D35" s="172">
        <v>37.5</v>
      </c>
      <c r="E35" s="172">
        <f>B35*D35</f>
        <v>16.987500000000001</v>
      </c>
      <c r="F35" s="173">
        <f>C35*D35/100</f>
        <v>0.84599999999999997</v>
      </c>
      <c r="G35" s="2"/>
      <c r="H35" s="2"/>
    </row>
    <row r="36" spans="1:8" x14ac:dyDescent="0.3">
      <c r="A36" s="170" t="s">
        <v>61</v>
      </c>
      <c r="B36" s="171">
        <v>0</v>
      </c>
      <c r="C36" s="172">
        <v>9</v>
      </c>
      <c r="D36" s="172">
        <v>1.1299999999999999</v>
      </c>
      <c r="E36" s="172">
        <f>B36*D36</f>
        <v>0</v>
      </c>
      <c r="F36" s="173">
        <f>C36*D36/100</f>
        <v>0.10169999999999998</v>
      </c>
      <c r="G36" s="2"/>
      <c r="H36" s="2"/>
    </row>
    <row r="37" spans="1:8" x14ac:dyDescent="0.3">
      <c r="A37" s="170" t="s">
        <v>47</v>
      </c>
      <c r="B37" s="171">
        <v>0</v>
      </c>
      <c r="C37" s="172">
        <v>0</v>
      </c>
      <c r="D37" s="172">
        <v>0.37</v>
      </c>
      <c r="E37" s="172">
        <f>B37*D37</f>
        <v>0</v>
      </c>
      <c r="F37" s="173">
        <f>C37*D37/100</f>
        <v>0</v>
      </c>
      <c r="G37" s="2"/>
      <c r="H37" s="2"/>
    </row>
    <row r="38" spans="1:8" x14ac:dyDescent="0.3">
      <c r="A38" s="174" t="s">
        <v>40</v>
      </c>
      <c r="B38" s="175"/>
      <c r="C38" s="176"/>
      <c r="D38" s="172">
        <f>SUM(D34:D37)</f>
        <v>100</v>
      </c>
      <c r="E38" s="172">
        <f>SUM(E34:E37)</f>
        <v>22.0261</v>
      </c>
      <c r="F38" s="173">
        <f>SUM(F34:F37)</f>
        <v>3.0101100000000001</v>
      </c>
    </row>
    <row r="39" spans="1:8" x14ac:dyDescent="0.3">
      <c r="A39" s="174" t="s">
        <v>4</v>
      </c>
      <c r="B39" s="175"/>
      <c r="C39" s="176"/>
      <c r="D39" s="172">
        <v>100</v>
      </c>
      <c r="E39" s="172">
        <v>22</v>
      </c>
      <c r="F39" s="173">
        <v>3.01</v>
      </c>
    </row>
    <row r="40" spans="1:8" ht="15" thickBot="1" x14ac:dyDescent="0.35">
      <c r="A40" s="177" t="s">
        <v>62</v>
      </c>
      <c r="B40" s="178"/>
      <c r="C40" s="112"/>
      <c r="D40" s="179">
        <f>D38-D39</f>
        <v>0</v>
      </c>
      <c r="E40" s="179">
        <f>E38-E39</f>
        <v>2.6099999999999568E-2</v>
      </c>
      <c r="F40" s="180">
        <f>F38-F39</f>
        <v>1.1000000000027654E-4</v>
      </c>
    </row>
    <row r="41" spans="1:8" ht="15" thickBot="1" x14ac:dyDescent="0.35">
      <c r="A41" s="2"/>
      <c r="B41" s="2"/>
      <c r="C41" s="2"/>
      <c r="D41" s="2"/>
      <c r="E41" s="2"/>
      <c r="F41" s="2"/>
    </row>
    <row r="42" spans="1:8" ht="15" thickBot="1" x14ac:dyDescent="0.35">
      <c r="A42" s="283" t="s">
        <v>72</v>
      </c>
      <c r="B42" s="284"/>
      <c r="C42" s="284"/>
      <c r="D42" s="284"/>
      <c r="E42" s="285"/>
      <c r="F42" s="2"/>
    </row>
    <row r="43" spans="1:8" ht="15" thickBot="1" x14ac:dyDescent="0.35">
      <c r="A43" s="166" t="s">
        <v>1</v>
      </c>
      <c r="B43" s="16" t="s">
        <v>64</v>
      </c>
      <c r="C43" s="16" t="s">
        <v>17</v>
      </c>
      <c r="D43" s="16" t="s">
        <v>14</v>
      </c>
      <c r="E43" s="17" t="s">
        <v>19</v>
      </c>
      <c r="F43" s="2"/>
    </row>
    <row r="44" spans="1:8" x14ac:dyDescent="0.3">
      <c r="A44" s="167" t="s">
        <v>60</v>
      </c>
      <c r="B44" s="181">
        <v>2</v>
      </c>
      <c r="C44" s="168">
        <v>61</v>
      </c>
      <c r="D44" s="5">
        <v>8.2600000000000007E-2</v>
      </c>
      <c r="E44" s="169">
        <v>3.3809999999999998</v>
      </c>
      <c r="F44" s="2"/>
    </row>
    <row r="45" spans="1:8" x14ac:dyDescent="0.3">
      <c r="A45" s="170" t="s">
        <v>3</v>
      </c>
      <c r="B45" s="182">
        <v>3</v>
      </c>
      <c r="C45" s="172">
        <v>37.442384105960258</v>
      </c>
      <c r="D45" s="171">
        <v>0.45300000000000001</v>
      </c>
      <c r="E45" s="173">
        <v>2.2559999999999998</v>
      </c>
      <c r="F45" s="2"/>
    </row>
    <row r="46" spans="1:8" x14ac:dyDescent="0.3">
      <c r="A46" s="170" t="s">
        <v>61</v>
      </c>
      <c r="B46" s="182">
        <v>9</v>
      </c>
      <c r="C46" s="172">
        <v>1.1432201618837508</v>
      </c>
      <c r="D46" s="171">
        <v>0</v>
      </c>
      <c r="E46" s="173">
        <v>9</v>
      </c>
      <c r="F46" s="2"/>
    </row>
    <row r="47" spans="1:8" x14ac:dyDescent="0.3">
      <c r="A47" s="170" t="s">
        <v>47</v>
      </c>
      <c r="B47" s="182">
        <v>0.5</v>
      </c>
      <c r="C47" s="172">
        <v>0.41439573215599146</v>
      </c>
      <c r="D47" s="171">
        <v>0</v>
      </c>
      <c r="E47" s="173">
        <v>0</v>
      </c>
      <c r="F47" s="2"/>
    </row>
    <row r="48" spans="1:8" x14ac:dyDescent="0.3">
      <c r="A48" s="174" t="s">
        <v>40</v>
      </c>
      <c r="B48" s="175"/>
      <c r="C48" s="184">
        <f>SUM(C44:C47)</f>
        <v>100</v>
      </c>
      <c r="D48" s="188">
        <f>SUMPRODUCT(C44:C47, D44:D47)/100</f>
        <v>0.22</v>
      </c>
      <c r="E48" s="196">
        <f>SUMPRODUCT(C44:C47, E44:E47)/100</f>
        <v>3.0100000000000007</v>
      </c>
      <c r="F48" s="2"/>
    </row>
    <row r="49" spans="1:6" x14ac:dyDescent="0.3">
      <c r="A49" s="174" t="s">
        <v>4</v>
      </c>
      <c r="B49" s="175"/>
      <c r="C49" s="184">
        <v>100</v>
      </c>
      <c r="D49" s="186">
        <v>0.22</v>
      </c>
      <c r="E49" s="173">
        <v>3.01</v>
      </c>
      <c r="F49" s="2"/>
    </row>
    <row r="50" spans="1:6" ht="15" thickBot="1" x14ac:dyDescent="0.35">
      <c r="A50" s="177" t="s">
        <v>62</v>
      </c>
      <c r="B50" s="178"/>
      <c r="C50" s="185">
        <f>C48-C49</f>
        <v>0</v>
      </c>
      <c r="D50" s="187">
        <f>(D48-D49)%</f>
        <v>0</v>
      </c>
      <c r="E50" s="197">
        <f t="shared" ref="E50" si="0">E48-E49</f>
        <v>0</v>
      </c>
      <c r="F50" s="2"/>
    </row>
    <row r="51" spans="1:6" ht="15" thickBot="1" x14ac:dyDescent="0.35">
      <c r="A51" s="198" t="s">
        <v>63</v>
      </c>
      <c r="B51" s="199">
        <f>SUMPRODUCT(B44:B47,C44:C47)/C48</f>
        <v>2.4482333164091252</v>
      </c>
      <c r="C51" s="71"/>
      <c r="D51" s="71"/>
      <c r="E51" s="201"/>
      <c r="F51" s="2"/>
    </row>
    <row r="52" spans="1:6" x14ac:dyDescent="0.3">
      <c r="A52" s="2"/>
      <c r="B52" s="2"/>
      <c r="C52" s="2"/>
      <c r="D52" s="2"/>
      <c r="E52" s="2"/>
      <c r="F52" s="2"/>
    </row>
  </sheetData>
  <mergeCells count="9">
    <mergeCell ref="A22:F22"/>
    <mergeCell ref="A32:F32"/>
    <mergeCell ref="A42:E42"/>
    <mergeCell ref="A1:B1"/>
    <mergeCell ref="A3:H4"/>
    <mergeCell ref="A7:H8"/>
    <mergeCell ref="A10:C10"/>
    <mergeCell ref="A18:B18"/>
    <mergeCell ref="A19:H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CD0AA-0D30-4659-8122-224342A17E53}">
  <dimension ref="A1:F29"/>
  <sheetViews>
    <sheetView workbookViewId="0">
      <selection activeCell="E16" sqref="E16"/>
    </sheetView>
  </sheetViews>
  <sheetFormatPr baseColWidth="10" defaultRowHeight="14.4" x14ac:dyDescent="0.3"/>
  <cols>
    <col min="1" max="1" width="13.44140625" bestFit="1" customWidth="1"/>
    <col min="2" max="2" width="12.5546875" customWidth="1"/>
    <col min="3" max="3" width="12" bestFit="1" customWidth="1"/>
    <col min="4" max="4" width="12.33203125" bestFit="1" customWidth="1"/>
    <col min="5" max="5" width="12.109375" bestFit="1" customWidth="1"/>
  </cols>
  <sheetData>
    <row r="1" spans="1:6" x14ac:dyDescent="0.3">
      <c r="A1" s="256" t="s">
        <v>90</v>
      </c>
      <c r="B1" s="256"/>
      <c r="C1" s="256"/>
      <c r="D1" s="2"/>
      <c r="E1" s="2"/>
      <c r="F1" s="2"/>
    </row>
    <row r="2" spans="1:6" x14ac:dyDescent="0.3">
      <c r="A2" s="2"/>
      <c r="B2" s="2"/>
      <c r="C2" s="2"/>
      <c r="D2" s="2"/>
      <c r="E2" s="2"/>
      <c r="F2" s="2"/>
    </row>
    <row r="3" spans="1:6" x14ac:dyDescent="0.3">
      <c r="A3" s="246" t="s">
        <v>9</v>
      </c>
      <c r="B3" s="246"/>
      <c r="C3" s="2"/>
      <c r="D3" s="2"/>
      <c r="E3" s="2"/>
      <c r="F3" s="2"/>
    </row>
    <row r="4" spans="1:6" x14ac:dyDescent="0.3">
      <c r="A4" s="251" t="s">
        <v>89</v>
      </c>
      <c r="B4" s="251"/>
      <c r="C4" s="251"/>
      <c r="D4" s="251"/>
      <c r="E4" s="251"/>
      <c r="F4" s="251"/>
    </row>
    <row r="5" spans="1:6" x14ac:dyDescent="0.3">
      <c r="A5" s="251"/>
      <c r="B5" s="251"/>
      <c r="C5" s="251"/>
      <c r="D5" s="251"/>
      <c r="E5" s="251"/>
      <c r="F5" s="251"/>
    </row>
    <row r="6" spans="1:6" x14ac:dyDescent="0.3">
      <c r="A6" s="251"/>
      <c r="B6" s="251"/>
      <c r="C6" s="251"/>
      <c r="D6" s="251"/>
      <c r="E6" s="251"/>
      <c r="F6" s="251"/>
    </row>
    <row r="7" spans="1:6" x14ac:dyDescent="0.3">
      <c r="A7" s="251"/>
      <c r="B7" s="251"/>
      <c r="C7" s="251"/>
      <c r="D7" s="251"/>
      <c r="E7" s="251"/>
      <c r="F7" s="251"/>
    </row>
    <row r="8" spans="1:6" x14ac:dyDescent="0.3">
      <c r="A8" s="251"/>
      <c r="B8" s="251"/>
      <c r="C8" s="251"/>
      <c r="D8" s="251"/>
      <c r="E8" s="251"/>
      <c r="F8" s="251"/>
    </row>
    <row r="9" spans="1:6" ht="15" thickBot="1" x14ac:dyDescent="0.35">
      <c r="A9" s="2"/>
      <c r="B9" s="2"/>
      <c r="C9" s="2"/>
      <c r="D9" s="2"/>
      <c r="E9" s="2"/>
      <c r="F9" s="2"/>
    </row>
    <row r="10" spans="1:6" x14ac:dyDescent="0.3">
      <c r="A10" s="212" t="s">
        <v>1</v>
      </c>
      <c r="B10" s="208" t="s">
        <v>14</v>
      </c>
      <c r="C10" s="208" t="s">
        <v>15</v>
      </c>
      <c r="D10" s="218" t="s">
        <v>88</v>
      </c>
      <c r="E10" s="208" t="s">
        <v>87</v>
      </c>
      <c r="F10" s="207" t="s">
        <v>86</v>
      </c>
    </row>
    <row r="11" spans="1:6" x14ac:dyDescent="0.3">
      <c r="A11" s="108" t="s">
        <v>2</v>
      </c>
      <c r="B11" s="74">
        <v>8.2600000000000007E-2</v>
      </c>
      <c r="C11" s="56">
        <v>3.3809999999999998</v>
      </c>
      <c r="D11" s="213">
        <v>1.1000000000000001E-3</v>
      </c>
      <c r="E11" s="213">
        <v>8.0000000000000004E-4</v>
      </c>
      <c r="F11" s="214">
        <v>2.0999999999999999E-3</v>
      </c>
    </row>
    <row r="12" spans="1:6" ht="15" thickBot="1" x14ac:dyDescent="0.35">
      <c r="A12" s="217" t="s">
        <v>3</v>
      </c>
      <c r="B12" s="211">
        <v>0.45300000000000001</v>
      </c>
      <c r="C12" s="210">
        <v>2.2559999999999998</v>
      </c>
      <c r="D12" s="215">
        <v>2.3999999999999998E-3</v>
      </c>
      <c r="E12" s="215">
        <v>1.8E-3</v>
      </c>
      <c r="F12" s="216">
        <v>2.5499999999999998E-2</v>
      </c>
    </row>
    <row r="13" spans="1:6" x14ac:dyDescent="0.3">
      <c r="A13" s="2"/>
      <c r="B13" s="2"/>
      <c r="C13" s="2"/>
      <c r="D13" s="2"/>
      <c r="E13" s="2"/>
      <c r="F13" s="2"/>
    </row>
    <row r="14" spans="1:6" ht="15" thickBot="1" x14ac:dyDescent="0.35">
      <c r="A14" s="2"/>
      <c r="B14" s="2"/>
      <c r="C14" s="2"/>
      <c r="D14" s="2"/>
      <c r="E14" s="2"/>
      <c r="F14" s="2"/>
    </row>
    <row r="15" spans="1:6" x14ac:dyDescent="0.3">
      <c r="A15" s="209"/>
      <c r="B15" s="208" t="s">
        <v>14</v>
      </c>
      <c r="C15" s="208" t="s">
        <v>15</v>
      </c>
      <c r="D15" s="218" t="s">
        <v>88</v>
      </c>
      <c r="E15" s="208" t="s">
        <v>87</v>
      </c>
      <c r="F15" s="207" t="s">
        <v>86</v>
      </c>
    </row>
    <row r="16" spans="1:6" ht="15" thickBot="1" x14ac:dyDescent="0.35">
      <c r="A16" s="217" t="s">
        <v>85</v>
      </c>
      <c r="B16" s="215">
        <v>0.17860000000000001</v>
      </c>
      <c r="C16" s="179">
        <v>3.15</v>
      </c>
      <c r="D16" s="215">
        <v>7.5599999999999999E-3</v>
      </c>
      <c r="E16" s="215">
        <v>3.7699999999999999E-3</v>
      </c>
      <c r="F16" s="216">
        <v>1.017E-2</v>
      </c>
    </row>
    <row r="17" spans="1:6" ht="15" thickBot="1" x14ac:dyDescent="0.35">
      <c r="A17" s="2"/>
      <c r="B17" s="2"/>
      <c r="C17" s="2"/>
      <c r="D17" s="2"/>
      <c r="E17" s="2"/>
      <c r="F17" s="2"/>
    </row>
    <row r="18" spans="1:6" ht="15" thickBot="1" x14ac:dyDescent="0.35">
      <c r="A18" s="280" t="s">
        <v>84</v>
      </c>
      <c r="B18" s="281"/>
      <c r="C18" s="281"/>
      <c r="D18" s="282"/>
      <c r="E18" s="2"/>
      <c r="F18" s="2"/>
    </row>
    <row r="19" spans="1:6" x14ac:dyDescent="0.3">
      <c r="A19" s="219" t="s">
        <v>83</v>
      </c>
      <c r="B19" s="224" t="s">
        <v>2</v>
      </c>
      <c r="C19" s="225" t="s">
        <v>82</v>
      </c>
      <c r="D19" s="226" t="s">
        <v>81</v>
      </c>
      <c r="E19" s="2"/>
      <c r="F19" s="2"/>
    </row>
    <row r="20" spans="1:6" x14ac:dyDescent="0.3">
      <c r="A20" s="219" t="s">
        <v>80</v>
      </c>
      <c r="B20" s="221" t="s">
        <v>79</v>
      </c>
      <c r="C20" s="222" t="s">
        <v>78</v>
      </c>
      <c r="D20" s="223" t="s">
        <v>77</v>
      </c>
      <c r="E20" s="2"/>
      <c r="F20" s="2"/>
    </row>
    <row r="21" spans="1:6" x14ac:dyDescent="0.3">
      <c r="A21" s="219" t="s">
        <v>76</v>
      </c>
      <c r="B21" s="203">
        <v>1</v>
      </c>
      <c r="C21" s="203">
        <v>1</v>
      </c>
      <c r="D21" s="202">
        <v>100</v>
      </c>
      <c r="E21" s="2"/>
      <c r="F21" s="2"/>
    </row>
    <row r="22" spans="1:6" x14ac:dyDescent="0.3">
      <c r="A22" s="219" t="s">
        <v>29</v>
      </c>
      <c r="B22" s="205">
        <v>8.2600000000000007E-2</v>
      </c>
      <c r="C22" s="205">
        <v>0.45300000000000001</v>
      </c>
      <c r="D22" s="204">
        <v>17.850000000000001</v>
      </c>
      <c r="E22" s="2"/>
      <c r="F22" s="2"/>
    </row>
    <row r="23" spans="1:6" x14ac:dyDescent="0.3">
      <c r="A23" s="129"/>
      <c r="B23" s="203"/>
      <c r="C23" s="203"/>
      <c r="D23" s="202"/>
      <c r="E23" s="2"/>
      <c r="F23" s="2"/>
    </row>
    <row r="24" spans="1:6" x14ac:dyDescent="0.3">
      <c r="A24" s="129"/>
      <c r="B24" s="203">
        <f>B22*B21</f>
        <v>8.2600000000000007E-2</v>
      </c>
      <c r="C24" s="203">
        <f>B22*C21</f>
        <v>8.2600000000000007E-2</v>
      </c>
      <c r="D24" s="202">
        <f>B22*D21</f>
        <v>8.2600000000000016</v>
      </c>
      <c r="E24" s="2"/>
      <c r="F24" s="2"/>
    </row>
    <row r="25" spans="1:6" x14ac:dyDescent="0.3">
      <c r="A25" s="129"/>
      <c r="B25" s="205">
        <f>B22-B24</f>
        <v>0</v>
      </c>
      <c r="C25" s="205">
        <f>C22-C24</f>
        <v>0.37040000000000001</v>
      </c>
      <c r="D25" s="204">
        <f>D22-D24</f>
        <v>9.59</v>
      </c>
      <c r="E25" s="2"/>
      <c r="F25" s="2"/>
    </row>
    <row r="26" spans="1:6" x14ac:dyDescent="0.3">
      <c r="A26" s="129"/>
      <c r="B26" s="203"/>
      <c r="C26" s="203"/>
      <c r="D26" s="202"/>
      <c r="E26" s="2"/>
      <c r="F26" s="2"/>
    </row>
    <row r="27" spans="1:6" x14ac:dyDescent="0.3">
      <c r="A27" s="219" t="str">
        <f>C19</f>
        <v>T. Soya</v>
      </c>
      <c r="B27" s="203" t="s">
        <v>75</v>
      </c>
      <c r="C27" s="203">
        <f>D25/C25</f>
        <v>25.890928725701944</v>
      </c>
      <c r="D27" s="202">
        <f>C27*C22</f>
        <v>11.728590712742982</v>
      </c>
      <c r="E27" s="2"/>
      <c r="F27" s="2"/>
    </row>
    <row r="28" spans="1:6" x14ac:dyDescent="0.3">
      <c r="A28" s="219" t="str">
        <f>B19</f>
        <v>Maíz</v>
      </c>
      <c r="B28" s="203" t="s">
        <v>74</v>
      </c>
      <c r="C28" s="203">
        <f>D21-C27</f>
        <v>74.10907127429806</v>
      </c>
      <c r="D28" s="202">
        <f>C28*B22</f>
        <v>6.1214092872570198</v>
      </c>
      <c r="E28" s="2"/>
      <c r="F28" s="2"/>
    </row>
    <row r="29" spans="1:6" ht="15" thickBot="1" x14ac:dyDescent="0.35">
      <c r="A29" s="220" t="s">
        <v>40</v>
      </c>
      <c r="B29" s="199" t="s">
        <v>73</v>
      </c>
      <c r="C29" s="199">
        <f>SUM(C27:C28)</f>
        <v>100</v>
      </c>
      <c r="D29" s="200">
        <f>SUM(D27:D28)</f>
        <v>17.850000000000001</v>
      </c>
      <c r="E29" s="2"/>
      <c r="F29" s="2"/>
    </row>
  </sheetData>
  <mergeCells count="4">
    <mergeCell ref="A1:C1"/>
    <mergeCell ref="A3:B3"/>
    <mergeCell ref="A4:F8"/>
    <mergeCell ref="A18:D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A1366-BF3B-4F8F-AB9E-2206CC4B314A}">
  <dimension ref="A1:H45"/>
  <sheetViews>
    <sheetView tabSelected="1" workbookViewId="0">
      <selection activeCell="D46" sqref="D46"/>
    </sheetView>
  </sheetViews>
  <sheetFormatPr baseColWidth="10" defaultRowHeight="14.4" x14ac:dyDescent="0.3"/>
  <cols>
    <col min="1" max="2" width="17.21875" bestFit="1" customWidth="1"/>
    <col min="3" max="3" width="12" bestFit="1" customWidth="1"/>
    <col min="4" max="4" width="15.5546875" bestFit="1" customWidth="1"/>
    <col min="5" max="5" width="11.109375" customWidth="1"/>
    <col min="6" max="6" width="10.77734375" customWidth="1"/>
    <col min="7" max="7" width="15.109375" bestFit="1" customWidth="1"/>
  </cols>
  <sheetData>
    <row r="1" spans="1:8" x14ac:dyDescent="0.3">
      <c r="A1" s="246" t="s">
        <v>91</v>
      </c>
      <c r="B1" s="246"/>
      <c r="C1" s="2"/>
      <c r="D1" s="2"/>
      <c r="E1" s="2"/>
      <c r="F1" s="2"/>
      <c r="G1" s="2"/>
      <c r="H1" s="2"/>
    </row>
    <row r="2" spans="1:8" x14ac:dyDescent="0.3">
      <c r="A2" s="2"/>
      <c r="B2" s="2"/>
      <c r="C2" s="2"/>
      <c r="D2" s="2"/>
      <c r="E2" s="2"/>
      <c r="F2" s="2"/>
      <c r="G2" s="2"/>
      <c r="H2" s="2"/>
    </row>
    <row r="3" spans="1:8" x14ac:dyDescent="0.3">
      <c r="A3" s="256" t="s">
        <v>9</v>
      </c>
      <c r="B3" s="256"/>
      <c r="C3" s="2"/>
      <c r="D3" s="2"/>
      <c r="E3" s="2"/>
      <c r="F3" s="2"/>
      <c r="G3" s="2"/>
      <c r="H3" s="2"/>
    </row>
    <row r="4" spans="1:8" ht="14.4" customHeight="1" x14ac:dyDescent="0.3">
      <c r="A4" s="245" t="s">
        <v>92</v>
      </c>
      <c r="B4" s="245"/>
      <c r="C4" s="245"/>
      <c r="D4" s="245"/>
      <c r="E4" s="245"/>
      <c r="F4" s="245"/>
      <c r="G4" s="245"/>
      <c r="H4" s="245"/>
    </row>
    <row r="5" spans="1:8" x14ac:dyDescent="0.3">
      <c r="A5" s="245"/>
      <c r="B5" s="245"/>
      <c r="C5" s="245"/>
      <c r="D5" s="245"/>
      <c r="E5" s="245"/>
      <c r="F5" s="245"/>
      <c r="G5" s="245"/>
      <c r="H5" s="245"/>
    </row>
    <row r="6" spans="1:8" x14ac:dyDescent="0.3">
      <c r="A6" s="245"/>
      <c r="B6" s="245"/>
      <c r="C6" s="245"/>
      <c r="D6" s="245"/>
      <c r="E6" s="245"/>
      <c r="F6" s="245"/>
      <c r="G6" s="245"/>
      <c r="H6" s="245"/>
    </row>
    <row r="7" spans="1:8" x14ac:dyDescent="0.3">
      <c r="A7" s="245"/>
      <c r="B7" s="245"/>
      <c r="C7" s="245"/>
      <c r="D7" s="245"/>
      <c r="E7" s="245"/>
      <c r="F7" s="245"/>
      <c r="G7" s="245"/>
      <c r="H7" s="245"/>
    </row>
    <row r="8" spans="1:8" x14ac:dyDescent="0.3">
      <c r="A8" s="12"/>
      <c r="B8" s="12"/>
      <c r="C8" s="12"/>
      <c r="D8" s="12"/>
      <c r="E8" s="12"/>
      <c r="F8" s="12"/>
      <c r="G8" s="12"/>
      <c r="H8" s="12"/>
    </row>
    <row r="9" spans="1:8" ht="15" thickBot="1" x14ac:dyDescent="0.35">
      <c r="A9" s="246" t="s">
        <v>93</v>
      </c>
      <c r="B9" s="246"/>
      <c r="C9" s="246"/>
      <c r="D9" s="246"/>
      <c r="E9" s="2"/>
      <c r="F9" s="2"/>
      <c r="G9" s="2"/>
      <c r="H9" s="2"/>
    </row>
    <row r="10" spans="1:8" ht="15" thickBot="1" x14ac:dyDescent="0.35">
      <c r="A10" s="3" t="s">
        <v>94</v>
      </c>
      <c r="B10" s="190" t="s">
        <v>1</v>
      </c>
      <c r="C10" s="227" t="s">
        <v>95</v>
      </c>
      <c r="D10" s="227" t="s">
        <v>96</v>
      </c>
      <c r="E10" s="227" t="s">
        <v>107</v>
      </c>
      <c r="F10" s="227" t="s">
        <v>108</v>
      </c>
      <c r="G10" s="191" t="s">
        <v>109</v>
      </c>
      <c r="H10" s="2"/>
    </row>
    <row r="11" spans="1:8" x14ac:dyDescent="0.3">
      <c r="A11" s="4" t="s">
        <v>97</v>
      </c>
      <c r="B11" s="228" t="s">
        <v>2</v>
      </c>
      <c r="C11" s="6">
        <v>2</v>
      </c>
      <c r="D11" s="6">
        <v>3.3809999999999998</v>
      </c>
      <c r="E11" s="6">
        <v>8.26</v>
      </c>
      <c r="F11" s="6">
        <v>0.11</v>
      </c>
      <c r="G11" s="79">
        <v>0.08</v>
      </c>
      <c r="H11" s="2"/>
    </row>
    <row r="12" spans="1:8" x14ac:dyDescent="0.3">
      <c r="A12" s="193" t="s">
        <v>98</v>
      </c>
      <c r="B12" s="229" t="s">
        <v>103</v>
      </c>
      <c r="C12" s="230">
        <v>9</v>
      </c>
      <c r="D12" s="230">
        <v>8.7899999999999991</v>
      </c>
      <c r="E12" s="230">
        <v>0</v>
      </c>
      <c r="F12" s="230">
        <v>0</v>
      </c>
      <c r="G12" s="81">
        <v>0</v>
      </c>
      <c r="H12" s="2"/>
    </row>
    <row r="13" spans="1:8" x14ac:dyDescent="0.3">
      <c r="A13" s="193" t="s">
        <v>99</v>
      </c>
      <c r="B13" s="229" t="s">
        <v>104</v>
      </c>
      <c r="C13" s="230">
        <v>3</v>
      </c>
      <c r="D13" s="230">
        <v>2.2559999999999998</v>
      </c>
      <c r="E13" s="230">
        <v>45.3</v>
      </c>
      <c r="F13" s="230">
        <v>0.24</v>
      </c>
      <c r="G13" s="81">
        <v>0.18</v>
      </c>
      <c r="H13" s="2"/>
    </row>
    <row r="14" spans="1:8" x14ac:dyDescent="0.3">
      <c r="A14" s="193" t="s">
        <v>100</v>
      </c>
      <c r="B14" s="229" t="s">
        <v>33</v>
      </c>
      <c r="C14" s="230">
        <v>3.5</v>
      </c>
      <c r="D14" s="230">
        <v>3.2810000000000001</v>
      </c>
      <c r="E14" s="231">
        <v>37</v>
      </c>
      <c r="F14" s="231">
        <v>0.23</v>
      </c>
      <c r="G14" s="232">
        <v>0.17</v>
      </c>
      <c r="H14" s="2"/>
    </row>
    <row r="15" spans="1:8" x14ac:dyDescent="0.3">
      <c r="A15" s="193" t="s">
        <v>101</v>
      </c>
      <c r="B15" s="229" t="s">
        <v>106</v>
      </c>
      <c r="C15" s="230">
        <v>3</v>
      </c>
      <c r="D15" s="230">
        <v>0</v>
      </c>
      <c r="E15" s="230">
        <v>0</v>
      </c>
      <c r="F15" s="231">
        <v>38.4</v>
      </c>
      <c r="G15" s="232">
        <v>0</v>
      </c>
      <c r="H15" s="2"/>
    </row>
    <row r="16" spans="1:8" ht="15" thickBot="1" x14ac:dyDescent="0.35">
      <c r="A16" s="22" t="s">
        <v>102</v>
      </c>
      <c r="B16" s="229" t="s">
        <v>105</v>
      </c>
      <c r="C16" s="230">
        <v>8</v>
      </c>
      <c r="D16" s="230">
        <v>0</v>
      </c>
      <c r="E16" s="230">
        <v>0</v>
      </c>
      <c r="F16" s="231">
        <v>25.5</v>
      </c>
      <c r="G16" s="232">
        <v>18.5</v>
      </c>
      <c r="H16" s="2"/>
    </row>
    <row r="17" spans="1:8" ht="15" thickBot="1" x14ac:dyDescent="0.35">
      <c r="A17" s="287" t="s">
        <v>110</v>
      </c>
      <c r="B17" s="288"/>
      <c r="C17" s="233"/>
      <c r="D17" s="206">
        <v>3.1</v>
      </c>
      <c r="E17" s="206">
        <v>19.25</v>
      </c>
      <c r="F17" s="206">
        <v>0.81699999999999995</v>
      </c>
      <c r="G17" s="126">
        <v>0.40799999999999997</v>
      </c>
      <c r="H17" s="2"/>
    </row>
    <row r="18" spans="1:8" x14ac:dyDescent="0.3">
      <c r="A18" s="2"/>
      <c r="B18" s="2"/>
      <c r="C18" s="2"/>
      <c r="D18" s="2"/>
      <c r="E18" s="2"/>
      <c r="F18" s="2"/>
      <c r="G18" s="2"/>
      <c r="H18" s="2"/>
    </row>
    <row r="19" spans="1:8" x14ac:dyDescent="0.3">
      <c r="A19" s="2"/>
      <c r="B19" s="2"/>
      <c r="C19" s="2"/>
      <c r="D19" s="2"/>
      <c r="E19" s="2"/>
      <c r="F19" s="2"/>
      <c r="G19" s="2"/>
      <c r="H19" s="2"/>
    </row>
    <row r="20" spans="1:8" ht="15" thickBot="1" x14ac:dyDescent="0.35">
      <c r="A20" s="289" t="s">
        <v>111</v>
      </c>
      <c r="B20" s="289"/>
      <c r="C20" s="289"/>
      <c r="D20" s="289"/>
      <c r="E20" s="2"/>
      <c r="F20" s="2"/>
      <c r="G20" s="2"/>
      <c r="H20" s="2"/>
    </row>
    <row r="21" spans="1:8" ht="15" thickBot="1" x14ac:dyDescent="0.35">
      <c r="A21" s="166" t="s">
        <v>1</v>
      </c>
      <c r="B21" s="16" t="s">
        <v>95</v>
      </c>
      <c r="C21" s="16" t="s">
        <v>17</v>
      </c>
      <c r="D21" s="16" t="s">
        <v>96</v>
      </c>
      <c r="E21" s="16" t="s">
        <v>107</v>
      </c>
      <c r="F21" s="16" t="s">
        <v>108</v>
      </c>
      <c r="G21" s="17" t="s">
        <v>109</v>
      </c>
      <c r="H21" s="2"/>
    </row>
    <row r="22" spans="1:8" x14ac:dyDescent="0.3">
      <c r="A22" s="104" t="s">
        <v>2</v>
      </c>
      <c r="B22" s="168">
        <v>2</v>
      </c>
      <c r="C22" s="168">
        <v>0</v>
      </c>
      <c r="D22" s="168">
        <v>3.3809999999999998</v>
      </c>
      <c r="E22" s="168">
        <v>8.26</v>
      </c>
      <c r="F22" s="168">
        <v>0.11</v>
      </c>
      <c r="G22" s="169">
        <v>0.08</v>
      </c>
      <c r="H22" s="2"/>
    </row>
    <row r="23" spans="1:8" x14ac:dyDescent="0.3">
      <c r="A23" s="108" t="s">
        <v>103</v>
      </c>
      <c r="B23" s="172">
        <v>9</v>
      </c>
      <c r="C23" s="172">
        <v>0</v>
      </c>
      <c r="D23" s="172">
        <v>8.7899999999999991</v>
      </c>
      <c r="E23" s="172">
        <v>0</v>
      </c>
      <c r="F23" s="172">
        <v>0</v>
      </c>
      <c r="G23" s="173">
        <v>0</v>
      </c>
      <c r="H23" s="2"/>
    </row>
    <row r="24" spans="1:8" x14ac:dyDescent="0.3">
      <c r="A24" s="108" t="s">
        <v>104</v>
      </c>
      <c r="B24" s="172">
        <v>3</v>
      </c>
      <c r="C24" s="172">
        <v>0</v>
      </c>
      <c r="D24" s="172">
        <v>2.2559999999999998</v>
      </c>
      <c r="E24" s="172">
        <v>45.3</v>
      </c>
      <c r="F24" s="172">
        <v>0.24</v>
      </c>
      <c r="G24" s="173">
        <v>0.18</v>
      </c>
      <c r="H24" s="2"/>
    </row>
    <row r="25" spans="1:8" x14ac:dyDescent="0.3">
      <c r="A25" s="108" t="s">
        <v>33</v>
      </c>
      <c r="B25" s="172">
        <v>3.5</v>
      </c>
      <c r="C25" s="172">
        <v>0</v>
      </c>
      <c r="D25" s="172">
        <v>3.2810000000000001</v>
      </c>
      <c r="E25" s="183">
        <v>37</v>
      </c>
      <c r="F25" s="183">
        <v>0.23</v>
      </c>
      <c r="G25" s="196">
        <v>0.17</v>
      </c>
      <c r="H25" s="2"/>
    </row>
    <row r="26" spans="1:8" x14ac:dyDescent="0.3">
      <c r="A26" s="108" t="s">
        <v>106</v>
      </c>
      <c r="B26" s="172">
        <v>3</v>
      </c>
      <c r="C26" s="172">
        <v>0</v>
      </c>
      <c r="D26" s="172">
        <v>0</v>
      </c>
      <c r="E26" s="172">
        <v>0</v>
      </c>
      <c r="F26" s="183">
        <v>38.4</v>
      </c>
      <c r="G26" s="196">
        <v>0</v>
      </c>
      <c r="H26" s="2"/>
    </row>
    <row r="27" spans="1:8" ht="15" thickBot="1" x14ac:dyDescent="0.35">
      <c r="A27" s="234" t="s">
        <v>105</v>
      </c>
      <c r="B27" s="235">
        <v>8</v>
      </c>
      <c r="C27" s="235">
        <v>0</v>
      </c>
      <c r="D27" s="235">
        <v>0</v>
      </c>
      <c r="E27" s="235">
        <v>0</v>
      </c>
      <c r="F27" s="236">
        <v>25.5</v>
      </c>
      <c r="G27" s="237">
        <v>18.5</v>
      </c>
      <c r="H27" s="2"/>
    </row>
    <row r="28" spans="1:8" ht="15" thickBot="1" x14ac:dyDescent="0.35">
      <c r="A28" s="166" t="s">
        <v>40</v>
      </c>
      <c r="B28" s="238">
        <f>SUMPRODUCT(B22:B27,C22:C27)/100</f>
        <v>0</v>
      </c>
      <c r="C28" s="238">
        <f>SUM(C22:C27)</f>
        <v>0</v>
      </c>
      <c r="D28" s="238">
        <f>SUMPRODUCT(D22:D27,C22:C27)/100</f>
        <v>0</v>
      </c>
      <c r="E28" s="238">
        <f>SUMPRODUCT(C22:C27,E22:E27)/100</f>
        <v>0</v>
      </c>
      <c r="F28" s="238">
        <f>SUMPRODUCT(C22:C27,F22:F27)/100</f>
        <v>0</v>
      </c>
      <c r="G28" s="239">
        <f>SUMPRODUCT(C22:C27,G22:G27)/100</f>
        <v>0</v>
      </c>
      <c r="H28" s="2"/>
    </row>
    <row r="29" spans="1:8" ht="15" thickBot="1" x14ac:dyDescent="0.35">
      <c r="A29" s="280" t="s">
        <v>4</v>
      </c>
      <c r="B29" s="290"/>
      <c r="C29" s="240">
        <v>100</v>
      </c>
      <c r="D29" s="240">
        <v>3.1</v>
      </c>
      <c r="E29" s="240">
        <v>19.25</v>
      </c>
      <c r="F29" s="240">
        <v>0.81699999999999995</v>
      </c>
      <c r="G29" s="241">
        <v>0.40799999999999997</v>
      </c>
      <c r="H29" s="2"/>
    </row>
    <row r="31" spans="1:8" ht="15" thickBot="1" x14ac:dyDescent="0.35">
      <c r="A31" s="289" t="s">
        <v>112</v>
      </c>
      <c r="B31" s="289"/>
      <c r="C31" s="289"/>
      <c r="D31" s="289"/>
      <c r="E31" s="2"/>
      <c r="F31" s="2"/>
      <c r="G31" s="2"/>
    </row>
    <row r="32" spans="1:8" ht="15" thickBot="1" x14ac:dyDescent="0.35">
      <c r="A32" s="166" t="s">
        <v>1</v>
      </c>
      <c r="B32" s="16" t="s">
        <v>113</v>
      </c>
      <c r="C32" s="16" t="s">
        <v>17</v>
      </c>
      <c r="D32" s="16" t="s">
        <v>96</v>
      </c>
      <c r="E32" s="16" t="s">
        <v>107</v>
      </c>
      <c r="F32" s="16" t="s">
        <v>108</v>
      </c>
      <c r="G32" s="17" t="s">
        <v>109</v>
      </c>
    </row>
    <row r="33" spans="1:8" x14ac:dyDescent="0.3">
      <c r="A33" s="104" t="s">
        <v>2</v>
      </c>
      <c r="B33" s="168">
        <v>2</v>
      </c>
      <c r="C33" s="168">
        <v>63.616539739250797</v>
      </c>
      <c r="D33" s="168">
        <v>3.3809999999999998</v>
      </c>
      <c r="E33" s="168">
        <v>8.26</v>
      </c>
      <c r="F33" s="168">
        <v>0.11</v>
      </c>
      <c r="G33" s="169">
        <v>0.08</v>
      </c>
    </row>
    <row r="34" spans="1:8" x14ac:dyDescent="0.3">
      <c r="A34" s="108" t="s">
        <v>103</v>
      </c>
      <c r="B34" s="172">
        <v>9</v>
      </c>
      <c r="C34" s="172">
        <v>0</v>
      </c>
      <c r="D34" s="172">
        <v>8.7899999999999991</v>
      </c>
      <c r="E34" s="172">
        <v>0</v>
      </c>
      <c r="F34" s="172">
        <v>0</v>
      </c>
      <c r="G34" s="173">
        <v>0</v>
      </c>
    </row>
    <row r="35" spans="1:8" x14ac:dyDescent="0.3">
      <c r="A35" s="108" t="s">
        <v>104</v>
      </c>
      <c r="B35" s="172">
        <v>3</v>
      </c>
      <c r="C35" s="172">
        <v>16.576617068160196</v>
      </c>
      <c r="D35" s="172">
        <v>2.2559999999999998</v>
      </c>
      <c r="E35" s="172">
        <v>45.3</v>
      </c>
      <c r="F35" s="172">
        <v>0.24</v>
      </c>
      <c r="G35" s="173">
        <v>0.18</v>
      </c>
    </row>
    <row r="36" spans="1:8" x14ac:dyDescent="0.3">
      <c r="A36" s="108" t="s">
        <v>33</v>
      </c>
      <c r="B36" s="172">
        <v>3.5</v>
      </c>
      <c r="C36" s="172">
        <v>17.529908880165713</v>
      </c>
      <c r="D36" s="172">
        <v>3.2810000000000001</v>
      </c>
      <c r="E36" s="183">
        <v>37</v>
      </c>
      <c r="F36" s="183">
        <v>0.23</v>
      </c>
      <c r="G36" s="196">
        <v>0.17</v>
      </c>
    </row>
    <row r="37" spans="1:8" x14ac:dyDescent="0.3">
      <c r="A37" s="108" t="s">
        <v>106</v>
      </c>
      <c r="B37" s="172">
        <v>3</v>
      </c>
      <c r="C37" s="172">
        <v>0.66899911031719272</v>
      </c>
      <c r="D37" s="172">
        <v>0</v>
      </c>
      <c r="E37" s="172">
        <v>0</v>
      </c>
      <c r="F37" s="183">
        <v>38.4</v>
      </c>
      <c r="G37" s="196">
        <v>0</v>
      </c>
    </row>
    <row r="38" spans="1:8" ht="15" thickBot="1" x14ac:dyDescent="0.35">
      <c r="A38" s="234" t="s">
        <v>105</v>
      </c>
      <c r="B38" s="235">
        <v>8</v>
      </c>
      <c r="C38" s="235">
        <v>1.6079352021061042</v>
      </c>
      <c r="D38" s="235">
        <v>0</v>
      </c>
      <c r="E38" s="235">
        <v>0</v>
      </c>
      <c r="F38" s="236">
        <v>25.5</v>
      </c>
      <c r="G38" s="237">
        <v>18.5</v>
      </c>
    </row>
    <row r="39" spans="1:8" ht="15" thickBot="1" x14ac:dyDescent="0.35">
      <c r="A39" s="166" t="s">
        <v>40</v>
      </c>
      <c r="B39" s="244">
        <f>SUMPRODUCT(B33:B38,C33:C38)/100</f>
        <v>2.5318809071136261</v>
      </c>
      <c r="C39" s="243">
        <f>SUM(C33:C38)</f>
        <v>100</v>
      </c>
      <c r="D39" s="242">
        <f>SUMPRODUCT(D33:D38,C33:C38)/100</f>
        <v>3.1000000000000005</v>
      </c>
      <c r="E39" s="238">
        <f>SUMPRODUCT(C33:C38,E33:E38)/100</f>
        <v>19.249999999999996</v>
      </c>
      <c r="F39" s="238">
        <f>SUMPRODUCT(C33:C38,F33:F38)/100</f>
        <v>0.81700000000000006</v>
      </c>
      <c r="G39" s="239">
        <f>SUMPRODUCT(C33:C38,G33:G38)/100</f>
        <v>0.40799999999999997</v>
      </c>
    </row>
    <row r="40" spans="1:8" ht="15" thickBot="1" x14ac:dyDescent="0.35">
      <c r="A40" s="280" t="s">
        <v>4</v>
      </c>
      <c r="B40" s="290"/>
      <c r="C40" s="240">
        <v>100</v>
      </c>
      <c r="D40" s="240">
        <v>3.1</v>
      </c>
      <c r="E40" s="240">
        <v>19.25</v>
      </c>
      <c r="F40" s="240">
        <v>0.81699999999999995</v>
      </c>
      <c r="G40" s="241">
        <v>0.40799999999999997</v>
      </c>
    </row>
    <row r="42" spans="1:8" ht="14.4" customHeight="1" x14ac:dyDescent="0.3">
      <c r="A42" s="251" t="s">
        <v>114</v>
      </c>
      <c r="B42" s="251"/>
      <c r="C42" s="251"/>
      <c r="D42" s="251"/>
      <c r="E42" s="251"/>
      <c r="F42" s="251"/>
      <c r="G42" s="251"/>
      <c r="H42" s="251"/>
    </row>
    <row r="43" spans="1:8" x14ac:dyDescent="0.3">
      <c r="A43" s="251"/>
      <c r="B43" s="251"/>
      <c r="C43" s="251"/>
      <c r="D43" s="251"/>
      <c r="E43" s="251"/>
      <c r="F43" s="251"/>
      <c r="G43" s="251"/>
      <c r="H43" s="251"/>
    </row>
    <row r="44" spans="1:8" x14ac:dyDescent="0.3">
      <c r="A44" s="251"/>
      <c r="B44" s="251"/>
      <c r="C44" s="251"/>
      <c r="D44" s="251"/>
      <c r="E44" s="251"/>
      <c r="F44" s="251"/>
      <c r="G44" s="251"/>
      <c r="H44" s="251"/>
    </row>
    <row r="45" spans="1:8" x14ac:dyDescent="0.3">
      <c r="A45" s="251"/>
      <c r="B45" s="251"/>
      <c r="C45" s="251"/>
      <c r="D45" s="251"/>
      <c r="E45" s="251"/>
      <c r="F45" s="251"/>
      <c r="G45" s="251"/>
      <c r="H45" s="251"/>
    </row>
  </sheetData>
  <mergeCells count="10">
    <mergeCell ref="A3:B3"/>
    <mergeCell ref="A1:B1"/>
    <mergeCell ref="A4:H7"/>
    <mergeCell ref="A42:H45"/>
    <mergeCell ref="A9:D9"/>
    <mergeCell ref="A17:B17"/>
    <mergeCell ref="A20:D20"/>
    <mergeCell ref="A29:B29"/>
    <mergeCell ref="A31:D31"/>
    <mergeCell ref="A40:B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Cuadrado de Pearson (simple)</vt:lpstr>
      <vt:lpstr>Cuadrado de Pearson </vt:lpstr>
      <vt:lpstr>Cuadrado de Pearson Combinado</vt:lpstr>
      <vt:lpstr>Cuadrado de Pearson I.F. </vt:lpstr>
      <vt:lpstr>Ensayo y Error</vt:lpstr>
      <vt:lpstr>Solución de s.e.</vt:lpstr>
      <vt:lpstr>Programación Lineal</vt:lpstr>
    </vt:vector>
  </TitlesOfParts>
  <Company>ITESO 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sysprep</dc:creator>
  <cp:lastModifiedBy>Daniel Hernandez Mota</cp:lastModifiedBy>
  <dcterms:created xsi:type="dcterms:W3CDTF">2018-02-15T18:32:26Z</dcterms:created>
  <dcterms:modified xsi:type="dcterms:W3CDTF">2018-03-08T19:50:10Z</dcterms:modified>
</cp:coreProperties>
</file>