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9veno\Ingenieria en nano2\Practica 4 equipo C\"/>
    </mc:Choice>
  </mc:AlternateContent>
  <xr:revisionPtr revIDLastSave="0" documentId="13_ncr:1_{78DC0D53-0EAB-4385-ACEA-40CD42379268}" xr6:coauthVersionLast="41" xr6:coauthVersionMax="41" xr10:uidLastSave="{00000000-0000-0000-0000-000000000000}"/>
  <bookViews>
    <workbookView xWindow="-120" yWindow="-120" windowWidth="20730" windowHeight="11160" xr2:uid="{F90C0532-54F9-4635-BBB0-A91962F5D3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N2" i="1"/>
  <c r="O3" i="1"/>
  <c r="O4" i="1"/>
  <c r="O5" i="1"/>
  <c r="O6" i="1"/>
  <c r="O7" i="1"/>
  <c r="N3" i="1"/>
  <c r="N4" i="1"/>
  <c r="N5" i="1"/>
  <c r="N6" i="1"/>
  <c r="N7" i="1"/>
  <c r="L2" i="1"/>
  <c r="M3" i="1"/>
  <c r="M4" i="1"/>
  <c r="M5" i="1"/>
  <c r="M6" i="1"/>
  <c r="M7" i="1"/>
  <c r="M2" i="1"/>
  <c r="G2" i="1"/>
  <c r="A6" i="1" l="1"/>
  <c r="F6" i="1"/>
  <c r="G6" i="1"/>
  <c r="H6" i="1"/>
  <c r="J6" i="1" s="1"/>
  <c r="K6" i="1" s="1"/>
  <c r="L6" i="1"/>
  <c r="A7" i="1"/>
  <c r="F7" i="1"/>
  <c r="H7" i="1" s="1"/>
  <c r="J7" i="1" s="1"/>
  <c r="K7" i="1" s="1"/>
  <c r="G7" i="1"/>
  <c r="L7" i="1"/>
  <c r="J2" i="1"/>
  <c r="K2" i="1" s="1"/>
  <c r="G3" i="1"/>
  <c r="G4" i="1"/>
  <c r="G5" i="1"/>
  <c r="F3" i="1"/>
  <c r="F4" i="1"/>
  <c r="F5" i="1"/>
  <c r="F2" i="1"/>
  <c r="H2" i="1" s="1"/>
  <c r="I15" i="1" l="1"/>
  <c r="I14" i="1"/>
  <c r="I12" i="1"/>
  <c r="I13" i="1"/>
  <c r="L3" i="1"/>
  <c r="L4" i="1"/>
  <c r="L5" i="1"/>
  <c r="H5" i="1"/>
  <c r="J5" i="1" s="1"/>
  <c r="K5" i="1" s="1"/>
  <c r="A3" i="1"/>
  <c r="A4" i="1"/>
  <c r="A5" i="1"/>
  <c r="A2" i="1"/>
  <c r="H3" i="1" l="1"/>
  <c r="J3" i="1" s="1"/>
  <c r="K3" i="1" s="1"/>
  <c r="H4" i="1"/>
  <c r="J4" i="1" s="1"/>
  <c r="K4" i="1" s="1"/>
</calcChain>
</file>

<file path=xl/sharedStrings.xml><?xml version="1.0" encoding="utf-8"?>
<sst xmlns="http://schemas.openxmlformats.org/spreadsheetml/2006/main" count="25" uniqueCount="25">
  <si>
    <t>I SiO2</t>
  </si>
  <si>
    <t>I SI</t>
  </si>
  <si>
    <t>K</t>
  </si>
  <si>
    <t>R</t>
  </si>
  <si>
    <t>ln(R/K+1)</t>
  </si>
  <si>
    <t>para sen</t>
  </si>
  <si>
    <t>para cos</t>
  </si>
  <si>
    <t>d=m*lambda</t>
  </si>
  <si>
    <t>lambda=36Angstromgs</t>
  </si>
  <si>
    <t>m=1.62051</t>
  </si>
  <si>
    <t>con 58.8 angstroms el programa marca 29.42 anmgstronfs</t>
  </si>
  <si>
    <t>Recalculamos y queda de 46.67 angstroms</t>
  </si>
  <si>
    <t>y como ya no cambió así se queda</t>
  </si>
  <si>
    <t>Recalculamos con 28.87 (correspondiente a 46)</t>
  </si>
  <si>
    <t>Recalculamos con 28.86 (correspondiente a 47)</t>
  </si>
  <si>
    <t>1+R/K</t>
  </si>
  <si>
    <t>1/cos (tet)</t>
  </si>
  <si>
    <t xml:space="preserve">p0 1387.3   </t>
  </si>
  <si>
    <t xml:space="preserve">p1 1382.41  </t>
  </si>
  <si>
    <t xml:space="preserve">p2 1386.77  </t>
  </si>
  <si>
    <t>tet</t>
  </si>
  <si>
    <t>tetC</t>
  </si>
  <si>
    <t>Rad (tetC)</t>
  </si>
  <si>
    <t>Rad (tet)</t>
  </si>
  <si>
    <t>1/sen(tetC)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</si>
</sst>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Hoja1!$N$1</c:f>
              <c:strCache>
                <c:ptCount val="1"/>
                <c:pt idx="0">
                  <c:v>1/cos (tet)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Hoja1!$K$2:$K$7</c:f>
              <c:numCache>
                <c:formatCode>General</c:formatCode>
                <c:ptCount val="6"/>
                <c:pt idx="0">
                  <c:v>1.8204051914717727</c:v>
                </c:pt>
                <c:pt idx="1">
                  <c:v>1.7828553989905445</c:v>
                </c:pt>
                <c:pt idx="2">
                  <c:v>1.7190177720809316</c:v>
                </c:pt>
                <c:pt idx="3">
                  <c:v>1.8527939089004948</c:v>
                </c:pt>
                <c:pt idx="4">
                  <c:v>2.1820699582044392</c:v>
                </c:pt>
                <c:pt idx="5">
                  <c:v>2.5911904765369789</c:v>
                </c:pt>
              </c:numCache>
            </c:numRef>
          </c:xVal>
          <c:yVal>
            <c:numRef>
              <c:f>Hoja1!$N$2:$N$7</c:f>
              <c:numCache>
                <c:formatCode>General</c:formatCode>
                <c:ptCount val="6"/>
                <c:pt idx="0">
                  <c:v>1.0038198375433474</c:v>
                </c:pt>
                <c:pt idx="1">
                  <c:v>1.035276180410083</c:v>
                </c:pt>
                <c:pt idx="2">
                  <c:v>1.1033779189624917</c:v>
                </c:pt>
                <c:pt idx="3">
                  <c:v>1.2207745887614561</c:v>
                </c:pt>
                <c:pt idx="4">
                  <c:v>1.4142135623730949</c:v>
                </c:pt>
                <c:pt idx="5">
                  <c:v>1.7434467956210977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7-4424-833B-64240B880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936368"/>
        <c:axId val="453935384"/>
      </c:scatterChart>
      <c:valAx>
        <c:axId val="4539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3935384"/>
        <c:crosses val="autoZero"/>
        <c:crossBetween val="midCat"/>
      </c:valAx>
      <c:valAx>
        <c:axId val="4539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393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Hoja1!$O$1</c:f>
              <c:strCache>
                <c:ptCount val="1"/>
                <c:pt idx="0">
                  <c:v>1/sen(tetC)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Hoja1!$K$2:$K$7</c:f>
              <c:numCache>
                <c:formatCode>General</c:formatCode>
                <c:ptCount val="6"/>
                <c:pt idx="0">
                  <c:v>1.8204051914717727</c:v>
                </c:pt>
                <c:pt idx="1">
                  <c:v>1.7828553989905445</c:v>
                </c:pt>
                <c:pt idx="2">
                  <c:v>1.7190177720809316</c:v>
                </c:pt>
                <c:pt idx="3">
                  <c:v>1.8527939089004948</c:v>
                </c:pt>
                <c:pt idx="4">
                  <c:v>2.1820699582044392</c:v>
                </c:pt>
                <c:pt idx="5">
                  <c:v>2.5911904765369789</c:v>
                </c:pt>
              </c:numCache>
            </c:numRef>
          </c:xVal>
          <c:yVal>
            <c:numRef>
              <c:f>Hoja1!$O$2:$O$7</c:f>
              <c:numCache>
                <c:formatCode>General</c:formatCode>
                <c:ptCount val="6"/>
                <c:pt idx="0">
                  <c:v>1.0038198375433474</c:v>
                </c:pt>
                <c:pt idx="1">
                  <c:v>1.035276180410083</c:v>
                </c:pt>
                <c:pt idx="2">
                  <c:v>1.1033779189624917</c:v>
                </c:pt>
                <c:pt idx="3">
                  <c:v>1.2207745887614561</c:v>
                </c:pt>
                <c:pt idx="4">
                  <c:v>1.4142135623730951</c:v>
                </c:pt>
                <c:pt idx="5">
                  <c:v>1.7434467956210982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5-4792-AB02-31E77F6C7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81392"/>
        <c:axId val="458768608"/>
      </c:scatterChart>
      <c:valAx>
        <c:axId val="36778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8768608"/>
        <c:crosses val="autoZero"/>
        <c:crossBetween val="midCat"/>
      </c:valAx>
      <c:valAx>
        <c:axId val="4587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778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9</xdr:row>
      <xdr:rowOff>42862</xdr:rowOff>
    </xdr:from>
    <xdr:to>
      <xdr:col>6</xdr:col>
      <xdr:colOff>647700</xdr:colOff>
      <xdr:row>23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20AB43-FBDF-42AD-A931-6C20D2DD9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7</xdr:row>
      <xdr:rowOff>176212</xdr:rowOff>
    </xdr:from>
    <xdr:to>
      <xdr:col>13</xdr:col>
      <xdr:colOff>161925</xdr:colOff>
      <xdr:row>22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D4662F-A45B-4C35-8FD2-D285949F9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449D-D581-43D6-9871-367C1A93840C}">
  <dimension ref="A1:O16"/>
  <sheetViews>
    <sheetView tabSelected="1" workbookViewId="0">
      <selection activeCell="L6" sqref="L6"/>
    </sheetView>
  </sheetViews>
  <sheetFormatPr baseColWidth="10" defaultRowHeight="15" x14ac:dyDescent="0.25"/>
  <cols>
    <col min="12" max="12" width="11.85546875" bestFit="1" customWidth="1"/>
    <col min="13" max="13" width="11.85546875" customWidth="1"/>
    <col min="14" max="15" width="11.85546875" bestFit="1" customWidth="1"/>
  </cols>
  <sheetData>
    <row r="1" spans="1:15" x14ac:dyDescent="0.25">
      <c r="A1" t="s">
        <v>20</v>
      </c>
      <c r="B1" t="s">
        <v>21</v>
      </c>
      <c r="C1" t="s">
        <v>17</v>
      </c>
      <c r="D1" t="s">
        <v>18</v>
      </c>
      <c r="E1" t="s">
        <v>19</v>
      </c>
      <c r="F1" t="s">
        <v>0</v>
      </c>
      <c r="G1" t="s">
        <v>1</v>
      </c>
      <c r="H1" t="s">
        <v>3</v>
      </c>
      <c r="I1" t="s">
        <v>2</v>
      </c>
      <c r="J1" t="s">
        <v>15</v>
      </c>
      <c r="K1" t="s">
        <v>4</v>
      </c>
      <c r="L1" t="s">
        <v>22</v>
      </c>
      <c r="M1" t="s">
        <v>23</v>
      </c>
      <c r="N1" t="s">
        <v>16</v>
      </c>
      <c r="O1" t="s">
        <v>24</v>
      </c>
    </row>
    <row r="2" spans="1:15" x14ac:dyDescent="0.25">
      <c r="A2">
        <f>90-B2</f>
        <v>5</v>
      </c>
      <c r="B2">
        <v>85</v>
      </c>
      <c r="C2">
        <v>999.29</v>
      </c>
      <c r="D2">
        <v>6134.5</v>
      </c>
      <c r="E2">
        <v>271.54000000000002</v>
      </c>
      <c r="F2">
        <f>D2</f>
        <v>6134.5</v>
      </c>
      <c r="G2">
        <f>C2+E2</f>
        <v>1270.83</v>
      </c>
      <c r="H2">
        <f>F2/G2</f>
        <v>4.8271602023874163</v>
      </c>
      <c r="I2">
        <v>0.93289999999999995</v>
      </c>
      <c r="J2">
        <f>1+H2/I2</f>
        <v>6.1743597410091287</v>
      </c>
      <c r="K2">
        <f>LN(J2)</f>
        <v>1.8204051914717727</v>
      </c>
      <c r="L2">
        <f>RADIANS(B2)</f>
        <v>1.4835298641951802</v>
      </c>
      <c r="M2">
        <f>RADIANS(A2)</f>
        <v>8.7266462599716474E-2</v>
      </c>
      <c r="N2">
        <f>1/COS(M2)</f>
        <v>1.0038198375433474</v>
      </c>
      <c r="O2">
        <f>1/SIN(L2)</f>
        <v>1.0038198375433474</v>
      </c>
    </row>
    <row r="3" spans="1:15" x14ac:dyDescent="0.25">
      <c r="A3">
        <f t="shared" ref="A3:A7" si="0">90-B3</f>
        <v>15</v>
      </c>
      <c r="B3">
        <v>75</v>
      </c>
      <c r="C3">
        <v>1015.7</v>
      </c>
      <c r="D3">
        <v>5575.1</v>
      </c>
      <c r="E3">
        <v>192.37</v>
      </c>
      <c r="F3">
        <f t="shared" ref="F3:F7" si="1">D3</f>
        <v>5575.1</v>
      </c>
      <c r="G3">
        <f>C3+E3</f>
        <v>1208.0700000000002</v>
      </c>
      <c r="H3">
        <f t="shared" ref="H3:H7" si="2">F3/G3</f>
        <v>4.6148815879874503</v>
      </c>
      <c r="I3">
        <v>0.93289999999999995</v>
      </c>
      <c r="J3">
        <f t="shared" ref="J3:J7" si="3">1+H3/I3</f>
        <v>5.9468127216073006</v>
      </c>
      <c r="K3">
        <f t="shared" ref="K3:K7" si="4">LN(J3)</f>
        <v>1.7828553989905445</v>
      </c>
      <c r="L3">
        <f>RADIANS(B3)</f>
        <v>1.3089969389957472</v>
      </c>
      <c r="M3">
        <f>RADIANS(A3)</f>
        <v>0.26179938779914941</v>
      </c>
      <c r="N3">
        <f t="shared" ref="N3:N7" si="5">1/COS(M3)</f>
        <v>1.035276180410083</v>
      </c>
      <c r="O3">
        <f t="shared" ref="O3:O7" si="6">1/SIN(L3)</f>
        <v>1.035276180410083</v>
      </c>
    </row>
    <row r="4" spans="1:15" x14ac:dyDescent="0.25">
      <c r="A4">
        <f t="shared" si="0"/>
        <v>25</v>
      </c>
      <c r="B4">
        <v>65</v>
      </c>
      <c r="C4">
        <v>938.99</v>
      </c>
      <c r="D4">
        <v>4716.3999999999996</v>
      </c>
      <c r="E4">
        <v>165.09</v>
      </c>
      <c r="F4">
        <f t="shared" si="1"/>
        <v>4716.3999999999996</v>
      </c>
      <c r="G4">
        <f>C4+E4</f>
        <v>1104.08</v>
      </c>
      <c r="H4">
        <f t="shared" si="2"/>
        <v>4.2717918991377433</v>
      </c>
      <c r="I4">
        <v>0.93289999999999995</v>
      </c>
      <c r="J4">
        <f t="shared" si="3"/>
        <v>5.5790458775192873</v>
      </c>
      <c r="K4">
        <f>LN(J4)</f>
        <v>1.7190177720809316</v>
      </c>
      <c r="L4">
        <f>RADIANS(B4)</f>
        <v>1.1344640137963142</v>
      </c>
      <c r="M4">
        <f t="shared" ref="M3:M7" si="7">RADIANS(A4)</f>
        <v>0.43633231299858238</v>
      </c>
      <c r="N4">
        <f t="shared" si="5"/>
        <v>1.1033779189624917</v>
      </c>
      <c r="O4">
        <f t="shared" si="6"/>
        <v>1.1033779189624917</v>
      </c>
    </row>
    <row r="5" spans="1:15" x14ac:dyDescent="0.25">
      <c r="A5">
        <f t="shared" si="0"/>
        <v>35</v>
      </c>
      <c r="B5">
        <v>55</v>
      </c>
      <c r="C5">
        <v>648.54</v>
      </c>
      <c r="D5">
        <v>4156.8999999999996</v>
      </c>
      <c r="E5">
        <v>180.06</v>
      </c>
      <c r="F5">
        <f t="shared" si="1"/>
        <v>4156.8999999999996</v>
      </c>
      <c r="G5">
        <f>C5+E5</f>
        <v>828.59999999999991</v>
      </c>
      <c r="H5">
        <f t="shared" si="2"/>
        <v>5.0167752836109099</v>
      </c>
      <c r="I5">
        <v>0.93289999999999995</v>
      </c>
      <c r="J5">
        <f t="shared" si="3"/>
        <v>6.3776131242479472</v>
      </c>
      <c r="K5">
        <f t="shared" si="4"/>
        <v>1.8527939089004948</v>
      </c>
      <c r="L5">
        <f>RADIANS(B5)</f>
        <v>0.95993108859688125</v>
      </c>
      <c r="M5">
        <f t="shared" si="7"/>
        <v>0.6108652381980153</v>
      </c>
      <c r="N5">
        <f t="shared" si="5"/>
        <v>1.2207745887614561</v>
      </c>
      <c r="O5">
        <f t="shared" si="6"/>
        <v>1.2207745887614561</v>
      </c>
    </row>
    <row r="6" spans="1:15" x14ac:dyDescent="0.25">
      <c r="A6">
        <f t="shared" si="0"/>
        <v>45</v>
      </c>
      <c r="B6">
        <v>45</v>
      </c>
      <c r="C6">
        <v>490.03</v>
      </c>
      <c r="D6">
        <v>3940.3</v>
      </c>
      <c r="E6">
        <v>47.021000000000001</v>
      </c>
      <c r="F6">
        <f t="shared" si="1"/>
        <v>3940.3</v>
      </c>
      <c r="G6">
        <f>C6+E6</f>
        <v>537.05099999999993</v>
      </c>
      <c r="H6">
        <f t="shared" si="2"/>
        <v>7.3369195849183795</v>
      </c>
      <c r="I6">
        <v>0.93289999999999995</v>
      </c>
      <c r="J6">
        <f t="shared" si="3"/>
        <v>8.8646367080269908</v>
      </c>
      <c r="K6">
        <f t="shared" si="4"/>
        <v>2.1820699582044392</v>
      </c>
      <c r="L6">
        <f>RADIANS(B6)</f>
        <v>0.78539816339744828</v>
      </c>
      <c r="M6">
        <f t="shared" si="7"/>
        <v>0.78539816339744828</v>
      </c>
      <c r="N6">
        <f t="shared" si="5"/>
        <v>1.4142135623730949</v>
      </c>
      <c r="O6">
        <f t="shared" si="6"/>
        <v>1.4142135623730951</v>
      </c>
    </row>
    <row r="7" spans="1:15" x14ac:dyDescent="0.25">
      <c r="A7">
        <f t="shared" si="0"/>
        <v>55</v>
      </c>
      <c r="B7">
        <v>35</v>
      </c>
      <c r="C7">
        <v>234.86</v>
      </c>
      <c r="D7">
        <v>3156.5</v>
      </c>
      <c r="E7">
        <v>39.207000000000001</v>
      </c>
      <c r="F7">
        <f t="shared" si="1"/>
        <v>3156.5</v>
      </c>
      <c r="G7">
        <f>C7+E7</f>
        <v>274.06700000000001</v>
      </c>
      <c r="H7">
        <f t="shared" si="2"/>
        <v>11.517256729193956</v>
      </c>
      <c r="I7">
        <v>0.93289999999999995</v>
      </c>
      <c r="J7">
        <f t="shared" si="3"/>
        <v>13.345649832987412</v>
      </c>
      <c r="K7">
        <f t="shared" si="4"/>
        <v>2.5911904765369789</v>
      </c>
      <c r="L7">
        <f>RADIANS(B7)</f>
        <v>0.6108652381980153</v>
      </c>
      <c r="M7">
        <f t="shared" si="7"/>
        <v>0.95993108859688125</v>
      </c>
      <c r="N7">
        <f t="shared" si="5"/>
        <v>1.7434467956210977</v>
      </c>
      <c r="O7">
        <f t="shared" si="6"/>
        <v>1.7434467956210982</v>
      </c>
    </row>
    <row r="8" spans="1:15" x14ac:dyDescent="0.25">
      <c r="A8" t="s">
        <v>6</v>
      </c>
      <c r="B8" t="s">
        <v>5</v>
      </c>
    </row>
    <row r="10" spans="1:15" x14ac:dyDescent="0.25">
      <c r="I10" t="s">
        <v>9</v>
      </c>
      <c r="J10" t="s">
        <v>8</v>
      </c>
    </row>
    <row r="11" spans="1:15" x14ac:dyDescent="0.25">
      <c r="I11" t="s">
        <v>7</v>
      </c>
    </row>
    <row r="12" spans="1:15" x14ac:dyDescent="0.25">
      <c r="I12">
        <f>1.62051*36</f>
        <v>58.338359999999994</v>
      </c>
      <c r="J12" t="s">
        <v>10</v>
      </c>
    </row>
    <row r="13" spans="1:15" x14ac:dyDescent="0.25">
      <c r="I13">
        <f>1.62051*28.8</f>
        <v>46.670687999999998</v>
      </c>
      <c r="J13" t="s">
        <v>11</v>
      </c>
    </row>
    <row r="14" spans="1:15" x14ac:dyDescent="0.25">
      <c r="I14">
        <f>1.62051*28.87</f>
        <v>46.784123700000002</v>
      </c>
      <c r="J14" t="s">
        <v>13</v>
      </c>
    </row>
    <row r="15" spans="1:15" x14ac:dyDescent="0.25">
      <c r="I15">
        <f>1.62051*28.86</f>
        <v>46.767918599999994</v>
      </c>
      <c r="J15" t="s">
        <v>14</v>
      </c>
    </row>
    <row r="16" spans="1:15" x14ac:dyDescent="0.25">
      <c r="I16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Terrazas Zaffa</dc:creator>
  <cp:lastModifiedBy>Samuel Terrazas Zaffa</cp:lastModifiedBy>
  <dcterms:created xsi:type="dcterms:W3CDTF">2019-10-29T02:23:38Z</dcterms:created>
  <dcterms:modified xsi:type="dcterms:W3CDTF">2019-10-31T01:36:12Z</dcterms:modified>
</cp:coreProperties>
</file>