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riteria Usability" sheetId="1" r:id="rId4"/>
    <sheet state="visible" name="Data Pengamatan" sheetId="2" r:id="rId5"/>
    <sheet state="visible" name="METODE WP" sheetId="3" r:id="rId6"/>
    <sheet state="visible" name="METODE TOPSIS" sheetId="4" r:id="rId7"/>
    <sheet state="visible" name="METODE SAW" sheetId="5" r:id="rId8"/>
    <sheet state="visible" name="METODE MOORA" sheetId="6" r:id="rId9"/>
    <sheet state="visible" name="METODE ORSETE" sheetId="7" r:id="rId10"/>
  </sheets>
  <definedNames/>
  <calcPr/>
</workbook>
</file>

<file path=xl/sharedStrings.xml><?xml version="1.0" encoding="utf-8"?>
<sst xmlns="http://schemas.openxmlformats.org/spreadsheetml/2006/main" count="790" uniqueCount="298">
  <si>
    <t>Testing ke -</t>
  </si>
  <si>
    <t>ACCESSIBILITY</t>
  </si>
  <si>
    <t>Website Testing</t>
  </si>
  <si>
    <t>POLTEKBANG SBY</t>
  </si>
  <si>
    <t>POLTEKPEL SBY</t>
  </si>
  <si>
    <t>POLIWANGI</t>
  </si>
  <si>
    <t>POLBANGTAN</t>
  </si>
  <si>
    <t>PPI MADIUN</t>
  </si>
  <si>
    <t xml:space="preserve">https://validator.w3.org/ </t>
  </si>
  <si>
    <t>Validator</t>
  </si>
  <si>
    <t>Lighthouse</t>
  </si>
  <si>
    <t>Wave</t>
  </si>
  <si>
    <t>Axe</t>
  </si>
  <si>
    <t xml:space="preserve">https://wave.webaim.org/ </t>
  </si>
  <si>
    <t>Products | axe DevTools (deque.com)</t>
  </si>
  <si>
    <t>HASIL</t>
  </si>
  <si>
    <t>CUSTOMIZATION &amp; PERSONALIZATION</t>
  </si>
  <si>
    <t xml:space="preserve">https://www.siteprice.org/ </t>
  </si>
  <si>
    <t>siteprice</t>
  </si>
  <si>
    <t>ahrefs</t>
  </si>
  <si>
    <t>similar</t>
  </si>
  <si>
    <t>https://ahrefs.com/traffic-checker</t>
  </si>
  <si>
    <t>2.04</t>
  </si>
  <si>
    <t>3.22</t>
  </si>
  <si>
    <t>3.07</t>
  </si>
  <si>
    <t>5.34</t>
  </si>
  <si>
    <t>2.73</t>
  </si>
  <si>
    <t xml:space="preserve">https://www.similarweb.com/ </t>
  </si>
  <si>
    <t>4.35</t>
  </si>
  <si>
    <t>5.62</t>
  </si>
  <si>
    <t>3.85</t>
  </si>
  <si>
    <t>2,04</t>
  </si>
  <si>
    <t>5.15</t>
  </si>
  <si>
    <t>10.87</t>
  </si>
  <si>
    <t>3.66</t>
  </si>
  <si>
    <t>2.98</t>
  </si>
  <si>
    <t>14.00</t>
  </si>
  <si>
    <t>3.75</t>
  </si>
  <si>
    <t>3.76</t>
  </si>
  <si>
    <t>4.14</t>
  </si>
  <si>
    <t>Download Speed</t>
  </si>
  <si>
    <t>https://tools.pingdom.com/</t>
  </si>
  <si>
    <t>pingdom</t>
  </si>
  <si>
    <t>debug</t>
  </si>
  <si>
    <t>page</t>
  </si>
  <si>
    <t>https://www.debugbear.com/test/website-speed</t>
  </si>
  <si>
    <t>10.92</t>
  </si>
  <si>
    <t>4.01</t>
  </si>
  <si>
    <t>14.26</t>
  </si>
  <si>
    <t>2.24</t>
  </si>
  <si>
    <t>7.52</t>
  </si>
  <si>
    <t>4.45</t>
  </si>
  <si>
    <t>https://pagespeed.web.dev/</t>
  </si>
  <si>
    <t>5.35</t>
  </si>
  <si>
    <t>4.26</t>
  </si>
  <si>
    <t>13.86</t>
  </si>
  <si>
    <t>4.93</t>
  </si>
  <si>
    <t>8.28</t>
  </si>
  <si>
    <t>6.54</t>
  </si>
  <si>
    <t>3.91</t>
  </si>
  <si>
    <t>16.86</t>
  </si>
  <si>
    <t>16.54</t>
  </si>
  <si>
    <t>5.47</t>
  </si>
  <si>
    <t>7.36</t>
  </si>
  <si>
    <t>3.23</t>
  </si>
  <si>
    <t>3.63</t>
  </si>
  <si>
    <t>5.28</t>
  </si>
  <si>
    <t>3.79</t>
  </si>
  <si>
    <t>12.0</t>
  </si>
  <si>
    <t>13.95</t>
  </si>
  <si>
    <t>2.53</t>
  </si>
  <si>
    <t>6.97</t>
  </si>
  <si>
    <t>3.51</t>
  </si>
  <si>
    <t>3.92</t>
  </si>
  <si>
    <t>8.54</t>
  </si>
  <si>
    <t>3.88</t>
  </si>
  <si>
    <t>14.53</t>
  </si>
  <si>
    <t>7.91</t>
  </si>
  <si>
    <t>3.24</t>
  </si>
  <si>
    <t>3.64</t>
  </si>
  <si>
    <t>4.84</t>
  </si>
  <si>
    <t>14.25</t>
  </si>
  <si>
    <t>7.61</t>
  </si>
  <si>
    <t>3.50</t>
  </si>
  <si>
    <t>4.51</t>
  </si>
  <si>
    <t>3.17</t>
  </si>
  <si>
    <t>14.78</t>
  </si>
  <si>
    <t>9.13</t>
  </si>
  <si>
    <t>3.38</t>
  </si>
  <si>
    <t>3.55</t>
  </si>
  <si>
    <t>5.53</t>
  </si>
  <si>
    <t>4.08</t>
  </si>
  <si>
    <t>13.35</t>
  </si>
  <si>
    <t>5.71</t>
  </si>
  <si>
    <t>7.73</t>
  </si>
  <si>
    <t>3.56</t>
  </si>
  <si>
    <t>3.42</t>
  </si>
  <si>
    <t>3.28</t>
  </si>
  <si>
    <t>4.07</t>
  </si>
  <si>
    <t>13.97</t>
  </si>
  <si>
    <t>4.30</t>
  </si>
  <si>
    <t>3.62</t>
  </si>
  <si>
    <t>3.70</t>
  </si>
  <si>
    <t>2.99</t>
  </si>
  <si>
    <t>2.65</t>
  </si>
  <si>
    <t>13.39</t>
  </si>
  <si>
    <t>4.31</t>
  </si>
  <si>
    <t>3.73</t>
  </si>
  <si>
    <t>3.52</t>
  </si>
  <si>
    <t>11.42</t>
  </si>
  <si>
    <t>9.05</t>
  </si>
  <si>
    <t>18.43</t>
  </si>
  <si>
    <t>1.96</t>
  </si>
  <si>
    <t>6.92</t>
  </si>
  <si>
    <t>3.67</t>
  </si>
  <si>
    <t>4.82</t>
  </si>
  <si>
    <t>3.53</t>
  </si>
  <si>
    <t>13.87</t>
  </si>
  <si>
    <t>1.74</t>
  </si>
  <si>
    <t>7.68</t>
  </si>
  <si>
    <t>3.77</t>
  </si>
  <si>
    <t>3.71</t>
  </si>
  <si>
    <t>17.57</t>
  </si>
  <si>
    <t>3.20</t>
  </si>
  <si>
    <t>13.77</t>
  </si>
  <si>
    <t>1.81</t>
  </si>
  <si>
    <t>9.73</t>
  </si>
  <si>
    <t>4.77</t>
  </si>
  <si>
    <t>4.98</t>
  </si>
  <si>
    <t>14.19</t>
  </si>
  <si>
    <t>1.73</t>
  </si>
  <si>
    <t>8.70</t>
  </si>
  <si>
    <t>9.15</t>
  </si>
  <si>
    <t>3.98</t>
  </si>
  <si>
    <t>16.81</t>
  </si>
  <si>
    <t>5.05</t>
  </si>
  <si>
    <t>7.46</t>
  </si>
  <si>
    <t>4.44</t>
  </si>
  <si>
    <t>EASE OF USE</t>
  </si>
  <si>
    <t>https://jigsaw.w3.org/</t>
  </si>
  <si>
    <t>jigsaw</t>
  </si>
  <si>
    <t>code b</t>
  </si>
  <si>
    <t xml:space="preserve">https://codebeautify.org/ </t>
  </si>
  <si>
    <t>ERROR</t>
  </si>
  <si>
    <t>https://validator.w3.org/checklink</t>
  </si>
  <si>
    <t>validator</t>
  </si>
  <si>
    <t>Dr L</t>
  </si>
  <si>
    <t xml:space="preserve">https://www.drlinkcheck.com/ </t>
  </si>
  <si>
    <t>NAVIGATION</t>
  </si>
  <si>
    <t>https://adresults.com/tools/internal-link-checker</t>
  </si>
  <si>
    <t>AdResult</t>
  </si>
  <si>
    <t>Seomator</t>
  </si>
  <si>
    <t>https://seomator.com/internal-link-checker</t>
  </si>
  <si>
    <t>SITE CONTENT</t>
  </si>
  <si>
    <t>Yah PDF</t>
  </si>
  <si>
    <t>Yah DOC</t>
  </si>
  <si>
    <t>Bing PDF</t>
  </si>
  <si>
    <t>Bing DOC</t>
  </si>
  <si>
    <t>Goo PDF</t>
  </si>
  <si>
    <t>Goo DOC</t>
  </si>
  <si>
    <t>WEBSITE</t>
  </si>
  <si>
    <t>AC</t>
  </si>
  <si>
    <t>CP</t>
  </si>
  <si>
    <t>DS</t>
  </si>
  <si>
    <t>EU</t>
  </si>
  <si>
    <t>ER</t>
  </si>
  <si>
    <t>NV</t>
  </si>
  <si>
    <t>SC</t>
  </si>
  <si>
    <t>Poltekbang-sby</t>
  </si>
  <si>
    <t>55.38</t>
  </si>
  <si>
    <t>Poltekpel-Sby</t>
  </si>
  <si>
    <t>49.82</t>
  </si>
  <si>
    <t>Poliwangi</t>
  </si>
  <si>
    <t>Polbangtan Mlg</t>
  </si>
  <si>
    <t>32.82</t>
  </si>
  <si>
    <t>Ppi Madiun</t>
  </si>
  <si>
    <t>40.90</t>
  </si>
  <si>
    <t>60.00</t>
  </si>
  <si>
    <t>2.00</t>
  </si>
  <si>
    <t>10.00</t>
  </si>
  <si>
    <t>2000.00</t>
  </si>
  <si>
    <t>500.00</t>
  </si>
  <si>
    <t>900.00</t>
  </si>
  <si>
    <t>46-60</t>
  </si>
  <si>
    <t>1,6-2</t>
  </si>
  <si>
    <t>7,6-10</t>
  </si>
  <si>
    <t>1501-2000</t>
  </si>
  <si>
    <t>376-500</t>
  </si>
  <si>
    <t>676-900</t>
  </si>
  <si>
    <t>31-45</t>
  </si>
  <si>
    <t>1,1-1,5</t>
  </si>
  <si>
    <t>5,1-7,5</t>
  </si>
  <si>
    <t>1001-1500</t>
  </si>
  <si>
    <t>251-375</t>
  </si>
  <si>
    <t>451-675</t>
  </si>
  <si>
    <t>16-30</t>
  </si>
  <si>
    <t>0,6-1</t>
  </si>
  <si>
    <t>2,6-5</t>
  </si>
  <si>
    <t>501-1000</t>
  </si>
  <si>
    <t>126-250</t>
  </si>
  <si>
    <t>226-450</t>
  </si>
  <si>
    <t>0-15</t>
  </si>
  <si>
    <t>0-0,5</t>
  </si>
  <si>
    <t>0-2,5</t>
  </si>
  <si>
    <t>0-500</t>
  </si>
  <si>
    <t>0-125</t>
  </si>
  <si>
    <t>0-225</t>
  </si>
  <si>
    <t>&gt;60</t>
  </si>
  <si>
    <t>&gt;2</t>
  </si>
  <si>
    <t>&gt;10</t>
  </si>
  <si>
    <t>&gt;2000</t>
  </si>
  <si>
    <t>&gt;500</t>
  </si>
  <si>
    <t>&gt;900</t>
  </si>
  <si>
    <t>Alternatif</t>
  </si>
  <si>
    <t>C1</t>
  </si>
  <si>
    <t>C2</t>
  </si>
  <si>
    <t>C3</t>
  </si>
  <si>
    <t>C4</t>
  </si>
  <si>
    <t>C5</t>
  </si>
  <si>
    <t>C6</t>
  </si>
  <si>
    <t>C7</t>
  </si>
  <si>
    <t>A1</t>
  </si>
  <si>
    <t>55,38</t>
  </si>
  <si>
    <t>A2</t>
  </si>
  <si>
    <t>49,82</t>
  </si>
  <si>
    <t>A3</t>
  </si>
  <si>
    <t>A4</t>
  </si>
  <si>
    <t>32,82</t>
  </si>
  <si>
    <t>A5</t>
  </si>
  <si>
    <t>40,90</t>
  </si>
  <si>
    <t>Cost</t>
  </si>
  <si>
    <t>Benefit</t>
  </si>
  <si>
    <t>Bobot</t>
  </si>
  <si>
    <t>∑W=1</t>
  </si>
  <si>
    <t>Normalis</t>
  </si>
  <si>
    <t>Menghitung Nilai Vektor S</t>
  </si>
  <si>
    <t>S1</t>
  </si>
  <si>
    <t>S2</t>
  </si>
  <si>
    <t>S3</t>
  </si>
  <si>
    <t>S4</t>
  </si>
  <si>
    <t>S5</t>
  </si>
  <si>
    <t>Mencari Nilai Vektor V</t>
  </si>
  <si>
    <t>V1</t>
  </si>
  <si>
    <t>V2</t>
  </si>
  <si>
    <t>V3</t>
  </si>
  <si>
    <t>V4</t>
  </si>
  <si>
    <t>V5</t>
  </si>
  <si>
    <t>Normalisasi Matriks (R)</t>
  </si>
  <si>
    <t>Pembagi</t>
  </si>
  <si>
    <t>R</t>
  </si>
  <si>
    <t>Matriks Ternormalisasi Terbobot (Y)</t>
  </si>
  <si>
    <t>Y</t>
  </si>
  <si>
    <t>Solusi Ideal Positif</t>
  </si>
  <si>
    <t>A+</t>
  </si>
  <si>
    <t>Solusi Ideal Negatif</t>
  </si>
  <si>
    <t>A-</t>
  </si>
  <si>
    <t>Jarak Terbobot Alternatif Ideal Positif</t>
  </si>
  <si>
    <t>D1+</t>
  </si>
  <si>
    <t>D1-</t>
  </si>
  <si>
    <t>D2+</t>
  </si>
  <si>
    <t>D2-</t>
  </si>
  <si>
    <t>D3+</t>
  </si>
  <si>
    <t>D3-</t>
  </si>
  <si>
    <t>D4+</t>
  </si>
  <si>
    <t>D4-</t>
  </si>
  <si>
    <t>D5+</t>
  </si>
  <si>
    <t>D5-</t>
  </si>
  <si>
    <t>Nilai Preferensi</t>
  </si>
  <si>
    <t>Menghitung Nilai Preferensi (V)</t>
  </si>
  <si>
    <t>RANGKING</t>
  </si>
  <si>
    <t>MIN</t>
  </si>
  <si>
    <t>MAX</t>
  </si>
  <si>
    <t xml:space="preserve">Pembagi </t>
  </si>
  <si>
    <t>Xij</t>
  </si>
  <si>
    <t>Optimasi Atribut</t>
  </si>
  <si>
    <t>Maximum</t>
  </si>
  <si>
    <t>Minimum</t>
  </si>
  <si>
    <t>Yi(Ma-Min)</t>
  </si>
  <si>
    <t>Ranking</t>
  </si>
  <si>
    <t>Opsi A</t>
  </si>
  <si>
    <t>Menghitung Besson Rank</t>
  </si>
  <si>
    <t>Kriteria 1</t>
  </si>
  <si>
    <t>Kriteria 5</t>
  </si>
  <si>
    <t xml:space="preserve">Nilai Alternatif </t>
  </si>
  <si>
    <t>Keterangan</t>
  </si>
  <si>
    <t>Nilai</t>
  </si>
  <si>
    <t>Rangking</t>
  </si>
  <si>
    <t>Kriteria 2</t>
  </si>
  <si>
    <t>Kriteria 6</t>
  </si>
  <si>
    <t>Kriteria 3</t>
  </si>
  <si>
    <t>Kriteria 7</t>
  </si>
  <si>
    <t>Kriteria 4</t>
  </si>
  <si>
    <t>Hasil Normalisasi</t>
  </si>
  <si>
    <t>Menghitung Nilai Distance Score</t>
  </si>
  <si>
    <t>1/3=</t>
  </si>
  <si>
    <t>Menghitung Nilai Preferensi dan Nilai Distance Score</t>
  </si>
  <si>
    <t>Vi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</si>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</sst>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d.m"/>
    <numFmt numFmtId="166" formatCode="dd.mm"/>
    <numFmt numFmtId="167" formatCode="yyyy.m"/>
    <numFmt numFmtId="168" formatCode="0.0000"/>
  </numFmts>
  <fonts count="2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rgb="FF000000"/>
      <name val="Calibri"/>
    </font>
    <font/>
    <font>
      <b/>
      <sz val="11.0"/>
      <color theme="1"/>
      <name val="Calibri"/>
    </font>
    <font>
      <u/>
      <sz val="11.0"/>
      <color rgb="FF0563C1"/>
      <name val="Calibri"/>
    </font>
    <font>
      <sz val="11.0"/>
      <color rgb="FF000000"/>
      <name val="Calibri"/>
    </font>
    <font>
      <color theme="1"/>
      <name val="Arial"/>
      <scheme val="minor"/>
    </font>
    <font>
      <u/>
      <color rgb="FF0000FF"/>
    </font>
    <font>
      <u/>
      <sz val="11.0"/>
      <color rgb="FF000000"/>
      <name val="Calibri"/>
    </font>
    <font>
      <u/>
      <sz val="11.0"/>
      <color rgb="FF0563C1"/>
      <name val="Calibri"/>
    </font>
    <font>
      <sz val="9.0"/>
      <color rgb="FF000000"/>
      <name val="&quot;Google Sans Mono&quot;"/>
    </font>
    <font>
      <b/>
      <sz val="11.0"/>
      <color rgb="FF1F1F1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theme="1"/>
      <name val="Arial"/>
      <scheme val="minor"/>
    </font>
    <font>
      <sz val="8.0"/>
      <color rgb="FF000000"/>
      <name val="Calibri"/>
    </font>
    <font>
      <sz val="11.0"/>
      <color rgb="FF1F1F1F"/>
      <name val="Calibri"/>
    </font>
    <font>
      <color theme="1"/>
      <name val="Calibri"/>
    </font>
    <font>
      <sz val="11.0"/>
      <color rgb="FF1F1F1F"/>
      <name val="&quot;Google Sans&quot;"/>
    </font>
    <font>
      <color rgb="FF000000"/>
      <name val="Calibri"/>
    </font>
    <font>
      <b/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A6A6A6"/>
      </patternFill>
    </fill>
    <fill>
      <patternFill patternType="solid">
        <fgColor rgb="FF00FFFF"/>
        <bgColor rgb="FF00FFFF"/>
      </patternFill>
    </fill>
    <fill>
      <patternFill patternType="solid">
        <fgColor rgb="FF00B050"/>
        <bgColor rgb="FF00B050"/>
      </patternFill>
    </fill>
    <fill>
      <patternFill patternType="solid">
        <fgColor rgb="FFF4B084"/>
        <bgColor rgb="FFF4B084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theme="9"/>
        <bgColor theme="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2" fillId="2" fontId="4" numFmtId="0" xfId="0" applyAlignment="1" applyBorder="1" applyFont="1">
      <alignment horizontal="center" vertical="bottom"/>
    </xf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 readingOrder="0" shrinkToFit="0" vertical="bottom" wrapText="0"/>
    </xf>
    <xf borderId="7" fillId="0" fontId="3" numFmtId="0" xfId="0" applyBorder="1" applyFont="1"/>
    <xf borderId="8" fillId="0" fontId="3" numFmtId="0" xfId="0" applyBorder="1" applyFont="1"/>
    <xf borderId="9" fillId="0" fontId="5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0" fillId="0" fontId="1" numFmtId="0" xfId="0" applyAlignment="1" applyBorder="1" applyFont="1">
      <alignment vertical="bottom"/>
    </xf>
    <xf borderId="11" fillId="0" fontId="3" numFmtId="0" xfId="0" applyBorder="1" applyFont="1"/>
    <xf borderId="11" fillId="0" fontId="6" numFmtId="0" xfId="0" applyAlignment="1" applyBorder="1" applyFont="1">
      <alignment horizontal="center" readingOrder="0" shrinkToFit="0" vertical="bottom" wrapText="0"/>
    </xf>
    <xf borderId="8" fillId="0" fontId="6" numFmtId="0" xfId="0" applyAlignment="1" applyBorder="1" applyFont="1">
      <alignment horizontal="center" readingOrder="0" shrinkToFit="0" vertical="bottom" wrapText="0"/>
    </xf>
    <xf borderId="12" fillId="0" fontId="7" numFmtId="0" xfId="0" applyAlignment="1" applyBorder="1" applyFont="1">
      <alignment horizontal="center"/>
    </xf>
    <xf borderId="12" fillId="0" fontId="6" numFmtId="0" xfId="0" applyAlignment="1" applyBorder="1" applyFont="1">
      <alignment horizontal="center" readingOrder="0" shrinkToFit="0" vertical="bottom" wrapText="0"/>
    </xf>
    <xf borderId="9" fillId="0" fontId="6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10" fillId="0" fontId="1" numFmtId="0" xfId="0" applyAlignment="1" applyBorder="1" applyFont="1">
      <alignment vertical="bottom"/>
    </xf>
    <xf borderId="11" fillId="0" fontId="1" numFmtId="0" xfId="0" applyAlignment="1" applyBorder="1" applyFont="1">
      <alignment horizontal="right" vertical="bottom"/>
    </xf>
    <xf borderId="12" fillId="3" fontId="6" numFmtId="0" xfId="0" applyAlignment="1" applyBorder="1" applyFill="1" applyFont="1">
      <alignment horizontal="center"/>
    </xf>
    <xf borderId="12" fillId="0" fontId="1" numFmtId="0" xfId="0" applyAlignment="1" applyBorder="1" applyFont="1">
      <alignment horizontal="center"/>
    </xf>
    <xf borderId="11" fillId="0" fontId="8" numFmtId="0" xfId="0" applyAlignment="1" applyBorder="1" applyFont="1">
      <alignment readingOrder="0"/>
    </xf>
    <xf borderId="11" fillId="0" fontId="6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2" fillId="3" fontId="2" numFmtId="0" xfId="0" applyAlignment="1" applyBorder="1" applyFont="1">
      <alignment horizontal="center" readingOrder="0" shrinkToFit="0" vertical="bottom" wrapText="0"/>
    </xf>
    <xf borderId="8" fillId="2" fontId="2" numFmtId="4" xfId="0" applyAlignment="1" applyBorder="1" applyFont="1" applyNumberFormat="1">
      <alignment horizontal="center" readingOrder="0" shrinkToFit="0" vertical="bottom" wrapText="0"/>
    </xf>
    <xf borderId="12" fillId="2" fontId="2" numFmtId="4" xfId="0" applyAlignment="1" applyBorder="1" applyFont="1" applyNumberFormat="1">
      <alignment horizontal="center" readingOrder="0" shrinkToFit="0" vertical="bottom" wrapText="0"/>
    </xf>
    <xf borderId="8" fillId="2" fontId="2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  <xf borderId="1" fillId="4" fontId="1" numFmtId="0" xfId="0" applyAlignment="1" applyBorder="1" applyFill="1" applyFont="1">
      <alignment horizontal="center" vertical="center"/>
    </xf>
    <xf borderId="2" fillId="4" fontId="2" numFmtId="0" xfId="0" applyAlignment="1" applyBorder="1" applyFont="1">
      <alignment horizontal="center" readingOrder="0" shrinkToFit="0" vertical="bottom" wrapText="0"/>
    </xf>
    <xf borderId="2" fillId="4" fontId="4" numFmtId="0" xfId="0" applyAlignment="1" applyBorder="1" applyFont="1">
      <alignment horizontal="center" vertical="bottom"/>
    </xf>
    <xf borderId="6" fillId="4" fontId="2" numFmtId="0" xfId="0" applyAlignment="1" applyBorder="1" applyFont="1">
      <alignment horizontal="center" readingOrder="0" shrinkToFit="0" vertical="bottom" wrapText="0"/>
    </xf>
    <xf borderId="8" fillId="0" fontId="6" numFmtId="0" xfId="0" applyAlignment="1" applyBorder="1" applyFont="1">
      <alignment shrinkToFit="0" vertical="bottom" wrapText="0"/>
    </xf>
    <xf borderId="8" fillId="0" fontId="6" numFmtId="0" xfId="0" applyAlignment="1" applyBorder="1" applyFont="1">
      <alignment horizontal="center" shrinkToFit="0" vertical="bottom" wrapText="0"/>
    </xf>
    <xf borderId="8" fillId="0" fontId="6" numFmtId="49" xfId="0" applyAlignment="1" applyBorder="1" applyFont="1" applyNumberFormat="1">
      <alignment horizontal="center" readingOrder="0" shrinkToFit="0" vertical="bottom" wrapText="0"/>
    </xf>
    <xf borderId="8" fillId="0" fontId="6" numFmtId="164" xfId="0" applyAlignment="1" applyBorder="1" applyFont="1" applyNumberFormat="1">
      <alignment horizontal="center" readingOrder="0" shrinkToFit="0" vertical="bottom" wrapText="0"/>
    </xf>
    <xf borderId="8" fillId="0" fontId="6" numFmtId="3" xfId="0" applyAlignment="1" applyBorder="1" applyFont="1" applyNumberFormat="1">
      <alignment horizontal="center" readingOrder="0" shrinkToFit="0" vertical="bottom" wrapText="0"/>
    </xf>
    <xf borderId="6" fillId="0" fontId="10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vertical="bottom"/>
    </xf>
    <xf borderId="0" fillId="0" fontId="6" numFmtId="0" xfId="0" applyAlignment="1" applyFont="1">
      <alignment horizontal="center" shrinkToFit="0" vertical="bottom" wrapText="0"/>
    </xf>
    <xf borderId="0" fillId="3" fontId="11" numFmtId="3" xfId="0" applyAlignment="1" applyFont="1" applyNumberFormat="1">
      <alignment horizontal="center"/>
    </xf>
    <xf borderId="8" fillId="4" fontId="2" numFmtId="164" xfId="0" applyAlignment="1" applyBorder="1" applyFont="1" applyNumberFormat="1">
      <alignment horizontal="center" readingOrder="0" shrinkToFit="0" vertical="bottom" wrapText="0"/>
    </xf>
    <xf borderId="8" fillId="4" fontId="2" numFmtId="49" xfId="0" applyAlignment="1" applyBorder="1" applyFont="1" applyNumberFormat="1">
      <alignment horizontal="center" readingOrder="0" shrinkToFit="0" vertical="bottom" wrapText="0"/>
    </xf>
    <xf borderId="8" fillId="4" fontId="2" numFmtId="164" xfId="0" applyAlignment="1" applyBorder="1" applyFont="1" applyNumberFormat="1">
      <alignment horizontal="center" readingOrder="0" shrinkToFit="0" vertical="bottom" wrapText="0"/>
    </xf>
    <xf borderId="1" fillId="5" fontId="1" numFmtId="0" xfId="0" applyAlignment="1" applyBorder="1" applyFill="1" applyFont="1">
      <alignment horizontal="center" vertical="center"/>
    </xf>
    <xf borderId="2" fillId="5" fontId="2" numFmtId="0" xfId="0" applyAlignment="1" applyBorder="1" applyFont="1">
      <alignment horizontal="center" readingOrder="0" shrinkToFit="0" vertical="bottom" wrapText="0"/>
    </xf>
    <xf borderId="0" fillId="6" fontId="2" numFmtId="0" xfId="0" applyAlignment="1" applyFill="1" applyFont="1">
      <alignment horizontal="center" readingOrder="0" shrinkToFit="0" vertical="bottom" wrapText="0"/>
    </xf>
    <xf borderId="2" fillId="5" fontId="4" numFmtId="0" xfId="0" applyAlignment="1" applyBorder="1" applyFont="1">
      <alignment horizontal="center" vertical="bottom"/>
    </xf>
    <xf borderId="0" fillId="6" fontId="4" numFmtId="0" xfId="0" applyAlignment="1" applyFont="1">
      <alignment horizontal="center" vertical="bottom"/>
    </xf>
    <xf borderId="7" fillId="5" fontId="2" numFmtId="0" xfId="0" applyAlignment="1" applyBorder="1" applyFont="1">
      <alignment horizontal="center" readingOrder="0" shrinkToFit="0" vertical="bottom" wrapText="0"/>
    </xf>
    <xf borderId="6" fillId="5" fontId="2" numFmtId="0" xfId="0" applyAlignment="1" applyBorder="1" applyFont="1">
      <alignment horizontal="center" readingOrder="0" shrinkToFit="0" vertical="bottom" wrapText="0"/>
    </xf>
    <xf borderId="3" fillId="5" fontId="2" numFmtId="0" xfId="0" applyAlignment="1" applyBorder="1" applyFont="1">
      <alignment horizontal="center" readingOrder="0" shrinkToFit="0" vertical="bottom" wrapText="0"/>
    </xf>
    <xf borderId="0" fillId="5" fontId="12" numFmtId="0" xfId="0" applyAlignment="1" applyFont="1">
      <alignment horizontal="center" readingOrder="0" vertical="center"/>
    </xf>
    <xf borderId="10" fillId="0" fontId="3" numFmtId="0" xfId="0" applyBorder="1" applyFont="1"/>
    <xf borderId="0" fillId="6" fontId="12" numFmtId="0" xfId="0" applyAlignment="1" applyFont="1">
      <alignment horizontal="center" readingOrder="0" vertical="center"/>
    </xf>
    <xf borderId="0" fillId="6" fontId="7" numFmtId="0" xfId="0" applyFont="1"/>
    <xf borderId="12" fillId="0" fontId="7" numFmtId="0" xfId="0" applyBorder="1" applyFont="1"/>
    <xf borderId="12" fillId="0" fontId="6" numFmtId="0" xfId="0" applyAlignment="1" applyBorder="1" applyFont="1">
      <alignment horizontal="center" readingOrder="0" shrinkToFit="0" vertical="bottom" wrapText="0"/>
    </xf>
    <xf borderId="12" fillId="0" fontId="6" numFmtId="0" xfId="0" applyAlignment="1" applyBorder="1" applyFont="1">
      <alignment horizontal="center" readingOrder="0" shrinkToFit="0" vertical="center" wrapText="0"/>
    </xf>
    <xf borderId="12" fillId="0" fontId="6" numFmtId="0" xfId="0" applyAlignment="1" applyBorder="1" applyFont="1">
      <alignment horizontal="center" shrinkToFit="0" vertical="bottom" wrapText="0"/>
    </xf>
    <xf borderId="9" fillId="0" fontId="13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horizontal="center"/>
    </xf>
    <xf borderId="8" fillId="0" fontId="6" numFmtId="165" xfId="0" applyAlignment="1" applyBorder="1" applyFont="1" applyNumberFormat="1">
      <alignment horizontal="center" readingOrder="0" shrinkToFit="0" vertical="bottom" wrapText="0"/>
    </xf>
    <xf borderId="12" fillId="0" fontId="6" numFmtId="49" xfId="0" applyAlignment="1" applyBorder="1" applyFont="1" applyNumberFormat="1">
      <alignment horizontal="center" readingOrder="0" shrinkToFit="0" vertical="bottom" wrapText="0"/>
    </xf>
    <xf borderId="12" fillId="0" fontId="6" numFmtId="165" xfId="0" applyAlignment="1" applyBorder="1" applyFont="1" applyNumberFormat="1">
      <alignment horizontal="center" readingOrder="0" shrinkToFit="0" vertical="bottom" wrapText="0"/>
    </xf>
    <xf borderId="12" fillId="0" fontId="6" numFmtId="165" xfId="0" applyAlignment="1" applyBorder="1" applyFont="1" applyNumberFormat="1">
      <alignment horizontal="center" readingOrder="0" shrinkToFit="0" vertical="center" wrapText="0"/>
    </xf>
    <xf borderId="12" fillId="3" fontId="11" numFmtId="49" xfId="0" applyAlignment="1" applyBorder="1" applyFont="1" applyNumberFormat="1">
      <alignment horizontal="center"/>
    </xf>
    <xf borderId="12" fillId="3" fontId="11" numFmtId="0" xfId="0" applyAlignment="1" applyBorder="1" applyFont="1">
      <alignment horizontal="center"/>
    </xf>
    <xf borderId="12" fillId="3" fontId="11" numFmtId="3" xfId="0" applyAlignment="1" applyBorder="1" applyFont="1" applyNumberFormat="1">
      <alignment horizontal="center"/>
    </xf>
    <xf borderId="6" fillId="0" fontId="14" numFmtId="0" xfId="0" applyAlignment="1" applyBorder="1" applyFont="1">
      <alignment readingOrder="0" shrinkToFit="0" vertical="bottom" wrapText="0"/>
    </xf>
    <xf borderId="0" fillId="0" fontId="6" numFmtId="3" xfId="0" applyAlignment="1" applyFont="1" applyNumberFormat="1">
      <alignment horizontal="center" readingOrder="0" shrinkToFit="0" vertical="bottom" wrapText="0"/>
    </xf>
    <xf borderId="12" fillId="0" fontId="1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12" fillId="0" fontId="6" numFmtId="49" xfId="0" applyAlignment="1" applyBorder="1" applyFont="1" applyNumberForma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12" fillId="3" fontId="6" numFmtId="165" xfId="0" applyAlignment="1" applyBorder="1" applyFont="1" applyNumberFormat="1">
      <alignment horizontal="center" readingOrder="0"/>
    </xf>
    <xf borderId="12" fillId="3" fontId="11" numFmtId="165" xfId="0" applyAlignment="1" applyBorder="1" applyFont="1" applyNumberFormat="1">
      <alignment horizontal="center"/>
    </xf>
    <xf borderId="12" fillId="3" fontId="11" numFmtId="165" xfId="0" applyAlignment="1" applyBorder="1" applyFont="1" applyNumberFormat="1">
      <alignment horizontal="center" readingOrder="0" vertical="bottom"/>
    </xf>
    <xf borderId="12" fillId="0" fontId="1" numFmtId="49" xfId="0" applyAlignment="1" applyBorder="1" applyFont="1" applyNumberFormat="1">
      <alignment horizontal="center" readingOrder="0"/>
    </xf>
    <xf borderId="12" fillId="0" fontId="1" numFmtId="165" xfId="0" applyAlignment="1" applyBorder="1" applyFont="1" applyNumberFormat="1">
      <alignment horizontal="center" readingOrder="0"/>
    </xf>
    <xf borderId="12" fillId="0" fontId="6" numFmtId="166" xfId="0" applyAlignment="1" applyBorder="1" applyFont="1" applyNumberFormat="1">
      <alignment horizontal="center" readingOrder="0" shrinkToFit="0" vertical="bottom" wrapText="0"/>
    </xf>
    <xf borderId="11" fillId="0" fontId="6" numFmtId="165" xfId="0" applyAlignment="1" applyBorder="1" applyFont="1" applyNumberFormat="1">
      <alignment horizontal="center" readingOrder="0" shrinkToFit="0" vertical="bottom" wrapText="0"/>
    </xf>
    <xf borderId="12" fillId="0" fontId="6" numFmtId="166" xfId="0" applyAlignment="1" applyBorder="1" applyFont="1" applyNumberFormat="1">
      <alignment horizontal="center" readingOrder="0" shrinkToFit="0" vertical="center" wrapText="0"/>
    </xf>
    <xf borderId="12" fillId="3" fontId="11" numFmtId="166" xfId="0" applyAlignment="1" applyBorder="1" applyFont="1" applyNumberFormat="1">
      <alignment horizontal="center"/>
    </xf>
    <xf borderId="12" fillId="0" fontId="7" numFmtId="165" xfId="0" applyAlignment="1" applyBorder="1" applyFont="1" applyNumberFormat="1">
      <alignment horizontal="center" readingOrder="0"/>
    </xf>
    <xf borderId="12" fillId="3" fontId="6" numFmtId="0" xfId="0" applyAlignment="1" applyBorder="1" applyFont="1">
      <alignment horizontal="center" readingOrder="0" shrinkToFit="0" vertical="bottom" wrapText="0"/>
    </xf>
    <xf borderId="12" fillId="5" fontId="2" numFmtId="2" xfId="0" applyAlignment="1" applyBorder="1" applyFont="1" applyNumberFormat="1">
      <alignment horizontal="center" readingOrder="0" shrinkToFit="0" vertical="bottom" wrapText="0"/>
    </xf>
    <xf borderId="2" fillId="3" fontId="12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 shrinkToFit="0" vertical="bottom" wrapText="0"/>
    </xf>
    <xf borderId="1" fillId="7" fontId="1" numFmtId="0" xfId="0" applyAlignment="1" applyBorder="1" applyFill="1" applyFont="1">
      <alignment horizontal="center" vertical="center"/>
    </xf>
    <xf borderId="2" fillId="7" fontId="2" numFmtId="0" xfId="0" applyAlignment="1" applyBorder="1" applyFont="1">
      <alignment horizontal="center" readingOrder="0" shrinkToFit="0" vertical="bottom" wrapText="0"/>
    </xf>
    <xf borderId="2" fillId="7" fontId="4" numFmtId="0" xfId="0" applyAlignment="1" applyBorder="1" applyFont="1">
      <alignment horizontal="center" vertical="bottom"/>
    </xf>
    <xf borderId="12" fillId="3" fontId="11" numFmtId="0" xfId="0" applyAlignment="1" applyBorder="1" applyFont="1">
      <alignment horizontal="center"/>
    </xf>
    <xf borderId="12" fillId="0" fontId="7" numFmtId="0" xfId="0" applyAlignment="1" applyBorder="1" applyFont="1">
      <alignment horizontal="center" readingOrder="0"/>
    </xf>
    <xf borderId="12" fillId="0" fontId="6" numFmtId="167" xfId="0" applyAlignment="1" applyBorder="1" applyFont="1" applyNumberFormat="1">
      <alignment horizontal="center" readingOrder="0" shrinkToFit="0" vertical="bottom" wrapText="0"/>
    </xf>
    <xf borderId="0" fillId="0" fontId="6" numFmtId="165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12" fillId="7" fontId="2" numFmtId="4" xfId="0" applyAlignment="1" applyBorder="1" applyFont="1" applyNumberFormat="1">
      <alignment horizontal="center" readingOrder="0" shrinkToFit="0" vertical="bottom" wrapText="0"/>
    </xf>
    <xf borderId="8" fillId="7" fontId="2" numFmtId="4" xfId="0" applyAlignment="1" applyBorder="1" applyFont="1" applyNumberFormat="1">
      <alignment horizontal="center" readingOrder="0" shrinkToFit="0" vertical="bottom" wrapText="0"/>
    </xf>
    <xf borderId="8" fillId="7" fontId="2" numFmtId="0" xfId="0" applyAlignment="1" applyBorder="1" applyFont="1">
      <alignment horizontal="center" readingOrder="0" shrinkToFit="0" vertical="bottom" wrapText="0"/>
    </xf>
    <xf borderId="1" fillId="8" fontId="1" numFmtId="0" xfId="0" applyAlignment="1" applyBorder="1" applyFill="1" applyFont="1">
      <alignment horizontal="center" vertical="center"/>
    </xf>
    <xf borderId="2" fillId="8" fontId="2" numFmtId="0" xfId="0" applyAlignment="1" applyBorder="1" applyFont="1">
      <alignment horizontal="center" readingOrder="0" shrinkToFit="0" vertical="bottom" wrapText="0"/>
    </xf>
    <xf borderId="2" fillId="8" fontId="4" numFmtId="0" xfId="0" applyAlignment="1" applyBorder="1" applyFont="1">
      <alignment horizontal="center" vertical="bottom"/>
    </xf>
    <xf borderId="3" fillId="8" fontId="2" numFmtId="0" xfId="0" applyAlignment="1" applyBorder="1" applyFont="1">
      <alignment horizontal="center" readingOrder="0" shrinkToFit="0" vertical="bottom" wrapText="0"/>
    </xf>
    <xf borderId="9" fillId="6" fontId="15" numFmtId="0" xfId="0" applyAlignment="1" applyBorder="1" applyFont="1">
      <alignment readingOrder="0" shrinkToFit="0" vertical="bottom" wrapText="0"/>
    </xf>
    <xf borderId="0" fillId="6" fontId="1" numFmtId="0" xfId="0" applyAlignment="1" applyFont="1">
      <alignment vertical="bottom"/>
    </xf>
    <xf borderId="10" fillId="6" fontId="1" numFmtId="0" xfId="0" applyAlignment="1" applyBorder="1" applyFont="1">
      <alignment vertical="bottom"/>
    </xf>
    <xf borderId="6" fillId="6" fontId="16" numFmtId="0" xfId="0" applyAlignment="1" applyBorder="1" applyFont="1">
      <alignment shrinkToFit="0" vertical="bottom" wrapText="0"/>
    </xf>
    <xf borderId="7" fillId="6" fontId="1" numFmtId="0" xfId="0" applyAlignment="1" applyBorder="1" applyFont="1">
      <alignment vertical="bottom"/>
    </xf>
    <xf borderId="8" fillId="6" fontId="1" numFmtId="0" xfId="0" applyAlignment="1" applyBorder="1" applyFont="1">
      <alignment vertical="bottom"/>
    </xf>
    <xf borderId="12" fillId="0" fontId="17" numFmtId="0" xfId="0" applyAlignment="1" applyBorder="1" applyFont="1">
      <alignment horizontal="center" readingOrder="0"/>
    </xf>
    <xf borderId="8" fillId="8" fontId="2" numFmtId="4" xfId="0" applyAlignment="1" applyBorder="1" applyFont="1" applyNumberFormat="1">
      <alignment horizontal="center" readingOrder="0" shrinkToFit="0" vertical="bottom" wrapText="0"/>
    </xf>
    <xf borderId="8" fillId="8" fontId="2" numFmtId="2" xfId="0" applyAlignment="1" applyBorder="1" applyFont="1" applyNumberFormat="1">
      <alignment horizontal="center" readingOrder="0" shrinkToFit="0" vertical="bottom" wrapText="0"/>
    </xf>
    <xf borderId="1" fillId="9" fontId="1" numFmtId="0" xfId="0" applyAlignment="1" applyBorder="1" applyFill="1" applyFont="1">
      <alignment horizontal="center" vertical="center"/>
    </xf>
    <xf borderId="2" fillId="9" fontId="4" numFmtId="0" xfId="0" applyAlignment="1" applyBorder="1" applyFont="1">
      <alignment horizontal="center" vertical="bottom"/>
    </xf>
    <xf borderId="6" fillId="9" fontId="4" numFmtId="0" xfId="0" applyAlignment="1" applyBorder="1" applyFont="1">
      <alignment horizontal="center" readingOrder="0" vertical="bottom"/>
    </xf>
    <xf borderId="7" fillId="9" fontId="4" numFmtId="0" xfId="0" applyAlignment="1" applyBorder="1" applyFont="1">
      <alignment horizontal="center" readingOrder="0" vertical="bottom"/>
    </xf>
    <xf borderId="12" fillId="0" fontId="1" numFmtId="0" xfId="0" applyAlignment="1" applyBorder="1" applyFont="1">
      <alignment horizontal="center" readingOrder="0" vertical="bottom"/>
    </xf>
    <xf borderId="12" fillId="0" fontId="1" numFmtId="0" xfId="0" applyAlignment="1" applyBorder="1" applyFont="1">
      <alignment horizontal="center" vertical="bottom"/>
    </xf>
    <xf borderId="12" fillId="0" fontId="1" numFmtId="1" xfId="0" applyAlignment="1" applyBorder="1" applyFont="1" applyNumberFormat="1">
      <alignment horizontal="center" readingOrder="0" vertical="bottom"/>
    </xf>
    <xf borderId="12" fillId="0" fontId="1" numFmtId="1" xfId="0" applyAlignment="1" applyBorder="1" applyFont="1" applyNumberFormat="1">
      <alignment horizontal="center" vertical="bottom"/>
    </xf>
    <xf borderId="12" fillId="3" fontId="18" numFmtId="0" xfId="0" applyAlignment="1" applyBorder="1" applyFont="1">
      <alignment horizontal="center" readingOrder="0"/>
    </xf>
    <xf borderId="12" fillId="3" fontId="19" numFmtId="1" xfId="0" applyAlignment="1" applyBorder="1" applyFont="1" applyNumberFormat="1">
      <alignment horizontal="center" readingOrder="0"/>
    </xf>
    <xf borderId="12" fillId="3" fontId="19" numFmtId="0" xfId="0" applyAlignment="1" applyBorder="1" applyFont="1">
      <alignment horizontal="center" readingOrder="0"/>
    </xf>
    <xf borderId="12" fillId="3" fontId="18" numFmtId="1" xfId="0" applyAlignment="1" applyBorder="1" applyFont="1" applyNumberFormat="1">
      <alignment horizontal="center" readingOrder="0"/>
    </xf>
    <xf borderId="12" fillId="0" fontId="20" numFmtId="0" xfId="0" applyAlignment="1" applyBorder="1" applyFont="1">
      <alignment horizontal="center" readingOrder="0"/>
    </xf>
    <xf borderId="12" fillId="3" fontId="21" numFmtId="1" xfId="0" applyAlignment="1" applyBorder="1" applyFont="1" applyNumberFormat="1">
      <alignment horizontal="center" readingOrder="0"/>
    </xf>
    <xf borderId="12" fillId="3" fontId="21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vertical="bottom"/>
    </xf>
    <xf borderId="12" fillId="9" fontId="4" numFmtId="1" xfId="0" applyAlignment="1" applyBorder="1" applyFont="1" applyNumberFormat="1">
      <alignment horizontal="center" vertical="bottom"/>
    </xf>
    <xf borderId="1" fillId="10" fontId="1" numFmtId="0" xfId="0" applyAlignment="1" applyBorder="1" applyFill="1" applyFont="1">
      <alignment horizontal="center" vertical="center"/>
    </xf>
    <xf borderId="3" fillId="10" fontId="4" numFmtId="0" xfId="0" applyAlignment="1" applyBorder="1" applyFont="1">
      <alignment horizontal="center" vertical="bottom"/>
    </xf>
    <xf borderId="7" fillId="10" fontId="4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vertical="bottom"/>
    </xf>
    <xf borderId="7" fillId="0" fontId="4" numFmtId="0" xfId="0" applyAlignment="1" applyBorder="1" applyFont="1">
      <alignment horizontal="center" vertical="center"/>
    </xf>
    <xf borderId="8" fillId="10" fontId="4" numFmtId="4" xfId="0" applyAlignment="1" applyBorder="1" applyFont="1" applyNumberFormat="1">
      <alignment horizontal="center" vertical="center"/>
    </xf>
    <xf borderId="4" fillId="0" fontId="6" numFmtId="0" xfId="0" applyAlignment="1" applyBorder="1" applyFont="1">
      <alignment horizontal="center" readingOrder="0" shrinkToFit="0" vertical="bottom" wrapText="0"/>
    </xf>
    <xf borderId="11" fillId="0" fontId="6" numFmtId="0" xfId="0" applyAlignment="1" applyBorder="1" applyFont="1">
      <alignment horizontal="left" readingOrder="0" shrinkToFit="0" vertical="bottom" wrapText="0"/>
    </xf>
    <xf borderId="8" fillId="0" fontId="6" numFmtId="0" xfId="0" applyAlignment="1" applyBorder="1" applyFont="1">
      <alignment horizontal="right" readingOrder="0" shrinkToFit="0" vertical="bottom" wrapText="0"/>
    </xf>
    <xf borderId="8" fillId="0" fontId="6" numFmtId="4" xfId="0" applyAlignment="1" applyBorder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2" xfId="0" applyAlignment="1" applyFont="1" applyNumberFormat="1">
      <alignment horizontal="center" vertical="bottom"/>
    </xf>
    <xf borderId="0" fillId="0" fontId="6" numFmtId="4" xfId="0" applyAlignment="1" applyFont="1" applyNumberFormat="1">
      <alignment horizontal="center" readingOrder="0" shrinkToFit="0" vertical="bottom" wrapText="0"/>
    </xf>
    <xf borderId="12" fillId="11" fontId="6" numFmtId="0" xfId="0" applyAlignment="1" applyBorder="1" applyFill="1" applyFont="1">
      <alignment horizontal="center" readingOrder="0" shrinkToFit="0" vertical="bottom" wrapText="0"/>
    </xf>
    <xf borderId="4" fillId="11" fontId="6" numFmtId="0" xfId="0" applyAlignment="1" applyBorder="1" applyFont="1">
      <alignment horizontal="center" readingOrder="0" shrinkToFit="0" vertical="bottom" wrapText="0"/>
    </xf>
    <xf borderId="11" fillId="0" fontId="22" numFmtId="0" xfId="0" applyAlignment="1" applyBorder="1" applyFont="1">
      <alignment horizontal="center" readingOrder="0" shrinkToFit="0" vertical="bottom" wrapText="0"/>
    </xf>
    <xf borderId="8" fillId="0" fontId="6" numFmtId="49" xfId="0" applyAlignment="1" applyBorder="1" applyFont="1" applyNumberFormat="1">
      <alignment horizontal="right" readingOrder="0" shrinkToFit="0" vertical="bottom" wrapText="0"/>
    </xf>
    <xf borderId="8" fillId="11" fontId="6" numFmtId="0" xfId="0" applyAlignment="1" applyBorder="1" applyFont="1">
      <alignment readingOrder="0" shrinkToFit="0" vertical="bottom" wrapText="0"/>
    </xf>
    <xf borderId="12" fillId="0" fontId="20" numFmtId="0" xfId="0" applyAlignment="1" applyBorder="1" applyFont="1">
      <alignment horizontal="center" vertical="bottom"/>
    </xf>
    <xf borderId="4" fillId="7" fontId="1" numFmtId="2" xfId="0" applyAlignment="1" applyBorder="1" applyFont="1" applyNumberFormat="1">
      <alignment horizontal="right" vertical="bottom"/>
    </xf>
    <xf borderId="4" fillId="7" fontId="1" numFmtId="0" xfId="0" applyAlignment="1" applyBorder="1" applyFont="1">
      <alignment horizontal="right" vertical="bottom"/>
    </xf>
    <xf borderId="0" fillId="0" fontId="1" numFmtId="2" xfId="0" applyAlignment="1" applyFont="1" applyNumberFormat="1">
      <alignment horizontal="right" vertical="bottom"/>
    </xf>
    <xf borderId="11" fillId="0" fontId="20" numFmtId="0" xfId="0" applyAlignment="1" applyBorder="1" applyFont="1">
      <alignment horizontal="center" vertical="bottom"/>
    </xf>
    <xf borderId="8" fillId="0" fontId="1" numFmtId="3" xfId="0" applyAlignment="1" applyBorder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vertical="bottom"/>
    </xf>
    <xf borderId="8" fillId="0" fontId="1" numFmtId="168" xfId="0" applyAlignment="1" applyBorder="1" applyFont="1" applyNumberFormat="1">
      <alignment horizontal="right" vertical="bottom"/>
    </xf>
    <xf borderId="8" fillId="7" fontId="1" numFmtId="168" xfId="0" applyAlignment="1" applyBorder="1" applyFont="1" applyNumberFormat="1">
      <alignment horizontal="right" vertical="bottom"/>
    </xf>
    <xf borderId="7" fillId="0" fontId="20" numFmtId="0" xfId="0" applyAlignment="1" applyBorder="1" applyFont="1">
      <alignment shrinkToFit="0" vertical="bottom" wrapText="0"/>
    </xf>
    <xf borderId="12" fillId="3" fontId="6" numFmtId="0" xfId="0" applyBorder="1" applyFont="1"/>
    <xf borderId="12" fillId="7" fontId="6" numFmtId="0" xfId="0" applyBorder="1" applyFont="1"/>
    <xf borderId="8" fillId="7" fontId="6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7" fillId="0" fontId="1" numFmtId="3" xfId="0" applyAlignment="1" applyBorder="1" applyFont="1" applyNumberFormat="1">
      <alignment horizontal="right" vertical="bottom"/>
    </xf>
    <xf borderId="5" fillId="7" fontId="20" numFmtId="0" xfId="0" applyAlignment="1" applyBorder="1" applyFont="1">
      <alignment horizontal="center" vertical="center"/>
    </xf>
    <xf borderId="12" fillId="0" fontId="6" numFmtId="0" xfId="0" applyBorder="1" applyFont="1"/>
    <xf borderId="0" fillId="0" fontId="1" numFmtId="0" xfId="0" applyAlignment="1" applyFont="1">
      <alignment shrinkToFit="0" vertical="bottom" wrapText="0"/>
    </xf>
    <xf borderId="12" fillId="0" fontId="6" numFmtId="0" xfId="0" applyAlignment="1" applyBorder="1" applyFont="1">
      <alignment vertical="bottom"/>
    </xf>
    <xf borderId="9" fillId="0" fontId="1" numFmtId="0" xfId="0" applyAlignment="1" applyBorder="1" applyFont="1">
      <alignment shrinkToFit="0" vertical="bottom" wrapText="0"/>
    </xf>
    <xf borderId="9" fillId="7" fontId="1" numFmtId="0" xfId="0" applyAlignment="1" applyBorder="1" applyFont="1">
      <alignment vertical="bottom"/>
    </xf>
    <xf borderId="0" fillId="3" fontId="6" numFmtId="0" xfId="0" applyFont="1"/>
    <xf borderId="10" fillId="3" fontId="6" numFmtId="0" xfId="0" applyBorder="1" applyFont="1"/>
    <xf borderId="9" fillId="0" fontId="1" numFmtId="0" xfId="0" applyAlignment="1" applyBorder="1" applyFont="1">
      <alignment vertical="bottom"/>
    </xf>
    <xf borderId="0" fillId="0" fontId="1" numFmtId="0" xfId="0" applyFont="1"/>
    <xf borderId="10" fillId="0" fontId="1" numFmtId="0" xfId="0" applyBorder="1" applyFont="1"/>
    <xf borderId="6" fillId="7" fontId="1" numFmtId="0" xfId="0" applyAlignment="1" applyBorder="1" applyFont="1">
      <alignment vertical="bottom"/>
    </xf>
    <xf borderId="7" fillId="3" fontId="6" numFmtId="0" xfId="0" applyBorder="1" applyFont="1"/>
    <xf borderId="8" fillId="3" fontId="6" numFmtId="0" xfId="0" applyBorder="1" applyFont="1"/>
    <xf borderId="8" fillId="0" fontId="1" numFmtId="0" xfId="0" applyAlignment="1" applyBorder="1" applyFont="1">
      <alignment vertical="bottom"/>
    </xf>
    <xf borderId="12" fillId="0" fontId="1" numFmtId="0" xfId="0" applyAlignment="1" applyBorder="1" applyFont="1">
      <alignment readingOrder="0" vertical="bottom"/>
    </xf>
    <xf borderId="0" fillId="0" fontId="22" numFmtId="0" xfId="0" applyAlignment="1" applyFont="1">
      <alignment horizontal="left" readingOrder="0" shrinkToFit="0" vertical="bottom" wrapText="0"/>
    </xf>
    <xf borderId="12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horizontal="center" readingOrder="0" shrinkToFit="0" vertical="center" wrapText="0"/>
    </xf>
    <xf borderId="12" fillId="0" fontId="6" numFmtId="0" xfId="0" applyAlignment="1" applyBorder="1" applyFont="1">
      <alignment readingOrder="0" shrinkToFit="0" vertical="bottom" wrapText="0"/>
    </xf>
    <xf borderId="12" fillId="7" fontId="1" numFmtId="0" xfId="0" applyAlignment="1" applyBorder="1" applyFont="1">
      <alignment horizontal="right" vertical="bottom"/>
    </xf>
    <xf borderId="11" fillId="0" fontId="6" numFmtId="0" xfId="0" applyAlignment="1" applyBorder="1" applyFont="1">
      <alignment readingOrder="0" shrinkToFit="0" vertical="bottom" wrapText="0"/>
    </xf>
    <xf borderId="8" fillId="0" fontId="6" numFmtId="0" xfId="0" applyAlignment="1" applyBorder="1" applyFont="1">
      <alignment horizontal="right" shrinkToFit="0" vertical="bottom" wrapText="0"/>
    </xf>
    <xf borderId="2" fillId="7" fontId="1" numFmtId="0" xfId="0" applyAlignment="1" applyBorder="1" applyFont="1">
      <alignment horizontal="center" vertical="bottom"/>
    </xf>
    <xf borderId="4" fillId="7" fontId="1" numFmtId="0" xfId="0" applyAlignment="1" applyBorder="1" applyFont="1">
      <alignment horizontal="center" vertical="bottom"/>
    </xf>
    <xf borderId="4" fillId="7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8" fillId="3" fontId="1" numFmtId="0" xfId="0" applyAlignment="1" applyBorder="1" applyFont="1">
      <alignment horizontal="right" vertical="bottom"/>
    </xf>
    <xf borderId="12" fillId="12" fontId="7" numFmtId="0" xfId="0" applyAlignment="1" applyBorder="1" applyFill="1" applyFont="1">
      <alignment readingOrder="0"/>
    </xf>
    <xf borderId="1" fillId="7" fontId="7" numFmtId="0" xfId="0" applyAlignment="1" applyBorder="1" applyFont="1">
      <alignment horizontal="center" readingOrder="0" vertical="center"/>
    </xf>
    <xf borderId="0" fillId="13" fontId="1" numFmtId="0" xfId="0" applyAlignment="1" applyFill="1" applyFont="1">
      <alignment readingOrder="0"/>
    </xf>
    <xf borderId="12" fillId="14" fontId="6" numFmtId="0" xfId="0" applyAlignment="1" applyBorder="1" applyFill="1" applyFont="1">
      <alignment horizontal="center" readingOrder="0" shrinkToFit="0" vertical="bottom" wrapText="0"/>
    </xf>
    <xf borderId="12" fillId="14" fontId="7" numFmtId="0" xfId="0" applyAlignment="1" applyBorder="1" applyFont="1">
      <alignment readingOrder="0"/>
    </xf>
    <xf borderId="12" fillId="0" fontId="7" numFmtId="0" xfId="0" applyBorder="1" applyFont="1"/>
    <xf borderId="0" fillId="3" fontId="7" numFmtId="0" xfId="0" applyFont="1"/>
    <xf borderId="0" fillId="3" fontId="6" numFmtId="0" xfId="0" applyAlignment="1" applyFont="1">
      <alignment horizontal="center" readingOrder="0" shrinkToFit="0" vertical="bottom" wrapText="0"/>
    </xf>
    <xf borderId="0" fillId="3" fontId="22" numFmtId="0" xfId="0" applyAlignment="1" applyFont="1">
      <alignment horizontal="center" readingOrder="0" shrinkToFit="0" vertical="bottom" wrapText="0"/>
    </xf>
    <xf borderId="0" fillId="3" fontId="6" numFmtId="49" xfId="0" applyAlignment="1" applyFont="1" applyNumberFormat="1">
      <alignment horizontal="right" readingOrder="0" shrinkToFit="0" vertical="bottom" wrapText="0"/>
    </xf>
    <xf borderId="0" fillId="3" fontId="6" numFmtId="0" xfId="0" applyAlignment="1" applyFont="1">
      <alignment horizontal="right" readingOrder="0" shrinkToFit="0" vertical="bottom" wrapText="0"/>
    </xf>
    <xf borderId="0" fillId="3" fontId="6" numFmtId="4" xfId="0" applyAlignment="1" applyFont="1" applyNumberFormat="1">
      <alignment horizontal="right"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7" fontId="23" numFmtId="0" xfId="0" applyAlignment="1" applyFont="1">
      <alignment horizontal="center" readingOrder="0"/>
    </xf>
    <xf borderId="0" fillId="3" fontId="23" numFmtId="0" xfId="0" applyAlignment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0" fillId="3" fontId="7" numFmtId="0" xfId="0" applyAlignment="1" applyFont="1">
      <alignment horizontal="center" readingOrder="0"/>
    </xf>
    <xf borderId="12" fillId="11" fontId="7" numFmtId="0" xfId="0" applyAlignment="1" applyBorder="1" applyFont="1">
      <alignment readingOrder="0"/>
    </xf>
    <xf borderId="2" fillId="11" fontId="7" numFmtId="0" xfId="0" applyAlignment="1" applyBorder="1" applyFont="1">
      <alignment horizontal="center" readingOrder="0"/>
    </xf>
    <xf borderId="0" fillId="3" fontId="7" numFmtId="0" xfId="0" applyAlignment="1" applyFont="1">
      <alignment readingOrder="0"/>
    </xf>
    <xf borderId="12" fillId="0" fontId="7" numFmtId="0" xfId="0" applyAlignment="1" applyBorder="1" applyFont="1">
      <alignment readingOrder="0"/>
    </xf>
    <xf borderId="12" fillId="0" fontId="22" numFmtId="0" xfId="0" applyAlignment="1" applyBorder="1" applyFont="1">
      <alignment horizontal="center" readingOrder="0" shrinkToFit="0" vertical="bottom" wrapText="0"/>
    </xf>
    <xf borderId="0" fillId="6" fontId="22" numFmtId="0" xfId="0" applyAlignment="1" applyFont="1">
      <alignment horizontal="center" readingOrder="0" shrinkToFit="0" vertical="bottom" wrapText="0"/>
    </xf>
    <xf borderId="0" fillId="7" fontId="7" numFmtId="0" xfId="0" applyAlignment="1" applyFont="1">
      <alignment horizontal="center" readingOrder="0"/>
    </xf>
    <xf borderId="5" fillId="0" fontId="22" numFmtId="0" xfId="0" applyAlignment="1" applyBorder="1" applyFont="1">
      <alignment horizontal="center" readingOrder="0" shrinkToFit="0" vertical="bottom" wrapText="0"/>
    </xf>
    <xf borderId="13" fillId="6" fontId="6" numFmtId="0" xfId="0" applyAlignment="1" applyBorder="1" applyFont="1">
      <alignment shrinkToFit="0" vertical="bottom" wrapText="0"/>
    </xf>
    <xf borderId="13" fillId="11" fontId="6" numFmtId="0" xfId="0" applyAlignment="1" applyBorder="1" applyFont="1">
      <alignment readingOrder="0" shrinkToFit="0" vertical="bottom" wrapText="0"/>
    </xf>
    <xf borderId="0" fillId="7" fontId="21" numFmtId="0" xfId="0" applyAlignment="1" applyFont="1">
      <alignment horizontal="center" readingOrder="0"/>
    </xf>
    <xf borderId="12" fillId="13" fontId="7" numFmtId="0" xfId="0" applyAlignment="1" applyBorder="1" applyFont="1">
      <alignment readingOrder="0"/>
    </xf>
    <xf borderId="12" fillId="15" fontId="7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debeautify.org/" TargetMode="External"/><Relationship Id="rId10" Type="http://schemas.openxmlformats.org/officeDocument/2006/relationships/hyperlink" Target="https://jigsaw.w3.org/" TargetMode="External"/><Relationship Id="rId13" Type="http://schemas.openxmlformats.org/officeDocument/2006/relationships/hyperlink" Target="https://www.drlinkcheck.com/" TargetMode="External"/><Relationship Id="rId12" Type="http://schemas.openxmlformats.org/officeDocument/2006/relationships/hyperlink" Target="https://validator.w3.org/checklink" TargetMode="External"/><Relationship Id="rId1" Type="http://schemas.openxmlformats.org/officeDocument/2006/relationships/hyperlink" Target="https://validator.w3.org/" TargetMode="External"/><Relationship Id="rId2" Type="http://schemas.openxmlformats.org/officeDocument/2006/relationships/hyperlink" Target="https://wave.webaim.org/" TargetMode="External"/><Relationship Id="rId3" Type="http://schemas.openxmlformats.org/officeDocument/2006/relationships/hyperlink" Target="https://axe.deque.com/" TargetMode="External"/><Relationship Id="rId4" Type="http://schemas.openxmlformats.org/officeDocument/2006/relationships/hyperlink" Target="https://www.siteprice.org/" TargetMode="External"/><Relationship Id="rId9" Type="http://schemas.openxmlformats.org/officeDocument/2006/relationships/hyperlink" Target="https://pagespeed.web.dev/" TargetMode="External"/><Relationship Id="rId15" Type="http://schemas.openxmlformats.org/officeDocument/2006/relationships/hyperlink" Target="https://seomator.com/internal-link-checker" TargetMode="External"/><Relationship Id="rId14" Type="http://schemas.openxmlformats.org/officeDocument/2006/relationships/hyperlink" Target="https://adresults.com/tools/internal-link-checker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ahrefs.com/traffic-checker" TargetMode="External"/><Relationship Id="rId6" Type="http://schemas.openxmlformats.org/officeDocument/2006/relationships/hyperlink" Target="https://www.similarweb.com/" TargetMode="External"/><Relationship Id="rId7" Type="http://schemas.openxmlformats.org/officeDocument/2006/relationships/hyperlink" Target="https://tools.pingdom.com/" TargetMode="External"/><Relationship Id="rId8" Type="http://schemas.openxmlformats.org/officeDocument/2006/relationships/hyperlink" Target="https://www.debugbear.com/test/website-spee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B3" s="4" t="s">
        <v>2</v>
      </c>
      <c r="AC3" s="3"/>
      <c r="AD3" s="5"/>
    </row>
    <row r="4">
      <c r="A4" s="6"/>
      <c r="B4" s="7" t="s">
        <v>3</v>
      </c>
      <c r="C4" s="8"/>
      <c r="D4" s="8"/>
      <c r="E4" s="8"/>
      <c r="F4" s="8"/>
      <c r="G4" s="2" t="s">
        <v>4</v>
      </c>
      <c r="H4" s="3"/>
      <c r="I4" s="3"/>
      <c r="J4" s="3"/>
      <c r="K4" s="5"/>
      <c r="L4" s="7" t="s">
        <v>5</v>
      </c>
      <c r="M4" s="8"/>
      <c r="N4" s="8"/>
      <c r="O4" s="8"/>
      <c r="P4" s="9"/>
      <c r="Q4" s="2" t="s">
        <v>6</v>
      </c>
      <c r="R4" s="3"/>
      <c r="S4" s="3"/>
      <c r="T4" s="3"/>
      <c r="U4" s="5"/>
      <c r="V4" s="2" t="s">
        <v>7</v>
      </c>
      <c r="W4" s="3"/>
      <c r="X4" s="3"/>
      <c r="Y4" s="3"/>
      <c r="Z4" s="5"/>
      <c r="AB4" s="10" t="s">
        <v>8</v>
      </c>
      <c r="AC4" s="11"/>
      <c r="AD4" s="12"/>
      <c r="AE4" s="11"/>
      <c r="AF4" s="11"/>
      <c r="AG4" s="11"/>
      <c r="AH4" s="11"/>
      <c r="AI4" s="11"/>
      <c r="AJ4" s="11"/>
    </row>
    <row r="5">
      <c r="A5" s="13"/>
      <c r="B5" s="14" t="s">
        <v>9</v>
      </c>
      <c r="C5" s="15" t="s">
        <v>10</v>
      </c>
      <c r="D5" s="15" t="s">
        <v>11</v>
      </c>
      <c r="E5" s="15" t="s">
        <v>12</v>
      </c>
      <c r="F5" s="16"/>
      <c r="G5" s="17" t="s">
        <v>9</v>
      </c>
      <c r="H5" s="15" t="s">
        <v>10</v>
      </c>
      <c r="I5" s="17" t="s">
        <v>11</v>
      </c>
      <c r="J5" s="17" t="s">
        <v>12</v>
      </c>
      <c r="K5" s="16"/>
      <c r="L5" s="14" t="s">
        <v>9</v>
      </c>
      <c r="M5" s="15" t="s">
        <v>10</v>
      </c>
      <c r="N5" s="15" t="s">
        <v>11</v>
      </c>
      <c r="O5" s="15" t="s">
        <v>12</v>
      </c>
      <c r="P5" s="16"/>
      <c r="Q5" s="17" t="s">
        <v>9</v>
      </c>
      <c r="R5" s="15" t="s">
        <v>10</v>
      </c>
      <c r="S5" s="17" t="s">
        <v>11</v>
      </c>
      <c r="T5" s="17" t="s">
        <v>12</v>
      </c>
      <c r="U5" s="16"/>
      <c r="V5" s="17" t="s">
        <v>9</v>
      </c>
      <c r="W5" s="15" t="s">
        <v>10</v>
      </c>
      <c r="X5" s="17" t="s">
        <v>11</v>
      </c>
      <c r="Y5" s="17" t="s">
        <v>12</v>
      </c>
      <c r="Z5" s="16"/>
      <c r="AB5" s="18" t="s">
        <v>10</v>
      </c>
      <c r="AC5" s="19"/>
      <c r="AD5" s="20"/>
      <c r="AE5" s="19"/>
      <c r="AF5" s="19"/>
      <c r="AG5" s="19"/>
      <c r="AH5" s="19"/>
      <c r="AI5" s="19"/>
      <c r="AJ5" s="19"/>
    </row>
    <row r="6">
      <c r="A6" s="21">
        <v>1.0</v>
      </c>
      <c r="B6" s="14">
        <v>61.0</v>
      </c>
      <c r="C6" s="15">
        <v>83.0</v>
      </c>
      <c r="D6" s="15">
        <v>40.0</v>
      </c>
      <c r="E6" s="15">
        <v>43.0</v>
      </c>
      <c r="F6" s="22">
        <f t="shared" ref="F6:F20" si="1">AVERAGE(B6:E6)</f>
        <v>56.75</v>
      </c>
      <c r="G6" s="17">
        <v>4.0</v>
      </c>
      <c r="H6" s="17">
        <v>79.0</v>
      </c>
      <c r="I6" s="17">
        <v>58.0</v>
      </c>
      <c r="J6" s="17">
        <v>10.0</v>
      </c>
      <c r="K6" s="22">
        <f t="shared" ref="K6:K20" si="2">AVERAGE(G6:J6)</f>
        <v>37.75</v>
      </c>
      <c r="L6" s="14">
        <v>170.0</v>
      </c>
      <c r="M6" s="15">
        <v>83.0</v>
      </c>
      <c r="N6" s="15">
        <v>156.0</v>
      </c>
      <c r="O6" s="15">
        <v>39.0</v>
      </c>
      <c r="P6" s="22">
        <f t="shared" ref="P6:P20" si="3">AVERAGE(L6:O6)</f>
        <v>112</v>
      </c>
      <c r="Q6" s="17">
        <v>10.0</v>
      </c>
      <c r="R6" s="17">
        <v>85.0</v>
      </c>
      <c r="S6" s="17">
        <v>11.0</v>
      </c>
      <c r="T6" s="17">
        <v>22.0</v>
      </c>
      <c r="U6" s="22">
        <f t="shared" ref="U6:U20" si="4">AVERAGE(Q6:T6)</f>
        <v>32</v>
      </c>
      <c r="V6" s="17">
        <v>10.0</v>
      </c>
      <c r="W6" s="17">
        <v>80.0</v>
      </c>
      <c r="X6" s="17">
        <v>28.0</v>
      </c>
      <c r="Y6" s="17">
        <v>35.0</v>
      </c>
      <c r="Z6" s="23">
        <f t="shared" ref="Z6:Z20" si="5">AVERAGE(V6:Y6)</f>
        <v>38.25</v>
      </c>
      <c r="AB6" s="10" t="s">
        <v>13</v>
      </c>
      <c r="AC6" s="11"/>
      <c r="AD6" s="12"/>
      <c r="AE6" s="11"/>
      <c r="AF6" s="11"/>
      <c r="AG6" s="11"/>
      <c r="AH6" s="11"/>
      <c r="AI6" s="11"/>
      <c r="AJ6" s="11"/>
    </row>
    <row r="7">
      <c r="A7" s="21">
        <v>2.0</v>
      </c>
      <c r="B7" s="14">
        <v>65.0</v>
      </c>
      <c r="C7" s="15">
        <v>79.0</v>
      </c>
      <c r="D7" s="15">
        <v>41.0</v>
      </c>
      <c r="E7" s="15">
        <v>44.0</v>
      </c>
      <c r="F7" s="22">
        <f t="shared" si="1"/>
        <v>57.25</v>
      </c>
      <c r="G7" s="17">
        <v>4.0</v>
      </c>
      <c r="H7" s="17">
        <v>79.0</v>
      </c>
      <c r="I7" s="17">
        <v>58.0</v>
      </c>
      <c r="J7" s="17">
        <v>63.0</v>
      </c>
      <c r="K7" s="22">
        <f t="shared" si="2"/>
        <v>51</v>
      </c>
      <c r="L7" s="14">
        <v>170.0</v>
      </c>
      <c r="M7" s="15">
        <v>83.0</v>
      </c>
      <c r="N7" s="15">
        <v>156.0</v>
      </c>
      <c r="O7" s="15">
        <v>39.0</v>
      </c>
      <c r="P7" s="22">
        <f t="shared" si="3"/>
        <v>112</v>
      </c>
      <c r="Q7" s="17">
        <v>10.0</v>
      </c>
      <c r="R7" s="17">
        <v>85.0</v>
      </c>
      <c r="S7" s="17">
        <v>13.0</v>
      </c>
      <c r="T7" s="17">
        <v>22.0</v>
      </c>
      <c r="U7" s="22">
        <f t="shared" si="4"/>
        <v>32.5</v>
      </c>
      <c r="V7" s="17">
        <v>10.0</v>
      </c>
      <c r="W7" s="17">
        <v>80.0</v>
      </c>
      <c r="X7" s="17">
        <v>28.0</v>
      </c>
      <c r="Y7" s="17">
        <v>35.0</v>
      </c>
      <c r="Z7" s="23">
        <f t="shared" si="5"/>
        <v>38.25</v>
      </c>
      <c r="AB7" s="24" t="s">
        <v>14</v>
      </c>
      <c r="AC7" s="25"/>
      <c r="AD7" s="26"/>
      <c r="AE7" s="11"/>
      <c r="AF7" s="11"/>
      <c r="AG7" s="11"/>
      <c r="AH7" s="11"/>
      <c r="AI7" s="11"/>
      <c r="AJ7" s="11"/>
    </row>
    <row r="8">
      <c r="A8" s="21">
        <v>3.0</v>
      </c>
      <c r="B8" s="14">
        <v>65.0</v>
      </c>
      <c r="C8" s="15">
        <v>65.0</v>
      </c>
      <c r="D8" s="15">
        <v>41.0</v>
      </c>
      <c r="E8" s="15">
        <v>44.0</v>
      </c>
      <c r="F8" s="22">
        <f t="shared" si="1"/>
        <v>53.75</v>
      </c>
      <c r="G8" s="17">
        <v>4.0</v>
      </c>
      <c r="H8" s="17">
        <v>75.0</v>
      </c>
      <c r="I8" s="17">
        <v>58.0</v>
      </c>
      <c r="J8" s="17">
        <v>62.0</v>
      </c>
      <c r="K8" s="22">
        <f t="shared" si="2"/>
        <v>49.75</v>
      </c>
      <c r="L8" s="14">
        <v>170.0</v>
      </c>
      <c r="M8" s="15">
        <v>83.0</v>
      </c>
      <c r="N8" s="15">
        <v>156.0</v>
      </c>
      <c r="O8" s="15">
        <v>39.0</v>
      </c>
      <c r="P8" s="22">
        <f t="shared" si="3"/>
        <v>112</v>
      </c>
      <c r="Q8" s="17">
        <v>10.0</v>
      </c>
      <c r="R8" s="17">
        <v>85.0</v>
      </c>
      <c r="S8" s="17">
        <v>13.0</v>
      </c>
      <c r="T8" s="17">
        <v>22.0</v>
      </c>
      <c r="U8" s="22">
        <f t="shared" si="4"/>
        <v>32.5</v>
      </c>
      <c r="V8" s="17">
        <v>10.0</v>
      </c>
      <c r="W8" s="17">
        <v>82.0</v>
      </c>
      <c r="X8" s="17">
        <v>28.0</v>
      </c>
      <c r="Y8" s="17">
        <v>34.0</v>
      </c>
      <c r="Z8" s="23">
        <f t="shared" si="5"/>
        <v>38.5</v>
      </c>
      <c r="AB8" s="27"/>
      <c r="AC8" s="27"/>
      <c r="AD8" s="27"/>
      <c r="AE8" s="27"/>
      <c r="AF8" s="27"/>
      <c r="AG8" s="27"/>
      <c r="AH8" s="27"/>
      <c r="AI8" s="27"/>
      <c r="AJ8" s="27"/>
    </row>
    <row r="9">
      <c r="A9" s="21">
        <v>4.0</v>
      </c>
      <c r="B9" s="14">
        <v>65.0</v>
      </c>
      <c r="C9" s="15">
        <v>65.0</v>
      </c>
      <c r="D9" s="15">
        <v>41.0</v>
      </c>
      <c r="E9" s="15">
        <v>23.0</v>
      </c>
      <c r="F9" s="22">
        <f t="shared" si="1"/>
        <v>48.5</v>
      </c>
      <c r="G9" s="17">
        <v>4.0</v>
      </c>
      <c r="H9" s="17">
        <v>79.0</v>
      </c>
      <c r="I9" s="17">
        <v>58.0</v>
      </c>
      <c r="J9" s="17">
        <v>63.0</v>
      </c>
      <c r="K9" s="22">
        <f t="shared" si="2"/>
        <v>51</v>
      </c>
      <c r="L9" s="14">
        <v>170.0</v>
      </c>
      <c r="M9" s="15">
        <v>83.0</v>
      </c>
      <c r="N9" s="15">
        <v>156.0</v>
      </c>
      <c r="O9" s="15">
        <v>39.0</v>
      </c>
      <c r="P9" s="22">
        <f t="shared" si="3"/>
        <v>112</v>
      </c>
      <c r="Q9" s="17">
        <v>10.0</v>
      </c>
      <c r="R9" s="17">
        <v>85.0</v>
      </c>
      <c r="S9" s="17">
        <v>13.0</v>
      </c>
      <c r="T9" s="17">
        <v>22.0</v>
      </c>
      <c r="U9" s="22">
        <f t="shared" si="4"/>
        <v>32.5</v>
      </c>
      <c r="V9" s="17">
        <v>10.0</v>
      </c>
      <c r="W9" s="17">
        <v>80.0</v>
      </c>
      <c r="X9" s="17">
        <v>53.0</v>
      </c>
      <c r="Y9" s="17">
        <v>35.0</v>
      </c>
      <c r="Z9" s="23">
        <f t="shared" si="5"/>
        <v>44.5</v>
      </c>
      <c r="AB9" s="27"/>
      <c r="AC9" s="27"/>
      <c r="AD9" s="27"/>
      <c r="AE9" s="27"/>
      <c r="AF9" s="27"/>
      <c r="AG9" s="27"/>
      <c r="AH9" s="27"/>
      <c r="AI9" s="27"/>
      <c r="AJ9" s="27"/>
    </row>
    <row r="10">
      <c r="A10" s="21">
        <v>5.0</v>
      </c>
      <c r="B10" s="14">
        <v>65.0</v>
      </c>
      <c r="C10" s="15">
        <v>65.0</v>
      </c>
      <c r="D10" s="15">
        <v>41.0</v>
      </c>
      <c r="E10" s="15">
        <v>24.0</v>
      </c>
      <c r="F10" s="22">
        <f t="shared" si="1"/>
        <v>48.75</v>
      </c>
      <c r="G10" s="17">
        <v>4.0</v>
      </c>
      <c r="H10" s="17">
        <v>79.0</v>
      </c>
      <c r="I10" s="17">
        <v>58.0</v>
      </c>
      <c r="J10" s="17">
        <v>64.0</v>
      </c>
      <c r="K10" s="22">
        <f t="shared" si="2"/>
        <v>51.25</v>
      </c>
      <c r="L10" s="14">
        <v>170.0</v>
      </c>
      <c r="M10" s="15">
        <v>83.0</v>
      </c>
      <c r="N10" s="15">
        <v>156.0</v>
      </c>
      <c r="O10" s="15">
        <v>39.0</v>
      </c>
      <c r="P10" s="22">
        <f t="shared" si="3"/>
        <v>112</v>
      </c>
      <c r="Q10" s="17">
        <v>10.0</v>
      </c>
      <c r="R10" s="17">
        <v>85.0</v>
      </c>
      <c r="S10" s="17">
        <v>13.0</v>
      </c>
      <c r="T10" s="17">
        <v>22.0</v>
      </c>
      <c r="U10" s="22">
        <f t="shared" si="4"/>
        <v>32.5</v>
      </c>
      <c r="V10" s="17">
        <v>10.0</v>
      </c>
      <c r="W10" s="17">
        <v>80.0</v>
      </c>
      <c r="X10" s="17">
        <v>53.0</v>
      </c>
      <c r="Y10" s="17">
        <v>35.0</v>
      </c>
      <c r="Z10" s="23">
        <f t="shared" si="5"/>
        <v>44.5</v>
      </c>
      <c r="AB10" s="27"/>
      <c r="AC10" s="27"/>
      <c r="AD10" s="27"/>
      <c r="AE10" s="27"/>
      <c r="AF10" s="27"/>
      <c r="AG10" s="27"/>
      <c r="AH10" s="27"/>
      <c r="AI10" s="27"/>
      <c r="AJ10" s="27"/>
    </row>
    <row r="11">
      <c r="A11" s="21">
        <v>6.0</v>
      </c>
      <c r="B11" s="14">
        <v>65.0</v>
      </c>
      <c r="C11" s="15">
        <v>78.0</v>
      </c>
      <c r="D11" s="15">
        <v>41.0</v>
      </c>
      <c r="E11" s="15">
        <v>11.0</v>
      </c>
      <c r="F11" s="22">
        <f t="shared" si="1"/>
        <v>48.75</v>
      </c>
      <c r="G11" s="17">
        <v>4.0</v>
      </c>
      <c r="H11" s="17">
        <v>79.0</v>
      </c>
      <c r="I11" s="17">
        <v>58.0</v>
      </c>
      <c r="J11" s="17">
        <v>64.0</v>
      </c>
      <c r="K11" s="22">
        <f t="shared" si="2"/>
        <v>51.25</v>
      </c>
      <c r="L11" s="14">
        <v>170.0</v>
      </c>
      <c r="M11" s="15">
        <v>83.0</v>
      </c>
      <c r="N11" s="15">
        <v>156.0</v>
      </c>
      <c r="O11" s="15">
        <v>39.0</v>
      </c>
      <c r="P11" s="22">
        <f t="shared" si="3"/>
        <v>112</v>
      </c>
      <c r="Q11" s="17">
        <v>10.0</v>
      </c>
      <c r="R11" s="17">
        <v>85.0</v>
      </c>
      <c r="S11" s="17">
        <v>11.0</v>
      </c>
      <c r="T11" s="17">
        <v>22.0</v>
      </c>
      <c r="U11" s="22">
        <f t="shared" si="4"/>
        <v>32</v>
      </c>
      <c r="V11" s="17">
        <v>10.0</v>
      </c>
      <c r="W11" s="17">
        <v>82.0</v>
      </c>
      <c r="X11" s="17">
        <v>28.0</v>
      </c>
      <c r="Y11" s="17">
        <v>34.0</v>
      </c>
      <c r="Z11" s="23">
        <f t="shared" si="5"/>
        <v>38.5</v>
      </c>
      <c r="AB11" s="27"/>
      <c r="AC11" s="27"/>
      <c r="AD11" s="27"/>
      <c r="AE11" s="27"/>
      <c r="AF11" s="27"/>
      <c r="AG11" s="27"/>
      <c r="AH11" s="27"/>
      <c r="AI11" s="27"/>
      <c r="AJ11" s="27"/>
    </row>
    <row r="12">
      <c r="A12" s="21">
        <v>7.0</v>
      </c>
      <c r="B12" s="14">
        <v>65.0</v>
      </c>
      <c r="C12" s="15">
        <v>65.0</v>
      </c>
      <c r="D12" s="15">
        <v>41.0</v>
      </c>
      <c r="E12" s="15">
        <v>44.0</v>
      </c>
      <c r="F12" s="22">
        <f t="shared" si="1"/>
        <v>53.75</v>
      </c>
      <c r="G12" s="17">
        <v>4.0</v>
      </c>
      <c r="H12" s="17">
        <v>79.0</v>
      </c>
      <c r="I12" s="17">
        <v>58.0</v>
      </c>
      <c r="J12" s="17">
        <v>64.0</v>
      </c>
      <c r="K12" s="22">
        <f t="shared" si="2"/>
        <v>51.25</v>
      </c>
      <c r="L12" s="14">
        <v>170.0</v>
      </c>
      <c r="M12" s="15">
        <v>83.0</v>
      </c>
      <c r="N12" s="15">
        <v>156.0</v>
      </c>
      <c r="O12" s="15">
        <v>39.0</v>
      </c>
      <c r="P12" s="22">
        <f t="shared" si="3"/>
        <v>112</v>
      </c>
      <c r="Q12" s="17">
        <v>10.0</v>
      </c>
      <c r="R12" s="17">
        <v>85.0</v>
      </c>
      <c r="S12" s="17">
        <v>13.0</v>
      </c>
      <c r="T12" s="17">
        <v>22.0</v>
      </c>
      <c r="U12" s="22">
        <f t="shared" si="4"/>
        <v>32.5</v>
      </c>
      <c r="V12" s="17">
        <v>10.0</v>
      </c>
      <c r="W12" s="17">
        <v>82.0</v>
      </c>
      <c r="X12" s="17">
        <v>28.0</v>
      </c>
      <c r="Y12" s="17">
        <v>34.0</v>
      </c>
      <c r="Z12" s="23">
        <f t="shared" si="5"/>
        <v>38.5</v>
      </c>
      <c r="AB12" s="28"/>
      <c r="AC12" s="27"/>
      <c r="AD12" s="27"/>
      <c r="AE12" s="27"/>
      <c r="AF12" s="27"/>
      <c r="AG12" s="27"/>
      <c r="AH12" s="27"/>
      <c r="AI12" s="27"/>
      <c r="AJ12" s="27"/>
    </row>
    <row r="13">
      <c r="A13" s="21">
        <v>8.0</v>
      </c>
      <c r="B13" s="14">
        <v>65.0</v>
      </c>
      <c r="C13" s="15">
        <v>65.0</v>
      </c>
      <c r="D13" s="15">
        <v>42.0</v>
      </c>
      <c r="E13" s="15">
        <v>57.0</v>
      </c>
      <c r="F13" s="22">
        <f t="shared" si="1"/>
        <v>57.25</v>
      </c>
      <c r="G13" s="17">
        <v>4.0</v>
      </c>
      <c r="H13" s="17">
        <v>79.0</v>
      </c>
      <c r="I13" s="17">
        <v>58.0</v>
      </c>
      <c r="J13" s="17">
        <v>63.0</v>
      </c>
      <c r="K13" s="22">
        <f t="shared" si="2"/>
        <v>51</v>
      </c>
      <c r="L13" s="14">
        <v>170.0</v>
      </c>
      <c r="M13" s="15">
        <v>83.0</v>
      </c>
      <c r="N13" s="15">
        <v>156.0</v>
      </c>
      <c r="O13" s="15">
        <v>39.0</v>
      </c>
      <c r="P13" s="22">
        <f t="shared" si="3"/>
        <v>112</v>
      </c>
      <c r="Q13" s="17">
        <v>10.0</v>
      </c>
      <c r="R13" s="17">
        <v>85.0</v>
      </c>
      <c r="S13" s="17">
        <v>11.0</v>
      </c>
      <c r="T13" s="17">
        <v>22.0</v>
      </c>
      <c r="U13" s="22">
        <f t="shared" si="4"/>
        <v>32</v>
      </c>
      <c r="V13" s="17">
        <v>10.0</v>
      </c>
      <c r="W13" s="17">
        <v>80.0</v>
      </c>
      <c r="X13" s="17">
        <v>53.0</v>
      </c>
      <c r="Y13" s="17">
        <v>36.0</v>
      </c>
      <c r="Z13" s="23">
        <f t="shared" si="5"/>
        <v>44.75</v>
      </c>
      <c r="AB13" s="27"/>
      <c r="AC13" s="27"/>
      <c r="AD13" s="27"/>
      <c r="AE13" s="27"/>
      <c r="AF13" s="27"/>
      <c r="AG13" s="27"/>
      <c r="AH13" s="27"/>
      <c r="AI13" s="27"/>
      <c r="AJ13" s="27"/>
    </row>
    <row r="14">
      <c r="A14" s="21">
        <v>9.0</v>
      </c>
      <c r="B14" s="14">
        <v>65.0</v>
      </c>
      <c r="C14" s="15">
        <v>75.0</v>
      </c>
      <c r="D14" s="15">
        <v>42.0</v>
      </c>
      <c r="E14" s="15">
        <v>57.0</v>
      </c>
      <c r="F14" s="22">
        <f t="shared" si="1"/>
        <v>59.75</v>
      </c>
      <c r="G14" s="17">
        <v>4.0</v>
      </c>
      <c r="H14" s="17">
        <v>75.0</v>
      </c>
      <c r="I14" s="17">
        <v>58.0</v>
      </c>
      <c r="J14" s="17">
        <v>63.0</v>
      </c>
      <c r="K14" s="22">
        <f t="shared" si="2"/>
        <v>50</v>
      </c>
      <c r="L14" s="14">
        <v>170.0</v>
      </c>
      <c r="M14" s="15">
        <v>83.0</v>
      </c>
      <c r="N14" s="15">
        <v>156.0</v>
      </c>
      <c r="O14" s="15">
        <v>39.0</v>
      </c>
      <c r="P14" s="22">
        <f t="shared" si="3"/>
        <v>112</v>
      </c>
      <c r="Q14" s="17">
        <v>10.0</v>
      </c>
      <c r="R14" s="17">
        <v>85.0</v>
      </c>
      <c r="S14" s="17">
        <v>11.0</v>
      </c>
      <c r="T14" s="17">
        <v>22.0</v>
      </c>
      <c r="U14" s="22">
        <f t="shared" si="4"/>
        <v>32</v>
      </c>
      <c r="V14" s="17">
        <v>10.0</v>
      </c>
      <c r="W14" s="17">
        <v>82.0</v>
      </c>
      <c r="X14" s="17">
        <v>28.0</v>
      </c>
      <c r="Y14" s="17">
        <v>34.0</v>
      </c>
      <c r="Z14" s="23">
        <f t="shared" si="5"/>
        <v>38.5</v>
      </c>
      <c r="AB14" s="27"/>
      <c r="AC14" s="27"/>
      <c r="AD14" s="27"/>
      <c r="AE14" s="27"/>
      <c r="AF14" s="27"/>
      <c r="AG14" s="27"/>
      <c r="AH14" s="27"/>
      <c r="AI14" s="27"/>
      <c r="AJ14" s="27"/>
    </row>
    <row r="15">
      <c r="A15" s="21">
        <v>10.0</v>
      </c>
      <c r="B15" s="14">
        <v>65.0</v>
      </c>
      <c r="C15" s="15">
        <v>65.0</v>
      </c>
      <c r="D15" s="15">
        <v>39.0</v>
      </c>
      <c r="E15" s="15">
        <v>14.0</v>
      </c>
      <c r="F15" s="22">
        <f t="shared" si="1"/>
        <v>45.75</v>
      </c>
      <c r="G15" s="17">
        <v>4.0</v>
      </c>
      <c r="H15" s="17">
        <v>75.0</v>
      </c>
      <c r="I15" s="17">
        <v>58.0</v>
      </c>
      <c r="J15" s="17">
        <v>63.0</v>
      </c>
      <c r="K15" s="22">
        <f t="shared" si="2"/>
        <v>50</v>
      </c>
      <c r="L15" s="14">
        <v>170.0</v>
      </c>
      <c r="M15" s="15">
        <v>83.0</v>
      </c>
      <c r="N15" s="15">
        <v>156.0</v>
      </c>
      <c r="O15" s="15">
        <v>39.0</v>
      </c>
      <c r="P15" s="22">
        <f t="shared" si="3"/>
        <v>112</v>
      </c>
      <c r="Q15" s="17">
        <v>4.0</v>
      </c>
      <c r="R15" s="17">
        <v>79.0</v>
      </c>
      <c r="S15" s="17">
        <v>57.0</v>
      </c>
      <c r="T15" s="17">
        <v>22.0</v>
      </c>
      <c r="U15" s="22">
        <f t="shared" si="4"/>
        <v>40.5</v>
      </c>
      <c r="V15" s="17">
        <v>10.0</v>
      </c>
      <c r="W15" s="17">
        <v>80.0</v>
      </c>
      <c r="X15" s="17">
        <v>53.0</v>
      </c>
      <c r="Y15" s="17">
        <v>35.0</v>
      </c>
      <c r="Z15" s="23">
        <f t="shared" si="5"/>
        <v>44.5</v>
      </c>
      <c r="AB15" s="27"/>
      <c r="AC15" s="27"/>
      <c r="AD15" s="27"/>
      <c r="AE15" s="27"/>
      <c r="AF15" s="27"/>
      <c r="AG15" s="27"/>
      <c r="AH15" s="27"/>
      <c r="AI15" s="27"/>
      <c r="AJ15" s="27"/>
    </row>
    <row r="16">
      <c r="A16" s="21">
        <v>11.0</v>
      </c>
      <c r="B16" s="14">
        <v>61.0</v>
      </c>
      <c r="C16" s="15">
        <v>65.0</v>
      </c>
      <c r="D16" s="15">
        <v>43.0</v>
      </c>
      <c r="E16" s="15">
        <v>25.0</v>
      </c>
      <c r="F16" s="22">
        <f t="shared" si="1"/>
        <v>48.5</v>
      </c>
      <c r="G16" s="17">
        <v>4.0</v>
      </c>
      <c r="H16" s="17">
        <v>79.0</v>
      </c>
      <c r="I16" s="17">
        <v>58.0</v>
      </c>
      <c r="J16" s="17">
        <v>59.0</v>
      </c>
      <c r="K16" s="22">
        <f t="shared" si="2"/>
        <v>50</v>
      </c>
      <c r="L16" s="14">
        <v>170.0</v>
      </c>
      <c r="M16" s="15">
        <v>83.0</v>
      </c>
      <c r="N16" s="15">
        <v>156.0</v>
      </c>
      <c r="O16" s="15">
        <v>39.0</v>
      </c>
      <c r="P16" s="22">
        <f t="shared" si="3"/>
        <v>112</v>
      </c>
      <c r="Q16" s="17">
        <v>10.0</v>
      </c>
      <c r="R16" s="17">
        <v>85.0</v>
      </c>
      <c r="S16" s="17">
        <v>13.0</v>
      </c>
      <c r="T16" s="17">
        <v>22.0</v>
      </c>
      <c r="U16" s="22">
        <f t="shared" si="4"/>
        <v>32.5</v>
      </c>
      <c r="V16" s="17">
        <v>10.0</v>
      </c>
      <c r="W16" s="17">
        <v>82.0</v>
      </c>
      <c r="X16" s="17">
        <v>28.0</v>
      </c>
      <c r="Y16" s="17">
        <v>34.0</v>
      </c>
      <c r="Z16" s="23">
        <f t="shared" si="5"/>
        <v>38.5</v>
      </c>
      <c r="AB16" s="27"/>
      <c r="AC16" s="27"/>
      <c r="AD16" s="27"/>
      <c r="AE16" s="27"/>
      <c r="AF16" s="27"/>
      <c r="AG16" s="27"/>
      <c r="AH16" s="27"/>
      <c r="AI16" s="27"/>
      <c r="AJ16" s="27"/>
    </row>
    <row r="17">
      <c r="A17" s="21">
        <v>12.0</v>
      </c>
      <c r="B17" s="14">
        <v>65.0</v>
      </c>
      <c r="C17" s="15">
        <v>75.0</v>
      </c>
      <c r="D17" s="15">
        <v>43.0</v>
      </c>
      <c r="E17" s="15">
        <v>58.0</v>
      </c>
      <c r="F17" s="22">
        <f t="shared" si="1"/>
        <v>60.25</v>
      </c>
      <c r="G17" s="17">
        <v>4.0</v>
      </c>
      <c r="H17" s="17">
        <v>79.0</v>
      </c>
      <c r="I17" s="17">
        <v>58.0</v>
      </c>
      <c r="J17" s="17">
        <v>63.0</v>
      </c>
      <c r="K17" s="22">
        <f t="shared" si="2"/>
        <v>51</v>
      </c>
      <c r="L17" s="14">
        <v>170.0</v>
      </c>
      <c r="M17" s="15">
        <v>83.0</v>
      </c>
      <c r="N17" s="15">
        <v>156.0</v>
      </c>
      <c r="O17" s="15">
        <v>39.0</v>
      </c>
      <c r="P17" s="22">
        <f t="shared" si="3"/>
        <v>112</v>
      </c>
      <c r="Q17" s="17">
        <v>10.0</v>
      </c>
      <c r="R17" s="17">
        <v>85.0</v>
      </c>
      <c r="S17" s="17">
        <v>11.0</v>
      </c>
      <c r="T17" s="17">
        <v>22.0</v>
      </c>
      <c r="U17" s="22">
        <f t="shared" si="4"/>
        <v>32</v>
      </c>
      <c r="V17" s="17">
        <v>10.0</v>
      </c>
      <c r="W17" s="17">
        <v>82.0</v>
      </c>
      <c r="X17" s="17">
        <v>28.0</v>
      </c>
      <c r="Y17" s="17">
        <v>35.0</v>
      </c>
      <c r="Z17" s="23">
        <f t="shared" si="5"/>
        <v>38.75</v>
      </c>
      <c r="AB17" s="27"/>
      <c r="AC17" s="27"/>
      <c r="AD17" s="27"/>
      <c r="AE17" s="27"/>
      <c r="AF17" s="27"/>
      <c r="AG17" s="27"/>
      <c r="AH17" s="27"/>
      <c r="AI17" s="27"/>
      <c r="AJ17" s="27"/>
    </row>
    <row r="18">
      <c r="A18" s="21">
        <v>13.0</v>
      </c>
      <c r="B18" s="14">
        <v>65.0</v>
      </c>
      <c r="C18" s="15">
        <v>79.0</v>
      </c>
      <c r="D18" s="15">
        <v>43.0</v>
      </c>
      <c r="E18" s="15">
        <v>58.0</v>
      </c>
      <c r="F18" s="22">
        <f t="shared" si="1"/>
        <v>61.25</v>
      </c>
      <c r="G18" s="17">
        <v>4.0</v>
      </c>
      <c r="H18" s="17">
        <v>79.0</v>
      </c>
      <c r="I18" s="17">
        <v>58.0</v>
      </c>
      <c r="J18" s="17">
        <v>63.0</v>
      </c>
      <c r="K18" s="22">
        <f t="shared" si="2"/>
        <v>51</v>
      </c>
      <c r="L18" s="14">
        <v>170.0</v>
      </c>
      <c r="M18" s="15">
        <v>83.0</v>
      </c>
      <c r="N18" s="15">
        <v>156.0</v>
      </c>
      <c r="O18" s="15">
        <v>39.0</v>
      </c>
      <c r="P18" s="22">
        <f t="shared" si="3"/>
        <v>112</v>
      </c>
      <c r="Q18" s="17">
        <v>10.0</v>
      </c>
      <c r="R18" s="17">
        <v>85.0</v>
      </c>
      <c r="S18" s="17">
        <v>13.0</v>
      </c>
      <c r="T18" s="17">
        <v>22.0</v>
      </c>
      <c r="U18" s="22">
        <f t="shared" si="4"/>
        <v>32.5</v>
      </c>
      <c r="V18" s="17">
        <v>10.0</v>
      </c>
      <c r="W18" s="17">
        <v>80.0</v>
      </c>
      <c r="X18" s="17">
        <v>53.0</v>
      </c>
      <c r="Y18" s="17">
        <v>35.0</v>
      </c>
      <c r="Z18" s="23">
        <f t="shared" si="5"/>
        <v>44.5</v>
      </c>
      <c r="AB18" s="27"/>
      <c r="AC18" s="27"/>
      <c r="AD18" s="27"/>
      <c r="AE18" s="27"/>
      <c r="AF18" s="27"/>
      <c r="AG18" s="27"/>
      <c r="AH18" s="27"/>
      <c r="AI18" s="27"/>
      <c r="AJ18" s="27"/>
    </row>
    <row r="19">
      <c r="A19" s="21">
        <v>14.0</v>
      </c>
      <c r="B19" s="14">
        <v>65.0</v>
      </c>
      <c r="C19" s="15">
        <v>65.0</v>
      </c>
      <c r="D19" s="15">
        <v>43.0</v>
      </c>
      <c r="E19" s="15">
        <v>58.0</v>
      </c>
      <c r="F19" s="22">
        <f t="shared" si="1"/>
        <v>57.75</v>
      </c>
      <c r="G19" s="17">
        <v>4.0</v>
      </c>
      <c r="H19" s="17">
        <v>79.0</v>
      </c>
      <c r="I19" s="17">
        <v>58.0</v>
      </c>
      <c r="J19" s="17">
        <v>63.0</v>
      </c>
      <c r="K19" s="22">
        <f t="shared" si="2"/>
        <v>51</v>
      </c>
      <c r="L19" s="14">
        <v>170.0</v>
      </c>
      <c r="M19" s="15">
        <v>83.0</v>
      </c>
      <c r="N19" s="15">
        <v>156.0</v>
      </c>
      <c r="O19" s="15">
        <v>39.0</v>
      </c>
      <c r="P19" s="22">
        <f t="shared" si="3"/>
        <v>112</v>
      </c>
      <c r="Q19" s="17">
        <v>10.0</v>
      </c>
      <c r="R19" s="17">
        <v>85.0</v>
      </c>
      <c r="S19" s="17">
        <v>12.0</v>
      </c>
      <c r="T19" s="17">
        <v>22.0</v>
      </c>
      <c r="U19" s="22">
        <f t="shared" si="4"/>
        <v>32.25</v>
      </c>
      <c r="V19" s="17">
        <v>10.0</v>
      </c>
      <c r="W19" s="17">
        <v>82.0</v>
      </c>
      <c r="X19" s="17">
        <v>28.0</v>
      </c>
      <c r="Y19" s="17">
        <v>34.0</v>
      </c>
      <c r="Z19" s="23">
        <f t="shared" si="5"/>
        <v>38.5</v>
      </c>
      <c r="AB19" s="27"/>
      <c r="AC19" s="27"/>
      <c r="AD19" s="27"/>
      <c r="AE19" s="27"/>
      <c r="AF19" s="27"/>
      <c r="AG19" s="27"/>
      <c r="AH19" s="27"/>
      <c r="AI19" s="27"/>
      <c r="AJ19" s="27"/>
    </row>
    <row r="20">
      <c r="A20" s="21">
        <v>15.0</v>
      </c>
      <c r="B20" s="14">
        <v>65.0</v>
      </c>
      <c r="C20" s="15">
        <v>65.0</v>
      </c>
      <c r="D20" s="15">
        <v>43.0</v>
      </c>
      <c r="E20" s="15">
        <v>58.0</v>
      </c>
      <c r="F20" s="22">
        <f t="shared" si="1"/>
        <v>57.75</v>
      </c>
      <c r="G20" s="17">
        <v>4.0</v>
      </c>
      <c r="H20" s="17">
        <v>79.0</v>
      </c>
      <c r="I20" s="17">
        <v>58.0</v>
      </c>
      <c r="J20" s="17">
        <v>59.0</v>
      </c>
      <c r="K20" s="22">
        <f t="shared" si="2"/>
        <v>50</v>
      </c>
      <c r="L20" s="14">
        <v>170.0</v>
      </c>
      <c r="M20" s="15">
        <v>83.0</v>
      </c>
      <c r="N20" s="15">
        <v>156.0</v>
      </c>
      <c r="O20" s="15">
        <v>39.0</v>
      </c>
      <c r="P20" s="22">
        <f t="shared" si="3"/>
        <v>112</v>
      </c>
      <c r="Q20" s="17">
        <v>10.0</v>
      </c>
      <c r="R20" s="17">
        <v>85.0</v>
      </c>
      <c r="S20" s="17">
        <v>11.0</v>
      </c>
      <c r="T20" s="17">
        <v>22.0</v>
      </c>
      <c r="U20" s="22">
        <f t="shared" si="4"/>
        <v>32</v>
      </c>
      <c r="V20" s="17">
        <v>10.0</v>
      </c>
      <c r="W20" s="17">
        <v>80.0</v>
      </c>
      <c r="X20" s="17">
        <v>53.0</v>
      </c>
      <c r="Y20" s="17">
        <v>35.0</v>
      </c>
      <c r="Z20" s="23">
        <f t="shared" si="5"/>
        <v>44.5</v>
      </c>
      <c r="AB20" s="27"/>
      <c r="AC20" s="27"/>
      <c r="AD20" s="27"/>
      <c r="AE20" s="27"/>
      <c r="AF20" s="27"/>
      <c r="AG20" s="27"/>
      <c r="AH20" s="27"/>
      <c r="AI20" s="27"/>
      <c r="AJ20" s="27"/>
    </row>
    <row r="21">
      <c r="B21" s="29" t="s">
        <v>15</v>
      </c>
      <c r="C21" s="3"/>
      <c r="D21" s="3"/>
      <c r="E21" s="5"/>
      <c r="F21" s="30">
        <f>AVERAGE(F6:F20)</f>
        <v>54.38333333</v>
      </c>
      <c r="G21" s="29" t="s">
        <v>15</v>
      </c>
      <c r="H21" s="3"/>
      <c r="I21" s="3"/>
      <c r="J21" s="5"/>
      <c r="K21" s="31">
        <f>AVERAGE(K6:K20)</f>
        <v>49.81666667</v>
      </c>
      <c r="L21" s="29" t="s">
        <v>15</v>
      </c>
      <c r="M21" s="3"/>
      <c r="N21" s="3"/>
      <c r="O21" s="5"/>
      <c r="P21" s="32">
        <f>AVERAGE(P6:P20)</f>
        <v>112</v>
      </c>
      <c r="Q21" s="29" t="s">
        <v>15</v>
      </c>
      <c r="R21" s="3"/>
      <c r="S21" s="3"/>
      <c r="T21" s="5"/>
      <c r="U21" s="30">
        <f>AVERAGE(U6:U20)</f>
        <v>32.81666667</v>
      </c>
      <c r="V21" s="29" t="s">
        <v>15</v>
      </c>
      <c r="W21" s="3"/>
      <c r="X21" s="3"/>
      <c r="Y21" s="5"/>
      <c r="Z21" s="31">
        <f>AVERAGE(Z6:Z20)</f>
        <v>40.9</v>
      </c>
      <c r="AB21" s="27"/>
      <c r="AC21" s="27"/>
      <c r="AD21" s="27"/>
      <c r="AE21" s="27"/>
      <c r="AF21" s="27"/>
      <c r="AG21" s="27"/>
      <c r="AH21" s="27"/>
      <c r="AI21" s="27"/>
      <c r="AJ21" s="27"/>
    </row>
    <row r="23">
      <c r="F23" s="33"/>
    </row>
    <row r="24">
      <c r="A24" s="34" t="s">
        <v>0</v>
      </c>
      <c r="B24" s="35" t="s">
        <v>16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5"/>
      <c r="W24" s="36" t="s">
        <v>2</v>
      </c>
      <c r="X24" s="3"/>
      <c r="Y24" s="5"/>
    </row>
    <row r="25">
      <c r="A25" s="6"/>
      <c r="B25" s="37" t="s">
        <v>3</v>
      </c>
      <c r="C25" s="8"/>
      <c r="D25" s="8"/>
      <c r="E25" s="8"/>
      <c r="F25" s="37" t="s">
        <v>4</v>
      </c>
      <c r="G25" s="8"/>
      <c r="H25" s="8"/>
      <c r="I25" s="8"/>
      <c r="J25" s="37" t="s">
        <v>5</v>
      </c>
      <c r="K25" s="8"/>
      <c r="L25" s="8"/>
      <c r="M25" s="8"/>
      <c r="N25" s="37" t="s">
        <v>6</v>
      </c>
      <c r="O25" s="8"/>
      <c r="P25" s="8"/>
      <c r="Q25" s="8"/>
      <c r="R25" s="35" t="s">
        <v>7</v>
      </c>
      <c r="S25" s="3"/>
      <c r="T25" s="3"/>
      <c r="U25" s="5"/>
      <c r="V25" s="27"/>
      <c r="W25" s="10" t="s">
        <v>17</v>
      </c>
      <c r="X25" s="11"/>
      <c r="Y25" s="12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>
      <c r="A26" s="13"/>
      <c r="B26" s="14" t="s">
        <v>18</v>
      </c>
      <c r="C26" s="15" t="s">
        <v>19</v>
      </c>
      <c r="D26" s="15" t="s">
        <v>20</v>
      </c>
      <c r="E26" s="38"/>
      <c r="F26" s="15" t="s">
        <v>18</v>
      </c>
      <c r="G26" s="15" t="s">
        <v>19</v>
      </c>
      <c r="H26" s="15" t="s">
        <v>20</v>
      </c>
      <c r="I26" s="39"/>
      <c r="J26" s="15" t="s">
        <v>18</v>
      </c>
      <c r="K26" s="15" t="s">
        <v>19</v>
      </c>
      <c r="L26" s="15" t="s">
        <v>20</v>
      </c>
      <c r="M26" s="39"/>
      <c r="N26" s="15" t="s">
        <v>18</v>
      </c>
      <c r="O26" s="15" t="s">
        <v>19</v>
      </c>
      <c r="P26" s="15" t="s">
        <v>20</v>
      </c>
      <c r="Q26" s="39"/>
      <c r="R26" s="15" t="s">
        <v>18</v>
      </c>
      <c r="S26" s="15" t="s">
        <v>19</v>
      </c>
      <c r="T26" s="15" t="s">
        <v>20</v>
      </c>
      <c r="U26" s="39"/>
      <c r="V26" s="27"/>
      <c r="W26" s="10" t="s">
        <v>21</v>
      </c>
      <c r="X26" s="11"/>
      <c r="Y26" s="12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>
      <c r="A27" s="21">
        <v>1.0</v>
      </c>
      <c r="B27" s="14">
        <v>5.0</v>
      </c>
      <c r="C27" s="15">
        <v>4300.0</v>
      </c>
      <c r="D27" s="40" t="s">
        <v>22</v>
      </c>
      <c r="E27" s="41">
        <f t="shared" ref="E27:E41" si="6">AVERAGE(B27:D27)</f>
        <v>2152.5</v>
      </c>
      <c r="F27" s="15">
        <v>4002.0</v>
      </c>
      <c r="G27" s="15">
        <v>24600.0</v>
      </c>
      <c r="H27" s="15" t="s">
        <v>23</v>
      </c>
      <c r="I27" s="42">
        <f>AVERAGE(F27:H27)</f>
        <v>14301</v>
      </c>
      <c r="J27" s="15">
        <v>1050.0</v>
      </c>
      <c r="K27" s="15">
        <v>6600.0</v>
      </c>
      <c r="L27" s="40" t="s">
        <v>24</v>
      </c>
      <c r="M27" s="42">
        <f t="shared" ref="M27:M41" si="7">AVERAGE(J27:L27)</f>
        <v>3825</v>
      </c>
      <c r="N27" s="15">
        <v>5.0</v>
      </c>
      <c r="O27" s="15">
        <v>409.0</v>
      </c>
      <c r="P27" s="15" t="s">
        <v>25</v>
      </c>
      <c r="Q27" s="42">
        <f t="shared" ref="Q27:Q41" si="8">AVERAGE(N27:P27)</f>
        <v>207</v>
      </c>
      <c r="R27" s="15">
        <v>0.0</v>
      </c>
      <c r="S27" s="15">
        <v>13300.0</v>
      </c>
      <c r="T27" s="15" t="s">
        <v>26</v>
      </c>
      <c r="U27" s="42">
        <f t="shared" ref="U27:U41" si="9">AVERAGE(R27:T27)</f>
        <v>6650</v>
      </c>
      <c r="V27" s="27"/>
      <c r="W27" s="43" t="s">
        <v>27</v>
      </c>
      <c r="X27" s="44"/>
      <c r="Y27" s="26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>
      <c r="A28" s="21">
        <v>2.0</v>
      </c>
      <c r="B28" s="14">
        <v>16.0</v>
      </c>
      <c r="C28" s="15">
        <v>4300.0</v>
      </c>
      <c r="D28" s="40" t="s">
        <v>22</v>
      </c>
      <c r="E28" s="15">
        <f t="shared" si="6"/>
        <v>2158</v>
      </c>
      <c r="F28" s="15">
        <v>4002.0</v>
      </c>
      <c r="G28" s="15">
        <v>24600.0</v>
      </c>
      <c r="H28" s="15" t="s">
        <v>23</v>
      </c>
      <c r="I28" s="42">
        <f t="shared" ref="I28:I41" si="10">AVERAGE(B28:D28)</f>
        <v>2158</v>
      </c>
      <c r="J28" s="15">
        <v>1050.0</v>
      </c>
      <c r="K28" s="15">
        <v>7400.0</v>
      </c>
      <c r="L28" s="15" t="s">
        <v>28</v>
      </c>
      <c r="M28" s="42">
        <f t="shared" si="7"/>
        <v>4225</v>
      </c>
      <c r="N28" s="15">
        <v>5.0</v>
      </c>
      <c r="O28" s="15">
        <v>359.0</v>
      </c>
      <c r="P28" s="15" t="s">
        <v>29</v>
      </c>
      <c r="Q28" s="42">
        <f t="shared" si="8"/>
        <v>182</v>
      </c>
      <c r="R28" s="15">
        <v>0.0</v>
      </c>
      <c r="S28" s="42">
        <v>12500.0</v>
      </c>
      <c r="T28" s="15" t="s">
        <v>30</v>
      </c>
      <c r="U28" s="42">
        <f t="shared" si="9"/>
        <v>6250</v>
      </c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>
      <c r="A29" s="21">
        <v>3.0</v>
      </c>
      <c r="B29" s="14">
        <v>16.0</v>
      </c>
      <c r="C29" s="15">
        <v>4300.0</v>
      </c>
      <c r="D29" s="40" t="s">
        <v>31</v>
      </c>
      <c r="E29" s="15">
        <f t="shared" si="6"/>
        <v>2158</v>
      </c>
      <c r="F29" s="15">
        <v>4002.0</v>
      </c>
      <c r="G29" s="15">
        <v>24600.0</v>
      </c>
      <c r="H29" s="15" t="s">
        <v>23</v>
      </c>
      <c r="I29" s="42">
        <f t="shared" si="10"/>
        <v>2158</v>
      </c>
      <c r="J29" s="15">
        <v>1050.0</v>
      </c>
      <c r="K29" s="15">
        <v>7400.0</v>
      </c>
      <c r="L29" s="40" t="s">
        <v>24</v>
      </c>
      <c r="M29" s="42">
        <f t="shared" si="7"/>
        <v>4225</v>
      </c>
      <c r="N29" s="15">
        <v>5.0</v>
      </c>
      <c r="O29" s="15">
        <v>409.0</v>
      </c>
      <c r="P29" s="15" t="s">
        <v>25</v>
      </c>
      <c r="Q29" s="42">
        <f t="shared" si="8"/>
        <v>207</v>
      </c>
      <c r="R29" s="15">
        <v>0.0</v>
      </c>
      <c r="S29" s="15">
        <v>13300.0</v>
      </c>
      <c r="T29" s="15" t="s">
        <v>26</v>
      </c>
      <c r="U29" s="42">
        <f t="shared" si="9"/>
        <v>6650</v>
      </c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>
      <c r="A30" s="21">
        <v>4.0</v>
      </c>
      <c r="B30" s="14">
        <v>16.0</v>
      </c>
      <c r="C30" s="15">
        <v>4300.0</v>
      </c>
      <c r="D30" s="40" t="s">
        <v>22</v>
      </c>
      <c r="E30" s="15">
        <f t="shared" si="6"/>
        <v>2158</v>
      </c>
      <c r="F30" s="15">
        <v>4002.0</v>
      </c>
      <c r="G30" s="15">
        <v>24600.0</v>
      </c>
      <c r="H30" s="15" t="s">
        <v>23</v>
      </c>
      <c r="I30" s="42">
        <f t="shared" si="10"/>
        <v>2158</v>
      </c>
      <c r="J30" s="15">
        <v>1050.0</v>
      </c>
      <c r="K30" s="15">
        <v>7400.0</v>
      </c>
      <c r="L30" s="15" t="s">
        <v>28</v>
      </c>
      <c r="M30" s="42">
        <f t="shared" si="7"/>
        <v>4225</v>
      </c>
      <c r="N30" s="15">
        <v>5.0</v>
      </c>
      <c r="O30" s="15">
        <v>409.0</v>
      </c>
      <c r="P30" s="15" t="s">
        <v>25</v>
      </c>
      <c r="Q30" s="42">
        <f t="shared" si="8"/>
        <v>207</v>
      </c>
      <c r="R30" s="15">
        <v>0.0</v>
      </c>
      <c r="S30" s="15">
        <v>13300.0</v>
      </c>
      <c r="T30" s="15" t="s">
        <v>26</v>
      </c>
      <c r="U30" s="42">
        <f t="shared" si="9"/>
        <v>6650</v>
      </c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>
      <c r="A31" s="21">
        <v>5.0</v>
      </c>
      <c r="B31" s="14">
        <v>16.0</v>
      </c>
      <c r="C31" s="15">
        <v>4300.0</v>
      </c>
      <c r="D31" s="40" t="s">
        <v>22</v>
      </c>
      <c r="E31" s="15">
        <f t="shared" si="6"/>
        <v>2158</v>
      </c>
      <c r="F31" s="15">
        <v>4002.0</v>
      </c>
      <c r="G31" s="15">
        <v>31000.0</v>
      </c>
      <c r="H31" s="15" t="s">
        <v>23</v>
      </c>
      <c r="I31" s="42">
        <f t="shared" si="10"/>
        <v>2158</v>
      </c>
      <c r="J31" s="15">
        <v>1050.0</v>
      </c>
      <c r="K31" s="15">
        <v>7400.0</v>
      </c>
      <c r="L31" s="15" t="s">
        <v>28</v>
      </c>
      <c r="M31" s="42">
        <f t="shared" si="7"/>
        <v>4225</v>
      </c>
      <c r="N31" s="15">
        <v>5.0</v>
      </c>
      <c r="O31" s="15">
        <v>398.0</v>
      </c>
      <c r="P31" s="15" t="s">
        <v>25</v>
      </c>
      <c r="Q31" s="42">
        <f t="shared" si="8"/>
        <v>201.5</v>
      </c>
      <c r="R31" s="15">
        <v>0.0</v>
      </c>
      <c r="S31" s="15">
        <v>13500.0</v>
      </c>
      <c r="T31" s="15" t="s">
        <v>26</v>
      </c>
      <c r="U31" s="42">
        <f t="shared" si="9"/>
        <v>6750</v>
      </c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>
      <c r="A32" s="21">
        <v>6.0</v>
      </c>
      <c r="B32" s="14">
        <v>16.0</v>
      </c>
      <c r="C32" s="15">
        <v>4200.0</v>
      </c>
      <c r="D32" s="40" t="s">
        <v>22</v>
      </c>
      <c r="E32" s="15">
        <f t="shared" si="6"/>
        <v>2108</v>
      </c>
      <c r="F32" s="15">
        <v>4002.0</v>
      </c>
      <c r="G32" s="15">
        <v>31000.0</v>
      </c>
      <c r="H32" s="15" t="s">
        <v>23</v>
      </c>
      <c r="I32" s="42">
        <f t="shared" si="10"/>
        <v>2108</v>
      </c>
      <c r="J32" s="15">
        <v>1050.0</v>
      </c>
      <c r="K32" s="15">
        <v>7400.0</v>
      </c>
      <c r="L32" s="15" t="s">
        <v>28</v>
      </c>
      <c r="M32" s="42">
        <f t="shared" si="7"/>
        <v>4225</v>
      </c>
      <c r="N32" s="15">
        <v>5.0</v>
      </c>
      <c r="O32" s="15">
        <v>398.0</v>
      </c>
      <c r="P32" s="15" t="s">
        <v>25</v>
      </c>
      <c r="Q32" s="42">
        <f t="shared" si="8"/>
        <v>201.5</v>
      </c>
      <c r="R32" s="15">
        <v>0.0</v>
      </c>
      <c r="S32" s="15">
        <v>13500.0</v>
      </c>
      <c r="T32" s="15" t="s">
        <v>26</v>
      </c>
      <c r="U32" s="42">
        <f t="shared" si="9"/>
        <v>6750</v>
      </c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>
      <c r="A33" s="21">
        <v>7.0</v>
      </c>
      <c r="B33" s="14">
        <v>16.0</v>
      </c>
      <c r="C33" s="15">
        <v>4200.0</v>
      </c>
      <c r="D33" s="40" t="s">
        <v>22</v>
      </c>
      <c r="E33" s="15">
        <f t="shared" si="6"/>
        <v>2108</v>
      </c>
      <c r="F33" s="15">
        <v>4002.0</v>
      </c>
      <c r="G33" s="15">
        <v>31000.0</v>
      </c>
      <c r="H33" s="15" t="s">
        <v>23</v>
      </c>
      <c r="I33" s="42">
        <f t="shared" si="10"/>
        <v>2108</v>
      </c>
      <c r="J33" s="15">
        <v>1050.0</v>
      </c>
      <c r="K33" s="15">
        <v>7400.0</v>
      </c>
      <c r="L33" s="15" t="s">
        <v>28</v>
      </c>
      <c r="M33" s="42">
        <f t="shared" si="7"/>
        <v>4225</v>
      </c>
      <c r="N33" s="15">
        <v>5.0</v>
      </c>
      <c r="O33" s="15">
        <v>398.0</v>
      </c>
      <c r="P33" s="15" t="s">
        <v>25</v>
      </c>
      <c r="Q33" s="42">
        <f t="shared" si="8"/>
        <v>201.5</v>
      </c>
      <c r="R33" s="15">
        <v>0.0</v>
      </c>
      <c r="S33" s="15">
        <v>13500.0</v>
      </c>
      <c r="T33" s="15" t="s">
        <v>26</v>
      </c>
      <c r="U33" s="42">
        <f t="shared" si="9"/>
        <v>6750</v>
      </c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>
      <c r="A34" s="21">
        <v>8.0</v>
      </c>
      <c r="B34" s="14">
        <v>16.0</v>
      </c>
      <c r="C34" s="15">
        <v>4200.0</v>
      </c>
      <c r="D34" s="40" t="s">
        <v>22</v>
      </c>
      <c r="E34" s="15">
        <f t="shared" si="6"/>
        <v>2108</v>
      </c>
      <c r="F34" s="15">
        <v>4002.0</v>
      </c>
      <c r="G34" s="15">
        <v>31000.0</v>
      </c>
      <c r="H34" s="15" t="s">
        <v>23</v>
      </c>
      <c r="I34" s="42">
        <f t="shared" si="10"/>
        <v>2108</v>
      </c>
      <c r="J34" s="15">
        <v>1050.0</v>
      </c>
      <c r="K34" s="15">
        <v>7000.0</v>
      </c>
      <c r="L34" s="15" t="s">
        <v>28</v>
      </c>
      <c r="M34" s="42">
        <f t="shared" si="7"/>
        <v>4025</v>
      </c>
      <c r="N34" s="15">
        <v>5.0</v>
      </c>
      <c r="O34" s="15">
        <v>398.0</v>
      </c>
      <c r="P34" s="15" t="s">
        <v>25</v>
      </c>
      <c r="Q34" s="42">
        <f t="shared" si="8"/>
        <v>201.5</v>
      </c>
      <c r="R34" s="15">
        <v>0.0</v>
      </c>
      <c r="S34" s="15">
        <v>13200.0</v>
      </c>
      <c r="T34" s="15" t="s">
        <v>32</v>
      </c>
      <c r="U34" s="42">
        <f t="shared" si="9"/>
        <v>6600</v>
      </c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>
      <c r="A35" s="21">
        <v>9.0</v>
      </c>
      <c r="B35" s="14">
        <v>16.0</v>
      </c>
      <c r="C35" s="15">
        <v>4200.0</v>
      </c>
      <c r="D35" s="15" t="s">
        <v>33</v>
      </c>
      <c r="E35" s="15">
        <f t="shared" si="6"/>
        <v>2108</v>
      </c>
      <c r="F35" s="15">
        <v>4002.0</v>
      </c>
      <c r="G35" s="42">
        <v>36900.0</v>
      </c>
      <c r="H35" s="15" t="s">
        <v>34</v>
      </c>
      <c r="I35" s="42">
        <f t="shared" si="10"/>
        <v>2108</v>
      </c>
      <c r="J35" s="15">
        <v>1050.0</v>
      </c>
      <c r="K35" s="15">
        <v>7000.0</v>
      </c>
      <c r="L35" s="15" t="s">
        <v>28</v>
      </c>
      <c r="M35" s="42">
        <f t="shared" si="7"/>
        <v>4025</v>
      </c>
      <c r="N35" s="15">
        <v>968.0</v>
      </c>
      <c r="O35" s="15">
        <v>12100.0</v>
      </c>
      <c r="P35" s="15" t="s">
        <v>35</v>
      </c>
      <c r="Q35" s="42">
        <f t="shared" si="8"/>
        <v>6534</v>
      </c>
      <c r="R35" s="15">
        <v>0.0</v>
      </c>
      <c r="S35" s="15">
        <v>13200.0</v>
      </c>
      <c r="T35" s="15" t="s">
        <v>35</v>
      </c>
      <c r="U35" s="42">
        <f t="shared" si="9"/>
        <v>6600</v>
      </c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>
      <c r="A36" s="21">
        <v>10.0</v>
      </c>
      <c r="B36" s="14">
        <v>16.0</v>
      </c>
      <c r="C36" s="15">
        <v>4200.0</v>
      </c>
      <c r="D36" s="15" t="s">
        <v>36</v>
      </c>
      <c r="E36" s="15">
        <f t="shared" si="6"/>
        <v>2108</v>
      </c>
      <c r="F36" s="15">
        <v>4002.0</v>
      </c>
      <c r="G36" s="15">
        <v>36900.0</v>
      </c>
      <c r="H36" s="15" t="s">
        <v>34</v>
      </c>
      <c r="I36" s="42">
        <f t="shared" si="10"/>
        <v>2108</v>
      </c>
      <c r="J36" s="15">
        <v>1050.0</v>
      </c>
      <c r="K36" s="15">
        <v>7000.0</v>
      </c>
      <c r="L36" s="15" t="s">
        <v>28</v>
      </c>
      <c r="M36" s="42">
        <f t="shared" si="7"/>
        <v>4025</v>
      </c>
      <c r="N36" s="15">
        <v>968.0</v>
      </c>
      <c r="O36" s="15">
        <v>12100.0</v>
      </c>
      <c r="P36" s="15" t="s">
        <v>32</v>
      </c>
      <c r="Q36" s="42">
        <f t="shared" si="8"/>
        <v>6534</v>
      </c>
      <c r="R36" s="15">
        <v>0.0</v>
      </c>
      <c r="S36" s="15">
        <v>13200.0</v>
      </c>
      <c r="T36" s="15" t="s">
        <v>30</v>
      </c>
      <c r="U36" s="42">
        <f t="shared" si="9"/>
        <v>6600</v>
      </c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>
      <c r="A37" s="21">
        <v>11.0</v>
      </c>
      <c r="B37" s="14">
        <v>16.0</v>
      </c>
      <c r="C37" s="15">
        <v>4200.0</v>
      </c>
      <c r="D37" s="15" t="s">
        <v>33</v>
      </c>
      <c r="E37" s="15">
        <f t="shared" si="6"/>
        <v>2108</v>
      </c>
      <c r="F37" s="15">
        <v>4002.0</v>
      </c>
      <c r="G37" s="15">
        <v>36900.0</v>
      </c>
      <c r="H37" s="15" t="s">
        <v>37</v>
      </c>
      <c r="I37" s="42">
        <f t="shared" si="10"/>
        <v>2108</v>
      </c>
      <c r="J37" s="15">
        <v>1050.0</v>
      </c>
      <c r="K37" s="15">
        <v>7000.0</v>
      </c>
      <c r="L37" s="15" t="s">
        <v>28</v>
      </c>
      <c r="M37" s="42">
        <f t="shared" si="7"/>
        <v>4025</v>
      </c>
      <c r="N37" s="15">
        <v>5.0</v>
      </c>
      <c r="O37" s="15">
        <v>323.0</v>
      </c>
      <c r="P37" s="15" t="s">
        <v>29</v>
      </c>
      <c r="Q37" s="42">
        <f t="shared" si="8"/>
        <v>164</v>
      </c>
      <c r="R37" s="15">
        <v>0.0</v>
      </c>
      <c r="S37" s="15">
        <v>13200.0</v>
      </c>
      <c r="T37" s="15" t="s">
        <v>30</v>
      </c>
      <c r="U37" s="42">
        <f t="shared" si="9"/>
        <v>6600</v>
      </c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>
      <c r="A38" s="21">
        <v>12.0</v>
      </c>
      <c r="B38" s="14">
        <v>16.0</v>
      </c>
      <c r="C38" s="15">
        <v>4200.0</v>
      </c>
      <c r="D38" s="15" t="s">
        <v>33</v>
      </c>
      <c r="E38" s="15">
        <f t="shared" si="6"/>
        <v>2108</v>
      </c>
      <c r="F38" s="15">
        <v>4002.0</v>
      </c>
      <c r="G38" s="15">
        <v>36900.0</v>
      </c>
      <c r="H38" s="15" t="s">
        <v>37</v>
      </c>
      <c r="I38" s="42">
        <f t="shared" si="10"/>
        <v>2108</v>
      </c>
      <c r="J38" s="15">
        <v>1050.0</v>
      </c>
      <c r="K38" s="15">
        <v>6600.0</v>
      </c>
      <c r="L38" s="15" t="s">
        <v>38</v>
      </c>
      <c r="M38" s="42">
        <f t="shared" si="7"/>
        <v>3825</v>
      </c>
      <c r="N38" s="15">
        <v>5.0</v>
      </c>
      <c r="O38" s="15">
        <v>323.0</v>
      </c>
      <c r="P38" s="15" t="s">
        <v>29</v>
      </c>
      <c r="Q38" s="42">
        <f t="shared" si="8"/>
        <v>164</v>
      </c>
      <c r="R38" s="15">
        <v>0.0</v>
      </c>
      <c r="S38" s="15">
        <v>13200.0</v>
      </c>
      <c r="T38" s="15" t="s">
        <v>30</v>
      </c>
      <c r="U38" s="42">
        <f t="shared" si="9"/>
        <v>6600</v>
      </c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>
      <c r="A39" s="21">
        <v>13.0</v>
      </c>
      <c r="B39" s="14">
        <v>16.0</v>
      </c>
      <c r="C39" s="15">
        <v>4200.0</v>
      </c>
      <c r="D39" s="15" t="s">
        <v>33</v>
      </c>
      <c r="E39" s="15">
        <f t="shared" si="6"/>
        <v>2108</v>
      </c>
      <c r="F39" s="15">
        <v>4002.0</v>
      </c>
      <c r="G39" s="15">
        <v>36900.0</v>
      </c>
      <c r="H39" s="15" t="s">
        <v>37</v>
      </c>
      <c r="I39" s="42">
        <f t="shared" si="10"/>
        <v>2108</v>
      </c>
      <c r="J39" s="15">
        <v>1050.0</v>
      </c>
      <c r="K39" s="15">
        <v>6600.0</v>
      </c>
      <c r="L39" s="15" t="s">
        <v>38</v>
      </c>
      <c r="M39" s="42">
        <f t="shared" si="7"/>
        <v>3825</v>
      </c>
      <c r="N39" s="15">
        <v>5.0</v>
      </c>
      <c r="O39" s="15">
        <v>323.0</v>
      </c>
      <c r="P39" s="15" t="s">
        <v>29</v>
      </c>
      <c r="Q39" s="42">
        <f t="shared" si="8"/>
        <v>164</v>
      </c>
      <c r="R39" s="15">
        <v>0.0</v>
      </c>
      <c r="S39" s="15">
        <v>13200.0</v>
      </c>
      <c r="T39" s="15" t="s">
        <v>30</v>
      </c>
      <c r="U39" s="42">
        <f t="shared" si="9"/>
        <v>6600</v>
      </c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>
      <c r="A40" s="21">
        <v>14.0</v>
      </c>
      <c r="B40" s="14">
        <v>16.0</v>
      </c>
      <c r="C40" s="15">
        <v>4200.0</v>
      </c>
      <c r="D40" s="15" t="s">
        <v>33</v>
      </c>
      <c r="E40" s="15">
        <f t="shared" si="6"/>
        <v>2108</v>
      </c>
      <c r="F40" s="15">
        <v>4002.0</v>
      </c>
      <c r="G40" s="15">
        <v>36900.0</v>
      </c>
      <c r="H40" s="15" t="s">
        <v>37</v>
      </c>
      <c r="I40" s="42">
        <f t="shared" si="10"/>
        <v>2108</v>
      </c>
      <c r="J40" s="15">
        <v>1050.0</v>
      </c>
      <c r="K40" s="15">
        <v>6600.0</v>
      </c>
      <c r="L40" s="15" t="s">
        <v>39</v>
      </c>
      <c r="M40" s="42">
        <f t="shared" si="7"/>
        <v>3825</v>
      </c>
      <c r="N40" s="15">
        <v>5.0</v>
      </c>
      <c r="O40" s="15">
        <v>323.0</v>
      </c>
      <c r="P40" s="15" t="s">
        <v>29</v>
      </c>
      <c r="Q40" s="42">
        <f t="shared" si="8"/>
        <v>164</v>
      </c>
      <c r="R40" s="15">
        <v>0.0</v>
      </c>
      <c r="S40" s="15">
        <v>12500.0</v>
      </c>
      <c r="T40" s="15" t="s">
        <v>30</v>
      </c>
      <c r="U40" s="42">
        <f t="shared" si="9"/>
        <v>6250</v>
      </c>
      <c r="V40" s="27"/>
      <c r="W40" s="27"/>
      <c r="X40" s="27"/>
      <c r="Y40" s="27"/>
      <c r="Z40" s="27"/>
      <c r="AA40" s="27"/>
      <c r="AB40" s="27"/>
      <c r="AC40" s="45"/>
      <c r="AD40" s="27"/>
      <c r="AE40" s="27"/>
      <c r="AF40" s="27"/>
      <c r="AG40" s="27"/>
      <c r="AH40" s="27"/>
      <c r="AI40" s="27"/>
      <c r="AJ40" s="27"/>
    </row>
    <row r="41">
      <c r="A41" s="21">
        <v>15.0</v>
      </c>
      <c r="B41" s="14">
        <v>16.0</v>
      </c>
      <c r="C41" s="15">
        <v>4200.0</v>
      </c>
      <c r="D41" s="15" t="s">
        <v>33</v>
      </c>
      <c r="E41" s="15">
        <f t="shared" si="6"/>
        <v>2108</v>
      </c>
      <c r="F41" s="15">
        <v>4002.0</v>
      </c>
      <c r="G41" s="15">
        <v>17400.0</v>
      </c>
      <c r="H41" s="15" t="s">
        <v>37</v>
      </c>
      <c r="I41" s="46">
        <f t="shared" si="10"/>
        <v>2108</v>
      </c>
      <c r="J41" s="15">
        <v>1050.0</v>
      </c>
      <c r="K41" s="15">
        <v>6600.0</v>
      </c>
      <c r="L41" s="15" t="s">
        <v>39</v>
      </c>
      <c r="M41" s="42">
        <f t="shared" si="7"/>
        <v>3825</v>
      </c>
      <c r="N41" s="15">
        <v>5.0</v>
      </c>
      <c r="O41" s="15">
        <v>359.0</v>
      </c>
      <c r="P41" s="15" t="s">
        <v>29</v>
      </c>
      <c r="Q41" s="42">
        <f t="shared" si="8"/>
        <v>182</v>
      </c>
      <c r="R41" s="15">
        <v>0.0</v>
      </c>
      <c r="S41" s="15">
        <v>12500.0</v>
      </c>
      <c r="T41" s="15" t="s">
        <v>32</v>
      </c>
      <c r="U41" s="42">
        <f t="shared" si="9"/>
        <v>6250</v>
      </c>
      <c r="V41" s="27"/>
      <c r="W41" s="45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>
      <c r="B42" s="29" t="s">
        <v>15</v>
      </c>
      <c r="C42" s="3"/>
      <c r="D42" s="5"/>
      <c r="E42" s="47">
        <f>AVERAGE(E27:E41)</f>
        <v>2124.3</v>
      </c>
      <c r="F42" s="29" t="s">
        <v>15</v>
      </c>
      <c r="G42" s="3"/>
      <c r="H42" s="5"/>
      <c r="I42" s="48">
        <f>AVERAGE(I27:I41)</f>
        <v>2934.2</v>
      </c>
      <c r="J42" s="29" t="s">
        <v>15</v>
      </c>
      <c r="K42" s="3"/>
      <c r="L42" s="5"/>
      <c r="M42" s="49">
        <f>AVERAGE(M27:M41)</f>
        <v>4038.333333</v>
      </c>
      <c r="N42" s="29" t="s">
        <v>15</v>
      </c>
      <c r="O42" s="3"/>
      <c r="P42" s="5"/>
      <c r="Q42" s="49">
        <f>AVERAGE(Q27:Q41)</f>
        <v>1034.333333</v>
      </c>
      <c r="R42" s="29" t="s">
        <v>15</v>
      </c>
      <c r="S42" s="3"/>
      <c r="T42" s="5"/>
      <c r="U42" s="49">
        <f>AVERAGE(U27:U41)</f>
        <v>6570</v>
      </c>
    </row>
    <row r="45">
      <c r="A45" s="50" t="s">
        <v>0</v>
      </c>
      <c r="B45" s="51" t="s">
        <v>40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52"/>
      <c r="W45" s="53" t="s">
        <v>2</v>
      </c>
      <c r="X45" s="3"/>
      <c r="Y45" s="5"/>
      <c r="Z45" s="52"/>
      <c r="AE45" s="54"/>
      <c r="AF45" s="54"/>
      <c r="AG45" s="54"/>
      <c r="AH45" s="54"/>
      <c r="AI45" s="54"/>
      <c r="AJ45" s="54"/>
    </row>
    <row r="46">
      <c r="A46" s="6"/>
      <c r="B46" s="51" t="s">
        <v>3</v>
      </c>
      <c r="C46" s="3"/>
      <c r="D46" s="3"/>
      <c r="E46" s="3"/>
      <c r="F46" s="55" t="s">
        <v>4</v>
      </c>
      <c r="G46" s="8"/>
      <c r="H46" s="8"/>
      <c r="I46" s="8"/>
      <c r="J46" s="56" t="s">
        <v>5</v>
      </c>
      <c r="K46" s="8"/>
      <c r="L46" s="8"/>
      <c r="M46" s="8"/>
      <c r="N46" s="57" t="s">
        <v>6</v>
      </c>
      <c r="O46" s="3"/>
      <c r="P46" s="3"/>
      <c r="Q46" s="3"/>
      <c r="R46" s="58" t="s">
        <v>7</v>
      </c>
      <c r="U46" s="59"/>
      <c r="V46" s="60"/>
      <c r="W46" s="10" t="s">
        <v>41</v>
      </c>
      <c r="X46" s="11"/>
      <c r="Y46" s="12"/>
      <c r="Z46" s="61"/>
      <c r="AA46" s="45"/>
      <c r="AE46" s="11"/>
      <c r="AF46" s="11"/>
      <c r="AG46" s="11"/>
      <c r="AH46" s="11"/>
      <c r="AI46" s="11"/>
      <c r="AJ46" s="11"/>
    </row>
    <row r="47">
      <c r="A47" s="13"/>
      <c r="B47" s="14" t="s">
        <v>42</v>
      </c>
      <c r="C47" s="15" t="s">
        <v>43</v>
      </c>
      <c r="D47" s="17" t="s">
        <v>44</v>
      </c>
      <c r="E47" s="62"/>
      <c r="F47" s="63" t="s">
        <v>42</v>
      </c>
      <c r="G47" s="17" t="s">
        <v>43</v>
      </c>
      <c r="H47" s="64" t="s">
        <v>44</v>
      </c>
      <c r="I47" s="62"/>
      <c r="J47" s="17" t="s">
        <v>42</v>
      </c>
      <c r="K47" s="17" t="s">
        <v>43</v>
      </c>
      <c r="L47" s="17" t="s">
        <v>44</v>
      </c>
      <c r="M47" s="62"/>
      <c r="N47" s="17" t="s">
        <v>42</v>
      </c>
      <c r="O47" s="17" t="s">
        <v>43</v>
      </c>
      <c r="P47" s="17" t="s">
        <v>44</v>
      </c>
      <c r="Q47" s="62"/>
      <c r="R47" s="17" t="s">
        <v>42</v>
      </c>
      <c r="S47" s="17" t="s">
        <v>43</v>
      </c>
      <c r="T47" s="17" t="s">
        <v>44</v>
      </c>
      <c r="U47" s="65"/>
      <c r="W47" s="66" t="s">
        <v>45</v>
      </c>
      <c r="X47" s="11"/>
      <c r="Y47" s="12"/>
      <c r="Z47" s="45"/>
      <c r="AA47" s="67"/>
      <c r="AE47" s="11"/>
      <c r="AF47" s="11"/>
      <c r="AG47" s="11"/>
      <c r="AH47" s="11"/>
      <c r="AI47" s="11"/>
      <c r="AJ47" s="11"/>
    </row>
    <row r="48">
      <c r="A48" s="21">
        <v>1.0</v>
      </c>
      <c r="B48" s="14" t="s">
        <v>46</v>
      </c>
      <c r="C48" s="68">
        <v>45428.0</v>
      </c>
      <c r="D48" s="68">
        <v>45446.0</v>
      </c>
      <c r="E48" s="42">
        <f t="shared" ref="E48:E62" si="11">AVERAGE(B48:D48)</f>
        <v>45437</v>
      </c>
      <c r="F48" s="69" t="s">
        <v>47</v>
      </c>
      <c r="G48" s="70">
        <v>45303.0</v>
      </c>
      <c r="H48" s="71">
        <v>45445.0</v>
      </c>
      <c r="I48" s="72">
        <f t="shared" ref="I48:I62" si="12">AVERAGE(F48:H48)</f>
        <v>45374</v>
      </c>
      <c r="J48" s="17" t="s">
        <v>48</v>
      </c>
      <c r="K48" s="70">
        <v>45335.0</v>
      </c>
      <c r="L48" s="70">
        <v>45457.0</v>
      </c>
      <c r="M48" s="73">
        <f t="shared" ref="M48:M62" si="13">AVERAGE(J48:L48)</f>
        <v>45396</v>
      </c>
      <c r="N48" s="17" t="s">
        <v>49</v>
      </c>
      <c r="O48" s="17" t="s">
        <v>50</v>
      </c>
      <c r="P48" s="70">
        <v>45475.0</v>
      </c>
      <c r="Q48" s="73">
        <f t="shared" ref="Q48:Q62" si="14">AVERAGE(N48:P48)</f>
        <v>45475</v>
      </c>
      <c r="R48" s="17" t="s">
        <v>51</v>
      </c>
      <c r="S48" s="70">
        <v>45426.0</v>
      </c>
      <c r="T48" s="70">
        <v>45385.0</v>
      </c>
      <c r="U48" s="74">
        <f t="shared" ref="U48:U62" si="15">AVERAGE(R48:T48)</f>
        <v>45405.5</v>
      </c>
      <c r="W48" s="75" t="s">
        <v>52</v>
      </c>
      <c r="X48" s="44"/>
      <c r="Y48" s="26"/>
      <c r="Z48" s="76"/>
      <c r="AA48" s="67"/>
      <c r="AE48" s="11"/>
      <c r="AF48" s="11"/>
      <c r="AG48" s="11"/>
      <c r="AH48" s="11"/>
      <c r="AI48" s="11"/>
      <c r="AJ48" s="11"/>
    </row>
    <row r="49">
      <c r="A49" s="21">
        <v>2.0</v>
      </c>
      <c r="B49" s="14" t="s">
        <v>53</v>
      </c>
      <c r="C49" s="68">
        <v>45427.0</v>
      </c>
      <c r="D49" s="68">
        <v>45446.0</v>
      </c>
      <c r="E49" s="42">
        <f t="shared" si="11"/>
        <v>45436.5</v>
      </c>
      <c r="F49" s="77" t="s">
        <v>54</v>
      </c>
      <c r="G49" s="70">
        <v>45334.0</v>
      </c>
      <c r="H49" s="17">
        <v>3.0</v>
      </c>
      <c r="I49" s="73">
        <f t="shared" si="12"/>
        <v>22668.5</v>
      </c>
      <c r="J49" s="17" t="s">
        <v>55</v>
      </c>
      <c r="K49" s="70">
        <v>45335.0</v>
      </c>
      <c r="L49" s="70">
        <v>45457.0</v>
      </c>
      <c r="M49" s="73">
        <f t="shared" si="13"/>
        <v>45396</v>
      </c>
      <c r="N49" s="17" t="s">
        <v>56</v>
      </c>
      <c r="O49" s="17" t="s">
        <v>57</v>
      </c>
      <c r="P49" s="70">
        <v>45324.0</v>
      </c>
      <c r="Q49" s="73">
        <f t="shared" si="14"/>
        <v>45324</v>
      </c>
      <c r="R49" s="17" t="s">
        <v>58</v>
      </c>
      <c r="S49" s="17" t="s">
        <v>59</v>
      </c>
      <c r="T49" s="70">
        <v>45354.0</v>
      </c>
      <c r="U49" s="74">
        <f t="shared" si="15"/>
        <v>45354</v>
      </c>
      <c r="W49" s="78"/>
      <c r="X49" s="67"/>
      <c r="Z49" s="76"/>
      <c r="AA49" s="67"/>
    </row>
    <row r="50">
      <c r="A50" s="21">
        <v>3.0</v>
      </c>
      <c r="B50" s="14" t="s">
        <v>60</v>
      </c>
      <c r="C50" s="68">
        <v>45340.0</v>
      </c>
      <c r="D50" s="68">
        <v>45446.0</v>
      </c>
      <c r="E50" s="42">
        <f t="shared" si="11"/>
        <v>45393</v>
      </c>
      <c r="F50" s="77" t="s">
        <v>30</v>
      </c>
      <c r="G50" s="70">
        <v>45334.0</v>
      </c>
      <c r="H50" s="17">
        <v>3.0</v>
      </c>
      <c r="I50" s="73">
        <f t="shared" si="12"/>
        <v>22668.5</v>
      </c>
      <c r="J50" s="17" t="s">
        <v>61</v>
      </c>
      <c r="K50" s="70">
        <v>45335.0</v>
      </c>
      <c r="L50" s="70">
        <v>45457.0</v>
      </c>
      <c r="M50" s="73">
        <f t="shared" si="13"/>
        <v>45396</v>
      </c>
      <c r="N50" s="17" t="s">
        <v>62</v>
      </c>
      <c r="O50" s="17" t="s">
        <v>63</v>
      </c>
      <c r="P50" s="70">
        <v>45475.0</v>
      </c>
      <c r="Q50" s="73">
        <f t="shared" si="14"/>
        <v>45475</v>
      </c>
      <c r="R50" s="17" t="s">
        <v>64</v>
      </c>
      <c r="S50" s="79" t="s">
        <v>65</v>
      </c>
      <c r="T50" s="70">
        <v>45385.0</v>
      </c>
      <c r="U50" s="74">
        <f t="shared" si="15"/>
        <v>45385</v>
      </c>
      <c r="Z50" s="80"/>
      <c r="AA50" s="67"/>
      <c r="AB50" s="67"/>
      <c r="AC50" s="67"/>
    </row>
    <row r="51">
      <c r="A51" s="21">
        <v>4.0</v>
      </c>
      <c r="B51" s="14" t="s">
        <v>66</v>
      </c>
      <c r="C51" s="68">
        <v>45424.0</v>
      </c>
      <c r="D51" s="68">
        <v>45446.0</v>
      </c>
      <c r="E51" s="42">
        <f t="shared" si="11"/>
        <v>45435</v>
      </c>
      <c r="F51" s="77" t="s">
        <v>67</v>
      </c>
      <c r="G51" s="17" t="s">
        <v>68</v>
      </c>
      <c r="H51" s="17">
        <v>3.0</v>
      </c>
      <c r="I51" s="73">
        <f t="shared" si="12"/>
        <v>3</v>
      </c>
      <c r="J51" s="17" t="s">
        <v>69</v>
      </c>
      <c r="K51" s="81">
        <v>45304.0</v>
      </c>
      <c r="L51" s="70">
        <v>45457.0</v>
      </c>
      <c r="M51" s="73">
        <f t="shared" si="13"/>
        <v>45380.5</v>
      </c>
      <c r="N51" s="17" t="s">
        <v>70</v>
      </c>
      <c r="O51" s="17" t="s">
        <v>71</v>
      </c>
      <c r="P51" s="70">
        <v>45384.0</v>
      </c>
      <c r="Q51" s="73">
        <f t="shared" si="14"/>
        <v>45384</v>
      </c>
      <c r="R51" s="17" t="s">
        <v>72</v>
      </c>
      <c r="S51" s="17" t="s">
        <v>73</v>
      </c>
      <c r="T51" s="70">
        <v>45385.0</v>
      </c>
      <c r="U51" s="74">
        <f t="shared" si="15"/>
        <v>45385</v>
      </c>
      <c r="Z51" s="80"/>
      <c r="AA51" s="67"/>
      <c r="AB51" s="67"/>
      <c r="AC51" s="67"/>
    </row>
    <row r="52">
      <c r="A52" s="21">
        <v>5.0</v>
      </c>
      <c r="B52" s="14" t="s">
        <v>74</v>
      </c>
      <c r="C52" s="68">
        <v>45549.0</v>
      </c>
      <c r="D52" s="68">
        <v>45446.0</v>
      </c>
      <c r="E52" s="42">
        <f t="shared" si="11"/>
        <v>45497.5</v>
      </c>
      <c r="F52" s="77" t="s">
        <v>75</v>
      </c>
      <c r="G52" s="70">
        <v>45455.0</v>
      </c>
      <c r="H52" s="17">
        <v>3.0</v>
      </c>
      <c r="I52" s="73">
        <f t="shared" si="12"/>
        <v>22729</v>
      </c>
      <c r="J52" s="17" t="s">
        <v>76</v>
      </c>
      <c r="K52" s="70">
        <v>45304.0</v>
      </c>
      <c r="L52" s="70">
        <v>45457.0</v>
      </c>
      <c r="M52" s="73">
        <f t="shared" si="13"/>
        <v>45380.5</v>
      </c>
      <c r="N52" s="70">
        <v>45507.0</v>
      </c>
      <c r="O52" s="17" t="s">
        <v>77</v>
      </c>
      <c r="P52" s="70">
        <v>45384.0</v>
      </c>
      <c r="Q52" s="82">
        <f t="shared" si="14"/>
        <v>45445.5</v>
      </c>
      <c r="R52" s="17" t="s">
        <v>78</v>
      </c>
      <c r="S52" s="17" t="s">
        <v>79</v>
      </c>
      <c r="T52" s="70">
        <v>45385.0</v>
      </c>
      <c r="U52" s="74">
        <f t="shared" si="15"/>
        <v>45385</v>
      </c>
      <c r="Z52" s="80"/>
      <c r="AA52" s="67"/>
      <c r="AB52" s="67"/>
      <c r="AC52" s="67"/>
    </row>
    <row r="53">
      <c r="A53" s="21">
        <v>6.0</v>
      </c>
      <c r="B53" s="14" t="s">
        <v>80</v>
      </c>
      <c r="C53" s="68">
        <v>45395.0</v>
      </c>
      <c r="D53" s="68">
        <v>45446.0</v>
      </c>
      <c r="E53" s="42">
        <f t="shared" si="11"/>
        <v>45420.5</v>
      </c>
      <c r="F53" s="77" t="s">
        <v>75</v>
      </c>
      <c r="G53" s="70">
        <v>45515.0</v>
      </c>
      <c r="H53" s="17">
        <v>3.0</v>
      </c>
      <c r="I53" s="73">
        <f t="shared" si="12"/>
        <v>22759</v>
      </c>
      <c r="J53" s="64" t="s">
        <v>81</v>
      </c>
      <c r="K53" s="70">
        <v>45335.0</v>
      </c>
      <c r="L53" s="70">
        <v>45457.0</v>
      </c>
      <c r="M53" s="73">
        <f t="shared" si="13"/>
        <v>45396</v>
      </c>
      <c r="N53" s="70">
        <v>45567.0</v>
      </c>
      <c r="O53" s="17" t="s">
        <v>82</v>
      </c>
      <c r="P53" s="83">
        <v>45384.0</v>
      </c>
      <c r="Q53" s="82">
        <f t="shared" si="14"/>
        <v>45475.5</v>
      </c>
      <c r="R53" s="17" t="s">
        <v>83</v>
      </c>
      <c r="S53" s="17" t="s">
        <v>79</v>
      </c>
      <c r="T53" s="70">
        <v>45385.0</v>
      </c>
      <c r="U53" s="74">
        <f t="shared" si="15"/>
        <v>45385</v>
      </c>
      <c r="V53" s="45"/>
      <c r="W53" s="45"/>
      <c r="X53" s="45"/>
      <c r="Y53" s="45"/>
      <c r="Z53" s="80"/>
      <c r="AA53" s="67"/>
      <c r="AB53" s="67"/>
      <c r="AC53" s="67"/>
    </row>
    <row r="54">
      <c r="A54" s="21">
        <v>7.0</v>
      </c>
      <c r="B54" s="14" t="s">
        <v>84</v>
      </c>
      <c r="C54" s="68">
        <v>45455.0</v>
      </c>
      <c r="D54" s="68">
        <v>45446.0</v>
      </c>
      <c r="E54" s="42">
        <f t="shared" si="11"/>
        <v>45450.5</v>
      </c>
      <c r="F54" s="77" t="s">
        <v>85</v>
      </c>
      <c r="G54" s="70">
        <v>45548.0</v>
      </c>
      <c r="H54" s="70">
        <v>45294.0</v>
      </c>
      <c r="I54" s="73">
        <f t="shared" si="12"/>
        <v>45421</v>
      </c>
      <c r="J54" s="64" t="s">
        <v>86</v>
      </c>
      <c r="K54" s="70">
        <v>45335.0</v>
      </c>
      <c r="L54" s="70">
        <v>45457.0</v>
      </c>
      <c r="M54" s="73">
        <f t="shared" si="13"/>
        <v>45396</v>
      </c>
      <c r="N54" s="70">
        <v>45598.0</v>
      </c>
      <c r="O54" s="17" t="s">
        <v>87</v>
      </c>
      <c r="P54" s="83">
        <v>45324.0</v>
      </c>
      <c r="Q54" s="82">
        <f t="shared" si="14"/>
        <v>45461</v>
      </c>
      <c r="R54" s="17" t="s">
        <v>88</v>
      </c>
      <c r="S54" s="17" t="s">
        <v>89</v>
      </c>
      <c r="T54" s="70">
        <v>45385.0</v>
      </c>
      <c r="U54" s="74">
        <f t="shared" si="15"/>
        <v>45385</v>
      </c>
      <c r="V54" s="45"/>
      <c r="W54" s="45"/>
      <c r="X54" s="45"/>
      <c r="Y54" s="45"/>
      <c r="Z54" s="80"/>
      <c r="AA54" s="67"/>
      <c r="AB54" s="67"/>
      <c r="AC54" s="67"/>
    </row>
    <row r="55">
      <c r="A55" s="21">
        <v>8.0</v>
      </c>
      <c r="B55" s="14" t="s">
        <v>90</v>
      </c>
      <c r="C55" s="68">
        <v>45307.0</v>
      </c>
      <c r="D55" s="68">
        <v>45446.0</v>
      </c>
      <c r="E55" s="42">
        <f t="shared" si="11"/>
        <v>45376.5</v>
      </c>
      <c r="F55" s="84" t="s">
        <v>91</v>
      </c>
      <c r="G55" s="70">
        <v>45454.0</v>
      </c>
      <c r="H55" s="70">
        <v>45294.0</v>
      </c>
      <c r="I55" s="72">
        <f t="shared" si="12"/>
        <v>45374</v>
      </c>
      <c r="J55" s="64" t="s">
        <v>92</v>
      </c>
      <c r="K55" s="70">
        <v>45335.0</v>
      </c>
      <c r="L55" s="70">
        <v>45457.0</v>
      </c>
      <c r="M55" s="73">
        <f t="shared" si="13"/>
        <v>45396</v>
      </c>
      <c r="N55" s="17" t="s">
        <v>93</v>
      </c>
      <c r="O55" s="17" t="s">
        <v>94</v>
      </c>
      <c r="P55" s="83">
        <v>45324.0</v>
      </c>
      <c r="Q55" s="73">
        <f t="shared" si="14"/>
        <v>45324</v>
      </c>
      <c r="R55" s="17" t="s">
        <v>95</v>
      </c>
      <c r="S55" s="17" t="s">
        <v>96</v>
      </c>
      <c r="T55" s="70">
        <v>45506.0</v>
      </c>
      <c r="U55" s="74">
        <f t="shared" si="15"/>
        <v>45506</v>
      </c>
      <c r="V55" s="45"/>
      <c r="W55" s="45"/>
      <c r="X55" s="45"/>
      <c r="Y55" s="45"/>
      <c r="Z55" s="80"/>
      <c r="AA55" s="67"/>
      <c r="AB55" s="67"/>
      <c r="AC55" s="67"/>
    </row>
    <row r="56">
      <c r="A56" s="21">
        <v>9.0</v>
      </c>
      <c r="B56" s="14" t="s">
        <v>28</v>
      </c>
      <c r="C56" s="68">
        <v>45516.0</v>
      </c>
      <c r="D56" s="68">
        <v>45446.0</v>
      </c>
      <c r="E56" s="42">
        <f t="shared" si="11"/>
        <v>45481</v>
      </c>
      <c r="F56" s="77" t="s">
        <v>97</v>
      </c>
      <c r="G56" s="79" t="s">
        <v>98</v>
      </c>
      <c r="H56" s="70">
        <v>45294.0</v>
      </c>
      <c r="I56" s="73">
        <f t="shared" si="12"/>
        <v>45294</v>
      </c>
      <c r="J56" s="64" t="s">
        <v>99</v>
      </c>
      <c r="K56" s="70">
        <v>45335.0</v>
      </c>
      <c r="L56" s="70">
        <v>45457.0</v>
      </c>
      <c r="M56" s="73">
        <f t="shared" si="13"/>
        <v>45396</v>
      </c>
      <c r="N56" s="17" t="s">
        <v>100</v>
      </c>
      <c r="O56" s="70">
        <v>45400.0</v>
      </c>
      <c r="P56" s="83">
        <v>45333.0</v>
      </c>
      <c r="Q56" s="73">
        <f t="shared" si="14"/>
        <v>45366.5</v>
      </c>
      <c r="R56" s="17" t="s">
        <v>101</v>
      </c>
      <c r="S56" s="17" t="s">
        <v>102</v>
      </c>
      <c r="T56" s="70">
        <v>45385.0</v>
      </c>
      <c r="U56" s="74">
        <f t="shared" si="15"/>
        <v>45385</v>
      </c>
      <c r="V56" s="45"/>
      <c r="W56" s="45"/>
      <c r="X56" s="45"/>
      <c r="Y56" s="45"/>
      <c r="Z56" s="80"/>
      <c r="AA56" s="67"/>
      <c r="AB56" s="67"/>
      <c r="AC56" s="67"/>
    </row>
    <row r="57">
      <c r="A57" s="21">
        <v>10.0</v>
      </c>
      <c r="B57" s="14" t="s">
        <v>28</v>
      </c>
      <c r="C57" s="68">
        <v>45549.0</v>
      </c>
      <c r="D57" s="68">
        <v>45446.0</v>
      </c>
      <c r="E57" s="42">
        <f t="shared" si="11"/>
        <v>45497.5</v>
      </c>
      <c r="F57" s="77" t="s">
        <v>103</v>
      </c>
      <c r="G57" s="17" t="s">
        <v>104</v>
      </c>
      <c r="H57" s="70">
        <v>45294.0</v>
      </c>
      <c r="I57" s="73">
        <f t="shared" si="12"/>
        <v>45294</v>
      </c>
      <c r="J57" s="64" t="s">
        <v>105</v>
      </c>
      <c r="K57" s="70">
        <v>45335.0</v>
      </c>
      <c r="L57" s="70">
        <v>45457.0</v>
      </c>
      <c r="M57" s="73">
        <f t="shared" si="13"/>
        <v>45396</v>
      </c>
      <c r="N57" s="17" t="s">
        <v>106</v>
      </c>
      <c r="O57" s="70">
        <v>45491.0</v>
      </c>
      <c r="P57" s="83">
        <v>45333.0</v>
      </c>
      <c r="Q57" s="73">
        <f t="shared" si="14"/>
        <v>45412</v>
      </c>
      <c r="R57" s="17" t="s">
        <v>107</v>
      </c>
      <c r="S57" s="17" t="s">
        <v>108</v>
      </c>
      <c r="T57" s="70">
        <v>45385.0</v>
      </c>
      <c r="U57" s="74">
        <f t="shared" si="15"/>
        <v>45385</v>
      </c>
      <c r="V57" s="45"/>
      <c r="W57" s="45"/>
      <c r="X57" s="45"/>
      <c r="Y57" s="45"/>
      <c r="Z57" s="80"/>
      <c r="AA57" s="67"/>
      <c r="AB57" s="67"/>
      <c r="AC57" s="67"/>
    </row>
    <row r="58">
      <c r="A58" s="21">
        <v>11.0</v>
      </c>
      <c r="B58" s="14" t="s">
        <v>109</v>
      </c>
      <c r="C58" s="40" t="s">
        <v>110</v>
      </c>
      <c r="D58" s="68">
        <v>45446.0</v>
      </c>
      <c r="E58" s="42">
        <f t="shared" si="11"/>
        <v>45446</v>
      </c>
      <c r="F58" s="85">
        <v>45629.0</v>
      </c>
      <c r="G58" s="70">
        <v>45334.0</v>
      </c>
      <c r="H58" s="70">
        <v>45294.0</v>
      </c>
      <c r="I58" s="82">
        <f t="shared" si="12"/>
        <v>45419</v>
      </c>
      <c r="J58" s="64" t="s">
        <v>111</v>
      </c>
      <c r="K58" s="70">
        <v>45335.0</v>
      </c>
      <c r="L58" s="70">
        <v>45457.0</v>
      </c>
      <c r="M58" s="73">
        <f t="shared" si="13"/>
        <v>45396</v>
      </c>
      <c r="N58" s="17" t="s">
        <v>112</v>
      </c>
      <c r="O58" s="17" t="s">
        <v>113</v>
      </c>
      <c r="P58" s="83">
        <v>45324.0</v>
      </c>
      <c r="Q58" s="73">
        <f t="shared" si="14"/>
        <v>45324</v>
      </c>
      <c r="R58" s="17" t="s">
        <v>79</v>
      </c>
      <c r="S58" s="17" t="s">
        <v>114</v>
      </c>
      <c r="T58" s="70">
        <v>45354.0</v>
      </c>
      <c r="U58" s="74">
        <f t="shared" si="15"/>
        <v>45354</v>
      </c>
      <c r="V58" s="45"/>
      <c r="W58" s="45"/>
      <c r="X58" s="45"/>
      <c r="Y58" s="45"/>
      <c r="Z58" s="80"/>
      <c r="AA58" s="67"/>
      <c r="AB58" s="67"/>
      <c r="AC58" s="67"/>
    </row>
    <row r="59">
      <c r="A59" s="21">
        <v>12.0</v>
      </c>
      <c r="B59" s="14" t="s">
        <v>115</v>
      </c>
      <c r="C59" s="15" t="s">
        <v>68</v>
      </c>
      <c r="D59" s="68">
        <v>45446.0</v>
      </c>
      <c r="E59" s="42">
        <f t="shared" si="11"/>
        <v>45446</v>
      </c>
      <c r="F59" s="77" t="s">
        <v>116</v>
      </c>
      <c r="G59" s="70">
        <v>45303.0</v>
      </c>
      <c r="H59" s="17">
        <v>3.0</v>
      </c>
      <c r="I59" s="73">
        <f t="shared" si="12"/>
        <v>22653</v>
      </c>
      <c r="J59" s="64" t="s">
        <v>117</v>
      </c>
      <c r="K59" s="70">
        <v>45364.0</v>
      </c>
      <c r="L59" s="70">
        <v>45457.0</v>
      </c>
      <c r="M59" s="73">
        <f t="shared" si="13"/>
        <v>45410.5</v>
      </c>
      <c r="N59" s="17" t="s">
        <v>118</v>
      </c>
      <c r="O59" s="17" t="s">
        <v>119</v>
      </c>
      <c r="P59" s="83">
        <v>45324.0</v>
      </c>
      <c r="Q59" s="73">
        <f t="shared" si="14"/>
        <v>45324</v>
      </c>
      <c r="R59" s="17" t="s">
        <v>120</v>
      </c>
      <c r="S59" s="17" t="s">
        <v>121</v>
      </c>
      <c r="T59" s="70">
        <v>45354.0</v>
      </c>
      <c r="U59" s="74">
        <f t="shared" si="15"/>
        <v>45354</v>
      </c>
      <c r="V59" s="45"/>
      <c r="W59" s="45"/>
      <c r="X59" s="45"/>
      <c r="Y59" s="45"/>
      <c r="Z59" s="80"/>
      <c r="AA59" s="67"/>
      <c r="AB59" s="67"/>
      <c r="AC59" s="67"/>
    </row>
    <row r="60">
      <c r="A60" s="21">
        <v>13.0</v>
      </c>
      <c r="B60" s="14" t="s">
        <v>122</v>
      </c>
      <c r="C60" s="68">
        <v>45487.0</v>
      </c>
      <c r="D60" s="68">
        <v>45327.0</v>
      </c>
      <c r="E60" s="42">
        <f t="shared" si="11"/>
        <v>45407</v>
      </c>
      <c r="F60" s="77" t="s">
        <v>123</v>
      </c>
      <c r="G60" s="70">
        <v>45334.0</v>
      </c>
      <c r="H60" s="17">
        <v>3.0</v>
      </c>
      <c r="I60" s="73">
        <f t="shared" si="12"/>
        <v>22668.5</v>
      </c>
      <c r="J60" s="64" t="s">
        <v>124</v>
      </c>
      <c r="K60" s="70">
        <v>45364.0</v>
      </c>
      <c r="L60" s="70">
        <v>45457.0</v>
      </c>
      <c r="M60" s="73">
        <f t="shared" si="13"/>
        <v>45410.5</v>
      </c>
      <c r="N60" s="17" t="s">
        <v>125</v>
      </c>
      <c r="O60" s="17" t="s">
        <v>126</v>
      </c>
      <c r="P60" s="83">
        <v>45324.0</v>
      </c>
      <c r="Q60" s="73">
        <f t="shared" si="14"/>
        <v>45324</v>
      </c>
      <c r="R60" s="86">
        <v>45454.0</v>
      </c>
      <c r="S60" s="17" t="s">
        <v>120</v>
      </c>
      <c r="T60" s="70">
        <v>45354.0</v>
      </c>
      <c r="U60" s="74">
        <f t="shared" si="15"/>
        <v>45404</v>
      </c>
      <c r="V60" s="45"/>
      <c r="W60" s="45"/>
      <c r="X60" s="45"/>
      <c r="Y60" s="45"/>
      <c r="Z60" s="80"/>
      <c r="AA60" s="67"/>
      <c r="AB60" s="67"/>
      <c r="AC60" s="67"/>
    </row>
    <row r="61">
      <c r="A61" s="21">
        <v>14.0</v>
      </c>
      <c r="B61" s="14" t="s">
        <v>127</v>
      </c>
      <c r="C61" s="68">
        <v>45394.0</v>
      </c>
      <c r="D61" s="68">
        <v>45446.0</v>
      </c>
      <c r="E61" s="42">
        <f t="shared" si="11"/>
        <v>45420</v>
      </c>
      <c r="F61" s="77" t="s">
        <v>128</v>
      </c>
      <c r="G61" s="70">
        <v>45363.0</v>
      </c>
      <c r="H61" s="17">
        <v>3.0</v>
      </c>
      <c r="I61" s="73">
        <f t="shared" si="12"/>
        <v>22683</v>
      </c>
      <c r="J61" s="64" t="s">
        <v>129</v>
      </c>
      <c r="K61" s="70">
        <v>45364.0</v>
      </c>
      <c r="L61" s="70">
        <v>45457.0</v>
      </c>
      <c r="M61" s="73">
        <f t="shared" si="13"/>
        <v>45410.5</v>
      </c>
      <c r="N61" s="17" t="s">
        <v>130</v>
      </c>
      <c r="O61" s="17" t="s">
        <v>131</v>
      </c>
      <c r="P61" s="83">
        <v>45324.0</v>
      </c>
      <c r="Q61" s="73">
        <f t="shared" si="14"/>
        <v>45324</v>
      </c>
      <c r="R61" s="17" t="s">
        <v>132</v>
      </c>
      <c r="S61" s="17" t="s">
        <v>133</v>
      </c>
      <c r="T61" s="70">
        <v>45354.0</v>
      </c>
      <c r="U61" s="74">
        <f t="shared" si="15"/>
        <v>45354</v>
      </c>
      <c r="V61" s="80"/>
      <c r="W61" s="80"/>
      <c r="X61" s="45"/>
      <c r="Y61" s="45"/>
      <c r="Z61" s="80"/>
      <c r="AA61" s="67"/>
      <c r="AB61" s="67"/>
      <c r="AC61" s="67"/>
    </row>
    <row r="62">
      <c r="A62" s="21">
        <v>15.0</v>
      </c>
      <c r="B62" s="87">
        <v>45571.0</v>
      </c>
      <c r="C62" s="68">
        <v>45423.0</v>
      </c>
      <c r="D62" s="68">
        <v>45446.0</v>
      </c>
      <c r="E62" s="42">
        <f t="shared" si="11"/>
        <v>45480</v>
      </c>
      <c r="F62" s="77" t="s">
        <v>134</v>
      </c>
      <c r="G62" s="70">
        <v>45363.0</v>
      </c>
      <c r="H62" s="17">
        <v>3.0</v>
      </c>
      <c r="I62" s="73">
        <f t="shared" si="12"/>
        <v>22683</v>
      </c>
      <c r="J62" s="88">
        <v>45486.0</v>
      </c>
      <c r="K62" s="70">
        <v>45364.0</v>
      </c>
      <c r="L62" s="70">
        <v>45457.0</v>
      </c>
      <c r="M62" s="89">
        <f t="shared" si="13"/>
        <v>45435.66667</v>
      </c>
      <c r="N62" s="79" t="s">
        <v>135</v>
      </c>
      <c r="O62" s="17" t="s">
        <v>136</v>
      </c>
      <c r="P62" s="90">
        <v>45324.0</v>
      </c>
      <c r="Q62" s="72">
        <f t="shared" si="14"/>
        <v>45324</v>
      </c>
      <c r="R62" s="91" t="s">
        <v>137</v>
      </c>
      <c r="S62" s="91" t="s">
        <v>116</v>
      </c>
      <c r="T62" s="70">
        <v>45354.0</v>
      </c>
      <c r="U62" s="74">
        <f t="shared" si="15"/>
        <v>45354</v>
      </c>
      <c r="V62" s="80"/>
      <c r="W62" s="45"/>
      <c r="X62" s="45"/>
      <c r="Y62" s="80"/>
      <c r="Z62" s="45"/>
      <c r="AA62" s="67"/>
      <c r="AB62" s="67"/>
      <c r="AC62" s="67"/>
    </row>
    <row r="63">
      <c r="B63" s="29" t="s">
        <v>15</v>
      </c>
      <c r="C63" s="3"/>
      <c r="D63" s="3"/>
      <c r="E63" s="92">
        <f>AVERAGE(E48:E62)</f>
        <v>45441.6</v>
      </c>
      <c r="F63" s="93" t="s">
        <v>15</v>
      </c>
      <c r="G63" s="3"/>
      <c r="H63" s="5"/>
      <c r="I63" s="92">
        <f>AVERAGE(I48:I62)</f>
        <v>30246.1</v>
      </c>
      <c r="J63" s="29" t="s">
        <v>15</v>
      </c>
      <c r="K63" s="3"/>
      <c r="L63" s="5"/>
      <c r="M63" s="92">
        <f>AVERAGE(M48:M62)</f>
        <v>45399.47778</v>
      </c>
      <c r="N63" s="29" t="s">
        <v>15</v>
      </c>
      <c r="O63" s="3"/>
      <c r="P63" s="5"/>
      <c r="Q63" s="92">
        <f>AVERAGE(Q48:Q62)</f>
        <v>45384.16667</v>
      </c>
      <c r="R63" s="29" t="s">
        <v>15</v>
      </c>
      <c r="S63" s="3"/>
      <c r="T63" s="5"/>
      <c r="U63" s="92">
        <f>AVERAGE(U48:U62)</f>
        <v>45385.36667</v>
      </c>
      <c r="W63" s="94"/>
      <c r="X63" s="94"/>
      <c r="Y63" s="94"/>
    </row>
    <row r="66">
      <c r="A66" s="95" t="s">
        <v>0</v>
      </c>
      <c r="B66" s="96" t="s">
        <v>138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5"/>
      <c r="Q66" s="52"/>
      <c r="R66" s="97" t="s">
        <v>2</v>
      </c>
      <c r="S66" s="3"/>
      <c r="T66" s="5"/>
      <c r="U66" s="52"/>
    </row>
    <row r="67">
      <c r="A67" s="6"/>
      <c r="B67" s="96" t="s">
        <v>3</v>
      </c>
      <c r="C67" s="3"/>
      <c r="D67" s="5"/>
      <c r="E67" s="96" t="s">
        <v>4</v>
      </c>
      <c r="F67" s="3"/>
      <c r="G67" s="5"/>
      <c r="H67" s="96" t="s">
        <v>5</v>
      </c>
      <c r="I67" s="3"/>
      <c r="J67" s="5"/>
      <c r="K67" s="96" t="s">
        <v>6</v>
      </c>
      <c r="L67" s="3"/>
      <c r="M67" s="5"/>
      <c r="N67" s="96" t="s">
        <v>7</v>
      </c>
      <c r="O67" s="3"/>
      <c r="P67" s="5"/>
      <c r="Q67" s="52"/>
      <c r="R67" s="10" t="s">
        <v>139</v>
      </c>
      <c r="S67" s="11"/>
      <c r="T67" s="12"/>
      <c r="U67" s="52"/>
    </row>
    <row r="68">
      <c r="A68" s="13"/>
      <c r="B68" s="17" t="s">
        <v>140</v>
      </c>
      <c r="C68" s="17" t="s">
        <v>141</v>
      </c>
      <c r="D68" s="65"/>
      <c r="E68" s="17" t="s">
        <v>140</v>
      </c>
      <c r="F68" s="17" t="s">
        <v>141</v>
      </c>
      <c r="G68" s="16"/>
      <c r="H68" s="17" t="s">
        <v>140</v>
      </c>
      <c r="I68" s="17" t="s">
        <v>141</v>
      </c>
      <c r="J68" s="73"/>
      <c r="K68" s="17" t="s">
        <v>140</v>
      </c>
      <c r="L68" s="17" t="s">
        <v>141</v>
      </c>
      <c r="M68" s="65"/>
      <c r="N68" s="17" t="s">
        <v>140</v>
      </c>
      <c r="O68" s="17" t="s">
        <v>141</v>
      </c>
      <c r="P68" s="65"/>
      <c r="Q68" s="27"/>
      <c r="R68" s="43" t="s">
        <v>142</v>
      </c>
      <c r="S68" s="44"/>
      <c r="T68" s="26"/>
      <c r="U68" s="27"/>
    </row>
    <row r="69">
      <c r="A69" s="21">
        <v>1.0</v>
      </c>
      <c r="B69" s="17">
        <v>19.0</v>
      </c>
      <c r="C69" s="17">
        <v>670.0</v>
      </c>
      <c r="D69" s="98">
        <f t="shared" ref="D69:D83" si="16">AVERAGE(B69:C69)</f>
        <v>344.5</v>
      </c>
      <c r="E69" s="17">
        <v>18.0</v>
      </c>
      <c r="F69" s="17">
        <v>552.0</v>
      </c>
      <c r="G69" s="73">
        <f t="shared" ref="G69:G83" si="17">AVERAGE(E69:F69)</f>
        <v>285</v>
      </c>
      <c r="H69" s="17">
        <v>43.0</v>
      </c>
      <c r="I69" s="17">
        <v>4644.0</v>
      </c>
      <c r="J69" s="73">
        <f t="shared" ref="J69:J83" si="18">AVERAGE(H69:I69)</f>
        <v>2343.5</v>
      </c>
      <c r="K69" s="99">
        <v>74.0</v>
      </c>
      <c r="L69" s="17">
        <v>31.0</v>
      </c>
      <c r="M69" s="100">
        <f t="shared" ref="M69:M83" si="19">AVERAGE(K69:L69)</f>
        <v>52.5</v>
      </c>
      <c r="N69" s="17">
        <v>9.0</v>
      </c>
      <c r="O69" s="17">
        <v>496.0</v>
      </c>
      <c r="P69" s="73">
        <f t="shared" ref="P69:P83" si="20">AVERAGE(N69:O69)</f>
        <v>252.5</v>
      </c>
      <c r="Q69" s="101"/>
      <c r="R69" s="80"/>
      <c r="S69" s="80"/>
      <c r="T69" s="45"/>
      <c r="U69" s="102"/>
    </row>
    <row r="70">
      <c r="A70" s="21">
        <v>2.0</v>
      </c>
      <c r="B70" s="17">
        <v>19.0</v>
      </c>
      <c r="C70" s="17">
        <v>670.0</v>
      </c>
      <c r="D70" s="98">
        <f t="shared" si="16"/>
        <v>344.5</v>
      </c>
      <c r="E70" s="99">
        <v>18.0</v>
      </c>
      <c r="F70" s="17">
        <v>552.0</v>
      </c>
      <c r="G70" s="73">
        <f t="shared" si="17"/>
        <v>285</v>
      </c>
      <c r="H70" s="17">
        <v>43.0</v>
      </c>
      <c r="I70" s="17">
        <v>4644.0</v>
      </c>
      <c r="J70" s="73">
        <f t="shared" si="18"/>
        <v>2343.5</v>
      </c>
      <c r="K70" s="99">
        <v>74.0</v>
      </c>
      <c r="L70" s="17">
        <v>31.0</v>
      </c>
      <c r="M70" s="100">
        <f t="shared" si="19"/>
        <v>52.5</v>
      </c>
      <c r="N70" s="17">
        <v>9.0</v>
      </c>
      <c r="O70" s="17">
        <v>496.0</v>
      </c>
      <c r="P70" s="73">
        <f t="shared" si="20"/>
        <v>252.5</v>
      </c>
      <c r="Q70" s="101"/>
      <c r="R70" s="80"/>
      <c r="S70" s="80"/>
      <c r="T70" s="45"/>
      <c r="U70" s="102"/>
    </row>
    <row r="71">
      <c r="A71" s="21">
        <v>3.0</v>
      </c>
      <c r="B71" s="17">
        <v>19.0</v>
      </c>
      <c r="C71" s="17">
        <v>670.0</v>
      </c>
      <c r="D71" s="98">
        <f t="shared" si="16"/>
        <v>344.5</v>
      </c>
      <c r="E71" s="99">
        <v>18.0</v>
      </c>
      <c r="F71" s="17">
        <v>552.0</v>
      </c>
      <c r="G71" s="73">
        <f t="shared" si="17"/>
        <v>285</v>
      </c>
      <c r="H71" s="17">
        <v>43.0</v>
      </c>
      <c r="I71" s="17">
        <v>4644.0</v>
      </c>
      <c r="J71" s="73">
        <f t="shared" si="18"/>
        <v>2343.5</v>
      </c>
      <c r="K71" s="99">
        <v>74.0</v>
      </c>
      <c r="L71" s="17">
        <v>31.0</v>
      </c>
      <c r="M71" s="100">
        <f t="shared" si="19"/>
        <v>52.5</v>
      </c>
      <c r="N71" s="17">
        <v>9.0</v>
      </c>
      <c r="O71" s="17">
        <v>496.0</v>
      </c>
      <c r="P71" s="73">
        <f t="shared" si="20"/>
        <v>252.5</v>
      </c>
      <c r="Q71" s="101"/>
      <c r="R71" s="80"/>
      <c r="S71" s="80"/>
      <c r="T71" s="45"/>
      <c r="U71" s="102"/>
    </row>
    <row r="72">
      <c r="A72" s="21">
        <v>4.0</v>
      </c>
      <c r="B72" s="17">
        <v>19.0</v>
      </c>
      <c r="C72" s="17">
        <v>670.0</v>
      </c>
      <c r="D72" s="98">
        <f t="shared" si="16"/>
        <v>344.5</v>
      </c>
      <c r="E72" s="99">
        <v>18.0</v>
      </c>
      <c r="F72" s="17">
        <v>552.0</v>
      </c>
      <c r="G72" s="73">
        <f t="shared" si="17"/>
        <v>285</v>
      </c>
      <c r="H72" s="17">
        <v>43.0</v>
      </c>
      <c r="I72" s="17">
        <v>4644.0</v>
      </c>
      <c r="J72" s="73">
        <f t="shared" si="18"/>
        <v>2343.5</v>
      </c>
      <c r="K72" s="99">
        <v>74.0</v>
      </c>
      <c r="L72" s="17">
        <v>31.0</v>
      </c>
      <c r="M72" s="100">
        <f t="shared" si="19"/>
        <v>52.5</v>
      </c>
      <c r="N72" s="17">
        <v>9.0</v>
      </c>
      <c r="O72" s="17">
        <v>496.0</v>
      </c>
      <c r="P72" s="73">
        <f t="shared" si="20"/>
        <v>252.5</v>
      </c>
      <c r="Q72" s="80"/>
      <c r="R72" s="80"/>
      <c r="S72" s="80"/>
      <c r="T72" s="45"/>
      <c r="U72" s="80"/>
    </row>
    <row r="73">
      <c r="A73" s="21">
        <v>5.0</v>
      </c>
      <c r="B73" s="17">
        <v>19.0</v>
      </c>
      <c r="C73" s="17">
        <v>670.0</v>
      </c>
      <c r="D73" s="98">
        <f t="shared" si="16"/>
        <v>344.5</v>
      </c>
      <c r="E73" s="99">
        <v>18.0</v>
      </c>
      <c r="F73" s="17">
        <v>552.0</v>
      </c>
      <c r="G73" s="73">
        <f t="shared" si="17"/>
        <v>285</v>
      </c>
      <c r="H73" s="17">
        <v>43.0</v>
      </c>
      <c r="I73" s="17">
        <v>4644.0</v>
      </c>
      <c r="J73" s="73">
        <f t="shared" si="18"/>
        <v>2343.5</v>
      </c>
      <c r="K73" s="17">
        <v>74.0</v>
      </c>
      <c r="L73" s="17">
        <v>31.0</v>
      </c>
      <c r="M73" s="100">
        <f t="shared" si="19"/>
        <v>52.5</v>
      </c>
      <c r="N73" s="17">
        <v>9.0</v>
      </c>
      <c r="O73" s="17">
        <v>496.0</v>
      </c>
      <c r="P73" s="73">
        <f t="shared" si="20"/>
        <v>252.5</v>
      </c>
      <c r="Q73" s="80"/>
      <c r="R73" s="45"/>
      <c r="S73" s="45"/>
      <c r="T73" s="45"/>
      <c r="U73" s="80"/>
    </row>
    <row r="74">
      <c r="A74" s="21">
        <v>6.0</v>
      </c>
      <c r="B74" s="17">
        <v>19.0</v>
      </c>
      <c r="C74" s="17">
        <v>670.0</v>
      </c>
      <c r="D74" s="98">
        <f t="shared" si="16"/>
        <v>344.5</v>
      </c>
      <c r="E74" s="99">
        <v>18.0</v>
      </c>
      <c r="F74" s="17">
        <v>552.0</v>
      </c>
      <c r="G74" s="73">
        <f t="shared" si="17"/>
        <v>285</v>
      </c>
      <c r="H74" s="17">
        <v>43.0</v>
      </c>
      <c r="I74" s="17">
        <v>4644.0</v>
      </c>
      <c r="J74" s="73">
        <f t="shared" si="18"/>
        <v>2343.5</v>
      </c>
      <c r="K74" s="17">
        <v>74.0</v>
      </c>
      <c r="L74" s="17">
        <v>31.0</v>
      </c>
      <c r="M74" s="100">
        <f t="shared" si="19"/>
        <v>52.5</v>
      </c>
      <c r="N74" s="17">
        <v>9.0</v>
      </c>
      <c r="O74" s="17">
        <v>496.0</v>
      </c>
      <c r="P74" s="73">
        <f t="shared" si="20"/>
        <v>252.5</v>
      </c>
      <c r="Q74" s="80"/>
      <c r="R74" s="45"/>
      <c r="S74" s="45"/>
      <c r="T74" s="45"/>
      <c r="U74" s="80"/>
    </row>
    <row r="75">
      <c r="A75" s="21">
        <v>7.0</v>
      </c>
      <c r="B75" s="17">
        <v>19.0</v>
      </c>
      <c r="C75" s="17">
        <v>670.0</v>
      </c>
      <c r="D75" s="98">
        <f t="shared" si="16"/>
        <v>344.5</v>
      </c>
      <c r="E75" s="99">
        <v>18.0</v>
      </c>
      <c r="F75" s="17">
        <v>552.0</v>
      </c>
      <c r="G75" s="73">
        <f t="shared" si="17"/>
        <v>285</v>
      </c>
      <c r="H75" s="17">
        <v>43.0</v>
      </c>
      <c r="I75" s="17">
        <v>4644.0</v>
      </c>
      <c r="J75" s="73">
        <f t="shared" si="18"/>
        <v>2343.5</v>
      </c>
      <c r="K75" s="17">
        <v>74.0</v>
      </c>
      <c r="L75" s="17">
        <v>31.0</v>
      </c>
      <c r="M75" s="100">
        <f t="shared" si="19"/>
        <v>52.5</v>
      </c>
      <c r="N75" s="17">
        <v>9.0</v>
      </c>
      <c r="O75" s="17">
        <v>496.0</v>
      </c>
      <c r="P75" s="73">
        <f t="shared" si="20"/>
        <v>252.5</v>
      </c>
      <c r="Q75" s="80"/>
      <c r="R75" s="45"/>
      <c r="S75" s="45"/>
      <c r="T75" s="45"/>
      <c r="U75" s="80"/>
    </row>
    <row r="76">
      <c r="A76" s="21">
        <v>8.0</v>
      </c>
      <c r="B76" s="17">
        <v>19.0</v>
      </c>
      <c r="C76" s="17">
        <v>670.0</v>
      </c>
      <c r="D76" s="98">
        <f t="shared" si="16"/>
        <v>344.5</v>
      </c>
      <c r="E76" s="99">
        <v>18.0</v>
      </c>
      <c r="F76" s="17">
        <v>552.0</v>
      </c>
      <c r="G76" s="73">
        <f t="shared" si="17"/>
        <v>285</v>
      </c>
      <c r="H76" s="17">
        <v>43.0</v>
      </c>
      <c r="I76" s="17">
        <v>4644.0</v>
      </c>
      <c r="J76" s="73">
        <f t="shared" si="18"/>
        <v>2343.5</v>
      </c>
      <c r="K76" s="17">
        <v>13.0</v>
      </c>
      <c r="L76" s="17">
        <v>1840.0</v>
      </c>
      <c r="M76" s="100">
        <f t="shared" si="19"/>
        <v>926.5</v>
      </c>
      <c r="N76" s="17">
        <v>9.0</v>
      </c>
      <c r="O76" s="17">
        <v>496.0</v>
      </c>
      <c r="P76" s="73">
        <f t="shared" si="20"/>
        <v>252.5</v>
      </c>
      <c r="Q76" s="80"/>
      <c r="R76" s="45"/>
      <c r="S76" s="45"/>
      <c r="T76" s="45"/>
      <c r="U76" s="80"/>
    </row>
    <row r="77">
      <c r="A77" s="21">
        <v>9.0</v>
      </c>
      <c r="B77" s="17">
        <v>19.0</v>
      </c>
      <c r="C77" s="17">
        <v>670.0</v>
      </c>
      <c r="D77" s="98">
        <f t="shared" si="16"/>
        <v>344.5</v>
      </c>
      <c r="E77" s="99">
        <v>18.0</v>
      </c>
      <c r="F77" s="17">
        <v>552.0</v>
      </c>
      <c r="G77" s="73">
        <f t="shared" si="17"/>
        <v>285</v>
      </c>
      <c r="H77" s="17">
        <v>43.0</v>
      </c>
      <c r="I77" s="17">
        <v>4644.0</v>
      </c>
      <c r="J77" s="73">
        <f t="shared" si="18"/>
        <v>2343.5</v>
      </c>
      <c r="K77" s="17">
        <v>13.0</v>
      </c>
      <c r="L77" s="17">
        <v>1840.0</v>
      </c>
      <c r="M77" s="100">
        <f t="shared" si="19"/>
        <v>926.5</v>
      </c>
      <c r="N77" s="17">
        <v>9.0</v>
      </c>
      <c r="O77" s="17">
        <v>496.0</v>
      </c>
      <c r="P77" s="73">
        <f t="shared" si="20"/>
        <v>252.5</v>
      </c>
      <c r="Q77" s="80"/>
      <c r="R77" s="45"/>
      <c r="S77" s="45"/>
      <c r="T77" s="45"/>
      <c r="U77" s="80"/>
    </row>
    <row r="78">
      <c r="A78" s="21">
        <v>10.0</v>
      </c>
      <c r="B78" s="17">
        <v>19.0</v>
      </c>
      <c r="C78" s="17">
        <v>670.0</v>
      </c>
      <c r="D78" s="98">
        <f t="shared" si="16"/>
        <v>344.5</v>
      </c>
      <c r="E78" s="99">
        <v>18.0</v>
      </c>
      <c r="F78" s="17">
        <v>552.0</v>
      </c>
      <c r="G78" s="73">
        <f t="shared" si="17"/>
        <v>285</v>
      </c>
      <c r="H78" s="17">
        <v>43.0</v>
      </c>
      <c r="I78" s="17">
        <v>4644.0</v>
      </c>
      <c r="J78" s="73">
        <f t="shared" si="18"/>
        <v>2343.5</v>
      </c>
      <c r="K78" s="17">
        <v>74.0</v>
      </c>
      <c r="L78" s="17">
        <v>31.0</v>
      </c>
      <c r="M78" s="100">
        <f t="shared" si="19"/>
        <v>52.5</v>
      </c>
      <c r="N78" s="17">
        <v>9.0</v>
      </c>
      <c r="O78" s="17">
        <v>496.0</v>
      </c>
      <c r="P78" s="73">
        <f t="shared" si="20"/>
        <v>252.5</v>
      </c>
      <c r="Q78" s="80"/>
      <c r="R78" s="45"/>
      <c r="S78" s="45"/>
      <c r="T78" s="45"/>
      <c r="U78" s="80"/>
    </row>
    <row r="79">
      <c r="A79" s="21">
        <v>11.0</v>
      </c>
      <c r="B79" s="17">
        <v>19.0</v>
      </c>
      <c r="C79" s="17">
        <v>670.0</v>
      </c>
      <c r="D79" s="98">
        <f t="shared" si="16"/>
        <v>344.5</v>
      </c>
      <c r="E79" s="99">
        <v>18.0</v>
      </c>
      <c r="F79" s="17">
        <v>552.0</v>
      </c>
      <c r="G79" s="73">
        <f t="shared" si="17"/>
        <v>285</v>
      </c>
      <c r="H79" s="17">
        <v>43.0</v>
      </c>
      <c r="I79" s="17">
        <v>4644.0</v>
      </c>
      <c r="J79" s="73">
        <f t="shared" si="18"/>
        <v>2343.5</v>
      </c>
      <c r="K79" s="17">
        <v>74.0</v>
      </c>
      <c r="L79" s="17">
        <v>31.0</v>
      </c>
      <c r="M79" s="100">
        <f t="shared" si="19"/>
        <v>52.5</v>
      </c>
      <c r="N79" s="17">
        <v>9.0</v>
      </c>
      <c r="O79" s="17">
        <v>496.0</v>
      </c>
      <c r="P79" s="73">
        <f t="shared" si="20"/>
        <v>252.5</v>
      </c>
      <c r="Q79" s="80"/>
      <c r="R79" s="45"/>
      <c r="S79" s="45"/>
      <c r="T79" s="45"/>
      <c r="U79" s="80"/>
    </row>
    <row r="80">
      <c r="A80" s="21">
        <v>12.0</v>
      </c>
      <c r="B80" s="17">
        <v>19.0</v>
      </c>
      <c r="C80" s="17">
        <v>670.0</v>
      </c>
      <c r="D80" s="98">
        <f t="shared" si="16"/>
        <v>344.5</v>
      </c>
      <c r="E80" s="99">
        <v>18.0</v>
      </c>
      <c r="F80" s="17">
        <v>552.0</v>
      </c>
      <c r="G80" s="73">
        <f t="shared" si="17"/>
        <v>285</v>
      </c>
      <c r="H80" s="17">
        <v>43.0</v>
      </c>
      <c r="I80" s="17">
        <v>4644.0</v>
      </c>
      <c r="J80" s="73">
        <f t="shared" si="18"/>
        <v>2343.5</v>
      </c>
      <c r="K80" s="17">
        <v>74.0</v>
      </c>
      <c r="L80" s="17">
        <v>31.0</v>
      </c>
      <c r="M80" s="100">
        <f t="shared" si="19"/>
        <v>52.5</v>
      </c>
      <c r="N80" s="17">
        <v>9.0</v>
      </c>
      <c r="O80" s="17">
        <v>496.0</v>
      </c>
      <c r="P80" s="73">
        <f t="shared" si="20"/>
        <v>252.5</v>
      </c>
      <c r="Q80" s="80"/>
      <c r="R80" s="45"/>
      <c r="S80" s="45"/>
      <c r="T80" s="45"/>
      <c r="U80" s="80"/>
    </row>
    <row r="81">
      <c r="A81" s="21">
        <v>13.0</v>
      </c>
      <c r="B81" s="17">
        <v>19.0</v>
      </c>
      <c r="C81" s="17">
        <v>708.0</v>
      </c>
      <c r="D81" s="98">
        <f t="shared" si="16"/>
        <v>363.5</v>
      </c>
      <c r="E81" s="99">
        <v>18.0</v>
      </c>
      <c r="F81" s="17">
        <v>552.0</v>
      </c>
      <c r="G81" s="73">
        <f t="shared" si="17"/>
        <v>285</v>
      </c>
      <c r="H81" s="17">
        <v>43.0</v>
      </c>
      <c r="I81" s="17">
        <v>4644.0</v>
      </c>
      <c r="J81" s="73">
        <f t="shared" si="18"/>
        <v>2343.5</v>
      </c>
      <c r="K81" s="17">
        <v>74.0</v>
      </c>
      <c r="L81" s="17">
        <v>31.0</v>
      </c>
      <c r="M81" s="100">
        <f t="shared" si="19"/>
        <v>52.5</v>
      </c>
      <c r="N81" s="17">
        <v>9.0</v>
      </c>
      <c r="O81" s="17">
        <v>496.0</v>
      </c>
      <c r="P81" s="73">
        <f t="shared" si="20"/>
        <v>252.5</v>
      </c>
      <c r="Q81" s="80"/>
      <c r="R81" s="45"/>
      <c r="S81" s="45"/>
      <c r="T81" s="45"/>
      <c r="U81" s="80"/>
    </row>
    <row r="82">
      <c r="A82" s="21">
        <v>14.0</v>
      </c>
      <c r="B82" s="17">
        <v>19.0</v>
      </c>
      <c r="C82" s="17">
        <v>670.0</v>
      </c>
      <c r="D82" s="98">
        <f t="shared" si="16"/>
        <v>344.5</v>
      </c>
      <c r="E82" s="99">
        <v>18.0</v>
      </c>
      <c r="F82" s="17">
        <v>552.0</v>
      </c>
      <c r="G82" s="73">
        <f t="shared" si="17"/>
        <v>285</v>
      </c>
      <c r="H82" s="17">
        <v>43.0</v>
      </c>
      <c r="I82" s="17">
        <v>4644.0</v>
      </c>
      <c r="J82" s="73">
        <f t="shared" si="18"/>
        <v>2343.5</v>
      </c>
      <c r="K82" s="17">
        <v>74.0</v>
      </c>
      <c r="L82" s="17">
        <v>31.0</v>
      </c>
      <c r="M82" s="100">
        <f t="shared" si="19"/>
        <v>52.5</v>
      </c>
      <c r="N82" s="17">
        <v>9.0</v>
      </c>
      <c r="O82" s="17">
        <v>496.0</v>
      </c>
      <c r="P82" s="73">
        <f t="shared" si="20"/>
        <v>252.5</v>
      </c>
      <c r="Q82" s="102"/>
      <c r="R82" s="80"/>
      <c r="S82" s="80"/>
      <c r="T82" s="45"/>
      <c r="U82" s="102"/>
    </row>
    <row r="83">
      <c r="A83" s="21">
        <v>15.0</v>
      </c>
      <c r="B83" s="17">
        <v>19.0</v>
      </c>
      <c r="C83" s="17">
        <v>670.0</v>
      </c>
      <c r="D83" s="98">
        <f t="shared" si="16"/>
        <v>344.5</v>
      </c>
      <c r="E83" s="99">
        <v>18.0</v>
      </c>
      <c r="F83" s="17">
        <v>552.0</v>
      </c>
      <c r="G83" s="73">
        <f t="shared" si="17"/>
        <v>285</v>
      </c>
      <c r="H83" s="17">
        <v>43.0</v>
      </c>
      <c r="I83" s="17">
        <v>4644.0</v>
      </c>
      <c r="J83" s="73">
        <f t="shared" si="18"/>
        <v>2343.5</v>
      </c>
      <c r="K83" s="17">
        <v>74.0</v>
      </c>
      <c r="L83" s="17">
        <v>31.0</v>
      </c>
      <c r="M83" s="100">
        <f t="shared" si="19"/>
        <v>52.5</v>
      </c>
      <c r="N83" s="17">
        <v>9.0</v>
      </c>
      <c r="O83" s="17">
        <v>496.0</v>
      </c>
      <c r="P83" s="73">
        <f t="shared" si="20"/>
        <v>252.5</v>
      </c>
      <c r="Q83" s="102"/>
      <c r="R83" s="80"/>
      <c r="S83" s="45"/>
      <c r="T83" s="80"/>
      <c r="U83" s="102"/>
    </row>
    <row r="84">
      <c r="B84" s="29" t="s">
        <v>15</v>
      </c>
      <c r="C84" s="3"/>
      <c r="D84" s="103">
        <f>AVERAGE(D69:D83)</f>
        <v>345.7666667</v>
      </c>
      <c r="E84" s="29" t="s">
        <v>15</v>
      </c>
      <c r="F84" s="3"/>
      <c r="G84" s="104">
        <f>AVERAGE(G69:G83)</f>
        <v>285</v>
      </c>
      <c r="H84" s="29" t="s">
        <v>15</v>
      </c>
      <c r="I84" s="3"/>
      <c r="J84" s="105">
        <f>AVERAGE(J69:J83)</f>
        <v>2343.5</v>
      </c>
      <c r="K84" s="29" t="s">
        <v>15</v>
      </c>
      <c r="L84" s="3"/>
      <c r="M84" s="104">
        <f>AVERAGE(M69:M83)</f>
        <v>169.0333333</v>
      </c>
      <c r="N84" s="29" t="s">
        <v>15</v>
      </c>
      <c r="O84" s="3"/>
      <c r="P84" s="104">
        <f>AVERAGE(P69:P83)</f>
        <v>252.5</v>
      </c>
    </row>
    <row r="87">
      <c r="A87" s="106" t="s">
        <v>0</v>
      </c>
      <c r="B87" s="107" t="s">
        <v>143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5"/>
      <c r="Q87" s="52"/>
      <c r="R87" s="108" t="s">
        <v>2</v>
      </c>
      <c r="S87" s="3"/>
      <c r="T87" s="5"/>
      <c r="U87" s="52"/>
    </row>
    <row r="88">
      <c r="A88" s="6"/>
      <c r="B88" s="107" t="s">
        <v>3</v>
      </c>
      <c r="C88" s="3"/>
      <c r="D88" s="3"/>
      <c r="E88" s="109" t="s">
        <v>4</v>
      </c>
      <c r="F88" s="3"/>
      <c r="G88" s="3"/>
      <c r="H88" s="109" t="s">
        <v>5</v>
      </c>
      <c r="I88" s="3"/>
      <c r="J88" s="3"/>
      <c r="K88" s="109" t="s">
        <v>6</v>
      </c>
      <c r="L88" s="3"/>
      <c r="M88" s="5"/>
      <c r="N88" s="107" t="s">
        <v>7</v>
      </c>
      <c r="O88" s="3"/>
      <c r="P88" s="5"/>
      <c r="Q88" s="52"/>
      <c r="R88" s="110" t="s">
        <v>144</v>
      </c>
      <c r="S88" s="111"/>
      <c r="T88" s="112"/>
      <c r="U88" s="52"/>
    </row>
    <row r="89">
      <c r="A89" s="13"/>
      <c r="B89" s="17" t="s">
        <v>145</v>
      </c>
      <c r="C89" s="17" t="s">
        <v>146</v>
      </c>
      <c r="D89" s="65"/>
      <c r="E89" s="17" t="s">
        <v>145</v>
      </c>
      <c r="F89" s="17" t="s">
        <v>146</v>
      </c>
      <c r="G89" s="16"/>
      <c r="H89" s="17" t="s">
        <v>145</v>
      </c>
      <c r="I89" s="17" t="s">
        <v>146</v>
      </c>
      <c r="J89" s="16"/>
      <c r="K89" s="17" t="s">
        <v>145</v>
      </c>
      <c r="L89" s="17" t="s">
        <v>146</v>
      </c>
      <c r="M89" s="65"/>
      <c r="N89" s="17" t="s">
        <v>145</v>
      </c>
      <c r="O89" s="17" t="s">
        <v>146</v>
      </c>
      <c r="P89" s="65"/>
      <c r="Q89" s="27"/>
      <c r="R89" s="113" t="s">
        <v>147</v>
      </c>
      <c r="S89" s="114"/>
      <c r="T89" s="115"/>
      <c r="U89" s="27"/>
    </row>
    <row r="90">
      <c r="A90" s="21">
        <v>1.0</v>
      </c>
      <c r="B90" s="17">
        <v>10.0</v>
      </c>
      <c r="C90" s="17">
        <v>1500.0</v>
      </c>
      <c r="D90" s="73">
        <f t="shared" ref="D90:D104" si="21">AVERAGE(B90:C90)</f>
        <v>755</v>
      </c>
      <c r="E90" s="17">
        <v>11.0</v>
      </c>
      <c r="F90" s="17">
        <v>40.0</v>
      </c>
      <c r="G90" s="73">
        <f t="shared" ref="G90:G104" si="22">AVERAGE(E90:F90)</f>
        <v>25.5</v>
      </c>
      <c r="H90" s="17">
        <v>9.0</v>
      </c>
      <c r="I90" s="17">
        <v>77.0</v>
      </c>
      <c r="J90" s="73">
        <f t="shared" ref="J90:J104" si="23">AVERAGE(H90:I90)</f>
        <v>43</v>
      </c>
      <c r="K90" s="99">
        <v>0.0</v>
      </c>
      <c r="L90" s="17">
        <v>3.0</v>
      </c>
      <c r="M90" s="98">
        <f t="shared" ref="M90:M104" si="24">AVERAGE(K90:L90)</f>
        <v>1.5</v>
      </c>
      <c r="N90" s="17">
        <v>6.0</v>
      </c>
      <c r="O90" s="17">
        <v>17.0</v>
      </c>
      <c r="P90" s="65">
        <f t="shared" ref="P90:P104" si="25">AVERAGE(N90:O90)</f>
        <v>11.5</v>
      </c>
      <c r="Q90" s="102"/>
      <c r="R90" s="80"/>
      <c r="S90" s="80"/>
      <c r="T90" s="45"/>
      <c r="U90" s="102"/>
    </row>
    <row r="91">
      <c r="A91" s="21">
        <v>2.0</v>
      </c>
      <c r="B91" s="17">
        <v>11.0</v>
      </c>
      <c r="C91" s="17">
        <v>90.0</v>
      </c>
      <c r="D91" s="73">
        <f t="shared" si="21"/>
        <v>50.5</v>
      </c>
      <c r="E91" s="17">
        <v>9.0</v>
      </c>
      <c r="F91" s="17">
        <v>35.0</v>
      </c>
      <c r="G91" s="73">
        <f t="shared" si="22"/>
        <v>22</v>
      </c>
      <c r="H91" s="17">
        <v>9.0</v>
      </c>
      <c r="I91" s="17">
        <v>64.0</v>
      </c>
      <c r="J91" s="73">
        <f t="shared" si="23"/>
        <v>36.5</v>
      </c>
      <c r="K91" s="99">
        <v>0.0</v>
      </c>
      <c r="L91" s="17">
        <v>0.0</v>
      </c>
      <c r="M91" s="98">
        <f t="shared" si="24"/>
        <v>0</v>
      </c>
      <c r="N91" s="17">
        <v>5.0</v>
      </c>
      <c r="O91" s="17">
        <v>25.0</v>
      </c>
      <c r="P91" s="65">
        <f t="shared" si="25"/>
        <v>15</v>
      </c>
      <c r="Q91" s="102"/>
      <c r="R91" s="80"/>
      <c r="S91" s="80"/>
      <c r="T91" s="45"/>
      <c r="U91" s="102"/>
    </row>
    <row r="92">
      <c r="A92" s="21">
        <v>3.0</v>
      </c>
      <c r="B92" s="17">
        <v>10.0</v>
      </c>
      <c r="C92" s="17">
        <v>93.0</v>
      </c>
      <c r="D92" s="73">
        <f t="shared" si="21"/>
        <v>51.5</v>
      </c>
      <c r="E92" s="17"/>
      <c r="F92" s="17">
        <v>35.0</v>
      </c>
      <c r="G92" s="73">
        <f t="shared" si="22"/>
        <v>35</v>
      </c>
      <c r="H92" s="17">
        <v>9.0</v>
      </c>
      <c r="I92" s="17">
        <v>77.0</v>
      </c>
      <c r="J92" s="73">
        <f t="shared" si="23"/>
        <v>43</v>
      </c>
      <c r="K92" s="116">
        <v>0.0</v>
      </c>
      <c r="L92" s="17">
        <v>0.0</v>
      </c>
      <c r="M92" s="98">
        <f t="shared" si="24"/>
        <v>0</v>
      </c>
      <c r="N92" s="17">
        <v>4.0</v>
      </c>
      <c r="O92" s="17">
        <v>36.0</v>
      </c>
      <c r="P92" s="65">
        <f t="shared" si="25"/>
        <v>20</v>
      </c>
      <c r="Q92" s="80"/>
      <c r="R92" s="80"/>
      <c r="S92" s="80"/>
      <c r="T92" s="45"/>
      <c r="U92" s="80"/>
    </row>
    <row r="93">
      <c r="A93" s="21">
        <v>4.0</v>
      </c>
      <c r="B93" s="17">
        <v>11.0</v>
      </c>
      <c r="C93" s="17">
        <v>93.0</v>
      </c>
      <c r="D93" s="73">
        <f t="shared" si="21"/>
        <v>52</v>
      </c>
      <c r="E93" s="17">
        <v>10.0</v>
      </c>
      <c r="F93" s="17">
        <v>51.0</v>
      </c>
      <c r="G93" s="73">
        <f t="shared" si="22"/>
        <v>30.5</v>
      </c>
      <c r="H93" s="17">
        <v>9.0</v>
      </c>
      <c r="I93" s="17">
        <v>58.0</v>
      </c>
      <c r="J93" s="73">
        <f t="shared" si="23"/>
        <v>33.5</v>
      </c>
      <c r="K93" s="99">
        <v>0.0</v>
      </c>
      <c r="L93" s="17">
        <v>0.0</v>
      </c>
      <c r="M93" s="98">
        <f t="shared" si="24"/>
        <v>0</v>
      </c>
      <c r="N93" s="17">
        <v>4.0</v>
      </c>
      <c r="O93" s="17">
        <v>43.0</v>
      </c>
      <c r="P93" s="65">
        <f t="shared" si="25"/>
        <v>23.5</v>
      </c>
      <c r="Q93" s="80"/>
      <c r="R93" s="80"/>
      <c r="S93" s="80"/>
      <c r="T93" s="45"/>
      <c r="U93" s="80"/>
    </row>
    <row r="94">
      <c r="A94" s="21">
        <v>5.0</v>
      </c>
      <c r="B94" s="17">
        <v>10.0</v>
      </c>
      <c r="C94" s="17">
        <v>93.0</v>
      </c>
      <c r="D94" s="73">
        <f t="shared" si="21"/>
        <v>51.5</v>
      </c>
      <c r="E94" s="17">
        <v>9.0</v>
      </c>
      <c r="F94" s="17">
        <v>33.0</v>
      </c>
      <c r="G94" s="73">
        <f t="shared" si="22"/>
        <v>21</v>
      </c>
      <c r="H94" s="17">
        <v>9.0</v>
      </c>
      <c r="I94" s="17">
        <v>80.0</v>
      </c>
      <c r="J94" s="73">
        <f t="shared" si="23"/>
        <v>44.5</v>
      </c>
      <c r="K94" s="99">
        <v>16.0</v>
      </c>
      <c r="L94" s="17">
        <v>0.0</v>
      </c>
      <c r="M94" s="98">
        <f t="shared" si="24"/>
        <v>8</v>
      </c>
      <c r="N94" s="17">
        <v>4.0</v>
      </c>
      <c r="O94" s="17">
        <v>41.0</v>
      </c>
      <c r="P94" s="65">
        <f t="shared" si="25"/>
        <v>22.5</v>
      </c>
      <c r="Q94" s="80"/>
      <c r="R94" s="80"/>
      <c r="S94" s="45"/>
      <c r="T94" s="45"/>
      <c r="U94" s="80"/>
    </row>
    <row r="95">
      <c r="A95" s="21">
        <v>6.0</v>
      </c>
      <c r="B95" s="17">
        <v>11.0</v>
      </c>
      <c r="C95" s="17">
        <v>93.0</v>
      </c>
      <c r="D95" s="73">
        <f t="shared" si="21"/>
        <v>52</v>
      </c>
      <c r="E95" s="17">
        <v>9.0</v>
      </c>
      <c r="F95" s="17">
        <v>52.0</v>
      </c>
      <c r="G95" s="73">
        <f t="shared" si="22"/>
        <v>30.5</v>
      </c>
      <c r="H95" s="17">
        <v>10.0</v>
      </c>
      <c r="I95" s="17">
        <v>77.0</v>
      </c>
      <c r="J95" s="73">
        <f t="shared" si="23"/>
        <v>43.5</v>
      </c>
      <c r="K95" s="99">
        <v>10.0</v>
      </c>
      <c r="L95" s="17">
        <v>0.0</v>
      </c>
      <c r="M95" s="98">
        <f t="shared" si="24"/>
        <v>5</v>
      </c>
      <c r="N95" s="17">
        <v>4.0</v>
      </c>
      <c r="O95" s="17">
        <v>43.0</v>
      </c>
      <c r="P95" s="65">
        <f t="shared" si="25"/>
        <v>23.5</v>
      </c>
      <c r="Q95" s="80"/>
      <c r="R95" s="80"/>
      <c r="S95" s="45"/>
      <c r="T95" s="45"/>
      <c r="U95" s="80"/>
    </row>
    <row r="96">
      <c r="A96" s="21">
        <v>7.0</v>
      </c>
      <c r="B96" s="17">
        <v>11.0</v>
      </c>
      <c r="C96" s="17">
        <v>93.0</v>
      </c>
      <c r="D96" s="73">
        <f t="shared" si="21"/>
        <v>52</v>
      </c>
      <c r="E96" s="17">
        <v>9.0</v>
      </c>
      <c r="F96" s="17">
        <v>35.0</v>
      </c>
      <c r="G96" s="73">
        <f t="shared" si="22"/>
        <v>22</v>
      </c>
      <c r="H96" s="17">
        <v>10.0</v>
      </c>
      <c r="I96" s="17">
        <v>58.0</v>
      </c>
      <c r="J96" s="73">
        <f t="shared" si="23"/>
        <v>34</v>
      </c>
      <c r="K96" s="99">
        <v>16.0</v>
      </c>
      <c r="L96" s="17">
        <v>0.0</v>
      </c>
      <c r="M96" s="98">
        <f t="shared" si="24"/>
        <v>8</v>
      </c>
      <c r="N96" s="17">
        <v>4.0</v>
      </c>
      <c r="O96" s="17">
        <v>43.0</v>
      </c>
      <c r="P96" s="65">
        <f t="shared" si="25"/>
        <v>23.5</v>
      </c>
      <c r="Q96" s="80"/>
      <c r="R96" s="80"/>
      <c r="S96" s="80"/>
      <c r="T96" s="80"/>
      <c r="U96" s="80"/>
    </row>
    <row r="97">
      <c r="A97" s="21">
        <v>8.0</v>
      </c>
      <c r="B97" s="17">
        <v>12.0</v>
      </c>
      <c r="C97" s="17">
        <v>81.0</v>
      </c>
      <c r="D97" s="73">
        <f t="shared" si="21"/>
        <v>46.5</v>
      </c>
      <c r="E97" s="17">
        <v>12.0</v>
      </c>
      <c r="F97" s="17">
        <v>52.0</v>
      </c>
      <c r="G97" s="73">
        <f t="shared" si="22"/>
        <v>32</v>
      </c>
      <c r="H97" s="17">
        <v>9.0</v>
      </c>
      <c r="I97" s="17">
        <v>134.0</v>
      </c>
      <c r="J97" s="73">
        <f t="shared" si="23"/>
        <v>71.5</v>
      </c>
      <c r="K97" s="99">
        <v>0.0</v>
      </c>
      <c r="L97" s="17">
        <v>29.0</v>
      </c>
      <c r="M97" s="98">
        <f t="shared" si="24"/>
        <v>14.5</v>
      </c>
      <c r="N97" s="17">
        <v>4.0</v>
      </c>
      <c r="O97" s="17">
        <v>42.0</v>
      </c>
      <c r="P97" s="65">
        <f t="shared" si="25"/>
        <v>23</v>
      </c>
      <c r="Q97" s="80"/>
      <c r="R97" s="45"/>
      <c r="S97" s="45"/>
      <c r="T97" s="45"/>
      <c r="U97" s="80"/>
    </row>
    <row r="98">
      <c r="A98" s="21">
        <v>9.0</v>
      </c>
      <c r="B98" s="17">
        <v>11.0</v>
      </c>
      <c r="C98" s="17">
        <v>93.0</v>
      </c>
      <c r="D98" s="73">
        <f t="shared" si="21"/>
        <v>52</v>
      </c>
      <c r="E98" s="17">
        <v>10.0</v>
      </c>
      <c r="F98" s="17">
        <v>35.0</v>
      </c>
      <c r="G98" s="73">
        <f t="shared" si="22"/>
        <v>22.5</v>
      </c>
      <c r="H98" s="17">
        <v>9.0</v>
      </c>
      <c r="I98" s="17">
        <v>96.0</v>
      </c>
      <c r="J98" s="73">
        <f t="shared" si="23"/>
        <v>52.5</v>
      </c>
      <c r="K98" s="99">
        <v>0.0</v>
      </c>
      <c r="L98" s="17">
        <v>0.0</v>
      </c>
      <c r="M98" s="98">
        <f t="shared" si="24"/>
        <v>0</v>
      </c>
      <c r="N98" s="17">
        <v>4.0</v>
      </c>
      <c r="O98" s="17">
        <v>39.0</v>
      </c>
      <c r="P98" s="65">
        <f t="shared" si="25"/>
        <v>21.5</v>
      </c>
      <c r="Q98" s="80"/>
      <c r="R98" s="45"/>
      <c r="S98" s="45"/>
      <c r="T98" s="45"/>
      <c r="U98" s="80"/>
    </row>
    <row r="99">
      <c r="A99" s="21">
        <v>10.0</v>
      </c>
      <c r="B99" s="17">
        <v>14.0</v>
      </c>
      <c r="C99" s="17">
        <v>98.0</v>
      </c>
      <c r="D99" s="73">
        <f t="shared" si="21"/>
        <v>56</v>
      </c>
      <c r="E99" s="17">
        <v>12.0</v>
      </c>
      <c r="F99" s="17">
        <v>35.0</v>
      </c>
      <c r="G99" s="73">
        <f t="shared" si="22"/>
        <v>23.5</v>
      </c>
      <c r="H99" s="17">
        <v>9.0</v>
      </c>
      <c r="I99" s="17">
        <v>146.0</v>
      </c>
      <c r="J99" s="73">
        <f t="shared" si="23"/>
        <v>77.5</v>
      </c>
      <c r="K99" s="99">
        <v>0.0</v>
      </c>
      <c r="L99" s="17">
        <v>0.0</v>
      </c>
      <c r="M99" s="98">
        <f t="shared" si="24"/>
        <v>0</v>
      </c>
      <c r="N99" s="17">
        <v>4.0</v>
      </c>
      <c r="O99" s="17">
        <v>45.0</v>
      </c>
      <c r="P99" s="65">
        <f t="shared" si="25"/>
        <v>24.5</v>
      </c>
      <c r="Q99" s="80"/>
      <c r="R99" s="45"/>
      <c r="S99" s="45"/>
      <c r="T99" s="45"/>
      <c r="U99" s="80"/>
    </row>
    <row r="100">
      <c r="A100" s="21">
        <v>11.0</v>
      </c>
      <c r="B100" s="17">
        <v>12.0</v>
      </c>
      <c r="C100" s="17">
        <v>93.0</v>
      </c>
      <c r="D100" s="73">
        <f t="shared" si="21"/>
        <v>52.5</v>
      </c>
      <c r="E100" s="17">
        <v>11.0</v>
      </c>
      <c r="F100" s="17">
        <v>33.0</v>
      </c>
      <c r="G100" s="73">
        <f t="shared" si="22"/>
        <v>22</v>
      </c>
      <c r="H100" s="17">
        <v>9.0</v>
      </c>
      <c r="I100" s="17">
        <v>97.0</v>
      </c>
      <c r="J100" s="73">
        <f t="shared" si="23"/>
        <v>53</v>
      </c>
      <c r="K100" s="17">
        <v>0.0</v>
      </c>
      <c r="L100" s="17">
        <v>0.0</v>
      </c>
      <c r="M100" s="98">
        <f t="shared" si="24"/>
        <v>0</v>
      </c>
      <c r="N100" s="17">
        <v>4.0</v>
      </c>
      <c r="O100" s="17">
        <v>35.0</v>
      </c>
      <c r="P100" s="65">
        <f t="shared" si="25"/>
        <v>19.5</v>
      </c>
      <c r="Q100" s="80"/>
      <c r="R100" s="45"/>
      <c r="S100" s="45"/>
      <c r="T100" s="45"/>
      <c r="U100" s="80"/>
    </row>
    <row r="101">
      <c r="A101" s="21">
        <v>12.0</v>
      </c>
      <c r="B101" s="17">
        <v>11.0</v>
      </c>
      <c r="C101" s="17">
        <v>93.0</v>
      </c>
      <c r="D101" s="73">
        <f t="shared" si="21"/>
        <v>52</v>
      </c>
      <c r="E101" s="17">
        <v>11.0</v>
      </c>
      <c r="F101" s="17">
        <v>35.0</v>
      </c>
      <c r="G101" s="73">
        <f t="shared" si="22"/>
        <v>23</v>
      </c>
      <c r="H101" s="17">
        <v>9.0</v>
      </c>
      <c r="I101" s="17">
        <v>136.0</v>
      </c>
      <c r="J101" s="73">
        <f t="shared" si="23"/>
        <v>72.5</v>
      </c>
      <c r="K101" s="17">
        <v>0.0</v>
      </c>
      <c r="L101" s="17">
        <v>0.0</v>
      </c>
      <c r="M101" s="98">
        <f t="shared" si="24"/>
        <v>0</v>
      </c>
      <c r="N101" s="17">
        <v>4.0</v>
      </c>
      <c r="O101" s="17">
        <v>40.0</v>
      </c>
      <c r="P101" s="65">
        <f t="shared" si="25"/>
        <v>22</v>
      </c>
      <c r="Q101" s="80"/>
      <c r="R101" s="45"/>
      <c r="S101" s="45"/>
      <c r="T101" s="45"/>
      <c r="U101" s="80"/>
    </row>
    <row r="102">
      <c r="A102" s="21">
        <v>13.0</v>
      </c>
      <c r="B102" s="17">
        <v>11.0</v>
      </c>
      <c r="C102" s="17">
        <v>93.0</v>
      </c>
      <c r="D102" s="73">
        <f t="shared" si="21"/>
        <v>52</v>
      </c>
      <c r="E102" s="17">
        <v>10.0</v>
      </c>
      <c r="F102" s="17">
        <v>35.0</v>
      </c>
      <c r="G102" s="73">
        <f t="shared" si="22"/>
        <v>22.5</v>
      </c>
      <c r="H102" s="17">
        <v>9.0</v>
      </c>
      <c r="I102" s="17">
        <v>145.0</v>
      </c>
      <c r="J102" s="73">
        <f t="shared" si="23"/>
        <v>77</v>
      </c>
      <c r="K102" s="17">
        <v>0.0</v>
      </c>
      <c r="L102" s="17">
        <v>0.0</v>
      </c>
      <c r="M102" s="98">
        <f t="shared" si="24"/>
        <v>0</v>
      </c>
      <c r="N102" s="17">
        <v>4.0</v>
      </c>
      <c r="O102" s="17">
        <v>38.0</v>
      </c>
      <c r="P102" s="65">
        <f t="shared" si="25"/>
        <v>21</v>
      </c>
      <c r="Q102" s="80"/>
      <c r="R102" s="80"/>
      <c r="S102" s="80"/>
      <c r="T102" s="80"/>
      <c r="U102" s="80"/>
    </row>
    <row r="103">
      <c r="A103" s="21">
        <v>14.0</v>
      </c>
      <c r="B103" s="17">
        <v>11.0</v>
      </c>
      <c r="C103" s="17">
        <v>93.0</v>
      </c>
      <c r="D103" s="73">
        <f t="shared" si="21"/>
        <v>52</v>
      </c>
      <c r="E103" s="17">
        <v>12.0</v>
      </c>
      <c r="F103" s="17">
        <v>38.0</v>
      </c>
      <c r="G103" s="73">
        <f t="shared" si="22"/>
        <v>25</v>
      </c>
      <c r="H103" s="17">
        <v>9.0</v>
      </c>
      <c r="I103" s="17">
        <v>108.0</v>
      </c>
      <c r="J103" s="73">
        <f t="shared" si="23"/>
        <v>58.5</v>
      </c>
      <c r="K103" s="17">
        <v>0.0</v>
      </c>
      <c r="L103" s="17">
        <v>29.0</v>
      </c>
      <c r="M103" s="98">
        <f t="shared" si="24"/>
        <v>14.5</v>
      </c>
      <c r="N103" s="17">
        <v>4.0</v>
      </c>
      <c r="O103" s="17">
        <v>37.0</v>
      </c>
      <c r="P103" s="65">
        <f t="shared" si="25"/>
        <v>20.5</v>
      </c>
      <c r="Q103" s="102"/>
      <c r="R103" s="80"/>
      <c r="S103" s="80"/>
      <c r="T103" s="45"/>
      <c r="U103" s="102"/>
    </row>
    <row r="104">
      <c r="A104" s="21">
        <v>15.0</v>
      </c>
      <c r="B104" s="17">
        <v>11.0</v>
      </c>
      <c r="C104" s="17">
        <v>93.0</v>
      </c>
      <c r="D104" s="73">
        <f t="shared" si="21"/>
        <v>52</v>
      </c>
      <c r="E104" s="17">
        <v>13.0</v>
      </c>
      <c r="F104" s="17">
        <v>34.0</v>
      </c>
      <c r="G104" s="73">
        <f t="shared" si="22"/>
        <v>23.5</v>
      </c>
      <c r="H104" s="17">
        <v>9.0</v>
      </c>
      <c r="I104" s="17">
        <v>121.0</v>
      </c>
      <c r="J104" s="73">
        <f t="shared" si="23"/>
        <v>65</v>
      </c>
      <c r="K104" s="17">
        <v>0.0</v>
      </c>
      <c r="L104" s="17">
        <v>0.0</v>
      </c>
      <c r="M104" s="98">
        <f t="shared" si="24"/>
        <v>0</v>
      </c>
      <c r="N104" s="17">
        <v>4.0</v>
      </c>
      <c r="O104" s="17">
        <v>38.0</v>
      </c>
      <c r="P104" s="65">
        <f t="shared" si="25"/>
        <v>21</v>
      </c>
      <c r="Q104" s="102"/>
      <c r="R104" s="80"/>
      <c r="S104" s="45"/>
      <c r="T104" s="80"/>
      <c r="U104" s="102"/>
    </row>
    <row r="105">
      <c r="B105" s="29" t="s">
        <v>15</v>
      </c>
      <c r="C105" s="3"/>
      <c r="D105" s="117">
        <f>AVERAGE(D90:D104)</f>
        <v>98.63333333</v>
      </c>
      <c r="E105" s="29" t="s">
        <v>15</v>
      </c>
      <c r="F105" s="3"/>
      <c r="G105" s="118">
        <f>AVERAGE(G90:G104)</f>
        <v>25.36666667</v>
      </c>
      <c r="H105" s="29" t="s">
        <v>15</v>
      </c>
      <c r="I105" s="3"/>
      <c r="J105" s="117">
        <f>AVERAGE(J90:J104)</f>
        <v>53.7</v>
      </c>
      <c r="K105" s="29" t="s">
        <v>15</v>
      </c>
      <c r="L105" s="3"/>
      <c r="M105" s="117">
        <f>AVERAGE(M90:M104)</f>
        <v>3.433333333</v>
      </c>
      <c r="N105" s="29" t="s">
        <v>15</v>
      </c>
      <c r="O105" s="3"/>
      <c r="P105" s="117">
        <f>AVERAGE(P90:P104)</f>
        <v>20.83333333</v>
      </c>
    </row>
    <row r="108">
      <c r="A108" s="119" t="s">
        <v>0</v>
      </c>
      <c r="B108" s="120" t="s">
        <v>148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5"/>
      <c r="R108" s="120" t="s">
        <v>2</v>
      </c>
      <c r="S108" s="3"/>
      <c r="T108" s="5"/>
    </row>
    <row r="109">
      <c r="A109" s="6"/>
      <c r="B109" s="121" t="s">
        <v>3</v>
      </c>
      <c r="C109" s="8"/>
      <c r="D109" s="9"/>
      <c r="E109" s="122" t="s">
        <v>4</v>
      </c>
      <c r="F109" s="8"/>
      <c r="G109" s="9"/>
      <c r="H109" s="122" t="s">
        <v>5</v>
      </c>
      <c r="I109" s="8"/>
      <c r="J109" s="9"/>
      <c r="K109" s="122" t="s">
        <v>6</v>
      </c>
      <c r="L109" s="8"/>
      <c r="M109" s="9"/>
      <c r="N109" s="122" t="s">
        <v>7</v>
      </c>
      <c r="O109" s="8"/>
      <c r="P109" s="9"/>
      <c r="R109" s="66" t="s">
        <v>149</v>
      </c>
      <c r="S109" s="11"/>
      <c r="T109" s="12"/>
    </row>
    <row r="110">
      <c r="A110" s="13"/>
      <c r="B110" s="123" t="s">
        <v>150</v>
      </c>
      <c r="C110" s="123" t="s">
        <v>151</v>
      </c>
      <c r="D110" s="124"/>
      <c r="E110" s="123" t="s">
        <v>150</v>
      </c>
      <c r="F110" s="123" t="s">
        <v>151</v>
      </c>
      <c r="G110" s="124"/>
      <c r="H110" s="123" t="s">
        <v>150</v>
      </c>
      <c r="I110" s="123" t="s">
        <v>151</v>
      </c>
      <c r="J110" s="124"/>
      <c r="K110" s="123" t="s">
        <v>150</v>
      </c>
      <c r="L110" s="123" t="s">
        <v>151</v>
      </c>
      <c r="M110" s="124"/>
      <c r="N110" s="123" t="s">
        <v>150</v>
      </c>
      <c r="O110" s="123" t="s">
        <v>151</v>
      </c>
      <c r="P110" s="124"/>
      <c r="R110" s="75" t="s">
        <v>152</v>
      </c>
      <c r="S110" s="44"/>
      <c r="T110" s="26"/>
    </row>
    <row r="111">
      <c r="A111" s="21">
        <v>1.0</v>
      </c>
      <c r="B111" s="125">
        <v>134.0</v>
      </c>
      <c r="C111" s="123">
        <v>134.0</v>
      </c>
      <c r="D111" s="126">
        <f t="shared" ref="D111:D125" si="26">AVERAGE(B111:C111)</f>
        <v>134</v>
      </c>
      <c r="E111" s="125">
        <v>228.0</v>
      </c>
      <c r="F111" s="123">
        <v>228.0</v>
      </c>
      <c r="G111" s="126">
        <f t="shared" ref="G111:G125" si="27">AVERAGE(E111:F111)</f>
        <v>228</v>
      </c>
      <c r="H111" s="125">
        <v>310.0</v>
      </c>
      <c r="I111" s="123">
        <v>310.0</v>
      </c>
      <c r="J111" s="126">
        <f t="shared" ref="J111:J125" si="28">AVERAGE(H111:I111)</f>
        <v>310</v>
      </c>
      <c r="K111" s="125">
        <v>37.0</v>
      </c>
      <c r="L111" s="123">
        <v>37.0</v>
      </c>
      <c r="M111" s="126">
        <f t="shared" ref="M111:M125" si="29">AVERAGE(K111:L111)</f>
        <v>37</v>
      </c>
      <c r="N111" s="125">
        <v>195.0</v>
      </c>
      <c r="O111" s="123">
        <v>58.0</v>
      </c>
      <c r="P111" s="126">
        <f t="shared" ref="P111:P125" si="30">AVERAGE(N111:O111)</f>
        <v>126.5</v>
      </c>
    </row>
    <row r="112">
      <c r="A112" s="21">
        <v>2.0</v>
      </c>
      <c r="B112" s="125">
        <v>134.0</v>
      </c>
      <c r="C112" s="123">
        <v>134.0</v>
      </c>
      <c r="D112" s="126">
        <f t="shared" si="26"/>
        <v>134</v>
      </c>
      <c r="E112" s="125">
        <v>228.0</v>
      </c>
      <c r="F112" s="123">
        <v>228.0</v>
      </c>
      <c r="G112" s="126">
        <f t="shared" si="27"/>
        <v>228</v>
      </c>
      <c r="H112" s="125">
        <v>310.0</v>
      </c>
      <c r="I112" s="123">
        <v>310.0</v>
      </c>
      <c r="J112" s="126">
        <f t="shared" si="28"/>
        <v>310</v>
      </c>
      <c r="K112" s="125">
        <v>37.0</v>
      </c>
      <c r="L112" s="123">
        <v>37.0</v>
      </c>
      <c r="M112" s="126">
        <f t="shared" si="29"/>
        <v>37</v>
      </c>
      <c r="N112" s="125">
        <v>100.0</v>
      </c>
      <c r="O112" s="123">
        <v>100.0</v>
      </c>
      <c r="P112" s="126">
        <f t="shared" si="30"/>
        <v>100</v>
      </c>
    </row>
    <row r="113">
      <c r="A113" s="21">
        <v>3.0</v>
      </c>
      <c r="B113" s="125">
        <v>134.0</v>
      </c>
      <c r="C113" s="123">
        <v>134.0</v>
      </c>
      <c r="D113" s="126">
        <f t="shared" si="26"/>
        <v>134</v>
      </c>
      <c r="E113" s="125">
        <v>228.0</v>
      </c>
      <c r="F113" s="123">
        <v>228.0</v>
      </c>
      <c r="G113" s="126">
        <f t="shared" si="27"/>
        <v>228</v>
      </c>
      <c r="H113" s="125">
        <v>310.0</v>
      </c>
      <c r="I113" s="123">
        <v>310.0</v>
      </c>
      <c r="J113" s="126">
        <f t="shared" si="28"/>
        <v>310</v>
      </c>
      <c r="K113" s="125">
        <v>37.0</v>
      </c>
      <c r="L113" s="123">
        <v>37.0</v>
      </c>
      <c r="M113" s="126">
        <f t="shared" si="29"/>
        <v>37</v>
      </c>
      <c r="N113" s="125">
        <v>195.0</v>
      </c>
      <c r="O113" s="123">
        <v>58.0</v>
      </c>
      <c r="P113" s="126">
        <f t="shared" si="30"/>
        <v>126.5</v>
      </c>
    </row>
    <row r="114">
      <c r="A114" s="21">
        <v>4.0</v>
      </c>
      <c r="B114" s="125">
        <v>134.0</v>
      </c>
      <c r="C114" s="123">
        <v>134.0</v>
      </c>
      <c r="D114" s="126">
        <f t="shared" si="26"/>
        <v>134</v>
      </c>
      <c r="E114" s="125">
        <v>228.0</v>
      </c>
      <c r="F114" s="123">
        <v>228.0</v>
      </c>
      <c r="G114" s="126">
        <f t="shared" si="27"/>
        <v>228</v>
      </c>
      <c r="H114" s="125">
        <v>310.0</v>
      </c>
      <c r="I114" s="123">
        <v>310.0</v>
      </c>
      <c r="J114" s="126">
        <f t="shared" si="28"/>
        <v>310</v>
      </c>
      <c r="K114" s="125">
        <v>37.0</v>
      </c>
      <c r="L114" s="123">
        <v>37.0</v>
      </c>
      <c r="M114" s="126">
        <f t="shared" si="29"/>
        <v>37</v>
      </c>
      <c r="N114" s="125">
        <v>100.0</v>
      </c>
      <c r="O114" s="123">
        <v>100.0</v>
      </c>
      <c r="P114" s="126">
        <f t="shared" si="30"/>
        <v>100</v>
      </c>
    </row>
    <row r="115">
      <c r="A115" s="21">
        <v>5.0</v>
      </c>
      <c r="B115" s="125">
        <v>134.0</v>
      </c>
      <c r="C115" s="123">
        <v>134.0</v>
      </c>
      <c r="D115" s="126">
        <f t="shared" si="26"/>
        <v>134</v>
      </c>
      <c r="E115" s="125">
        <v>228.0</v>
      </c>
      <c r="F115" s="123">
        <v>228.0</v>
      </c>
      <c r="G115" s="126">
        <f t="shared" si="27"/>
        <v>228</v>
      </c>
      <c r="H115" s="125">
        <v>310.0</v>
      </c>
      <c r="I115" s="123">
        <v>310.0</v>
      </c>
      <c r="J115" s="126">
        <f t="shared" si="28"/>
        <v>310</v>
      </c>
      <c r="K115" s="125">
        <v>37.0</v>
      </c>
      <c r="L115" s="123">
        <v>37.0</v>
      </c>
      <c r="M115" s="126">
        <f t="shared" si="29"/>
        <v>37</v>
      </c>
      <c r="N115" s="125">
        <v>195.0</v>
      </c>
      <c r="O115" s="123">
        <v>58.0</v>
      </c>
      <c r="P115" s="126">
        <f t="shared" si="30"/>
        <v>126.5</v>
      </c>
    </row>
    <row r="116">
      <c r="A116" s="21">
        <v>6.0</v>
      </c>
      <c r="B116" s="125">
        <v>134.0</v>
      </c>
      <c r="C116" s="123">
        <v>134.0</v>
      </c>
      <c r="D116" s="126">
        <f t="shared" si="26"/>
        <v>134</v>
      </c>
      <c r="E116" s="125">
        <v>228.0</v>
      </c>
      <c r="F116" s="127">
        <v>228.0</v>
      </c>
      <c r="G116" s="126">
        <f t="shared" si="27"/>
        <v>228</v>
      </c>
      <c r="H116" s="128">
        <v>310.0</v>
      </c>
      <c r="I116" s="129">
        <v>310.0</v>
      </c>
      <c r="J116" s="126">
        <f t="shared" si="28"/>
        <v>310</v>
      </c>
      <c r="K116" s="128">
        <v>37.0</v>
      </c>
      <c r="L116" s="129">
        <v>37.0</v>
      </c>
      <c r="M116" s="126">
        <f t="shared" si="29"/>
        <v>37</v>
      </c>
      <c r="N116" s="128">
        <v>100.0</v>
      </c>
      <c r="O116" s="129">
        <v>100.0</v>
      </c>
      <c r="P116" s="126">
        <f t="shared" si="30"/>
        <v>100</v>
      </c>
    </row>
    <row r="117">
      <c r="A117" s="21">
        <v>7.0</v>
      </c>
      <c r="B117" s="125">
        <v>134.0</v>
      </c>
      <c r="C117" s="123">
        <v>134.0</v>
      </c>
      <c r="D117" s="126">
        <f t="shared" si="26"/>
        <v>134</v>
      </c>
      <c r="E117" s="125">
        <v>228.0</v>
      </c>
      <c r="F117" s="127">
        <v>228.0</v>
      </c>
      <c r="G117" s="126">
        <f t="shared" si="27"/>
        <v>228</v>
      </c>
      <c r="H117" s="128">
        <v>310.0</v>
      </c>
      <c r="I117" s="129">
        <v>310.0</v>
      </c>
      <c r="J117" s="126">
        <f t="shared" si="28"/>
        <v>310</v>
      </c>
      <c r="K117" s="125">
        <v>176.0</v>
      </c>
      <c r="L117" s="129">
        <v>176.0</v>
      </c>
      <c r="M117" s="126">
        <f t="shared" si="29"/>
        <v>176</v>
      </c>
      <c r="N117" s="128">
        <v>100.0</v>
      </c>
      <c r="O117" s="129">
        <v>100.0</v>
      </c>
      <c r="P117" s="126">
        <f t="shared" si="30"/>
        <v>100</v>
      </c>
    </row>
    <row r="118">
      <c r="A118" s="21">
        <v>8.0</v>
      </c>
      <c r="B118" s="125">
        <v>134.0</v>
      </c>
      <c r="C118" s="123">
        <v>134.0</v>
      </c>
      <c r="D118" s="126">
        <f t="shared" si="26"/>
        <v>134</v>
      </c>
      <c r="E118" s="130">
        <v>228.0</v>
      </c>
      <c r="F118" s="131">
        <v>228.0</v>
      </c>
      <c r="G118" s="126">
        <f t="shared" si="27"/>
        <v>228</v>
      </c>
      <c r="H118" s="128">
        <v>310.0</v>
      </c>
      <c r="I118" s="129">
        <v>310.0</v>
      </c>
      <c r="J118" s="126">
        <f t="shared" si="28"/>
        <v>310</v>
      </c>
      <c r="K118" s="128">
        <v>37.0</v>
      </c>
      <c r="L118" s="129">
        <v>37.0</v>
      </c>
      <c r="M118" s="126">
        <f t="shared" si="29"/>
        <v>37</v>
      </c>
      <c r="N118" s="128">
        <v>100.0</v>
      </c>
      <c r="O118" s="129">
        <v>100.0</v>
      </c>
      <c r="P118" s="126">
        <f t="shared" si="30"/>
        <v>100</v>
      </c>
    </row>
    <row r="119">
      <c r="A119" s="21">
        <v>9.0</v>
      </c>
      <c r="B119" s="125">
        <v>134.0</v>
      </c>
      <c r="C119" s="123">
        <v>134.0</v>
      </c>
      <c r="D119" s="126">
        <f t="shared" si="26"/>
        <v>134</v>
      </c>
      <c r="E119" s="125">
        <v>228.0</v>
      </c>
      <c r="F119" s="123">
        <v>228.0</v>
      </c>
      <c r="G119" s="126">
        <f t="shared" si="27"/>
        <v>228</v>
      </c>
      <c r="H119" s="128">
        <v>310.0</v>
      </c>
      <c r="I119" s="129">
        <v>310.0</v>
      </c>
      <c r="J119" s="126">
        <f t="shared" si="28"/>
        <v>310</v>
      </c>
      <c r="K119" s="128">
        <v>176.0</v>
      </c>
      <c r="L119" s="129">
        <v>176.0</v>
      </c>
      <c r="M119" s="126">
        <f t="shared" si="29"/>
        <v>176</v>
      </c>
      <c r="N119" s="128">
        <v>100.0</v>
      </c>
      <c r="O119" s="129">
        <v>100.0</v>
      </c>
      <c r="P119" s="126">
        <f t="shared" si="30"/>
        <v>100</v>
      </c>
    </row>
    <row r="120">
      <c r="A120" s="21">
        <v>10.0</v>
      </c>
      <c r="B120" s="125">
        <v>134.0</v>
      </c>
      <c r="C120" s="123">
        <v>134.0</v>
      </c>
      <c r="D120" s="126">
        <f t="shared" si="26"/>
        <v>134</v>
      </c>
      <c r="E120" s="130">
        <v>228.0</v>
      </c>
      <c r="F120" s="127">
        <v>228.0</v>
      </c>
      <c r="G120" s="126">
        <f t="shared" si="27"/>
        <v>228</v>
      </c>
      <c r="H120" s="128">
        <v>310.0</v>
      </c>
      <c r="I120" s="129">
        <v>310.0</v>
      </c>
      <c r="J120" s="126">
        <f t="shared" si="28"/>
        <v>310</v>
      </c>
      <c r="K120" s="128">
        <v>37.0</v>
      </c>
      <c r="L120" s="129">
        <v>37.0</v>
      </c>
      <c r="M120" s="126">
        <f t="shared" si="29"/>
        <v>37</v>
      </c>
      <c r="N120" s="128">
        <v>100.0</v>
      </c>
      <c r="O120" s="129">
        <v>100.0</v>
      </c>
      <c r="P120" s="126">
        <f t="shared" si="30"/>
        <v>100</v>
      </c>
    </row>
    <row r="121">
      <c r="A121" s="21">
        <v>11.0</v>
      </c>
      <c r="B121" s="125">
        <v>134.0</v>
      </c>
      <c r="C121" s="123">
        <v>134.0</v>
      </c>
      <c r="D121" s="126">
        <f t="shared" si="26"/>
        <v>134</v>
      </c>
      <c r="E121" s="125">
        <v>228.0</v>
      </c>
      <c r="F121" s="123">
        <v>228.0</v>
      </c>
      <c r="G121" s="126">
        <f t="shared" si="27"/>
        <v>228</v>
      </c>
      <c r="H121" s="128">
        <v>310.0</v>
      </c>
      <c r="I121" s="129">
        <v>310.0</v>
      </c>
      <c r="J121" s="126">
        <f t="shared" si="28"/>
        <v>310</v>
      </c>
      <c r="K121" s="128">
        <v>176.0</v>
      </c>
      <c r="L121" s="129">
        <v>176.0</v>
      </c>
      <c r="M121" s="126">
        <f t="shared" si="29"/>
        <v>176</v>
      </c>
      <c r="N121" s="128">
        <v>100.0</v>
      </c>
      <c r="O121" s="129">
        <v>100.0</v>
      </c>
      <c r="P121" s="126">
        <f t="shared" si="30"/>
        <v>100</v>
      </c>
    </row>
    <row r="122">
      <c r="A122" s="21">
        <v>12.0</v>
      </c>
      <c r="B122" s="125">
        <v>134.0</v>
      </c>
      <c r="C122" s="123">
        <v>134.0</v>
      </c>
      <c r="D122" s="126">
        <f t="shared" si="26"/>
        <v>134</v>
      </c>
      <c r="E122" s="125">
        <v>228.0</v>
      </c>
      <c r="F122" s="123">
        <v>228.0</v>
      </c>
      <c r="G122" s="126">
        <f t="shared" si="27"/>
        <v>228</v>
      </c>
      <c r="H122" s="125">
        <v>310.0</v>
      </c>
      <c r="I122" s="123">
        <v>310.0</v>
      </c>
      <c r="J122" s="126">
        <f t="shared" si="28"/>
        <v>310</v>
      </c>
      <c r="K122" s="125">
        <v>176.0</v>
      </c>
      <c r="L122" s="123">
        <v>176.0</v>
      </c>
      <c r="M122" s="126">
        <f t="shared" si="29"/>
        <v>176</v>
      </c>
      <c r="N122" s="125">
        <v>100.0</v>
      </c>
      <c r="O122" s="123">
        <v>100.0</v>
      </c>
      <c r="P122" s="126">
        <f t="shared" si="30"/>
        <v>100</v>
      </c>
    </row>
    <row r="123">
      <c r="A123" s="21">
        <v>13.0</v>
      </c>
      <c r="B123" s="132">
        <v>134.0</v>
      </c>
      <c r="C123" s="133">
        <v>134.0</v>
      </c>
      <c r="D123" s="126">
        <f t="shared" si="26"/>
        <v>134</v>
      </c>
      <c r="E123" s="132">
        <v>228.0</v>
      </c>
      <c r="F123" s="133">
        <v>228.0</v>
      </c>
      <c r="G123" s="126">
        <f t="shared" si="27"/>
        <v>228</v>
      </c>
      <c r="H123" s="132">
        <v>310.0</v>
      </c>
      <c r="I123" s="133">
        <v>310.0</v>
      </c>
      <c r="J123" s="126">
        <f t="shared" si="28"/>
        <v>310</v>
      </c>
      <c r="K123" s="132">
        <v>176.0</v>
      </c>
      <c r="L123" s="133">
        <v>176.0</v>
      </c>
      <c r="M123" s="126">
        <f t="shared" si="29"/>
        <v>176</v>
      </c>
      <c r="N123" s="125">
        <v>100.0</v>
      </c>
      <c r="O123" s="123">
        <v>100.0</v>
      </c>
      <c r="P123" s="126">
        <f t="shared" si="30"/>
        <v>100</v>
      </c>
    </row>
    <row r="124">
      <c r="A124" s="21">
        <v>14.0</v>
      </c>
      <c r="B124" s="125">
        <v>134.0</v>
      </c>
      <c r="C124" s="123">
        <v>134.0</v>
      </c>
      <c r="D124" s="126">
        <f t="shared" si="26"/>
        <v>134</v>
      </c>
      <c r="E124" s="125">
        <v>222.0</v>
      </c>
      <c r="F124" s="123">
        <v>222.0</v>
      </c>
      <c r="G124" s="126">
        <f t="shared" si="27"/>
        <v>222</v>
      </c>
      <c r="H124" s="125">
        <v>310.0</v>
      </c>
      <c r="I124" s="123">
        <v>310.0</v>
      </c>
      <c r="J124" s="126">
        <f t="shared" si="28"/>
        <v>310</v>
      </c>
      <c r="K124" s="125">
        <v>37.0</v>
      </c>
      <c r="L124" s="123">
        <v>37.0</v>
      </c>
      <c r="M124" s="126">
        <f t="shared" si="29"/>
        <v>37</v>
      </c>
      <c r="N124" s="125">
        <v>100.0</v>
      </c>
      <c r="O124" s="123">
        <v>100.0</v>
      </c>
      <c r="P124" s="126">
        <f t="shared" si="30"/>
        <v>100</v>
      </c>
    </row>
    <row r="125">
      <c r="A125" s="21">
        <v>15.0</v>
      </c>
      <c r="B125" s="132">
        <v>134.0</v>
      </c>
      <c r="C125" s="132">
        <v>134.0</v>
      </c>
      <c r="D125" s="126">
        <f t="shared" si="26"/>
        <v>134</v>
      </c>
      <c r="E125" s="132">
        <v>228.0</v>
      </c>
      <c r="F125" s="133">
        <v>228.0</v>
      </c>
      <c r="G125" s="126">
        <f t="shared" si="27"/>
        <v>228</v>
      </c>
      <c r="H125" s="132">
        <v>310.0</v>
      </c>
      <c r="I125" s="133">
        <v>310.0</v>
      </c>
      <c r="J125" s="126">
        <f t="shared" si="28"/>
        <v>310</v>
      </c>
      <c r="K125" s="132">
        <v>176.0</v>
      </c>
      <c r="L125" s="133">
        <v>176.0</v>
      </c>
      <c r="M125" s="126">
        <f t="shared" si="29"/>
        <v>176</v>
      </c>
      <c r="N125" s="125">
        <v>100.0</v>
      </c>
      <c r="O125" s="123">
        <v>100.0</v>
      </c>
      <c r="P125" s="126">
        <f t="shared" si="30"/>
        <v>100</v>
      </c>
    </row>
    <row r="126">
      <c r="B126" s="134" t="s">
        <v>15</v>
      </c>
      <c r="C126" s="5"/>
      <c r="D126" s="135">
        <f>AVERAGE(D111:D125)</f>
        <v>134</v>
      </c>
      <c r="E126" s="134" t="s">
        <v>15</v>
      </c>
      <c r="F126" s="5"/>
      <c r="G126" s="135">
        <f>AVERAGE(G111:G125)</f>
        <v>227.6</v>
      </c>
      <c r="H126" s="134" t="s">
        <v>15</v>
      </c>
      <c r="I126" s="5"/>
      <c r="J126" s="135">
        <f>AVERAGE(J111:J125)</f>
        <v>310</v>
      </c>
      <c r="K126" s="134" t="s">
        <v>15</v>
      </c>
      <c r="L126" s="5"/>
      <c r="M126" s="135">
        <f>AVERAGE(M111:M125)</f>
        <v>92.6</v>
      </c>
      <c r="N126" s="134" t="s">
        <v>15</v>
      </c>
      <c r="O126" s="5"/>
      <c r="P126" s="135">
        <f>AVERAGE(P111:P125)</f>
        <v>105.3</v>
      </c>
    </row>
    <row r="129">
      <c r="A129" s="136" t="s">
        <v>0</v>
      </c>
      <c r="B129" s="137" t="s">
        <v>153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5"/>
    </row>
    <row r="130">
      <c r="A130" s="6"/>
      <c r="B130" s="138" t="s">
        <v>3</v>
      </c>
      <c r="C130" s="8"/>
      <c r="D130" s="8"/>
      <c r="E130" s="8"/>
      <c r="F130" s="8"/>
      <c r="G130" s="8"/>
      <c r="H130" s="9"/>
      <c r="I130" s="138" t="s">
        <v>4</v>
      </c>
      <c r="J130" s="8"/>
      <c r="K130" s="8"/>
      <c r="L130" s="8"/>
      <c r="M130" s="8"/>
      <c r="N130" s="8"/>
      <c r="O130" s="9"/>
      <c r="P130" s="138" t="s">
        <v>5</v>
      </c>
      <c r="Q130" s="8"/>
      <c r="R130" s="8"/>
      <c r="S130" s="8"/>
      <c r="T130" s="8"/>
      <c r="U130" s="8"/>
      <c r="V130" s="9"/>
      <c r="W130" s="138" t="s">
        <v>6</v>
      </c>
      <c r="X130" s="8"/>
      <c r="Y130" s="8"/>
      <c r="Z130" s="8"/>
      <c r="AA130" s="8"/>
      <c r="AB130" s="8"/>
      <c r="AC130" s="9"/>
      <c r="AD130" s="138" t="s">
        <v>7</v>
      </c>
      <c r="AE130" s="8"/>
      <c r="AF130" s="8"/>
      <c r="AG130" s="8"/>
      <c r="AH130" s="8"/>
      <c r="AI130" s="8"/>
      <c r="AJ130" s="9"/>
    </row>
    <row r="131">
      <c r="A131" s="13"/>
      <c r="B131" s="139" t="s">
        <v>154</v>
      </c>
      <c r="C131" s="139" t="s">
        <v>155</v>
      </c>
      <c r="D131" s="139" t="s">
        <v>156</v>
      </c>
      <c r="E131" s="139" t="s">
        <v>157</v>
      </c>
      <c r="F131" s="139" t="s">
        <v>158</v>
      </c>
      <c r="G131" s="139" t="s">
        <v>159</v>
      </c>
      <c r="H131" s="139"/>
      <c r="I131" s="139" t="s">
        <v>154</v>
      </c>
      <c r="J131" s="139" t="s">
        <v>155</v>
      </c>
      <c r="K131" s="139" t="s">
        <v>156</v>
      </c>
      <c r="L131" s="139" t="s">
        <v>157</v>
      </c>
      <c r="M131" s="139" t="s">
        <v>158</v>
      </c>
      <c r="N131" s="139" t="s">
        <v>159</v>
      </c>
      <c r="O131" s="139"/>
      <c r="P131" s="139" t="s">
        <v>154</v>
      </c>
      <c r="Q131" s="139" t="s">
        <v>155</v>
      </c>
      <c r="R131" s="139" t="s">
        <v>156</v>
      </c>
      <c r="S131" s="139" t="s">
        <v>157</v>
      </c>
      <c r="T131" s="139" t="s">
        <v>158</v>
      </c>
      <c r="U131" s="139" t="s">
        <v>159</v>
      </c>
      <c r="V131" s="139"/>
      <c r="W131" s="139" t="s">
        <v>154</v>
      </c>
      <c r="X131" s="139" t="s">
        <v>155</v>
      </c>
      <c r="Y131" s="139" t="s">
        <v>156</v>
      </c>
      <c r="Z131" s="139" t="s">
        <v>157</v>
      </c>
      <c r="AA131" s="139" t="s">
        <v>158</v>
      </c>
      <c r="AB131" s="139" t="s">
        <v>159</v>
      </c>
      <c r="AC131" s="139"/>
      <c r="AD131" s="139" t="s">
        <v>154</v>
      </c>
      <c r="AE131" s="139" t="s">
        <v>155</v>
      </c>
      <c r="AF131" s="139" t="s">
        <v>156</v>
      </c>
      <c r="AG131" s="139" t="s">
        <v>157</v>
      </c>
      <c r="AH131" s="139" t="s">
        <v>158</v>
      </c>
      <c r="AI131" s="139" t="s">
        <v>159</v>
      </c>
      <c r="AJ131" s="139"/>
    </row>
    <row r="132">
      <c r="A132" s="21">
        <v>1.0</v>
      </c>
      <c r="B132" s="140">
        <v>2160.0</v>
      </c>
      <c r="C132" s="140">
        <v>10.0</v>
      </c>
      <c r="D132" s="140">
        <v>0.0</v>
      </c>
      <c r="E132" s="140">
        <v>10.0</v>
      </c>
      <c r="F132" s="140">
        <v>1210.0</v>
      </c>
      <c r="G132" s="140">
        <v>1.0</v>
      </c>
      <c r="H132" s="139">
        <f t="shared" ref="H132:H146" si="31">AVERAGE(B132:G132)</f>
        <v>565.1666667</v>
      </c>
      <c r="I132" s="140">
        <v>189.0</v>
      </c>
      <c r="J132" s="140">
        <v>3.0</v>
      </c>
      <c r="K132" s="140">
        <v>189.0</v>
      </c>
      <c r="L132" s="140">
        <v>3.0</v>
      </c>
      <c r="M132" s="140">
        <v>218.0</v>
      </c>
      <c r="N132" s="140">
        <v>0.0</v>
      </c>
      <c r="O132" s="139">
        <f t="shared" ref="O132:O146" si="32">AVERAGE(I132:N132)</f>
        <v>100.3333333</v>
      </c>
      <c r="P132" s="140">
        <v>266.0</v>
      </c>
      <c r="Q132" s="140">
        <v>2.0</v>
      </c>
      <c r="R132" s="140">
        <v>267.0</v>
      </c>
      <c r="S132" s="140">
        <v>14.0</v>
      </c>
      <c r="T132" s="140">
        <v>330.0</v>
      </c>
      <c r="U132" s="140">
        <v>1.0</v>
      </c>
      <c r="V132" s="139">
        <f t="shared" ref="V132:V146" si="33">AVERAGE(P132:U132)</f>
        <v>146.6666667</v>
      </c>
      <c r="W132" s="140">
        <v>967.0</v>
      </c>
      <c r="X132" s="140">
        <v>9.0</v>
      </c>
      <c r="Y132" s="140">
        <v>973.0</v>
      </c>
      <c r="Z132" s="140">
        <v>9.0</v>
      </c>
      <c r="AA132" s="140">
        <v>958.0</v>
      </c>
      <c r="AB132" s="140">
        <v>0.0</v>
      </c>
      <c r="AC132" s="139">
        <f t="shared" ref="AC132:AC146" si="34">AVERAGE(W132:AB132)</f>
        <v>486</v>
      </c>
      <c r="AD132" s="140">
        <v>666.0</v>
      </c>
      <c r="AE132" s="140">
        <v>23.0</v>
      </c>
      <c r="AF132" s="140">
        <v>666.0</v>
      </c>
      <c r="AG132" s="140">
        <v>23.0</v>
      </c>
      <c r="AH132" s="140">
        <v>519.0</v>
      </c>
      <c r="AI132" s="140">
        <v>1.0</v>
      </c>
      <c r="AJ132" s="139">
        <f t="shared" ref="AJ132:AJ146" si="35">AVERAGE(AD132:AI132)</f>
        <v>316.3333333</v>
      </c>
    </row>
    <row r="133">
      <c r="A133" s="21">
        <v>2.0</v>
      </c>
      <c r="B133" s="140">
        <v>2160.0</v>
      </c>
      <c r="C133" s="140">
        <v>10.0</v>
      </c>
      <c r="D133" s="140">
        <v>0.0</v>
      </c>
      <c r="E133" s="140">
        <v>10.0</v>
      </c>
      <c r="F133" s="140">
        <v>1090.0</v>
      </c>
      <c r="G133" s="140">
        <v>1.0</v>
      </c>
      <c r="H133" s="139">
        <f t="shared" si="31"/>
        <v>545.1666667</v>
      </c>
      <c r="I133" s="140">
        <v>189.0</v>
      </c>
      <c r="J133" s="140">
        <v>3.0</v>
      </c>
      <c r="K133" s="140">
        <v>189.0</v>
      </c>
      <c r="L133" s="140">
        <v>3.0</v>
      </c>
      <c r="M133" s="140">
        <v>325.0</v>
      </c>
      <c r="N133" s="140">
        <v>0.0</v>
      </c>
      <c r="O133" s="139">
        <f t="shared" si="32"/>
        <v>118.1666667</v>
      </c>
      <c r="P133" s="140">
        <v>265.0</v>
      </c>
      <c r="Q133" s="140">
        <v>14.0</v>
      </c>
      <c r="R133" s="140">
        <v>262.0</v>
      </c>
      <c r="S133" s="140">
        <v>14.0</v>
      </c>
      <c r="T133" s="140">
        <v>527.0</v>
      </c>
      <c r="U133" s="140">
        <v>1.0</v>
      </c>
      <c r="V133" s="139">
        <f t="shared" si="33"/>
        <v>180.5</v>
      </c>
      <c r="W133" s="140">
        <v>966.0</v>
      </c>
      <c r="X133" s="140">
        <v>9.0</v>
      </c>
      <c r="Y133" s="140">
        <v>972.0</v>
      </c>
      <c r="Z133" s="140">
        <v>9.0</v>
      </c>
      <c r="AA133" s="140">
        <v>1050.0</v>
      </c>
      <c r="AB133" s="140">
        <v>0.0</v>
      </c>
      <c r="AC133" s="139">
        <f t="shared" si="34"/>
        <v>501</v>
      </c>
      <c r="AD133" s="140">
        <v>666.0</v>
      </c>
      <c r="AE133" s="140">
        <v>23.0</v>
      </c>
      <c r="AF133" s="140">
        <v>666.0</v>
      </c>
      <c r="AG133" s="140">
        <v>23.0</v>
      </c>
      <c r="AH133" s="140">
        <v>334.0</v>
      </c>
      <c r="AI133" s="140">
        <v>1.0</v>
      </c>
      <c r="AJ133" s="139">
        <f t="shared" si="35"/>
        <v>285.5</v>
      </c>
    </row>
    <row r="134">
      <c r="A134" s="21">
        <v>3.0</v>
      </c>
      <c r="B134" s="140">
        <v>2160.0</v>
      </c>
      <c r="C134" s="140">
        <v>10.0</v>
      </c>
      <c r="D134" s="140">
        <v>0.0</v>
      </c>
      <c r="E134" s="140">
        <v>10.0</v>
      </c>
      <c r="F134" s="140">
        <v>1240.0</v>
      </c>
      <c r="G134" s="140">
        <v>1.0</v>
      </c>
      <c r="H134" s="139">
        <f t="shared" si="31"/>
        <v>570.1666667</v>
      </c>
      <c r="I134" s="140">
        <v>189.0</v>
      </c>
      <c r="J134" s="140">
        <v>3.0</v>
      </c>
      <c r="K134" s="140">
        <v>187.0</v>
      </c>
      <c r="L134" s="140">
        <v>3.0</v>
      </c>
      <c r="M134" s="140">
        <v>205.0</v>
      </c>
      <c r="N134" s="140">
        <v>0.0</v>
      </c>
      <c r="O134" s="139">
        <f t="shared" si="32"/>
        <v>97.83333333</v>
      </c>
      <c r="P134" s="140">
        <v>264.0</v>
      </c>
      <c r="Q134" s="140">
        <v>14.0</v>
      </c>
      <c r="R134" s="140">
        <v>265.0</v>
      </c>
      <c r="S134" s="140">
        <v>14.0</v>
      </c>
      <c r="T134" s="140">
        <v>228.0</v>
      </c>
      <c r="U134" s="140">
        <v>1.0</v>
      </c>
      <c r="V134" s="139">
        <f t="shared" si="33"/>
        <v>131</v>
      </c>
      <c r="W134" s="140">
        <v>976.0</v>
      </c>
      <c r="X134" s="140">
        <v>9.0</v>
      </c>
      <c r="Y134" s="140">
        <v>972.0</v>
      </c>
      <c r="Z134" s="140">
        <v>9.0</v>
      </c>
      <c r="AA134" s="140">
        <v>955.0</v>
      </c>
      <c r="AB134" s="140">
        <v>0.0</v>
      </c>
      <c r="AC134" s="139">
        <f t="shared" si="34"/>
        <v>486.8333333</v>
      </c>
      <c r="AD134" s="140">
        <v>665.0</v>
      </c>
      <c r="AE134" s="140">
        <v>23.0</v>
      </c>
      <c r="AF134" s="140">
        <v>665.0</v>
      </c>
      <c r="AG134" s="140">
        <v>23.0</v>
      </c>
      <c r="AH134" s="140">
        <v>327.0</v>
      </c>
      <c r="AI134" s="140">
        <v>1.0</v>
      </c>
      <c r="AJ134" s="139">
        <f t="shared" si="35"/>
        <v>284</v>
      </c>
    </row>
    <row r="135">
      <c r="A135" s="21">
        <v>4.0</v>
      </c>
      <c r="B135" s="140">
        <v>2160.0</v>
      </c>
      <c r="C135" s="140">
        <v>10.0</v>
      </c>
      <c r="D135" s="140">
        <v>0.0</v>
      </c>
      <c r="E135" s="140">
        <v>10.0</v>
      </c>
      <c r="F135" s="140">
        <v>1020.0</v>
      </c>
      <c r="G135" s="140">
        <v>1.0</v>
      </c>
      <c r="H135" s="139">
        <f t="shared" si="31"/>
        <v>533.5</v>
      </c>
      <c r="I135" s="140">
        <v>190.0</v>
      </c>
      <c r="J135" s="140">
        <v>3.0</v>
      </c>
      <c r="K135" s="140">
        <v>189.0</v>
      </c>
      <c r="L135" s="140">
        <v>3.0</v>
      </c>
      <c r="M135" s="140">
        <v>405.0</v>
      </c>
      <c r="N135" s="140">
        <v>0.0</v>
      </c>
      <c r="O135" s="139">
        <f t="shared" si="32"/>
        <v>131.6666667</v>
      </c>
      <c r="P135" s="140">
        <v>266.0</v>
      </c>
      <c r="Q135" s="140">
        <v>14.0</v>
      </c>
      <c r="R135" s="140">
        <v>267.0</v>
      </c>
      <c r="S135" s="140">
        <v>14.0</v>
      </c>
      <c r="T135" s="140">
        <v>212.0</v>
      </c>
      <c r="U135" s="140">
        <v>1.0</v>
      </c>
      <c r="V135" s="139">
        <f t="shared" si="33"/>
        <v>129</v>
      </c>
      <c r="W135" s="140">
        <v>976.0</v>
      </c>
      <c r="X135" s="140">
        <v>9.0</v>
      </c>
      <c r="Y135" s="140">
        <v>976.0</v>
      </c>
      <c r="Z135" s="140">
        <v>9.0</v>
      </c>
      <c r="AA135" s="140">
        <v>1150.0</v>
      </c>
      <c r="AB135" s="140">
        <v>0.0</v>
      </c>
      <c r="AC135" s="139">
        <f t="shared" si="34"/>
        <v>520</v>
      </c>
      <c r="AD135" s="140">
        <v>664.0</v>
      </c>
      <c r="AE135" s="140">
        <v>23.0</v>
      </c>
      <c r="AF135" s="140">
        <v>662.0</v>
      </c>
      <c r="AG135" s="140">
        <v>23.0</v>
      </c>
      <c r="AH135" s="140">
        <v>595.0</v>
      </c>
      <c r="AI135" s="140">
        <v>1.0</v>
      </c>
      <c r="AJ135" s="139">
        <f t="shared" si="35"/>
        <v>328</v>
      </c>
    </row>
    <row r="136">
      <c r="A136" s="21">
        <v>5.0</v>
      </c>
      <c r="B136" s="140">
        <v>2160.0</v>
      </c>
      <c r="C136" s="140">
        <v>10.0</v>
      </c>
      <c r="D136" s="140">
        <v>0.0</v>
      </c>
      <c r="E136" s="140">
        <v>11.0</v>
      </c>
      <c r="F136" s="140">
        <v>1150.0</v>
      </c>
      <c r="G136" s="140">
        <v>1.0</v>
      </c>
      <c r="H136" s="139">
        <f t="shared" si="31"/>
        <v>555.3333333</v>
      </c>
      <c r="I136" s="140">
        <v>189.0</v>
      </c>
      <c r="J136" s="140">
        <v>3.0</v>
      </c>
      <c r="K136" s="140">
        <v>189.0</v>
      </c>
      <c r="L136" s="140">
        <v>3.0</v>
      </c>
      <c r="M136" s="140">
        <v>370.0</v>
      </c>
      <c r="N136" s="140">
        <v>0.0</v>
      </c>
      <c r="O136" s="139">
        <f t="shared" si="32"/>
        <v>125.6666667</v>
      </c>
      <c r="P136" s="140">
        <v>267.0</v>
      </c>
      <c r="Q136" s="140">
        <v>14.0</v>
      </c>
      <c r="R136" s="140">
        <v>267.0</v>
      </c>
      <c r="S136" s="140">
        <v>14.0</v>
      </c>
      <c r="T136" s="140">
        <v>334.0</v>
      </c>
      <c r="U136" s="140">
        <v>1.0</v>
      </c>
      <c r="V136" s="139">
        <f t="shared" si="33"/>
        <v>149.5</v>
      </c>
      <c r="W136" s="140">
        <v>969.0</v>
      </c>
      <c r="X136" s="140">
        <v>9.0</v>
      </c>
      <c r="Y136" s="140">
        <v>976.0</v>
      </c>
      <c r="Z136" s="140">
        <v>9.0</v>
      </c>
      <c r="AA136" s="140">
        <v>950.0</v>
      </c>
      <c r="AB136" s="140">
        <v>0.0</v>
      </c>
      <c r="AC136" s="139">
        <f t="shared" si="34"/>
        <v>485.5</v>
      </c>
      <c r="AD136" s="140">
        <v>664.0</v>
      </c>
      <c r="AE136" s="140">
        <v>23.0</v>
      </c>
      <c r="AF136" s="140">
        <v>662.0</v>
      </c>
      <c r="AG136" s="140">
        <v>23.0</v>
      </c>
      <c r="AH136" s="140">
        <v>326.0</v>
      </c>
      <c r="AI136" s="140">
        <v>1.0</v>
      </c>
      <c r="AJ136" s="139">
        <f t="shared" si="35"/>
        <v>283.1666667</v>
      </c>
    </row>
    <row r="137">
      <c r="A137" s="21">
        <v>6.0</v>
      </c>
      <c r="B137" s="140">
        <v>2160.0</v>
      </c>
      <c r="C137" s="140">
        <v>10.0</v>
      </c>
      <c r="D137" s="140">
        <v>0.0</v>
      </c>
      <c r="E137" s="140">
        <v>11.0</v>
      </c>
      <c r="F137" s="140">
        <v>1230.0</v>
      </c>
      <c r="G137" s="140">
        <v>1.0</v>
      </c>
      <c r="H137" s="139">
        <f t="shared" si="31"/>
        <v>568.6666667</v>
      </c>
      <c r="I137" s="140">
        <v>189.0</v>
      </c>
      <c r="J137" s="140">
        <v>3.0</v>
      </c>
      <c r="K137" s="140">
        <v>189.0</v>
      </c>
      <c r="L137" s="140">
        <v>3.0</v>
      </c>
      <c r="M137" s="140">
        <v>292.0</v>
      </c>
      <c r="N137" s="140">
        <v>0.0</v>
      </c>
      <c r="O137" s="139">
        <f t="shared" si="32"/>
        <v>112.6666667</v>
      </c>
      <c r="P137" s="140">
        <v>267.0</v>
      </c>
      <c r="Q137" s="140">
        <v>14.0</v>
      </c>
      <c r="R137" s="140">
        <v>267.0</v>
      </c>
      <c r="S137" s="140">
        <v>14.0</v>
      </c>
      <c r="T137" s="140">
        <v>200.0</v>
      </c>
      <c r="U137" s="140">
        <v>1.0</v>
      </c>
      <c r="V137" s="139">
        <f t="shared" si="33"/>
        <v>127.1666667</v>
      </c>
      <c r="W137" s="140">
        <v>980.0</v>
      </c>
      <c r="X137" s="140">
        <v>9.0</v>
      </c>
      <c r="Y137" s="140">
        <v>976.0</v>
      </c>
      <c r="Z137" s="140">
        <v>9.0</v>
      </c>
      <c r="AA137" s="140">
        <v>1270.0</v>
      </c>
      <c r="AB137" s="140">
        <v>0.0</v>
      </c>
      <c r="AC137" s="139">
        <f t="shared" si="34"/>
        <v>540.6666667</v>
      </c>
      <c r="AD137" s="140">
        <v>664.0</v>
      </c>
      <c r="AE137" s="140">
        <v>23.0</v>
      </c>
      <c r="AF137" s="140">
        <v>662.0</v>
      </c>
      <c r="AG137" s="140">
        <v>23.0</v>
      </c>
      <c r="AH137" s="140">
        <v>408.0</v>
      </c>
      <c r="AI137" s="140">
        <v>1.0</v>
      </c>
      <c r="AJ137" s="139">
        <f t="shared" si="35"/>
        <v>296.8333333</v>
      </c>
    </row>
    <row r="138">
      <c r="A138" s="21">
        <v>7.0</v>
      </c>
      <c r="B138" s="140">
        <v>2170.0</v>
      </c>
      <c r="C138" s="140">
        <v>12.0</v>
      </c>
      <c r="D138" s="140">
        <v>0.0</v>
      </c>
      <c r="E138" s="140">
        <v>11.0</v>
      </c>
      <c r="F138" s="140">
        <v>1330.0</v>
      </c>
      <c r="G138" s="140">
        <v>1.0</v>
      </c>
      <c r="H138" s="139">
        <f t="shared" si="31"/>
        <v>587.3333333</v>
      </c>
      <c r="I138" s="140">
        <v>189.0</v>
      </c>
      <c r="J138" s="140">
        <v>3.0</v>
      </c>
      <c r="K138" s="140">
        <v>189.0</v>
      </c>
      <c r="L138" s="140">
        <v>3.0</v>
      </c>
      <c r="M138" s="140">
        <v>209.0</v>
      </c>
      <c r="N138" s="140">
        <v>0.0</v>
      </c>
      <c r="O138" s="139">
        <f t="shared" si="32"/>
        <v>98.83333333</v>
      </c>
      <c r="P138" s="140">
        <v>267.0</v>
      </c>
      <c r="Q138" s="140">
        <v>14.0</v>
      </c>
      <c r="R138" s="140">
        <v>268.0</v>
      </c>
      <c r="S138" s="140">
        <v>14.0</v>
      </c>
      <c r="T138" s="140">
        <v>276.0</v>
      </c>
      <c r="U138" s="140">
        <v>1.0</v>
      </c>
      <c r="V138" s="139">
        <f t="shared" si="33"/>
        <v>140</v>
      </c>
      <c r="W138" s="140">
        <v>969.0</v>
      </c>
      <c r="X138" s="140">
        <v>9.0</v>
      </c>
      <c r="Y138" s="140">
        <v>986.0</v>
      </c>
      <c r="Z138" s="140">
        <v>9.0</v>
      </c>
      <c r="AA138" s="140">
        <v>1320.0</v>
      </c>
      <c r="AB138" s="140">
        <v>0.0</v>
      </c>
      <c r="AC138" s="139">
        <f t="shared" si="34"/>
        <v>548.8333333</v>
      </c>
      <c r="AD138" s="140">
        <v>649.0</v>
      </c>
      <c r="AE138" s="140">
        <v>23.0</v>
      </c>
      <c r="AF138" s="140">
        <v>650.0</v>
      </c>
      <c r="AG138" s="140">
        <v>23.0</v>
      </c>
      <c r="AH138" s="140">
        <v>325.0</v>
      </c>
      <c r="AI138" s="140">
        <v>1.0</v>
      </c>
      <c r="AJ138" s="139">
        <f t="shared" si="35"/>
        <v>278.5</v>
      </c>
    </row>
    <row r="139">
      <c r="A139" s="21">
        <v>8.0</v>
      </c>
      <c r="B139" s="140">
        <v>2170.0</v>
      </c>
      <c r="C139" s="140">
        <v>12.0</v>
      </c>
      <c r="D139" s="140">
        <v>0.0</v>
      </c>
      <c r="E139" s="140">
        <v>12.0</v>
      </c>
      <c r="F139" s="140">
        <v>1180.0</v>
      </c>
      <c r="G139" s="140">
        <v>1.0</v>
      </c>
      <c r="H139" s="139">
        <f t="shared" si="31"/>
        <v>562.5</v>
      </c>
      <c r="I139" s="140">
        <v>189.0</v>
      </c>
      <c r="J139" s="140">
        <v>3.0</v>
      </c>
      <c r="K139" s="140">
        <v>189.0</v>
      </c>
      <c r="L139" s="140">
        <v>3.0</v>
      </c>
      <c r="M139" s="140">
        <v>209.0</v>
      </c>
      <c r="N139" s="140">
        <v>0.0</v>
      </c>
      <c r="O139" s="139">
        <f t="shared" si="32"/>
        <v>98.83333333</v>
      </c>
      <c r="P139" s="140">
        <v>267.0</v>
      </c>
      <c r="Q139" s="140">
        <v>14.0</v>
      </c>
      <c r="R139" s="140">
        <v>272.0</v>
      </c>
      <c r="S139" s="140">
        <v>14.0</v>
      </c>
      <c r="T139" s="140">
        <v>408.0</v>
      </c>
      <c r="U139" s="140">
        <v>1.0</v>
      </c>
      <c r="V139" s="139">
        <f t="shared" si="33"/>
        <v>162.6666667</v>
      </c>
      <c r="W139" s="140">
        <v>969.0</v>
      </c>
      <c r="X139" s="140">
        <v>9.0</v>
      </c>
      <c r="Y139" s="140">
        <v>991.0</v>
      </c>
      <c r="Z139" s="140">
        <v>9.0</v>
      </c>
      <c r="AA139" s="140">
        <v>879.0</v>
      </c>
      <c r="AB139" s="140">
        <v>0.0</v>
      </c>
      <c r="AC139" s="139">
        <f t="shared" si="34"/>
        <v>476.1666667</v>
      </c>
      <c r="AD139" s="140">
        <v>649.0</v>
      </c>
      <c r="AE139" s="140">
        <v>23.0</v>
      </c>
      <c r="AF139" s="140">
        <v>626.0</v>
      </c>
      <c r="AG139" s="140">
        <v>23.0</v>
      </c>
      <c r="AH139" s="140">
        <v>357.0</v>
      </c>
      <c r="AI139" s="140">
        <v>1.0</v>
      </c>
      <c r="AJ139" s="139">
        <f t="shared" si="35"/>
        <v>279.8333333</v>
      </c>
    </row>
    <row r="140">
      <c r="A140" s="21">
        <v>9.0</v>
      </c>
      <c r="B140" s="140">
        <v>2170.0</v>
      </c>
      <c r="C140" s="140">
        <v>12.0</v>
      </c>
      <c r="D140" s="140">
        <v>0.0</v>
      </c>
      <c r="E140" s="140">
        <v>12.0</v>
      </c>
      <c r="F140" s="140">
        <v>1130.0</v>
      </c>
      <c r="G140" s="140">
        <v>1.0</v>
      </c>
      <c r="H140" s="139">
        <f t="shared" si="31"/>
        <v>554.1666667</v>
      </c>
      <c r="I140" s="140">
        <v>189.0</v>
      </c>
      <c r="J140" s="140">
        <v>3.0</v>
      </c>
      <c r="K140" s="140">
        <v>189.0</v>
      </c>
      <c r="L140" s="140">
        <v>3.0</v>
      </c>
      <c r="M140" s="140">
        <v>250.0</v>
      </c>
      <c r="N140" s="140">
        <v>0.0</v>
      </c>
      <c r="O140" s="139">
        <f t="shared" si="32"/>
        <v>105.6666667</v>
      </c>
      <c r="P140" s="140">
        <v>272.0</v>
      </c>
      <c r="Q140" s="140">
        <v>14.0</v>
      </c>
      <c r="R140" s="140">
        <v>269.0</v>
      </c>
      <c r="S140" s="140">
        <v>14.0</v>
      </c>
      <c r="T140" s="140">
        <v>197.0</v>
      </c>
      <c r="U140" s="140">
        <v>1.0</v>
      </c>
      <c r="V140" s="139">
        <f t="shared" si="33"/>
        <v>127.8333333</v>
      </c>
      <c r="W140" s="140">
        <v>981.0</v>
      </c>
      <c r="X140" s="140">
        <v>9.0</v>
      </c>
      <c r="Y140" s="140">
        <v>986.0</v>
      </c>
      <c r="Z140" s="140">
        <v>9.0</v>
      </c>
      <c r="AA140" s="140">
        <v>1210.0</v>
      </c>
      <c r="AB140" s="140">
        <v>0.0</v>
      </c>
      <c r="AC140" s="139">
        <f t="shared" si="34"/>
        <v>532.5</v>
      </c>
      <c r="AD140" s="140">
        <v>627.0</v>
      </c>
      <c r="AE140" s="140">
        <v>23.0</v>
      </c>
      <c r="AF140" s="140">
        <v>627.0</v>
      </c>
      <c r="AG140" s="140">
        <v>23.0</v>
      </c>
      <c r="AH140" s="140">
        <v>376.0</v>
      </c>
      <c r="AI140" s="140">
        <v>1.0</v>
      </c>
      <c r="AJ140" s="139">
        <f t="shared" si="35"/>
        <v>279.5</v>
      </c>
    </row>
    <row r="141">
      <c r="A141" s="21">
        <v>10.0</v>
      </c>
      <c r="B141" s="140">
        <v>2170.0</v>
      </c>
      <c r="C141" s="140">
        <v>12.0</v>
      </c>
      <c r="D141" s="140">
        <v>0.0</v>
      </c>
      <c r="E141" s="140">
        <v>12.0</v>
      </c>
      <c r="F141" s="140">
        <v>1090.0</v>
      </c>
      <c r="G141" s="140">
        <v>1.0</v>
      </c>
      <c r="H141" s="139">
        <f t="shared" si="31"/>
        <v>547.5</v>
      </c>
      <c r="I141" s="140">
        <v>189.0</v>
      </c>
      <c r="J141" s="140">
        <v>3.0</v>
      </c>
      <c r="K141" s="140">
        <v>189.0</v>
      </c>
      <c r="L141" s="140">
        <v>3.0</v>
      </c>
      <c r="M141" s="140">
        <v>169.0</v>
      </c>
      <c r="N141" s="140">
        <v>0.0</v>
      </c>
      <c r="O141" s="139">
        <f t="shared" si="32"/>
        <v>92.16666667</v>
      </c>
      <c r="P141" s="140">
        <v>272.0</v>
      </c>
      <c r="Q141" s="140">
        <v>14.0</v>
      </c>
      <c r="R141" s="140">
        <v>272.0</v>
      </c>
      <c r="S141" s="140">
        <v>14.0</v>
      </c>
      <c r="T141" s="140">
        <v>204.0</v>
      </c>
      <c r="U141" s="140">
        <v>1.0</v>
      </c>
      <c r="V141" s="139">
        <f t="shared" si="33"/>
        <v>129.5</v>
      </c>
      <c r="W141" s="140">
        <v>981.0</v>
      </c>
      <c r="X141" s="140">
        <v>9.0</v>
      </c>
      <c r="Y141" s="140">
        <v>988.0</v>
      </c>
      <c r="Z141" s="140">
        <v>9.0</v>
      </c>
      <c r="AA141" s="140">
        <v>1380.0</v>
      </c>
      <c r="AB141" s="140">
        <v>0.0</v>
      </c>
      <c r="AC141" s="139">
        <f t="shared" si="34"/>
        <v>561.1666667</v>
      </c>
      <c r="AD141" s="140">
        <v>649.0</v>
      </c>
      <c r="AE141" s="140">
        <v>23.0</v>
      </c>
      <c r="AF141" s="140">
        <v>626.0</v>
      </c>
      <c r="AG141" s="140">
        <v>23.0</v>
      </c>
      <c r="AH141" s="140">
        <v>690.0</v>
      </c>
      <c r="AI141" s="140">
        <v>1.0</v>
      </c>
      <c r="AJ141" s="139">
        <f t="shared" si="35"/>
        <v>335.3333333</v>
      </c>
    </row>
    <row r="142">
      <c r="A142" s="21">
        <v>11.0</v>
      </c>
      <c r="B142" s="140">
        <v>2170.0</v>
      </c>
      <c r="C142" s="140">
        <v>12.0</v>
      </c>
      <c r="D142" s="140">
        <v>0.0</v>
      </c>
      <c r="E142" s="140">
        <v>12.0</v>
      </c>
      <c r="F142" s="140">
        <v>1330.0</v>
      </c>
      <c r="G142" s="140">
        <v>1.0</v>
      </c>
      <c r="H142" s="139">
        <f t="shared" si="31"/>
        <v>587.5</v>
      </c>
      <c r="I142" s="140">
        <v>189.0</v>
      </c>
      <c r="J142" s="140">
        <v>3.0</v>
      </c>
      <c r="K142" s="140">
        <v>189.0</v>
      </c>
      <c r="L142" s="140">
        <v>3.0</v>
      </c>
      <c r="M142" s="140">
        <v>167.0</v>
      </c>
      <c r="N142" s="140">
        <v>0.0</v>
      </c>
      <c r="O142" s="139">
        <f t="shared" si="32"/>
        <v>91.83333333</v>
      </c>
      <c r="P142" s="140">
        <v>272.0</v>
      </c>
      <c r="Q142" s="140">
        <v>14.0</v>
      </c>
      <c r="R142" s="140">
        <v>272.0</v>
      </c>
      <c r="S142" s="140">
        <v>14.0</v>
      </c>
      <c r="T142" s="140">
        <v>287.0</v>
      </c>
      <c r="U142" s="140">
        <v>1.0</v>
      </c>
      <c r="V142" s="139">
        <f t="shared" si="33"/>
        <v>143.3333333</v>
      </c>
      <c r="W142" s="140">
        <v>979.0</v>
      </c>
      <c r="X142" s="140">
        <v>9.0</v>
      </c>
      <c r="Y142" s="140">
        <v>989.0</v>
      </c>
      <c r="Z142" s="140">
        <v>9.0</v>
      </c>
      <c r="AA142" s="140">
        <v>866.0</v>
      </c>
      <c r="AB142" s="140">
        <v>0.0</v>
      </c>
      <c r="AC142" s="139">
        <f t="shared" si="34"/>
        <v>475.3333333</v>
      </c>
      <c r="AD142" s="140">
        <v>649.0</v>
      </c>
      <c r="AE142" s="140">
        <v>23.0</v>
      </c>
      <c r="AF142" s="140">
        <v>626.0</v>
      </c>
      <c r="AG142" s="140">
        <v>23.0</v>
      </c>
      <c r="AH142" s="140">
        <v>575.0</v>
      </c>
      <c r="AI142" s="140">
        <v>1.0</v>
      </c>
      <c r="AJ142" s="139">
        <f t="shared" si="35"/>
        <v>316.1666667</v>
      </c>
    </row>
    <row r="143">
      <c r="A143" s="21">
        <v>12.0</v>
      </c>
      <c r="B143" s="140">
        <v>2169.0</v>
      </c>
      <c r="C143" s="140">
        <v>12.0</v>
      </c>
      <c r="D143" s="140">
        <v>0.0</v>
      </c>
      <c r="E143" s="140">
        <v>12.0</v>
      </c>
      <c r="F143" s="140">
        <v>1330.0</v>
      </c>
      <c r="G143" s="140">
        <v>1.0</v>
      </c>
      <c r="H143" s="139">
        <f t="shared" si="31"/>
        <v>587.3333333</v>
      </c>
      <c r="I143" s="140">
        <v>189.0</v>
      </c>
      <c r="J143" s="140">
        <v>3.0</v>
      </c>
      <c r="K143" s="140">
        <v>189.0</v>
      </c>
      <c r="L143" s="140">
        <v>3.0</v>
      </c>
      <c r="M143" s="140">
        <v>167.0</v>
      </c>
      <c r="N143" s="140">
        <v>0.0</v>
      </c>
      <c r="O143" s="139">
        <f t="shared" si="32"/>
        <v>91.83333333</v>
      </c>
      <c r="P143" s="140">
        <v>273.0</v>
      </c>
      <c r="Q143" s="140">
        <v>14.0</v>
      </c>
      <c r="R143" s="140">
        <v>273.0</v>
      </c>
      <c r="S143" s="140">
        <v>14.0</v>
      </c>
      <c r="T143" s="140">
        <v>197.0</v>
      </c>
      <c r="U143" s="140">
        <v>1.0</v>
      </c>
      <c r="V143" s="139">
        <f t="shared" si="33"/>
        <v>128.6666667</v>
      </c>
      <c r="W143" s="140">
        <v>986.0</v>
      </c>
      <c r="X143" s="140">
        <v>9.0</v>
      </c>
      <c r="Y143" s="140">
        <v>997.0</v>
      </c>
      <c r="Z143" s="140">
        <v>9.0</v>
      </c>
      <c r="AA143" s="140">
        <v>1090.0</v>
      </c>
      <c r="AB143" s="140">
        <v>0.0</v>
      </c>
      <c r="AC143" s="139">
        <f t="shared" si="34"/>
        <v>515.1666667</v>
      </c>
      <c r="AD143" s="140">
        <v>630.0</v>
      </c>
      <c r="AE143" s="140">
        <v>23.0</v>
      </c>
      <c r="AF143" s="140">
        <v>628.0</v>
      </c>
      <c r="AG143" s="140">
        <v>23.0</v>
      </c>
      <c r="AH143" s="140">
        <v>327.0</v>
      </c>
      <c r="AI143" s="140">
        <v>1.0</v>
      </c>
      <c r="AJ143" s="139">
        <f t="shared" si="35"/>
        <v>272</v>
      </c>
    </row>
    <row r="144">
      <c r="A144" s="21">
        <v>13.0</v>
      </c>
      <c r="B144" s="140">
        <v>2170.0</v>
      </c>
      <c r="C144" s="140">
        <v>12.0</v>
      </c>
      <c r="D144" s="140">
        <v>0.0</v>
      </c>
      <c r="E144" s="140">
        <v>12.0</v>
      </c>
      <c r="F144" s="140">
        <v>1150.0</v>
      </c>
      <c r="G144" s="140">
        <v>1.0</v>
      </c>
      <c r="H144" s="139">
        <f t="shared" si="31"/>
        <v>557.5</v>
      </c>
      <c r="I144" s="140">
        <v>189.0</v>
      </c>
      <c r="J144" s="140">
        <v>3.0</v>
      </c>
      <c r="K144" s="140">
        <v>189.0</v>
      </c>
      <c r="L144" s="140">
        <v>3.0</v>
      </c>
      <c r="M144" s="140">
        <v>155.0</v>
      </c>
      <c r="N144" s="140">
        <v>0.0</v>
      </c>
      <c r="O144" s="139">
        <f t="shared" si="32"/>
        <v>89.83333333</v>
      </c>
      <c r="P144" s="140">
        <v>273.0</v>
      </c>
      <c r="Q144" s="140">
        <v>14.0</v>
      </c>
      <c r="R144" s="140">
        <v>273.0</v>
      </c>
      <c r="S144" s="140">
        <v>14.0</v>
      </c>
      <c r="T144" s="140">
        <v>287.0</v>
      </c>
      <c r="U144" s="140">
        <v>1.0</v>
      </c>
      <c r="V144" s="139">
        <f t="shared" si="33"/>
        <v>143.6666667</v>
      </c>
      <c r="W144" s="140">
        <v>997.0</v>
      </c>
      <c r="X144" s="140">
        <v>9.0</v>
      </c>
      <c r="Y144" s="140">
        <v>997.0</v>
      </c>
      <c r="Z144" s="140">
        <v>9.0</v>
      </c>
      <c r="AA144" s="140">
        <v>1090.0</v>
      </c>
      <c r="AB144" s="140">
        <v>0.0</v>
      </c>
      <c r="AC144" s="139">
        <f t="shared" si="34"/>
        <v>517</v>
      </c>
      <c r="AD144" s="140">
        <v>629.0</v>
      </c>
      <c r="AE144" s="140">
        <v>23.0</v>
      </c>
      <c r="AF144" s="140">
        <v>629.0</v>
      </c>
      <c r="AG144" s="140">
        <v>23.0</v>
      </c>
      <c r="AH144" s="140">
        <v>347.0</v>
      </c>
      <c r="AI144" s="140">
        <v>1.0</v>
      </c>
      <c r="AJ144" s="139">
        <f t="shared" si="35"/>
        <v>275.3333333</v>
      </c>
    </row>
    <row r="145">
      <c r="A145" s="21">
        <v>14.0</v>
      </c>
      <c r="B145" s="140">
        <v>2170.0</v>
      </c>
      <c r="C145" s="140">
        <v>12.0</v>
      </c>
      <c r="D145" s="140">
        <v>0.0</v>
      </c>
      <c r="E145" s="140">
        <v>12.0</v>
      </c>
      <c r="F145" s="140">
        <v>1010.0</v>
      </c>
      <c r="G145" s="140">
        <v>1.0</v>
      </c>
      <c r="H145" s="139">
        <f t="shared" si="31"/>
        <v>534.1666667</v>
      </c>
      <c r="I145" s="140">
        <v>189.0</v>
      </c>
      <c r="J145" s="140">
        <v>3.0</v>
      </c>
      <c r="K145" s="140">
        <v>189.0</v>
      </c>
      <c r="L145" s="140">
        <v>3.0</v>
      </c>
      <c r="M145" s="140">
        <v>155.0</v>
      </c>
      <c r="N145" s="140">
        <v>0.0</v>
      </c>
      <c r="O145" s="139">
        <f t="shared" si="32"/>
        <v>89.83333333</v>
      </c>
      <c r="P145" s="140">
        <v>273.0</v>
      </c>
      <c r="Q145" s="140">
        <v>14.0</v>
      </c>
      <c r="R145" s="140">
        <v>273.0</v>
      </c>
      <c r="S145" s="140">
        <v>14.0</v>
      </c>
      <c r="T145" s="140">
        <v>357.0</v>
      </c>
      <c r="U145" s="140">
        <v>1.0</v>
      </c>
      <c r="V145" s="139">
        <f t="shared" si="33"/>
        <v>155.3333333</v>
      </c>
      <c r="W145" s="140">
        <v>995.0</v>
      </c>
      <c r="X145" s="140">
        <v>9.0</v>
      </c>
      <c r="Y145" s="140">
        <v>996.0</v>
      </c>
      <c r="Z145" s="140">
        <v>9.0</v>
      </c>
      <c r="AA145" s="140">
        <v>861.0</v>
      </c>
      <c r="AB145" s="140">
        <v>0.0</v>
      </c>
      <c r="AC145" s="139">
        <f t="shared" si="34"/>
        <v>478.3333333</v>
      </c>
      <c r="AD145" s="140">
        <v>629.0</v>
      </c>
      <c r="AE145" s="140">
        <v>23.0</v>
      </c>
      <c r="AF145" s="140">
        <v>630.0</v>
      </c>
      <c r="AG145" s="140">
        <v>23.0</v>
      </c>
      <c r="AH145" s="140">
        <v>347.0</v>
      </c>
      <c r="AI145" s="140">
        <v>1.0</v>
      </c>
      <c r="AJ145" s="139">
        <f t="shared" si="35"/>
        <v>275.5</v>
      </c>
    </row>
    <row r="146">
      <c r="A146" s="21">
        <v>15.0</v>
      </c>
      <c r="B146" s="140">
        <v>2170.0</v>
      </c>
      <c r="C146" s="140">
        <v>12.0</v>
      </c>
      <c r="D146" s="140">
        <v>0.0</v>
      </c>
      <c r="E146" s="140">
        <v>12.0</v>
      </c>
      <c r="F146" s="140">
        <v>1080.0</v>
      </c>
      <c r="G146" s="140">
        <v>1.0</v>
      </c>
      <c r="H146" s="139">
        <f t="shared" si="31"/>
        <v>545.8333333</v>
      </c>
      <c r="I146" s="140">
        <v>193.0</v>
      </c>
      <c r="J146" s="140">
        <v>3.0</v>
      </c>
      <c r="K146" s="140">
        <v>193.0</v>
      </c>
      <c r="L146" s="140">
        <v>3.0</v>
      </c>
      <c r="M146" s="140">
        <v>276.0</v>
      </c>
      <c r="N146" s="140">
        <v>0.0</v>
      </c>
      <c r="O146" s="139">
        <f t="shared" si="32"/>
        <v>111.3333333</v>
      </c>
      <c r="P146" s="140">
        <v>273.0</v>
      </c>
      <c r="Q146" s="140">
        <v>14.0</v>
      </c>
      <c r="R146" s="140">
        <v>273.0</v>
      </c>
      <c r="S146" s="140">
        <v>14.0</v>
      </c>
      <c r="T146" s="140">
        <v>276.0</v>
      </c>
      <c r="U146" s="140">
        <v>1.0</v>
      </c>
      <c r="V146" s="139">
        <f t="shared" si="33"/>
        <v>141.8333333</v>
      </c>
      <c r="W146" s="140">
        <v>996.0</v>
      </c>
      <c r="X146" s="140">
        <v>9.0</v>
      </c>
      <c r="Y146" s="140">
        <v>996.0</v>
      </c>
      <c r="Z146" s="140">
        <v>9.0</v>
      </c>
      <c r="AA146" s="140">
        <v>1060.0</v>
      </c>
      <c r="AB146" s="140">
        <v>0.0</v>
      </c>
      <c r="AC146" s="139">
        <f t="shared" si="34"/>
        <v>511.6666667</v>
      </c>
      <c r="AD146" s="140">
        <v>631.0</v>
      </c>
      <c r="AE146" s="140">
        <v>23.0</v>
      </c>
      <c r="AF146" s="140">
        <v>631.0</v>
      </c>
      <c r="AG146" s="140">
        <v>23.0</v>
      </c>
      <c r="AH146" s="140">
        <v>368.0</v>
      </c>
      <c r="AI146" s="140">
        <v>1.0</v>
      </c>
      <c r="AJ146" s="139">
        <f t="shared" si="35"/>
        <v>279.5</v>
      </c>
    </row>
    <row r="147">
      <c r="A147" s="141"/>
      <c r="B147" s="142" t="s">
        <v>15</v>
      </c>
      <c r="C147" s="8"/>
      <c r="D147" s="8"/>
      <c r="E147" s="8"/>
      <c r="F147" s="8"/>
      <c r="G147" s="9"/>
      <c r="H147" s="143">
        <f>AVERAGE(H132:H146)</f>
        <v>560.1222222</v>
      </c>
      <c r="I147" s="142" t="s">
        <v>15</v>
      </c>
      <c r="J147" s="8"/>
      <c r="K147" s="8"/>
      <c r="L147" s="8"/>
      <c r="M147" s="8"/>
      <c r="N147" s="9"/>
      <c r="O147" s="143">
        <f>AVERAGE(O132:O146)</f>
        <v>103.7666667</v>
      </c>
      <c r="P147" s="142" t="s">
        <v>15</v>
      </c>
      <c r="Q147" s="8"/>
      <c r="R147" s="8"/>
      <c r="S147" s="8"/>
      <c r="T147" s="8"/>
      <c r="U147" s="9"/>
      <c r="V147" s="143">
        <f>AVERAGE(V132:V146)</f>
        <v>142.4444444</v>
      </c>
      <c r="W147" s="142" t="s">
        <v>15</v>
      </c>
      <c r="X147" s="8"/>
      <c r="Y147" s="8"/>
      <c r="Z147" s="8"/>
      <c r="AA147" s="8"/>
      <c r="AB147" s="9"/>
      <c r="AC147" s="143">
        <f>AVERAGE(AC132:AC146)</f>
        <v>509.0777778</v>
      </c>
      <c r="AD147" s="142" t="s">
        <v>15</v>
      </c>
      <c r="AE147" s="8"/>
      <c r="AF147" s="8"/>
      <c r="AG147" s="8"/>
      <c r="AH147" s="8"/>
      <c r="AI147" s="9"/>
      <c r="AJ147" s="143">
        <f>AVERAGE(AJ132:AJ146)</f>
        <v>292.3666667</v>
      </c>
    </row>
  </sheetData>
  <mergeCells count="90">
    <mergeCell ref="K84:L84"/>
    <mergeCell ref="N84:O84"/>
    <mergeCell ref="A66:A68"/>
    <mergeCell ref="B67:D67"/>
    <mergeCell ref="E67:G67"/>
    <mergeCell ref="H67:J67"/>
    <mergeCell ref="K67:M67"/>
    <mergeCell ref="N67:P67"/>
    <mergeCell ref="B84:C84"/>
    <mergeCell ref="E84:F84"/>
    <mergeCell ref="H84:I84"/>
    <mergeCell ref="A87:A89"/>
    <mergeCell ref="B87:P87"/>
    <mergeCell ref="R87:T87"/>
    <mergeCell ref="B88:D88"/>
    <mergeCell ref="E88:G88"/>
    <mergeCell ref="N88:P88"/>
    <mergeCell ref="A108:A110"/>
    <mergeCell ref="B108:P108"/>
    <mergeCell ref="R108:T108"/>
    <mergeCell ref="B109:D109"/>
    <mergeCell ref="E109:G109"/>
    <mergeCell ref="H109:J109"/>
    <mergeCell ref="K109:M109"/>
    <mergeCell ref="N109:P109"/>
    <mergeCell ref="H88:J88"/>
    <mergeCell ref="K88:M88"/>
    <mergeCell ref="B105:C105"/>
    <mergeCell ref="E105:F105"/>
    <mergeCell ref="H105:I105"/>
    <mergeCell ref="K105:L105"/>
    <mergeCell ref="N105:O105"/>
    <mergeCell ref="B130:H130"/>
    <mergeCell ref="I130:O130"/>
    <mergeCell ref="B147:G147"/>
    <mergeCell ref="I147:N147"/>
    <mergeCell ref="P147:U147"/>
    <mergeCell ref="W147:AB147"/>
    <mergeCell ref="AD147:AI147"/>
    <mergeCell ref="P130:V130"/>
    <mergeCell ref="W130:AC130"/>
    <mergeCell ref="B126:C126"/>
    <mergeCell ref="E126:F126"/>
    <mergeCell ref="H126:I126"/>
    <mergeCell ref="K126:L126"/>
    <mergeCell ref="N126:O126"/>
    <mergeCell ref="A129:A131"/>
    <mergeCell ref="B129:AJ129"/>
    <mergeCell ref="AD130:AJ130"/>
    <mergeCell ref="A3:A5"/>
    <mergeCell ref="B3:Z3"/>
    <mergeCell ref="AB3:AD3"/>
    <mergeCell ref="G4:K4"/>
    <mergeCell ref="L4:P4"/>
    <mergeCell ref="Q4:U4"/>
    <mergeCell ref="V4:Z4"/>
    <mergeCell ref="B24:U24"/>
    <mergeCell ref="W24:Y24"/>
    <mergeCell ref="J25:M25"/>
    <mergeCell ref="N25:Q25"/>
    <mergeCell ref="B4:F4"/>
    <mergeCell ref="B21:E21"/>
    <mergeCell ref="G21:J21"/>
    <mergeCell ref="L21:O21"/>
    <mergeCell ref="Q21:T21"/>
    <mergeCell ref="V21:Y21"/>
    <mergeCell ref="A24:A26"/>
    <mergeCell ref="R25:U25"/>
    <mergeCell ref="A45:A47"/>
    <mergeCell ref="B45:U45"/>
    <mergeCell ref="W45:Y45"/>
    <mergeCell ref="B46:E46"/>
    <mergeCell ref="F46:I46"/>
    <mergeCell ref="J46:M46"/>
    <mergeCell ref="N46:Q46"/>
    <mergeCell ref="R46:U46"/>
    <mergeCell ref="B25:E25"/>
    <mergeCell ref="F25:I25"/>
    <mergeCell ref="B42:D42"/>
    <mergeCell ref="F42:H42"/>
    <mergeCell ref="J42:L42"/>
    <mergeCell ref="N42:P42"/>
    <mergeCell ref="R42:T42"/>
    <mergeCell ref="B63:D63"/>
    <mergeCell ref="F63:H63"/>
    <mergeCell ref="J63:L63"/>
    <mergeCell ref="N63:P63"/>
    <mergeCell ref="R63:T63"/>
    <mergeCell ref="B66:P66"/>
    <mergeCell ref="R66:T66"/>
  </mergeCells>
  <hyperlinks>
    <hyperlink r:id="rId1" ref="AB4"/>
    <hyperlink r:id="rId2" ref="AB6"/>
    <hyperlink r:id="rId3" ref="AB7"/>
    <hyperlink r:id="rId4" ref="W25"/>
    <hyperlink r:id="rId5" ref="W26"/>
    <hyperlink r:id="rId6" ref="W27"/>
    <hyperlink r:id="rId7" ref="W46"/>
    <hyperlink r:id="rId8" ref="W47"/>
    <hyperlink r:id="rId9" ref="W48"/>
    <hyperlink r:id="rId10" ref="R67"/>
    <hyperlink r:id="rId11" ref="R68"/>
    <hyperlink r:id="rId12" ref="R88"/>
    <hyperlink r:id="rId13" ref="R89"/>
    <hyperlink r:id="rId14" ref="R109"/>
    <hyperlink r:id="rId15" ref="R110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7" t="s">
        <v>160</v>
      </c>
      <c r="C2" s="144" t="s">
        <v>161</v>
      </c>
      <c r="D2" s="144" t="s">
        <v>162</v>
      </c>
      <c r="E2" s="144" t="s">
        <v>163</v>
      </c>
      <c r="F2" s="144" t="s">
        <v>164</v>
      </c>
      <c r="G2" s="144" t="s">
        <v>165</v>
      </c>
      <c r="H2" s="144" t="s">
        <v>166</v>
      </c>
      <c r="I2" s="144" t="s">
        <v>167</v>
      </c>
    </row>
    <row r="3">
      <c r="B3" s="145" t="s">
        <v>168</v>
      </c>
      <c r="C3" s="146" t="s">
        <v>169</v>
      </c>
      <c r="D3" s="146">
        <v>2124.3</v>
      </c>
      <c r="E3" s="146">
        <v>45441.6</v>
      </c>
      <c r="F3" s="146">
        <v>345.0</v>
      </c>
      <c r="G3" s="146">
        <v>98.63</v>
      </c>
      <c r="H3" s="146">
        <v>134.0</v>
      </c>
      <c r="I3" s="147">
        <v>560.12</v>
      </c>
    </row>
    <row r="4">
      <c r="B4" s="145" t="s">
        <v>170</v>
      </c>
      <c r="C4" s="146" t="s">
        <v>171</v>
      </c>
      <c r="D4" s="146">
        <v>2934.2</v>
      </c>
      <c r="E4" s="146">
        <v>30246.1</v>
      </c>
      <c r="F4" s="146">
        <v>285.0</v>
      </c>
      <c r="G4" s="146">
        <v>25.37</v>
      </c>
      <c r="H4" s="146">
        <v>228.0</v>
      </c>
      <c r="I4" s="147">
        <v>103.77</v>
      </c>
    </row>
    <row r="5">
      <c r="B5" s="145" t="s">
        <v>172</v>
      </c>
      <c r="C5" s="146">
        <v>112.0</v>
      </c>
      <c r="D5" s="146">
        <v>4038.3</v>
      </c>
      <c r="E5" s="146">
        <v>45399.48</v>
      </c>
      <c r="F5" s="146">
        <v>2342.5</v>
      </c>
      <c r="G5" s="146">
        <v>53.7</v>
      </c>
      <c r="H5" s="146">
        <v>310.0</v>
      </c>
      <c r="I5" s="147">
        <v>142.44</v>
      </c>
    </row>
    <row r="6">
      <c r="B6" s="145" t="s">
        <v>173</v>
      </c>
      <c r="C6" s="146" t="s">
        <v>174</v>
      </c>
      <c r="D6" s="146">
        <v>1034.3</v>
      </c>
      <c r="E6" s="146">
        <v>45384.17</v>
      </c>
      <c r="F6" s="146">
        <v>169.0</v>
      </c>
      <c r="G6" s="146">
        <v>3.43</v>
      </c>
      <c r="H6" s="146">
        <v>93.0</v>
      </c>
      <c r="I6" s="147">
        <v>509.08</v>
      </c>
    </row>
    <row r="7">
      <c r="B7" s="145" t="s">
        <v>175</v>
      </c>
      <c r="C7" s="146" t="s">
        <v>176</v>
      </c>
      <c r="D7" s="146">
        <v>6570.0</v>
      </c>
      <c r="E7" s="146">
        <v>45385.37</v>
      </c>
      <c r="F7" s="146">
        <v>252.0</v>
      </c>
      <c r="G7" s="146">
        <v>20.83</v>
      </c>
      <c r="H7" s="146">
        <v>105.0</v>
      </c>
      <c r="I7" s="147">
        <v>292.37</v>
      </c>
    </row>
    <row r="10">
      <c r="C10" s="148">
        <f t="shared" ref="C10:I10" si="1">AVERAGE(C3:C7)</f>
        <v>112</v>
      </c>
      <c r="D10" s="149">
        <f t="shared" si="1"/>
        <v>3340.22</v>
      </c>
      <c r="E10" s="148">
        <f t="shared" si="1"/>
        <v>42371.344</v>
      </c>
      <c r="F10" s="150">
        <f t="shared" si="1"/>
        <v>678.7</v>
      </c>
      <c r="G10" s="148">
        <f t="shared" si="1"/>
        <v>40.392</v>
      </c>
      <c r="H10" s="148">
        <f t="shared" si="1"/>
        <v>174</v>
      </c>
      <c r="I10" s="148">
        <f t="shared" si="1"/>
        <v>321.556</v>
      </c>
    </row>
    <row r="11">
      <c r="C11" s="80" t="s">
        <v>177</v>
      </c>
      <c r="D11" s="80" t="s">
        <v>178</v>
      </c>
      <c r="E11" s="151" t="s">
        <v>179</v>
      </c>
      <c r="F11" s="151" t="s">
        <v>180</v>
      </c>
      <c r="G11" s="80" t="s">
        <v>177</v>
      </c>
      <c r="H11" s="80" t="s">
        <v>181</v>
      </c>
      <c r="I11" s="80" t="s">
        <v>182</v>
      </c>
    </row>
    <row r="12">
      <c r="C12" s="11" t="s">
        <v>183</v>
      </c>
      <c r="D12" s="11" t="s">
        <v>184</v>
      </c>
      <c r="E12" s="11" t="s">
        <v>185</v>
      </c>
      <c r="F12" s="11" t="s">
        <v>186</v>
      </c>
      <c r="G12" s="11" t="s">
        <v>183</v>
      </c>
      <c r="H12" s="11" t="s">
        <v>187</v>
      </c>
      <c r="I12" s="11" t="s">
        <v>188</v>
      </c>
    </row>
    <row r="13">
      <c r="C13" s="11" t="s">
        <v>189</v>
      </c>
      <c r="D13" s="11" t="s">
        <v>190</v>
      </c>
      <c r="E13" s="11" t="s">
        <v>191</v>
      </c>
      <c r="F13" s="11" t="s">
        <v>192</v>
      </c>
      <c r="G13" s="11" t="s">
        <v>189</v>
      </c>
      <c r="H13" s="11" t="s">
        <v>193</v>
      </c>
      <c r="I13" s="11" t="s">
        <v>194</v>
      </c>
    </row>
    <row r="14">
      <c r="C14" s="11" t="s">
        <v>195</v>
      </c>
      <c r="D14" s="11" t="s">
        <v>196</v>
      </c>
      <c r="E14" s="11" t="s">
        <v>197</v>
      </c>
      <c r="F14" s="11" t="s">
        <v>198</v>
      </c>
      <c r="G14" s="11" t="s">
        <v>195</v>
      </c>
      <c r="H14" s="11" t="s">
        <v>199</v>
      </c>
      <c r="I14" s="11" t="s">
        <v>200</v>
      </c>
    </row>
    <row r="15">
      <c r="C15" s="11" t="s">
        <v>201</v>
      </c>
      <c r="D15" s="11" t="s">
        <v>202</v>
      </c>
      <c r="E15" s="11" t="s">
        <v>203</v>
      </c>
      <c r="F15" s="11" t="s">
        <v>204</v>
      </c>
      <c r="G15" s="11" t="s">
        <v>201</v>
      </c>
      <c r="H15" s="11" t="s">
        <v>205</v>
      </c>
      <c r="I15" s="11" t="s">
        <v>206</v>
      </c>
    </row>
    <row r="16">
      <c r="C16" s="11" t="s">
        <v>207</v>
      </c>
      <c r="D16" s="11" t="s">
        <v>208</v>
      </c>
      <c r="E16" s="11" t="s">
        <v>209</v>
      </c>
      <c r="F16" s="11" t="s">
        <v>210</v>
      </c>
      <c r="G16" s="11" t="s">
        <v>207</v>
      </c>
      <c r="H16" s="11" t="s">
        <v>211</v>
      </c>
      <c r="I16" s="11" t="s">
        <v>212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52" t="s">
        <v>213</v>
      </c>
      <c r="C4" s="153" t="s">
        <v>214</v>
      </c>
      <c r="D4" s="153" t="s">
        <v>215</v>
      </c>
      <c r="E4" s="153" t="s">
        <v>216</v>
      </c>
      <c r="F4" s="153" t="s">
        <v>217</v>
      </c>
      <c r="G4" s="153" t="s">
        <v>218</v>
      </c>
      <c r="H4" s="153" t="s">
        <v>219</v>
      </c>
      <c r="I4" s="153" t="s">
        <v>220</v>
      </c>
      <c r="J4" s="27"/>
    </row>
    <row r="5">
      <c r="B5" s="154" t="s">
        <v>221</v>
      </c>
      <c r="C5" s="155" t="s">
        <v>222</v>
      </c>
      <c r="D5" s="146">
        <v>2124.3</v>
      </c>
      <c r="E5" s="146">
        <v>45441.6</v>
      </c>
      <c r="F5" s="146">
        <v>345.0</v>
      </c>
      <c r="G5" s="146">
        <v>98.63</v>
      </c>
      <c r="H5" s="146">
        <v>134.0</v>
      </c>
      <c r="I5" s="147">
        <v>560.12</v>
      </c>
      <c r="J5" s="27"/>
    </row>
    <row r="6">
      <c r="B6" s="154" t="s">
        <v>223</v>
      </c>
      <c r="C6" s="155" t="s">
        <v>224</v>
      </c>
      <c r="D6" s="146">
        <v>2934.2</v>
      </c>
      <c r="E6" s="146">
        <v>30246.1</v>
      </c>
      <c r="F6" s="146">
        <v>285.0</v>
      </c>
      <c r="G6" s="146">
        <v>25.37</v>
      </c>
      <c r="H6" s="146">
        <v>228.0</v>
      </c>
      <c r="I6" s="147">
        <v>103.77</v>
      </c>
      <c r="J6" s="27"/>
    </row>
    <row r="7">
      <c r="B7" s="154" t="s">
        <v>225</v>
      </c>
      <c r="C7" s="146">
        <v>112.0</v>
      </c>
      <c r="D7" s="146">
        <v>4038.3</v>
      </c>
      <c r="E7" s="146">
        <v>45399.48</v>
      </c>
      <c r="F7" s="146">
        <v>2342.5</v>
      </c>
      <c r="G7" s="146">
        <v>53.7</v>
      </c>
      <c r="H7" s="146">
        <v>310.0</v>
      </c>
      <c r="I7" s="147">
        <v>142.44</v>
      </c>
      <c r="J7" s="27"/>
    </row>
    <row r="8">
      <c r="B8" s="154" t="s">
        <v>226</v>
      </c>
      <c r="C8" s="155" t="s">
        <v>227</v>
      </c>
      <c r="D8" s="146">
        <v>1034.3</v>
      </c>
      <c r="E8" s="146">
        <v>45384.17</v>
      </c>
      <c r="F8" s="146">
        <v>169.0</v>
      </c>
      <c r="G8" s="146">
        <v>3.43</v>
      </c>
      <c r="H8" s="146">
        <v>93.0</v>
      </c>
      <c r="I8" s="147">
        <v>509.08</v>
      </c>
      <c r="J8" s="27"/>
    </row>
    <row r="9">
      <c r="B9" s="154" t="s">
        <v>228</v>
      </c>
      <c r="C9" s="155" t="s">
        <v>229</v>
      </c>
      <c r="D9" s="146">
        <v>6570.0</v>
      </c>
      <c r="E9" s="146">
        <v>45385.37</v>
      </c>
      <c r="F9" s="146">
        <v>252.0</v>
      </c>
      <c r="G9" s="146">
        <v>20.83</v>
      </c>
      <c r="H9" s="146">
        <v>105.0</v>
      </c>
      <c r="I9" s="147">
        <v>292.37</v>
      </c>
      <c r="J9" s="27"/>
    </row>
    <row r="10">
      <c r="B10" s="25"/>
      <c r="C10" s="156" t="s">
        <v>230</v>
      </c>
      <c r="D10" s="156" t="s">
        <v>231</v>
      </c>
      <c r="E10" s="156" t="s">
        <v>230</v>
      </c>
      <c r="F10" s="156" t="s">
        <v>230</v>
      </c>
      <c r="G10" s="156" t="s">
        <v>230</v>
      </c>
      <c r="H10" s="156" t="s">
        <v>231</v>
      </c>
      <c r="I10" s="156" t="s">
        <v>231</v>
      </c>
      <c r="J10" s="27"/>
    </row>
    <row r="11">
      <c r="B11" s="27"/>
      <c r="C11" s="27"/>
      <c r="D11" s="27"/>
      <c r="E11" s="27"/>
      <c r="F11" s="27"/>
      <c r="G11" s="27"/>
      <c r="H11" s="27"/>
      <c r="I11" s="27"/>
      <c r="J11" s="27"/>
    </row>
    <row r="12">
      <c r="B12" s="157" t="s">
        <v>232</v>
      </c>
      <c r="C12" s="158">
        <v>0.24</v>
      </c>
      <c r="D12" s="158">
        <v>0.15</v>
      </c>
      <c r="E12" s="158">
        <v>0.18</v>
      </c>
      <c r="F12" s="159">
        <v>0.16</v>
      </c>
      <c r="G12" s="158">
        <v>0.6</v>
      </c>
      <c r="H12" s="159">
        <v>0.1</v>
      </c>
      <c r="I12" s="159">
        <v>0.11</v>
      </c>
      <c r="J12" s="160">
        <f t="shared" ref="J12:J13" si="2">SUM(C12:I12)</f>
        <v>1.54</v>
      </c>
    </row>
    <row r="13">
      <c r="B13" s="161" t="s">
        <v>233</v>
      </c>
      <c r="C13" s="162">
        <f t="shared" ref="C13:I13" si="1">C12/$J$12</f>
        <v>0.1558441558</v>
      </c>
      <c r="D13" s="162">
        <f t="shared" si="1"/>
        <v>0.0974025974</v>
      </c>
      <c r="E13" s="162">
        <f t="shared" si="1"/>
        <v>0.1168831169</v>
      </c>
      <c r="F13" s="162">
        <f t="shared" si="1"/>
        <v>0.1038961039</v>
      </c>
      <c r="G13" s="162">
        <f t="shared" si="1"/>
        <v>0.3896103896</v>
      </c>
      <c r="H13" s="162">
        <f t="shared" si="1"/>
        <v>0.06493506494</v>
      </c>
      <c r="I13" s="162">
        <f t="shared" si="1"/>
        <v>0.07142857143</v>
      </c>
      <c r="J13" s="163">
        <f t="shared" si="2"/>
        <v>1</v>
      </c>
    </row>
    <row r="14">
      <c r="B14" s="161" t="s">
        <v>234</v>
      </c>
      <c r="C14" s="162">
        <f t="shared" ref="C14:I14" si="3">IF(C$10="Benefit",C13,-C13)</f>
        <v>-0.1558441558</v>
      </c>
      <c r="D14" s="162">
        <f t="shared" si="3"/>
        <v>0.0974025974</v>
      </c>
      <c r="E14" s="162">
        <f t="shared" si="3"/>
        <v>-0.1168831169</v>
      </c>
      <c r="F14" s="162">
        <f t="shared" si="3"/>
        <v>-0.1038961039</v>
      </c>
      <c r="G14" s="162">
        <f t="shared" si="3"/>
        <v>-0.3896103896</v>
      </c>
      <c r="H14" s="162">
        <f t="shared" si="3"/>
        <v>0.06493506494</v>
      </c>
      <c r="I14" s="162">
        <f t="shared" si="3"/>
        <v>0.07142857143</v>
      </c>
      <c r="J14" s="11"/>
    </row>
    <row r="15">
      <c r="B15" s="11"/>
      <c r="C15" s="11"/>
      <c r="D15" s="11"/>
      <c r="E15" s="11"/>
      <c r="F15" s="11"/>
      <c r="G15" s="11"/>
      <c r="H15" s="11"/>
      <c r="I15" s="11"/>
      <c r="J15" s="11"/>
    </row>
    <row r="16">
      <c r="B16" s="164" t="s">
        <v>235</v>
      </c>
      <c r="C16" s="165"/>
      <c r="D16" s="165"/>
      <c r="E16" s="44"/>
      <c r="F16" s="44"/>
      <c r="G16" s="44"/>
      <c r="H16" s="44"/>
      <c r="I16" s="44"/>
      <c r="J16" s="44"/>
    </row>
    <row r="17">
      <c r="B17" s="161" t="s">
        <v>236</v>
      </c>
      <c r="C17" s="166">
        <f t="shared" ref="C17:I17" si="4">C5^C$14</f>
        <v>0.5349443821</v>
      </c>
      <c r="D17" s="166">
        <f t="shared" si="4"/>
        <v>2.109014015</v>
      </c>
      <c r="E17" s="166">
        <f t="shared" si="4"/>
        <v>0.2855106448</v>
      </c>
      <c r="F17" s="166">
        <f t="shared" si="4"/>
        <v>0.5449171589</v>
      </c>
      <c r="G17" s="166">
        <f t="shared" si="4"/>
        <v>0.1671526875</v>
      </c>
      <c r="H17" s="166">
        <f t="shared" si="4"/>
        <v>1.374433361</v>
      </c>
      <c r="I17" s="166">
        <f t="shared" si="4"/>
        <v>1.571468903</v>
      </c>
      <c r="J17" s="167">
        <f t="shared" ref="J17:J21" si="7">C17*D17*E17*F17*G17*H17*I17</f>
        <v>0.06337000313</v>
      </c>
    </row>
    <row r="18">
      <c r="B18" s="161" t="s">
        <v>237</v>
      </c>
      <c r="C18" s="166">
        <f t="shared" ref="C18:F18" si="5">C6^C$14</f>
        <v>0.5438379994</v>
      </c>
      <c r="D18" s="166">
        <f t="shared" si="5"/>
        <v>2.176418979</v>
      </c>
      <c r="E18" s="166">
        <f t="shared" si="5"/>
        <v>0.299423165</v>
      </c>
      <c r="F18" s="166">
        <f t="shared" si="5"/>
        <v>0.5558417747</v>
      </c>
      <c r="G18" s="166">
        <v>0.0</v>
      </c>
      <c r="H18" s="166">
        <f t="shared" ref="H18:I18" si="6">H6^H$14</f>
        <v>1.422697775</v>
      </c>
      <c r="I18" s="166">
        <f t="shared" si="6"/>
        <v>1.393173259</v>
      </c>
      <c r="J18" s="167">
        <f t="shared" si="7"/>
        <v>0</v>
      </c>
    </row>
    <row r="19">
      <c r="B19" s="161" t="s">
        <v>238</v>
      </c>
      <c r="C19" s="166">
        <f t="shared" ref="C19:I19" si="8">C7^C$14</f>
        <v>0.4793374345</v>
      </c>
      <c r="D19" s="166">
        <f t="shared" si="8"/>
        <v>2.245190047</v>
      </c>
      <c r="E19" s="166">
        <f t="shared" si="8"/>
        <v>0.2855415928</v>
      </c>
      <c r="F19" s="166">
        <f t="shared" si="8"/>
        <v>0.4465842662</v>
      </c>
      <c r="G19" s="166">
        <f t="shared" si="8"/>
        <v>0.2118283311</v>
      </c>
      <c r="H19" s="166">
        <f t="shared" si="8"/>
        <v>1.451365293</v>
      </c>
      <c r="I19" s="166">
        <f t="shared" si="8"/>
        <v>1.425052468</v>
      </c>
      <c r="J19" s="167">
        <f t="shared" si="7"/>
        <v>0.06012552535</v>
      </c>
    </row>
    <row r="20">
      <c r="B20" s="161" t="s">
        <v>239</v>
      </c>
      <c r="C20" s="166">
        <f t="shared" ref="C20:I20" si="9">C8^C$14</f>
        <v>0.5803883193</v>
      </c>
      <c r="D20" s="166">
        <f t="shared" si="9"/>
        <v>1.966230379</v>
      </c>
      <c r="E20" s="166">
        <f t="shared" si="9"/>
        <v>0.28555285</v>
      </c>
      <c r="F20" s="166">
        <f t="shared" si="9"/>
        <v>0.5868555977</v>
      </c>
      <c r="G20" s="166">
        <f t="shared" si="9"/>
        <v>0.6186483363</v>
      </c>
      <c r="H20" s="166">
        <f t="shared" si="9"/>
        <v>1.342219574</v>
      </c>
      <c r="I20" s="166">
        <f t="shared" si="9"/>
        <v>1.560780605</v>
      </c>
      <c r="J20" s="167">
        <f t="shared" si="7"/>
        <v>0.2478449605</v>
      </c>
    </row>
    <row r="21">
      <c r="B21" s="161" t="s">
        <v>240</v>
      </c>
      <c r="C21" s="166">
        <f t="shared" ref="C21:I21" si="10">C9^C$14</f>
        <v>0.5608185131</v>
      </c>
      <c r="D21" s="166">
        <f t="shared" si="10"/>
        <v>2.354186055</v>
      </c>
      <c r="E21" s="166">
        <f t="shared" si="10"/>
        <v>0.2855519675</v>
      </c>
      <c r="F21" s="166">
        <f t="shared" si="10"/>
        <v>0.5629940952</v>
      </c>
      <c r="G21" s="166">
        <f t="shared" si="10"/>
        <v>0.3063549908</v>
      </c>
      <c r="H21" s="166">
        <f t="shared" si="10"/>
        <v>1.352838824</v>
      </c>
      <c r="I21" s="166">
        <f t="shared" si="10"/>
        <v>1.500161645</v>
      </c>
      <c r="J21" s="167">
        <f t="shared" si="7"/>
        <v>0.1319657399</v>
      </c>
    </row>
    <row r="22">
      <c r="B22" s="27"/>
      <c r="C22" s="27"/>
      <c r="D22" s="27"/>
      <c r="E22" s="27"/>
      <c r="F22" s="27"/>
      <c r="G22" s="27"/>
      <c r="H22" s="27"/>
      <c r="I22" s="27"/>
      <c r="J22" s="27"/>
    </row>
    <row r="23">
      <c r="B23" s="168" t="s">
        <v>241</v>
      </c>
      <c r="C23" s="165"/>
      <c r="D23" s="44"/>
      <c r="E23" s="27"/>
      <c r="F23" s="27"/>
      <c r="G23" s="27"/>
      <c r="H23" s="27"/>
      <c r="I23" s="27"/>
      <c r="J23" s="27"/>
    </row>
    <row r="24">
      <c r="B24" s="161" t="s">
        <v>242</v>
      </c>
      <c r="C24" s="169">
        <f t="shared" ref="C24:C28" si="11">J17/($J$17+$J$18+$J$19+$J$20+$J$21)</f>
        <v>0.1259074486</v>
      </c>
      <c r="D24" s="170">
        <f t="shared" ref="D24:D28" si="12">RANK(C24,$C$24:$C$28,0)</f>
        <v>3</v>
      </c>
      <c r="E24" s="27"/>
      <c r="H24" s="27"/>
      <c r="I24" s="27"/>
      <c r="J24" s="27"/>
    </row>
    <row r="25">
      <c r="B25" s="161" t="s">
        <v>243</v>
      </c>
      <c r="C25" s="169">
        <f t="shared" si="11"/>
        <v>0</v>
      </c>
      <c r="D25" s="170">
        <f t="shared" si="12"/>
        <v>5</v>
      </c>
      <c r="E25" s="27"/>
      <c r="H25" s="27"/>
      <c r="I25" s="27"/>
      <c r="J25" s="27"/>
    </row>
    <row r="26">
      <c r="B26" s="161" t="s">
        <v>244</v>
      </c>
      <c r="C26" s="169">
        <f t="shared" si="11"/>
        <v>0.1194611191</v>
      </c>
      <c r="D26" s="170">
        <f t="shared" si="12"/>
        <v>4</v>
      </c>
      <c r="E26" s="27"/>
      <c r="H26" s="27"/>
      <c r="I26" s="27"/>
      <c r="J26" s="27"/>
    </row>
    <row r="27">
      <c r="B27" s="161" t="s">
        <v>245</v>
      </c>
      <c r="C27" s="169">
        <f t="shared" si="11"/>
        <v>0.4924337238</v>
      </c>
      <c r="D27" s="170">
        <f t="shared" si="12"/>
        <v>1</v>
      </c>
      <c r="E27" s="27"/>
      <c r="H27" s="27"/>
      <c r="I27" s="27"/>
      <c r="J27" s="27"/>
    </row>
    <row r="28">
      <c r="B28" s="161" t="s">
        <v>246</v>
      </c>
      <c r="C28" s="169">
        <f t="shared" si="11"/>
        <v>0.2621977085</v>
      </c>
      <c r="D28" s="170">
        <f t="shared" si="12"/>
        <v>2</v>
      </c>
      <c r="E28" s="27"/>
      <c r="H28" s="27"/>
      <c r="I28" s="27"/>
      <c r="J28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52" t="s">
        <v>213</v>
      </c>
      <c r="C4" s="153" t="s">
        <v>214</v>
      </c>
      <c r="D4" s="153" t="s">
        <v>215</v>
      </c>
      <c r="E4" s="153" t="s">
        <v>216</v>
      </c>
      <c r="F4" s="153" t="s">
        <v>217</v>
      </c>
      <c r="G4" s="153" t="s">
        <v>218</v>
      </c>
      <c r="H4" s="153" t="s">
        <v>219</v>
      </c>
      <c r="I4" s="153" t="s">
        <v>220</v>
      </c>
    </row>
    <row r="5">
      <c r="B5" s="154" t="s">
        <v>221</v>
      </c>
      <c r="C5" s="155" t="s">
        <v>222</v>
      </c>
      <c r="D5" s="146">
        <v>2124.3</v>
      </c>
      <c r="E5" s="146">
        <v>45441.6</v>
      </c>
      <c r="F5" s="146">
        <v>345.0</v>
      </c>
      <c r="G5" s="146">
        <v>98.63</v>
      </c>
      <c r="H5" s="146">
        <v>134.0</v>
      </c>
      <c r="I5" s="147">
        <v>560.12</v>
      </c>
    </row>
    <row r="6">
      <c r="B6" s="154" t="s">
        <v>223</v>
      </c>
      <c r="C6" s="155" t="s">
        <v>224</v>
      </c>
      <c r="D6" s="146">
        <v>2934.2</v>
      </c>
      <c r="E6" s="146">
        <v>30246.1</v>
      </c>
      <c r="F6" s="146">
        <v>285.0</v>
      </c>
      <c r="G6" s="146">
        <v>25.37</v>
      </c>
      <c r="H6" s="146">
        <v>228.0</v>
      </c>
      <c r="I6" s="147">
        <v>103.77</v>
      </c>
    </row>
    <row r="7">
      <c r="B7" s="154" t="s">
        <v>225</v>
      </c>
      <c r="C7" s="146">
        <v>112.0</v>
      </c>
      <c r="D7" s="146">
        <v>4038.3</v>
      </c>
      <c r="E7" s="146">
        <v>45399.48</v>
      </c>
      <c r="F7" s="146">
        <v>2342.5</v>
      </c>
      <c r="G7" s="146">
        <v>53.7</v>
      </c>
      <c r="H7" s="146">
        <v>310.0</v>
      </c>
      <c r="I7" s="147">
        <v>142.44</v>
      </c>
    </row>
    <row r="8">
      <c r="B8" s="154" t="s">
        <v>226</v>
      </c>
      <c r="C8" s="155" t="s">
        <v>227</v>
      </c>
      <c r="D8" s="146">
        <v>1034.3</v>
      </c>
      <c r="E8" s="146">
        <v>45384.17</v>
      </c>
      <c r="F8" s="146">
        <v>169.0</v>
      </c>
      <c r="G8" s="146">
        <v>3.43</v>
      </c>
      <c r="H8" s="146">
        <v>93.0</v>
      </c>
      <c r="I8" s="147">
        <v>509.08</v>
      </c>
    </row>
    <row r="9">
      <c r="B9" s="154" t="s">
        <v>228</v>
      </c>
      <c r="C9" s="155" t="s">
        <v>229</v>
      </c>
      <c r="D9" s="146">
        <v>6570.0</v>
      </c>
      <c r="E9" s="146">
        <v>45385.37</v>
      </c>
      <c r="F9" s="146">
        <v>252.0</v>
      </c>
      <c r="G9" s="146">
        <v>20.83</v>
      </c>
      <c r="H9" s="146">
        <v>105.0</v>
      </c>
      <c r="I9" s="147">
        <v>292.37</v>
      </c>
    </row>
    <row r="10">
      <c r="B10" s="25"/>
      <c r="C10" s="156" t="s">
        <v>230</v>
      </c>
      <c r="D10" s="156" t="s">
        <v>231</v>
      </c>
      <c r="E10" s="156" t="s">
        <v>230</v>
      </c>
      <c r="F10" s="156" t="s">
        <v>230</v>
      </c>
      <c r="G10" s="156" t="s">
        <v>230</v>
      </c>
      <c r="H10" s="156" t="s">
        <v>231</v>
      </c>
      <c r="I10" s="156" t="s">
        <v>231</v>
      </c>
    </row>
    <row r="11">
      <c r="B11" s="154" t="s">
        <v>232</v>
      </c>
      <c r="C11" s="171">
        <v>0.16</v>
      </c>
      <c r="D11" s="171">
        <v>0.1</v>
      </c>
      <c r="E11" s="171">
        <v>0.12</v>
      </c>
      <c r="F11" s="171">
        <v>0.103896103896104</v>
      </c>
      <c r="G11" s="171">
        <v>0.39</v>
      </c>
      <c r="H11" s="171">
        <v>0.0649350649350649</v>
      </c>
      <c r="I11" s="171">
        <v>0.0714285714285714</v>
      </c>
    </row>
    <row r="12">
      <c r="B12" s="27"/>
      <c r="C12" s="27"/>
      <c r="D12" s="27"/>
      <c r="E12" s="27"/>
      <c r="F12" s="27"/>
      <c r="G12" s="27"/>
      <c r="H12" s="27"/>
      <c r="I12" s="27"/>
    </row>
    <row r="13">
      <c r="B13" s="172" t="s">
        <v>247</v>
      </c>
      <c r="E13" s="27"/>
      <c r="F13" s="27"/>
      <c r="G13" s="27"/>
      <c r="H13" s="27"/>
      <c r="I13" s="27"/>
    </row>
    <row r="14">
      <c r="B14" s="27"/>
      <c r="C14" s="27"/>
      <c r="D14" s="27"/>
      <c r="E14" s="27"/>
      <c r="F14" s="27"/>
      <c r="G14" s="27"/>
      <c r="H14" s="27"/>
      <c r="I14" s="27"/>
    </row>
    <row r="15">
      <c r="B15" s="165" t="s">
        <v>248</v>
      </c>
      <c r="C15" s="173">
        <f t="shared" ref="C15:I15" si="1">SQRT((C5^2)+(C6^2)+(C7^2)+(C8^2)+(C9^2))</f>
        <v>144.3708392</v>
      </c>
      <c r="D15" s="173">
        <f t="shared" si="1"/>
        <v>8582.815593</v>
      </c>
      <c r="E15" s="173">
        <f t="shared" si="1"/>
        <v>95710.15127</v>
      </c>
      <c r="F15" s="173">
        <f t="shared" si="1"/>
        <v>2404.084285</v>
      </c>
      <c r="G15" s="173">
        <f t="shared" si="1"/>
        <v>117.0506625</v>
      </c>
      <c r="H15" s="173">
        <f t="shared" si="1"/>
        <v>430.9454722</v>
      </c>
      <c r="I15" s="173">
        <f t="shared" si="1"/>
        <v>830.3218919</v>
      </c>
      <c r="J15" s="11"/>
    </row>
    <row r="16">
      <c r="B16" s="174" t="s">
        <v>249</v>
      </c>
      <c r="C16" s="169">
        <f t="shared" ref="C16:I16" si="2">C5/C$15</f>
        <v>0.3835954707</v>
      </c>
      <c r="D16" s="169">
        <f t="shared" si="2"/>
        <v>0.2475061915</v>
      </c>
      <c r="E16" s="169">
        <f t="shared" si="2"/>
        <v>0.4747834937</v>
      </c>
      <c r="F16" s="169">
        <f t="shared" si="2"/>
        <v>0.1435057839</v>
      </c>
      <c r="G16" s="169">
        <f t="shared" si="2"/>
        <v>0.8426265846</v>
      </c>
      <c r="H16" s="169">
        <f t="shared" si="2"/>
        <v>0.3109442114</v>
      </c>
      <c r="I16" s="169">
        <f t="shared" si="2"/>
        <v>0.6745817561</v>
      </c>
      <c r="J16" s="11"/>
    </row>
    <row r="17">
      <c r="B17" s="6"/>
      <c r="C17" s="169">
        <f t="shared" ref="C17:I17" si="3">C6/C$15</f>
        <v>0.3450835383</v>
      </c>
      <c r="D17" s="169">
        <f t="shared" si="3"/>
        <v>0.341869165</v>
      </c>
      <c r="E17" s="169">
        <f t="shared" si="3"/>
        <v>0.3160176804</v>
      </c>
      <c r="F17" s="169">
        <f t="shared" si="3"/>
        <v>0.1185482563</v>
      </c>
      <c r="G17" s="169">
        <f t="shared" si="3"/>
        <v>0.2167437539</v>
      </c>
      <c r="H17" s="169">
        <f t="shared" si="3"/>
        <v>0.5290692552</v>
      </c>
      <c r="I17" s="169">
        <f t="shared" si="3"/>
        <v>0.1249756281</v>
      </c>
      <c r="J17" s="11"/>
    </row>
    <row r="18">
      <c r="B18" s="6"/>
      <c r="C18" s="169">
        <f t="shared" ref="C18:I18" si="4">C7/C$15</f>
        <v>0.7757799335</v>
      </c>
      <c r="D18" s="169">
        <f t="shared" si="4"/>
        <v>0.4705099342</v>
      </c>
      <c r="E18" s="169">
        <f t="shared" si="4"/>
        <v>0.4743434149</v>
      </c>
      <c r="F18" s="169">
        <f t="shared" si="4"/>
        <v>0.974383475</v>
      </c>
      <c r="G18" s="169">
        <f t="shared" si="4"/>
        <v>0.4587757031</v>
      </c>
      <c r="H18" s="169">
        <f t="shared" si="4"/>
        <v>0.7193485487</v>
      </c>
      <c r="I18" s="169">
        <f t="shared" si="4"/>
        <v>0.1715479278</v>
      </c>
      <c r="J18" s="11"/>
    </row>
    <row r="19">
      <c r="B19" s="6"/>
      <c r="C19" s="175">
        <f t="shared" ref="C19:I19" si="5">C8/C$15</f>
        <v>0.2273312269</v>
      </c>
      <c r="D19" s="169">
        <f t="shared" si="5"/>
        <v>0.1205082398</v>
      </c>
      <c r="E19" s="169">
        <f t="shared" si="5"/>
        <v>0.4741834528</v>
      </c>
      <c r="F19" s="169">
        <f t="shared" si="5"/>
        <v>0.07029703619</v>
      </c>
      <c r="G19" s="169">
        <f t="shared" si="5"/>
        <v>0.02930355049</v>
      </c>
      <c r="H19" s="169">
        <f t="shared" si="5"/>
        <v>0.2158045646</v>
      </c>
      <c r="I19" s="169">
        <f t="shared" si="5"/>
        <v>0.6131116197</v>
      </c>
      <c r="J19" s="11"/>
    </row>
    <row r="20">
      <c r="B20" s="13"/>
      <c r="C20" s="169">
        <f t="shared" ref="C20:I20" si="6">C9/C$15</f>
        <v>0.2832982078</v>
      </c>
      <c r="D20" s="169">
        <f t="shared" si="6"/>
        <v>0.7654830665</v>
      </c>
      <c r="E20" s="169">
        <f t="shared" si="6"/>
        <v>0.4741959907</v>
      </c>
      <c r="F20" s="169">
        <f t="shared" si="6"/>
        <v>0.1048216161</v>
      </c>
      <c r="G20" s="169">
        <f t="shared" si="6"/>
        <v>0.1779571303</v>
      </c>
      <c r="H20" s="169">
        <f t="shared" si="6"/>
        <v>0.2436503149</v>
      </c>
      <c r="I20" s="169">
        <f t="shared" si="6"/>
        <v>0.3521164537</v>
      </c>
      <c r="J20" s="11"/>
    </row>
    <row r="21">
      <c r="B21" s="11"/>
      <c r="C21" s="11"/>
      <c r="D21" s="11"/>
      <c r="E21" s="11"/>
      <c r="F21" s="11"/>
      <c r="G21" s="11"/>
      <c r="H21" s="11"/>
      <c r="I21" s="11"/>
      <c r="J21" s="11"/>
    </row>
    <row r="22">
      <c r="B22" s="176" t="s">
        <v>250</v>
      </c>
      <c r="C22" s="19"/>
      <c r="D22" s="19"/>
      <c r="E22" s="19"/>
      <c r="F22" s="11"/>
      <c r="G22" s="11"/>
      <c r="H22" s="11"/>
      <c r="I22" s="11"/>
      <c r="J22" s="11"/>
    </row>
    <row r="23">
      <c r="B23" s="44"/>
      <c r="C23" s="44"/>
      <c r="D23" s="44"/>
      <c r="E23" s="44"/>
      <c r="F23" s="44"/>
      <c r="G23" s="44"/>
      <c r="H23" s="44"/>
      <c r="I23" s="44"/>
      <c r="J23" s="11"/>
    </row>
    <row r="24">
      <c r="B24" s="174" t="s">
        <v>251</v>
      </c>
      <c r="C24" s="177">
        <f t="shared" ref="C24:I24" si="7">C16*C$11</f>
        <v>0.06137527531</v>
      </c>
      <c r="D24" s="169">
        <f t="shared" si="7"/>
        <v>0.02475061915</v>
      </c>
      <c r="E24" s="175">
        <f t="shared" si="7"/>
        <v>0.05697401924</v>
      </c>
      <c r="F24" s="175">
        <f t="shared" si="7"/>
        <v>0.01490969184</v>
      </c>
      <c r="G24" s="169">
        <f t="shared" si="7"/>
        <v>0.328624368</v>
      </c>
      <c r="H24" s="169">
        <f t="shared" si="7"/>
        <v>0.02019118256</v>
      </c>
      <c r="I24" s="175">
        <f t="shared" si="7"/>
        <v>0.04818441115</v>
      </c>
    </row>
    <row r="25">
      <c r="B25" s="6"/>
      <c r="C25" s="177">
        <f t="shared" ref="C25:I25" si="8">C17*C$11</f>
        <v>0.05521336612</v>
      </c>
      <c r="D25" s="169">
        <f t="shared" si="8"/>
        <v>0.0341869165</v>
      </c>
      <c r="E25" s="175">
        <f t="shared" si="8"/>
        <v>0.03792212165</v>
      </c>
      <c r="F25" s="175">
        <f t="shared" si="8"/>
        <v>0.01231670195</v>
      </c>
      <c r="G25" s="169">
        <f t="shared" si="8"/>
        <v>0.08453006404</v>
      </c>
      <c r="H25" s="169">
        <f t="shared" si="8"/>
        <v>0.03435514644</v>
      </c>
      <c r="I25" s="175">
        <f t="shared" si="8"/>
        <v>0.008926830581</v>
      </c>
    </row>
    <row r="26">
      <c r="B26" s="6"/>
      <c r="C26" s="177">
        <f t="shared" ref="C26:I26" si="9">C18*C$11</f>
        <v>0.1241247894</v>
      </c>
      <c r="D26" s="169">
        <f t="shared" si="9"/>
        <v>0.04705099342</v>
      </c>
      <c r="E26" s="175">
        <f t="shared" si="9"/>
        <v>0.05692120979</v>
      </c>
      <c r="F26" s="175">
        <f t="shared" si="9"/>
        <v>0.1012346468</v>
      </c>
      <c r="G26" s="169">
        <f t="shared" si="9"/>
        <v>0.1789225242</v>
      </c>
      <c r="H26" s="169">
        <f t="shared" si="9"/>
        <v>0.04671094472</v>
      </c>
      <c r="I26" s="175">
        <f t="shared" si="9"/>
        <v>0.01225342342</v>
      </c>
    </row>
    <row r="27">
      <c r="B27" s="6"/>
      <c r="C27" s="177">
        <f t="shared" ref="C27:I27" si="10">C19*C$11</f>
        <v>0.03637299631</v>
      </c>
      <c r="D27" s="169">
        <f t="shared" si="10"/>
        <v>0.01205082398</v>
      </c>
      <c r="E27" s="175">
        <f t="shared" si="10"/>
        <v>0.05690201434</v>
      </c>
      <c r="F27" s="175">
        <f t="shared" si="10"/>
        <v>0.007303588176</v>
      </c>
      <c r="G27" s="169">
        <f t="shared" si="10"/>
        <v>0.01142838469</v>
      </c>
      <c r="H27" s="169">
        <f t="shared" si="10"/>
        <v>0.01401328342</v>
      </c>
      <c r="I27" s="175">
        <f t="shared" si="10"/>
        <v>0.04379368712</v>
      </c>
    </row>
    <row r="28">
      <c r="B28" s="13"/>
      <c r="C28" s="177">
        <f t="shared" ref="C28:I28" si="11">C20*C$11</f>
        <v>0.04532771326</v>
      </c>
      <c r="D28" s="169">
        <f t="shared" si="11"/>
        <v>0.07654830665</v>
      </c>
      <c r="E28" s="175">
        <f t="shared" si="11"/>
        <v>0.05690351888</v>
      </c>
      <c r="F28" s="175">
        <f t="shared" si="11"/>
        <v>0.01089055752</v>
      </c>
      <c r="G28" s="169">
        <f t="shared" si="11"/>
        <v>0.0694032808</v>
      </c>
      <c r="H28" s="169">
        <f t="shared" si="11"/>
        <v>0.01582144902</v>
      </c>
      <c r="I28" s="175">
        <f t="shared" si="11"/>
        <v>0.02515117526</v>
      </c>
    </row>
    <row r="29">
      <c r="B29" s="44"/>
      <c r="C29" s="44"/>
      <c r="D29" s="44"/>
      <c r="E29" s="44"/>
      <c r="F29" s="44"/>
      <c r="G29" s="44"/>
      <c r="H29" s="44"/>
      <c r="I29" s="44"/>
      <c r="J29" s="11"/>
    </row>
    <row r="30">
      <c r="B30" s="178" t="s">
        <v>252</v>
      </c>
      <c r="C30" s="19"/>
      <c r="D30" s="11"/>
      <c r="E30" s="11"/>
      <c r="F30" s="11"/>
      <c r="G30" s="11"/>
      <c r="H30" s="11"/>
      <c r="I30" s="12"/>
      <c r="J30" s="11"/>
    </row>
    <row r="31">
      <c r="B31" s="179" t="s">
        <v>253</v>
      </c>
      <c r="C31" s="180">
        <f t="shared" ref="C31:I31" si="12">IF(C$10="Benefit",MAX(C$24:C$28),MIN(C$24:C$28))</f>
        <v>0.03637299631</v>
      </c>
      <c r="D31" s="180">
        <f t="shared" si="12"/>
        <v>0.07654830665</v>
      </c>
      <c r="E31" s="180">
        <f t="shared" si="12"/>
        <v>0.03792212165</v>
      </c>
      <c r="F31" s="180">
        <f t="shared" si="12"/>
        <v>0.007303588176</v>
      </c>
      <c r="G31" s="180">
        <f t="shared" si="12"/>
        <v>0.01142838469</v>
      </c>
      <c r="H31" s="180">
        <f t="shared" si="12"/>
        <v>0.04671094472</v>
      </c>
      <c r="I31" s="181">
        <f t="shared" si="12"/>
        <v>0.04818441115</v>
      </c>
      <c r="J31" s="11"/>
    </row>
    <row r="32">
      <c r="B32" s="182"/>
      <c r="C32" s="183"/>
      <c r="D32" s="183"/>
      <c r="E32" s="183"/>
      <c r="F32" s="183"/>
      <c r="G32" s="183"/>
      <c r="H32" s="183"/>
      <c r="I32" s="184"/>
      <c r="J32" s="11"/>
    </row>
    <row r="33">
      <c r="B33" s="178" t="s">
        <v>254</v>
      </c>
      <c r="C33" s="183"/>
      <c r="D33" s="183"/>
      <c r="E33" s="183"/>
      <c r="F33" s="183"/>
      <c r="G33" s="183"/>
      <c r="H33" s="183"/>
      <c r="I33" s="184"/>
      <c r="J33" s="11"/>
    </row>
    <row r="34">
      <c r="B34" s="185" t="s">
        <v>255</v>
      </c>
      <c r="C34" s="186">
        <f t="shared" ref="C34:I34" si="13">IF(C$10="Benefit",MIN(C$24:C$28),MAX(C$24:C$28))</f>
        <v>0.1241247894</v>
      </c>
      <c r="D34" s="186">
        <f t="shared" si="13"/>
        <v>0.01205082398</v>
      </c>
      <c r="E34" s="186">
        <f t="shared" si="13"/>
        <v>0.05697401924</v>
      </c>
      <c r="F34" s="186">
        <f t="shared" si="13"/>
        <v>0.1012346468</v>
      </c>
      <c r="G34" s="186">
        <f t="shared" si="13"/>
        <v>0.328624368</v>
      </c>
      <c r="H34" s="186">
        <f t="shared" si="13"/>
        <v>0.01401328342</v>
      </c>
      <c r="I34" s="187">
        <f t="shared" si="13"/>
        <v>0.008926830581</v>
      </c>
      <c r="J34" s="11"/>
    </row>
    <row r="35">
      <c r="B35" s="11"/>
      <c r="C35" s="11"/>
      <c r="D35" s="11"/>
      <c r="E35" s="11"/>
      <c r="F35" s="11"/>
      <c r="G35" s="11"/>
      <c r="H35" s="11"/>
      <c r="I35" s="11"/>
      <c r="J35" s="11"/>
    </row>
    <row r="36">
      <c r="B36" s="176" t="s">
        <v>256</v>
      </c>
      <c r="C36" s="19"/>
      <c r="D36" s="19"/>
      <c r="E36" s="19"/>
      <c r="F36" s="11"/>
      <c r="G36" s="11"/>
      <c r="H36" s="11"/>
      <c r="I36" s="11"/>
      <c r="J36" s="11"/>
    </row>
    <row r="37">
      <c r="B37" s="11"/>
      <c r="C37" s="44"/>
      <c r="D37" s="44"/>
      <c r="E37" s="44"/>
      <c r="F37" s="44"/>
      <c r="G37" s="11"/>
      <c r="H37" s="11"/>
      <c r="I37" s="11"/>
      <c r="J37" s="11"/>
    </row>
    <row r="38">
      <c r="B38" s="12"/>
      <c r="C38" s="188" t="s">
        <v>257</v>
      </c>
      <c r="D38" s="170">
        <f t="shared" ref="D38:D42" si="14">SQRT(((C$31-C24)^2)+((D$31-D24)^2)+((E$31-E24)^2)+((F$31-F24)^2)+((G$31-G24)^2)+((H$31-H24)^2)+((I$31-I24)^2))</f>
        <v>0.3241072841</v>
      </c>
      <c r="E38" s="189" t="s">
        <v>258</v>
      </c>
      <c r="F38" s="170">
        <f t="shared" ref="F38:F42" si="15">SQRT(((C$34-C24)^2)+((D$34-D24)^2)+((E$34-E24)^2)+((F$34-F24)^2)+((G$34-G24)^2)+((H$34-H24)^2)+((I$34-I24)^2))</f>
        <v>0.1145866843</v>
      </c>
      <c r="G38" s="11"/>
    </row>
    <row r="39">
      <c r="B39" s="12"/>
      <c r="C39" s="188" t="s">
        <v>259</v>
      </c>
      <c r="D39" s="170">
        <f t="shared" si="14"/>
        <v>0.09598050389</v>
      </c>
      <c r="E39" s="189" t="s">
        <v>260</v>
      </c>
      <c r="F39" s="170">
        <f t="shared" si="15"/>
        <v>0.2711161876</v>
      </c>
      <c r="G39" s="11"/>
    </row>
    <row r="40">
      <c r="B40" s="12"/>
      <c r="C40" s="188" t="s">
        <v>261</v>
      </c>
      <c r="D40" s="170">
        <f t="shared" si="14"/>
        <v>0.2170248844</v>
      </c>
      <c r="E40" s="189" t="s">
        <v>262</v>
      </c>
      <c r="F40" s="170">
        <f t="shared" si="15"/>
        <v>0.1572127856</v>
      </c>
      <c r="G40" s="11"/>
    </row>
    <row r="41">
      <c r="B41" s="12"/>
      <c r="C41" s="188" t="s">
        <v>263</v>
      </c>
      <c r="D41" s="170">
        <f t="shared" si="14"/>
        <v>0.07489043403</v>
      </c>
      <c r="E41" s="189" t="s">
        <v>264</v>
      </c>
      <c r="F41" s="170">
        <f t="shared" si="15"/>
        <v>0.3440238591</v>
      </c>
      <c r="G41" s="11"/>
    </row>
    <row r="42">
      <c r="B42" s="12"/>
      <c r="C42" s="188" t="s">
        <v>265</v>
      </c>
      <c r="D42" s="170">
        <f t="shared" si="14"/>
        <v>0.07279509753</v>
      </c>
      <c r="E42" s="189" t="s">
        <v>266</v>
      </c>
      <c r="F42" s="170">
        <f t="shared" si="15"/>
        <v>0.2932456901</v>
      </c>
      <c r="G42" s="11"/>
    </row>
    <row r="43">
      <c r="B43" s="11"/>
      <c r="C43" s="11"/>
      <c r="D43" s="11"/>
      <c r="E43" s="11"/>
      <c r="F43" s="11"/>
      <c r="G43" s="11"/>
      <c r="H43" s="11"/>
      <c r="I43" s="11"/>
      <c r="J43" s="11"/>
    </row>
    <row r="44">
      <c r="B44" s="176" t="s">
        <v>267</v>
      </c>
      <c r="C44" s="165"/>
      <c r="D44" s="44"/>
      <c r="E44" s="44"/>
      <c r="F44" s="11"/>
      <c r="G44" s="11"/>
      <c r="H44" s="11"/>
      <c r="I44" s="11"/>
      <c r="J44" s="11"/>
    </row>
    <row r="45">
      <c r="B45" s="12"/>
      <c r="C45" s="188" t="s">
        <v>242</v>
      </c>
      <c r="D45" s="169">
        <f t="shared" ref="D45:D49" si="16">F38/(F38+D38)</f>
        <v>0.2611995891</v>
      </c>
      <c r="E45" s="170">
        <f t="shared" ref="E45:E49" si="17">RANK(D45,$D$45:$D$49,0)</f>
        <v>5</v>
      </c>
      <c r="F45" s="11"/>
      <c r="I45" s="11"/>
      <c r="J45" s="11"/>
    </row>
    <row r="46">
      <c r="B46" s="12"/>
      <c r="C46" s="188" t="s">
        <v>243</v>
      </c>
      <c r="D46" s="169">
        <f t="shared" si="16"/>
        <v>0.7385416264</v>
      </c>
      <c r="E46" s="170">
        <f t="shared" si="17"/>
        <v>3</v>
      </c>
      <c r="F46" s="11"/>
      <c r="I46" s="11"/>
      <c r="J46" s="11"/>
    </row>
    <row r="47">
      <c r="B47" s="12"/>
      <c r="C47" s="188" t="s">
        <v>244</v>
      </c>
      <c r="D47" s="169">
        <f t="shared" si="16"/>
        <v>0.4200880837</v>
      </c>
      <c r="E47" s="170">
        <f t="shared" si="17"/>
        <v>4</v>
      </c>
      <c r="F47" s="11"/>
      <c r="I47" s="11"/>
      <c r="J47" s="11"/>
    </row>
    <row r="48">
      <c r="B48" s="12"/>
      <c r="C48" s="188" t="s">
        <v>245</v>
      </c>
      <c r="D48" s="169">
        <f t="shared" si="16"/>
        <v>0.8212273125</v>
      </c>
      <c r="E48" s="170">
        <f t="shared" si="17"/>
        <v>1</v>
      </c>
      <c r="F48" s="11"/>
      <c r="I48" s="11"/>
      <c r="J48" s="11"/>
    </row>
    <row r="49">
      <c r="B49" s="12"/>
      <c r="C49" s="188" t="s">
        <v>246</v>
      </c>
      <c r="D49" s="169">
        <f t="shared" si="16"/>
        <v>0.8011284535</v>
      </c>
      <c r="E49" s="170">
        <f t="shared" si="17"/>
        <v>2</v>
      </c>
      <c r="F49" s="11"/>
      <c r="I49" s="11"/>
      <c r="J49" s="11"/>
    </row>
  </sheetData>
  <mergeCells count="3">
    <mergeCell ref="B13:D13"/>
    <mergeCell ref="B16:B20"/>
    <mergeCell ref="B24:B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52" t="s">
        <v>213</v>
      </c>
      <c r="C4" s="153" t="s">
        <v>214</v>
      </c>
      <c r="D4" s="153" t="s">
        <v>215</v>
      </c>
      <c r="E4" s="153" t="s">
        <v>216</v>
      </c>
      <c r="F4" s="153" t="s">
        <v>217</v>
      </c>
      <c r="G4" s="153" t="s">
        <v>218</v>
      </c>
      <c r="H4" s="153" t="s">
        <v>219</v>
      </c>
      <c r="I4" s="153" t="s">
        <v>220</v>
      </c>
      <c r="J4" s="27"/>
      <c r="K4" s="27"/>
    </row>
    <row r="5">
      <c r="B5" s="154" t="s">
        <v>221</v>
      </c>
      <c r="C5" s="155" t="s">
        <v>222</v>
      </c>
      <c r="D5" s="146">
        <v>2124.3</v>
      </c>
      <c r="E5" s="146">
        <v>45441.6</v>
      </c>
      <c r="F5" s="146">
        <v>345.0</v>
      </c>
      <c r="G5" s="146">
        <v>98.63</v>
      </c>
      <c r="H5" s="146">
        <v>134.0</v>
      </c>
      <c r="I5" s="147">
        <v>560.12</v>
      </c>
      <c r="J5" s="27"/>
      <c r="K5" s="27"/>
    </row>
    <row r="6">
      <c r="B6" s="154" t="s">
        <v>223</v>
      </c>
      <c r="C6" s="155" t="s">
        <v>224</v>
      </c>
      <c r="D6" s="146">
        <v>2934.2</v>
      </c>
      <c r="E6" s="146">
        <v>30246.1</v>
      </c>
      <c r="F6" s="146">
        <v>285.0</v>
      </c>
      <c r="G6" s="146">
        <v>25.37</v>
      </c>
      <c r="H6" s="146">
        <v>228.0</v>
      </c>
      <c r="I6" s="147">
        <v>103.77</v>
      </c>
      <c r="J6" s="27"/>
      <c r="K6" s="27"/>
    </row>
    <row r="7">
      <c r="B7" s="154" t="s">
        <v>225</v>
      </c>
      <c r="C7" s="146">
        <v>112.0</v>
      </c>
      <c r="D7" s="146">
        <v>4038.3</v>
      </c>
      <c r="E7" s="146">
        <v>45399.48</v>
      </c>
      <c r="F7" s="146">
        <v>2342.5</v>
      </c>
      <c r="G7" s="146">
        <v>53.7</v>
      </c>
      <c r="H7" s="146">
        <v>310.0</v>
      </c>
      <c r="I7" s="147">
        <v>142.44</v>
      </c>
      <c r="J7" s="27"/>
      <c r="K7" s="27"/>
    </row>
    <row r="8">
      <c r="B8" s="154" t="s">
        <v>226</v>
      </c>
      <c r="C8" s="155" t="s">
        <v>227</v>
      </c>
      <c r="D8" s="146">
        <v>1034.3</v>
      </c>
      <c r="E8" s="146">
        <v>45384.17</v>
      </c>
      <c r="F8" s="146">
        <v>169.0</v>
      </c>
      <c r="G8" s="146">
        <v>3.43</v>
      </c>
      <c r="H8" s="146">
        <v>93.0</v>
      </c>
      <c r="I8" s="147">
        <v>509.08</v>
      </c>
      <c r="J8" s="27"/>
      <c r="K8" s="27"/>
    </row>
    <row r="9">
      <c r="B9" s="154" t="s">
        <v>228</v>
      </c>
      <c r="C9" s="155" t="s">
        <v>229</v>
      </c>
      <c r="D9" s="146">
        <v>6570.0</v>
      </c>
      <c r="E9" s="146">
        <v>45385.37</v>
      </c>
      <c r="F9" s="146">
        <v>252.0</v>
      </c>
      <c r="G9" s="146">
        <v>20.83</v>
      </c>
      <c r="H9" s="146">
        <v>105.0</v>
      </c>
      <c r="I9" s="147">
        <v>292.37</v>
      </c>
      <c r="J9" s="27"/>
      <c r="K9" s="27"/>
    </row>
    <row r="10">
      <c r="B10" s="25"/>
      <c r="C10" s="156" t="s">
        <v>230</v>
      </c>
      <c r="D10" s="156" t="s">
        <v>231</v>
      </c>
      <c r="E10" s="156" t="s">
        <v>230</v>
      </c>
      <c r="F10" s="156" t="s">
        <v>230</v>
      </c>
      <c r="G10" s="156" t="s">
        <v>230</v>
      </c>
      <c r="H10" s="156" t="s">
        <v>231</v>
      </c>
      <c r="I10" s="156" t="s">
        <v>231</v>
      </c>
      <c r="J10" s="27"/>
      <c r="K10" s="27"/>
    </row>
    <row r="11"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>
      <c r="B12" s="190" t="s">
        <v>247</v>
      </c>
      <c r="E12" s="27"/>
      <c r="F12" s="27"/>
      <c r="G12" s="27"/>
      <c r="H12" s="27"/>
      <c r="I12" s="27"/>
      <c r="J12" s="27"/>
      <c r="K12" s="27"/>
    </row>
    <row r="13">
      <c r="B13" s="191"/>
      <c r="C13" s="192" t="s">
        <v>214</v>
      </c>
      <c r="D13" s="192" t="s">
        <v>215</v>
      </c>
      <c r="E13" s="192" t="s">
        <v>216</v>
      </c>
      <c r="F13" s="192" t="s">
        <v>217</v>
      </c>
      <c r="G13" s="192" t="s">
        <v>218</v>
      </c>
      <c r="H13" s="192" t="s">
        <v>219</v>
      </c>
      <c r="I13" s="192" t="s">
        <v>220</v>
      </c>
      <c r="J13" s="27"/>
      <c r="K13" s="27"/>
    </row>
    <row r="14">
      <c r="B14" s="193" t="s">
        <v>249</v>
      </c>
      <c r="C14" s="169">
        <f t="shared" ref="C14:I14" si="1">IF(C$10="Benefit",C5/MAX(C$5:C$9),MIN(C$5:C$9)/C5)</f>
        <v>2.022390755</v>
      </c>
      <c r="D14" s="169">
        <f t="shared" si="1"/>
        <v>0.3233333333</v>
      </c>
      <c r="E14" s="169">
        <f t="shared" si="1"/>
        <v>0.665603764</v>
      </c>
      <c r="F14" s="169">
        <f t="shared" si="1"/>
        <v>0.4898550725</v>
      </c>
      <c r="G14" s="169">
        <f t="shared" si="1"/>
        <v>0.03477643719</v>
      </c>
      <c r="H14" s="169">
        <f t="shared" si="1"/>
        <v>0.4322580645</v>
      </c>
      <c r="I14" s="169">
        <f t="shared" si="1"/>
        <v>1</v>
      </c>
    </row>
    <row r="15">
      <c r="B15" s="6"/>
      <c r="C15" s="169">
        <f t="shared" ref="C15:I15" si="2">IF(C$10="Benefit",C6/MAX(C$5:C$9),MIN(C$5:C$9)/C6)</f>
        <v>2.248093135</v>
      </c>
      <c r="D15" s="169">
        <f t="shared" si="2"/>
        <v>0.4466057839</v>
      </c>
      <c r="E15" s="169">
        <f t="shared" si="2"/>
        <v>1</v>
      </c>
      <c r="F15" s="169">
        <f t="shared" si="2"/>
        <v>0.5929824561</v>
      </c>
      <c r="G15" s="169">
        <f t="shared" si="2"/>
        <v>0.135199054</v>
      </c>
      <c r="H15" s="169">
        <f t="shared" si="2"/>
        <v>0.735483871</v>
      </c>
      <c r="I15" s="169">
        <f t="shared" si="2"/>
        <v>0.185263872</v>
      </c>
    </row>
    <row r="16">
      <c r="B16" s="6"/>
      <c r="C16" s="169">
        <f t="shared" ref="C16:I16" si="3">IF(C$10="Benefit",C7/MAX(C$5:C$9),MIN(C$5:C$9)/C7)</f>
        <v>1</v>
      </c>
      <c r="D16" s="169">
        <f t="shared" si="3"/>
        <v>0.6146575342</v>
      </c>
      <c r="E16" s="169">
        <f t="shared" si="3"/>
        <v>0.6662212871</v>
      </c>
      <c r="F16" s="169">
        <f t="shared" si="3"/>
        <v>0.07214514408</v>
      </c>
      <c r="G16" s="169">
        <f t="shared" si="3"/>
        <v>0.06387337058</v>
      </c>
      <c r="H16" s="169">
        <f t="shared" si="3"/>
        <v>1</v>
      </c>
      <c r="I16" s="169">
        <f t="shared" si="3"/>
        <v>0.2543026494</v>
      </c>
    </row>
    <row r="17">
      <c r="B17" s="6"/>
      <c r="C17" s="169">
        <f t="shared" ref="C17:I17" si="4">IF(C$10="Benefit",C8/MAX(C$5:C$9),MIN(C$5:C$9)/C8)</f>
        <v>3.412553321</v>
      </c>
      <c r="D17" s="169">
        <f t="shared" si="4"/>
        <v>0.1574277017</v>
      </c>
      <c r="E17" s="169">
        <f t="shared" si="4"/>
        <v>0.6664460317</v>
      </c>
      <c r="F17" s="169">
        <f t="shared" si="4"/>
        <v>1</v>
      </c>
      <c r="G17" s="169">
        <f t="shared" si="4"/>
        <v>1</v>
      </c>
      <c r="H17" s="169">
        <f t="shared" si="4"/>
        <v>0.3</v>
      </c>
      <c r="I17" s="169">
        <f t="shared" si="4"/>
        <v>0.9088766693</v>
      </c>
    </row>
    <row r="18">
      <c r="B18" s="13"/>
      <c r="C18" s="169">
        <f t="shared" ref="C18:I18" si="5">IF(C$10="Benefit",C9/MAX(C$5:C$9),MIN(C$5:C$9)/C9)</f>
        <v>2.738386308</v>
      </c>
      <c r="D18" s="169">
        <f t="shared" si="5"/>
        <v>1</v>
      </c>
      <c r="E18" s="169">
        <f t="shared" si="5"/>
        <v>0.6664284107</v>
      </c>
      <c r="F18" s="169">
        <f t="shared" si="5"/>
        <v>0.6706349206</v>
      </c>
      <c r="G18" s="169">
        <f t="shared" si="5"/>
        <v>0.1646663466</v>
      </c>
      <c r="H18" s="169">
        <f t="shared" si="5"/>
        <v>0.3387096774</v>
      </c>
      <c r="I18" s="169">
        <f t="shared" si="5"/>
        <v>0.5219774334</v>
      </c>
    </row>
    <row r="19"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>
      <c r="B20" s="194" t="s">
        <v>232</v>
      </c>
      <c r="C20" s="195">
        <v>0.24</v>
      </c>
      <c r="D20" s="159">
        <v>0.15</v>
      </c>
      <c r="E20" s="159">
        <v>0.18</v>
      </c>
      <c r="F20" s="159">
        <v>0.16</v>
      </c>
      <c r="G20" s="159">
        <v>0.6</v>
      </c>
      <c r="H20" s="159">
        <v>0.1</v>
      </c>
      <c r="I20" s="159">
        <v>0.11</v>
      </c>
      <c r="J20" s="27"/>
      <c r="K20" s="27"/>
    </row>
    <row r="21">
      <c r="B21" s="196" t="s">
        <v>233</v>
      </c>
      <c r="C21" s="146">
        <v>0.155844155844156</v>
      </c>
      <c r="D21" s="146">
        <v>0.0974025974025974</v>
      </c>
      <c r="E21" s="197">
        <v>0.11688311688311685</v>
      </c>
      <c r="F21" s="197">
        <v>0.10389610389610388</v>
      </c>
      <c r="G21" s="197">
        <v>0.3896103896103895</v>
      </c>
      <c r="H21" s="197">
        <v>0.06493506493506493</v>
      </c>
      <c r="I21" s="197">
        <v>0.07142857142857141</v>
      </c>
      <c r="J21" s="27"/>
      <c r="K21" s="27"/>
    </row>
    <row r="22"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>
      <c r="B23" s="198" t="s">
        <v>268</v>
      </c>
      <c r="C23" s="3"/>
      <c r="D23" s="3"/>
      <c r="E23" s="3"/>
      <c r="F23" s="3"/>
      <c r="G23" s="3"/>
      <c r="H23" s="3"/>
      <c r="I23" s="5"/>
      <c r="J23" s="199" t="s">
        <v>15</v>
      </c>
      <c r="K23" s="200" t="s">
        <v>269</v>
      </c>
    </row>
    <row r="24">
      <c r="B24" s="201" t="s">
        <v>242</v>
      </c>
      <c r="C24" s="202">
        <f t="shared" ref="C24:I24" si="6">C14*C$21</f>
        <v>0.31517778</v>
      </c>
      <c r="D24" s="202">
        <f t="shared" si="6"/>
        <v>0.03149350649</v>
      </c>
      <c r="E24" s="202">
        <f t="shared" si="6"/>
        <v>0.07779784254</v>
      </c>
      <c r="F24" s="202">
        <f t="shared" si="6"/>
        <v>0.0508940335</v>
      </c>
      <c r="G24" s="202">
        <f t="shared" si="6"/>
        <v>0.01354926124</v>
      </c>
      <c r="H24" s="202">
        <f t="shared" si="6"/>
        <v>0.02806870549</v>
      </c>
      <c r="I24" s="202">
        <f t="shared" si="6"/>
        <v>0.07142857143</v>
      </c>
      <c r="J24" s="202">
        <f t="shared" ref="J24:J28" si="8">SUM(C24:I24)</f>
        <v>0.5884097007</v>
      </c>
      <c r="K24" s="203">
        <f t="shared" ref="K24:K28" si="9">RANK(J24,$J$24:$J$28,0)</f>
        <v>4</v>
      </c>
    </row>
    <row r="25">
      <c r="B25" s="201" t="s">
        <v>243</v>
      </c>
      <c r="C25" s="202">
        <f t="shared" ref="C25:I25" si="7">C15*C$21</f>
        <v>0.3503521769</v>
      </c>
      <c r="D25" s="202">
        <f t="shared" si="7"/>
        <v>0.04350056336</v>
      </c>
      <c r="E25" s="202">
        <f t="shared" si="7"/>
        <v>0.1168831169</v>
      </c>
      <c r="F25" s="202">
        <f t="shared" si="7"/>
        <v>0.06160856687</v>
      </c>
      <c r="G25" s="202">
        <f t="shared" si="7"/>
        <v>0.0526749561</v>
      </c>
      <c r="H25" s="202">
        <f t="shared" si="7"/>
        <v>0.04775869292</v>
      </c>
      <c r="I25" s="202">
        <f t="shared" si="7"/>
        <v>0.01323313372</v>
      </c>
      <c r="J25" s="202">
        <f t="shared" si="8"/>
        <v>0.6860112068</v>
      </c>
      <c r="K25" s="203">
        <f t="shared" si="9"/>
        <v>3</v>
      </c>
    </row>
    <row r="26">
      <c r="B26" s="201" t="s">
        <v>244</v>
      </c>
      <c r="C26" s="202">
        <f t="shared" ref="C26:I26" si="10">C16*C$21</f>
        <v>0.1558441558</v>
      </c>
      <c r="D26" s="202">
        <f t="shared" si="10"/>
        <v>0.05986924035</v>
      </c>
      <c r="E26" s="202">
        <f t="shared" si="10"/>
        <v>0.07787002057</v>
      </c>
      <c r="F26" s="202">
        <f t="shared" si="10"/>
        <v>0.007495599385</v>
      </c>
      <c r="G26" s="202">
        <f t="shared" si="10"/>
        <v>0.0248857288</v>
      </c>
      <c r="H26" s="202">
        <f t="shared" si="10"/>
        <v>0.06493506494</v>
      </c>
      <c r="I26" s="202">
        <f t="shared" si="10"/>
        <v>0.01816447496</v>
      </c>
      <c r="J26" s="202">
        <f t="shared" si="8"/>
        <v>0.4090642848</v>
      </c>
      <c r="K26" s="203">
        <f t="shared" si="9"/>
        <v>5</v>
      </c>
    </row>
    <row r="27">
      <c r="B27" s="201" t="s">
        <v>245</v>
      </c>
      <c r="C27" s="202">
        <f t="shared" ref="C27:I27" si="11">C17*C$21</f>
        <v>0.5318264916</v>
      </c>
      <c r="D27" s="202">
        <f t="shared" si="11"/>
        <v>0.01533386705</v>
      </c>
      <c r="E27" s="202">
        <f t="shared" si="11"/>
        <v>0.07789628942</v>
      </c>
      <c r="F27" s="202">
        <f t="shared" si="11"/>
        <v>0.1038961039</v>
      </c>
      <c r="G27" s="202">
        <f t="shared" si="11"/>
        <v>0.3896103896</v>
      </c>
      <c r="H27" s="202">
        <f t="shared" si="11"/>
        <v>0.01948051948</v>
      </c>
      <c r="I27" s="202">
        <f t="shared" si="11"/>
        <v>0.06491976209</v>
      </c>
      <c r="J27" s="202">
        <f t="shared" si="8"/>
        <v>1.202963423</v>
      </c>
      <c r="K27" s="203">
        <f t="shared" si="9"/>
        <v>1</v>
      </c>
    </row>
    <row r="28">
      <c r="B28" s="201" t="s">
        <v>246</v>
      </c>
      <c r="C28" s="202">
        <f t="shared" ref="C28:I28" si="12">C18*C$21</f>
        <v>0.4267615026</v>
      </c>
      <c r="D28" s="202">
        <f t="shared" si="12"/>
        <v>0.0974025974</v>
      </c>
      <c r="E28" s="202">
        <f t="shared" si="12"/>
        <v>0.07789422983</v>
      </c>
      <c r="F28" s="202">
        <f t="shared" si="12"/>
        <v>0.06967635539</v>
      </c>
      <c r="G28" s="202">
        <f t="shared" si="12"/>
        <v>0.06415571946</v>
      </c>
      <c r="H28" s="202">
        <f t="shared" si="12"/>
        <v>0.0219941349</v>
      </c>
      <c r="I28" s="202">
        <f t="shared" si="12"/>
        <v>0.03728410239</v>
      </c>
      <c r="J28" s="202">
        <f t="shared" si="8"/>
        <v>0.7951686419</v>
      </c>
      <c r="K28" s="203">
        <f t="shared" si="9"/>
        <v>2</v>
      </c>
    </row>
  </sheetData>
  <mergeCells count="3">
    <mergeCell ref="B12:D12"/>
    <mergeCell ref="B14:B18"/>
    <mergeCell ref="B23:I2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52" t="s">
        <v>213</v>
      </c>
      <c r="C4" s="153" t="s">
        <v>214</v>
      </c>
      <c r="D4" s="153" t="s">
        <v>215</v>
      </c>
      <c r="E4" s="153" t="s">
        <v>216</v>
      </c>
      <c r="F4" s="153" t="s">
        <v>217</v>
      </c>
      <c r="G4" s="153" t="s">
        <v>218</v>
      </c>
      <c r="H4" s="153" t="s">
        <v>219</v>
      </c>
      <c r="I4" s="153" t="s">
        <v>220</v>
      </c>
    </row>
    <row r="5">
      <c r="B5" s="154" t="s">
        <v>221</v>
      </c>
      <c r="C5" s="155" t="s">
        <v>222</v>
      </c>
      <c r="D5" s="146">
        <v>2124.3</v>
      </c>
      <c r="E5" s="146">
        <v>45441.6</v>
      </c>
      <c r="F5" s="146">
        <v>345.0</v>
      </c>
      <c r="G5" s="146">
        <v>98.63</v>
      </c>
      <c r="H5" s="146">
        <v>134.0</v>
      </c>
      <c r="I5" s="147">
        <v>560.12</v>
      </c>
    </row>
    <row r="6">
      <c r="B6" s="154" t="s">
        <v>223</v>
      </c>
      <c r="C6" s="155" t="s">
        <v>224</v>
      </c>
      <c r="D6" s="146">
        <v>2934.2</v>
      </c>
      <c r="E6" s="146">
        <v>30246.1</v>
      </c>
      <c r="F6" s="146">
        <v>285.0</v>
      </c>
      <c r="G6" s="146">
        <v>25.37</v>
      </c>
      <c r="H6" s="146">
        <v>228.0</v>
      </c>
      <c r="I6" s="147">
        <v>103.77</v>
      </c>
    </row>
    <row r="7">
      <c r="B7" s="154" t="s">
        <v>225</v>
      </c>
      <c r="C7" s="146">
        <v>112.0</v>
      </c>
      <c r="D7" s="146">
        <v>4038.3</v>
      </c>
      <c r="E7" s="146">
        <v>45399.48</v>
      </c>
      <c r="F7" s="146">
        <v>2342.5</v>
      </c>
      <c r="G7" s="146">
        <v>53.7</v>
      </c>
      <c r="H7" s="146">
        <v>310.0</v>
      </c>
      <c r="I7" s="147">
        <v>142.44</v>
      </c>
    </row>
    <row r="8">
      <c r="B8" s="154" t="s">
        <v>226</v>
      </c>
      <c r="C8" s="155" t="s">
        <v>227</v>
      </c>
      <c r="D8" s="146">
        <v>1034.3</v>
      </c>
      <c r="E8" s="146">
        <v>45384.17</v>
      </c>
      <c r="F8" s="146">
        <v>169.0</v>
      </c>
      <c r="G8" s="146">
        <v>3.43</v>
      </c>
      <c r="H8" s="146">
        <v>93.0</v>
      </c>
      <c r="I8" s="147">
        <v>509.08</v>
      </c>
    </row>
    <row r="9">
      <c r="B9" s="154" t="s">
        <v>228</v>
      </c>
      <c r="C9" s="155" t="s">
        <v>229</v>
      </c>
      <c r="D9" s="146">
        <v>6570.0</v>
      </c>
      <c r="E9" s="146">
        <v>45385.37</v>
      </c>
      <c r="F9" s="146">
        <v>252.0</v>
      </c>
      <c r="G9" s="146">
        <v>20.83</v>
      </c>
      <c r="H9" s="146">
        <v>105.0</v>
      </c>
      <c r="I9" s="147">
        <v>292.37</v>
      </c>
    </row>
    <row r="10">
      <c r="B10" s="25"/>
      <c r="C10" s="156" t="s">
        <v>270</v>
      </c>
      <c r="D10" s="156" t="s">
        <v>271</v>
      </c>
      <c r="E10" s="156" t="s">
        <v>270</v>
      </c>
      <c r="F10" s="156" t="s">
        <v>270</v>
      </c>
      <c r="G10" s="156" t="s">
        <v>270</v>
      </c>
      <c r="H10" s="156" t="s">
        <v>271</v>
      </c>
      <c r="I10" s="156" t="s">
        <v>271</v>
      </c>
    </row>
    <row r="13">
      <c r="B13" s="204" t="s">
        <v>272</v>
      </c>
      <c r="C13" s="204">
        <f t="shared" ref="C13:I13" si="1">sqrt((C5^2)+(C6^2)+(C7^2)+(C8^2)+(C9^2))</f>
        <v>144.3708392</v>
      </c>
      <c r="D13" s="204">
        <f t="shared" si="1"/>
        <v>8582.815593</v>
      </c>
      <c r="E13" s="204">
        <f t="shared" si="1"/>
        <v>95710.15127</v>
      </c>
      <c r="F13" s="204">
        <f t="shared" si="1"/>
        <v>2404.084285</v>
      </c>
      <c r="G13" s="204">
        <f t="shared" si="1"/>
        <v>117.0506625</v>
      </c>
      <c r="H13" s="204">
        <f t="shared" si="1"/>
        <v>430.9454722</v>
      </c>
      <c r="I13" s="204">
        <f t="shared" si="1"/>
        <v>830.3218919</v>
      </c>
    </row>
    <row r="15">
      <c r="B15" s="205" t="s">
        <v>273</v>
      </c>
      <c r="C15" s="62">
        <f t="shared" ref="C15:I15" si="2">C5/C$13</f>
        <v>0.3835954707</v>
      </c>
      <c r="D15" s="62">
        <f t="shared" si="2"/>
        <v>0.2475061915</v>
      </c>
      <c r="E15" s="62">
        <f t="shared" si="2"/>
        <v>0.4747834937</v>
      </c>
      <c r="F15" s="62">
        <f t="shared" si="2"/>
        <v>0.1435057839</v>
      </c>
      <c r="G15" s="62">
        <f t="shared" si="2"/>
        <v>0.8426265846</v>
      </c>
      <c r="H15" s="62">
        <f t="shared" si="2"/>
        <v>0.3109442114</v>
      </c>
      <c r="I15" s="62">
        <f t="shared" si="2"/>
        <v>0.6745817561</v>
      </c>
    </row>
    <row r="16">
      <c r="B16" s="6"/>
      <c r="C16" s="62">
        <f t="shared" ref="C16:I16" si="3">C6/C$13</f>
        <v>0.3450835383</v>
      </c>
      <c r="D16" s="62">
        <f t="shared" si="3"/>
        <v>0.341869165</v>
      </c>
      <c r="E16" s="62">
        <f t="shared" si="3"/>
        <v>0.3160176804</v>
      </c>
      <c r="F16" s="62">
        <f t="shared" si="3"/>
        <v>0.1185482563</v>
      </c>
      <c r="G16" s="62">
        <f t="shared" si="3"/>
        <v>0.2167437539</v>
      </c>
      <c r="H16" s="62">
        <f t="shared" si="3"/>
        <v>0.5290692552</v>
      </c>
      <c r="I16" s="62">
        <f t="shared" si="3"/>
        <v>0.1249756281</v>
      </c>
    </row>
    <row r="17">
      <c r="B17" s="6"/>
      <c r="C17" s="62">
        <f t="shared" ref="C17:I17" si="4">C7/C$13</f>
        <v>0.7757799335</v>
      </c>
      <c r="D17" s="62">
        <f t="shared" si="4"/>
        <v>0.4705099342</v>
      </c>
      <c r="E17" s="62">
        <f t="shared" si="4"/>
        <v>0.4743434149</v>
      </c>
      <c r="F17" s="62">
        <f t="shared" si="4"/>
        <v>0.974383475</v>
      </c>
      <c r="G17" s="62">
        <f t="shared" si="4"/>
        <v>0.4587757031</v>
      </c>
      <c r="H17" s="62">
        <f t="shared" si="4"/>
        <v>0.7193485487</v>
      </c>
      <c r="I17" s="62">
        <f t="shared" si="4"/>
        <v>0.1715479278</v>
      </c>
    </row>
    <row r="18">
      <c r="B18" s="6"/>
      <c r="C18" s="62">
        <f t="shared" ref="C18:I18" si="5">C8/C$13</f>
        <v>0.2273312269</v>
      </c>
      <c r="D18" s="62">
        <f t="shared" si="5"/>
        <v>0.1205082398</v>
      </c>
      <c r="E18" s="62">
        <f t="shared" si="5"/>
        <v>0.4741834528</v>
      </c>
      <c r="F18" s="62">
        <f t="shared" si="5"/>
        <v>0.07029703619</v>
      </c>
      <c r="G18" s="62">
        <f t="shared" si="5"/>
        <v>0.02930355049</v>
      </c>
      <c r="H18" s="62">
        <f t="shared" si="5"/>
        <v>0.2158045646</v>
      </c>
      <c r="I18" s="62">
        <f t="shared" si="5"/>
        <v>0.6131116197</v>
      </c>
    </row>
    <row r="19">
      <c r="B19" s="13"/>
      <c r="C19" s="62">
        <f t="shared" ref="C19:I19" si="6">C9/C$13</f>
        <v>0.2832982078</v>
      </c>
      <c r="D19" s="62">
        <f t="shared" si="6"/>
        <v>0.7654830665</v>
      </c>
      <c r="E19" s="62">
        <f t="shared" si="6"/>
        <v>0.4741959907</v>
      </c>
      <c r="F19" s="62">
        <f t="shared" si="6"/>
        <v>0.1048216161</v>
      </c>
      <c r="G19" s="62">
        <f t="shared" si="6"/>
        <v>0.1779571303</v>
      </c>
      <c r="H19" s="62">
        <f t="shared" si="6"/>
        <v>0.2436503149</v>
      </c>
      <c r="I19" s="62">
        <f t="shared" si="6"/>
        <v>0.3521164537</v>
      </c>
    </row>
    <row r="21">
      <c r="B21" s="206" t="s">
        <v>232</v>
      </c>
      <c r="C21" s="206">
        <v>0.1</v>
      </c>
      <c r="D21" s="206">
        <v>0.175</v>
      </c>
      <c r="E21" s="206">
        <v>0.125</v>
      </c>
      <c r="F21" s="206">
        <v>0.15</v>
      </c>
      <c r="G21" s="206">
        <v>0.075</v>
      </c>
      <c r="H21" s="206">
        <v>0.2</v>
      </c>
      <c r="I21" s="206">
        <v>0.175</v>
      </c>
    </row>
    <row r="23">
      <c r="B23" s="205" t="s">
        <v>274</v>
      </c>
      <c r="C23" s="62">
        <f t="shared" ref="C23:I23" si="7">C15*C$21</f>
        <v>0.03835954707</v>
      </c>
      <c r="D23" s="62">
        <f t="shared" si="7"/>
        <v>0.04331358352</v>
      </c>
      <c r="E23" s="62">
        <f t="shared" si="7"/>
        <v>0.05934793671</v>
      </c>
      <c r="F23" s="62">
        <f t="shared" si="7"/>
        <v>0.02152586759</v>
      </c>
      <c r="G23" s="62">
        <f t="shared" si="7"/>
        <v>0.06319699385</v>
      </c>
      <c r="H23" s="62">
        <f t="shared" si="7"/>
        <v>0.06218884228</v>
      </c>
      <c r="I23" s="62">
        <f t="shared" si="7"/>
        <v>0.1180518073</v>
      </c>
    </row>
    <row r="24">
      <c r="B24" s="6"/>
      <c r="C24" s="62">
        <f t="shared" ref="C24:I24" si="8">C16*C$21</f>
        <v>0.03450835383</v>
      </c>
      <c r="D24" s="62">
        <f t="shared" si="8"/>
        <v>0.05982710387</v>
      </c>
      <c r="E24" s="62">
        <f t="shared" si="8"/>
        <v>0.03950221006</v>
      </c>
      <c r="F24" s="62">
        <f t="shared" si="8"/>
        <v>0.01778223844</v>
      </c>
      <c r="G24" s="62">
        <f t="shared" si="8"/>
        <v>0.01625578155</v>
      </c>
      <c r="H24" s="62">
        <f t="shared" si="8"/>
        <v>0.105813851</v>
      </c>
      <c r="I24" s="62">
        <f t="shared" si="8"/>
        <v>0.02187073492</v>
      </c>
    </row>
    <row r="25">
      <c r="B25" s="6"/>
      <c r="C25" s="62">
        <f t="shared" ref="C25:I25" si="9">C17*C$21</f>
        <v>0.07757799335</v>
      </c>
      <c r="D25" s="62">
        <f t="shared" si="9"/>
        <v>0.08233923848</v>
      </c>
      <c r="E25" s="62">
        <f t="shared" si="9"/>
        <v>0.05929292687</v>
      </c>
      <c r="F25" s="62">
        <f t="shared" si="9"/>
        <v>0.1461575213</v>
      </c>
      <c r="G25" s="62">
        <f t="shared" si="9"/>
        <v>0.03440817773</v>
      </c>
      <c r="H25" s="62">
        <f t="shared" si="9"/>
        <v>0.1438697097</v>
      </c>
      <c r="I25" s="62">
        <f t="shared" si="9"/>
        <v>0.03002088737</v>
      </c>
    </row>
    <row r="26">
      <c r="B26" s="6"/>
      <c r="C26" s="62">
        <f t="shared" ref="C26:I26" si="10">C18*C$21</f>
        <v>0.02273312269</v>
      </c>
      <c r="D26" s="62">
        <f t="shared" si="10"/>
        <v>0.02108894197</v>
      </c>
      <c r="E26" s="62">
        <f t="shared" si="10"/>
        <v>0.0592729316</v>
      </c>
      <c r="F26" s="62">
        <f t="shared" si="10"/>
        <v>0.01054455543</v>
      </c>
      <c r="G26" s="62">
        <f t="shared" si="10"/>
        <v>0.002197766287</v>
      </c>
      <c r="H26" s="62">
        <f t="shared" si="10"/>
        <v>0.04316091292</v>
      </c>
      <c r="I26" s="62">
        <f t="shared" si="10"/>
        <v>0.1072945334</v>
      </c>
    </row>
    <row r="27">
      <c r="B27" s="13"/>
      <c r="C27" s="62">
        <f t="shared" ref="C27:I27" si="11">C19*C$21</f>
        <v>0.02832982078</v>
      </c>
      <c r="D27" s="62">
        <f t="shared" si="11"/>
        <v>0.1339595366</v>
      </c>
      <c r="E27" s="62">
        <f t="shared" si="11"/>
        <v>0.05927449883</v>
      </c>
      <c r="F27" s="62">
        <f t="shared" si="11"/>
        <v>0.01572324241</v>
      </c>
      <c r="G27" s="62">
        <f t="shared" si="11"/>
        <v>0.01334678477</v>
      </c>
      <c r="H27" s="62">
        <f t="shared" si="11"/>
        <v>0.04873006298</v>
      </c>
      <c r="I27" s="62">
        <f t="shared" si="11"/>
        <v>0.06162037939</v>
      </c>
    </row>
    <row r="29">
      <c r="B29" s="207" t="s">
        <v>213</v>
      </c>
      <c r="C29" s="208" t="s">
        <v>275</v>
      </c>
      <c r="D29" s="208" t="s">
        <v>276</v>
      </c>
      <c r="E29" s="208" t="s">
        <v>277</v>
      </c>
      <c r="F29" s="208" t="s">
        <v>278</v>
      </c>
    </row>
    <row r="30">
      <c r="B30" s="154" t="s">
        <v>221</v>
      </c>
      <c r="C30" s="62">
        <f t="shared" ref="C30:C34" si="12">$D23+$H23+$I23</f>
        <v>0.2235542331</v>
      </c>
      <c r="D30" s="62">
        <f t="shared" ref="D30:D34" si="13">$C23+$E23+$F23+$G23</f>
        <v>0.1824303452</v>
      </c>
      <c r="E30" s="209">
        <f t="shared" ref="E30:E34" si="14">C30-D30</f>
        <v>0.0411238879</v>
      </c>
      <c r="F30" s="209">
        <f t="shared" ref="F30:F34" si="15">RANK(E30,$E$30:$E$34,0)</f>
        <v>4</v>
      </c>
    </row>
    <row r="31">
      <c r="B31" s="154" t="s">
        <v>223</v>
      </c>
      <c r="C31" s="62">
        <f t="shared" si="12"/>
        <v>0.1875116898</v>
      </c>
      <c r="D31" s="62">
        <f t="shared" si="13"/>
        <v>0.1080485839</v>
      </c>
      <c r="E31" s="62">
        <f t="shared" si="14"/>
        <v>0.07946310596</v>
      </c>
      <c r="F31" s="209">
        <f t="shared" si="15"/>
        <v>2</v>
      </c>
    </row>
    <row r="32">
      <c r="B32" s="154" t="s">
        <v>225</v>
      </c>
      <c r="C32" s="62">
        <f t="shared" si="12"/>
        <v>0.2562298356</v>
      </c>
      <c r="D32" s="62">
        <f t="shared" si="13"/>
        <v>0.3174366192</v>
      </c>
      <c r="E32" s="62">
        <f t="shared" si="14"/>
        <v>-0.0612067836</v>
      </c>
      <c r="F32" s="209">
        <f t="shared" si="15"/>
        <v>5</v>
      </c>
    </row>
    <row r="33">
      <c r="B33" s="154" t="s">
        <v>226</v>
      </c>
      <c r="C33" s="62">
        <f t="shared" si="12"/>
        <v>0.1715443883</v>
      </c>
      <c r="D33" s="62">
        <f t="shared" si="13"/>
        <v>0.09474837601</v>
      </c>
      <c r="E33" s="62">
        <f t="shared" si="14"/>
        <v>0.07679601233</v>
      </c>
      <c r="F33" s="209">
        <f t="shared" si="15"/>
        <v>3</v>
      </c>
    </row>
    <row r="34">
      <c r="B34" s="154" t="s">
        <v>228</v>
      </c>
      <c r="C34" s="62">
        <f t="shared" si="12"/>
        <v>0.244309979</v>
      </c>
      <c r="D34" s="62">
        <f t="shared" si="13"/>
        <v>0.1166743468</v>
      </c>
      <c r="E34" s="62">
        <f t="shared" si="14"/>
        <v>0.1276356322</v>
      </c>
      <c r="F34" s="209">
        <f t="shared" si="15"/>
        <v>1</v>
      </c>
    </row>
  </sheetData>
  <mergeCells count="2">
    <mergeCell ref="B15:B19"/>
    <mergeCell ref="B23:B2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3" t="s">
        <v>279</v>
      </c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</row>
    <row r="2">
      <c r="B2" s="152" t="s">
        <v>213</v>
      </c>
      <c r="C2" s="153" t="s">
        <v>214</v>
      </c>
      <c r="D2" s="153" t="s">
        <v>215</v>
      </c>
      <c r="E2" s="153" t="s">
        <v>216</v>
      </c>
      <c r="F2" s="153" t="s">
        <v>217</v>
      </c>
      <c r="G2" s="153" t="s">
        <v>218</v>
      </c>
      <c r="H2" s="153" t="s">
        <v>219</v>
      </c>
      <c r="I2" s="153" t="s">
        <v>220</v>
      </c>
      <c r="R2" s="211"/>
      <c r="S2" s="211"/>
      <c r="T2" s="211"/>
      <c r="U2" s="211"/>
      <c r="V2" s="211"/>
      <c r="W2" s="211"/>
      <c r="X2" s="211"/>
      <c r="Y2" s="211"/>
      <c r="Z2" s="210"/>
      <c r="AA2" s="210"/>
      <c r="AB2" s="210"/>
    </row>
    <row r="3">
      <c r="B3" s="154" t="s">
        <v>221</v>
      </c>
      <c r="C3" s="155" t="s">
        <v>222</v>
      </c>
      <c r="D3" s="146">
        <v>2124.3</v>
      </c>
      <c r="E3" s="146">
        <v>45441.6</v>
      </c>
      <c r="F3" s="146">
        <v>345.0</v>
      </c>
      <c r="G3" s="146">
        <v>98.63</v>
      </c>
      <c r="H3" s="146">
        <v>134.0</v>
      </c>
      <c r="I3" s="147">
        <v>560.12</v>
      </c>
      <c r="R3" s="212"/>
      <c r="S3" s="213"/>
      <c r="T3" s="214"/>
      <c r="U3" s="214"/>
      <c r="V3" s="214"/>
      <c r="W3" s="214"/>
      <c r="X3" s="214"/>
      <c r="Y3" s="215"/>
      <c r="Z3" s="210"/>
      <c r="AA3" s="210"/>
      <c r="AB3" s="210"/>
    </row>
    <row r="4">
      <c r="B4" s="154" t="s">
        <v>223</v>
      </c>
      <c r="C4" s="155" t="s">
        <v>224</v>
      </c>
      <c r="D4" s="146">
        <v>2934.2</v>
      </c>
      <c r="E4" s="146">
        <v>30246.1</v>
      </c>
      <c r="F4" s="146">
        <v>285.0</v>
      </c>
      <c r="G4" s="146">
        <v>25.37</v>
      </c>
      <c r="H4" s="146">
        <v>228.0</v>
      </c>
      <c r="I4" s="147">
        <v>103.77</v>
      </c>
      <c r="R4" s="212"/>
      <c r="S4" s="213"/>
      <c r="T4" s="214"/>
      <c r="U4" s="214"/>
      <c r="V4" s="214"/>
      <c r="W4" s="214"/>
      <c r="X4" s="214"/>
      <c r="Y4" s="215"/>
      <c r="Z4" s="210"/>
      <c r="AA4" s="210"/>
      <c r="AB4" s="210"/>
    </row>
    <row r="5">
      <c r="B5" s="154" t="s">
        <v>225</v>
      </c>
      <c r="C5" s="146">
        <v>112.0</v>
      </c>
      <c r="D5" s="146">
        <v>4038.3</v>
      </c>
      <c r="E5" s="146">
        <v>45399.48</v>
      </c>
      <c r="F5" s="146">
        <v>2342.5</v>
      </c>
      <c r="G5" s="146">
        <v>53.7</v>
      </c>
      <c r="H5" s="146">
        <v>310.0</v>
      </c>
      <c r="I5" s="147">
        <v>142.44</v>
      </c>
      <c r="R5" s="212"/>
      <c r="S5" s="214"/>
      <c r="T5" s="214"/>
      <c r="U5" s="214"/>
      <c r="V5" s="214"/>
      <c r="W5" s="214"/>
      <c r="X5" s="214"/>
      <c r="Y5" s="215"/>
      <c r="Z5" s="210"/>
      <c r="AA5" s="210"/>
      <c r="AB5" s="210"/>
    </row>
    <row r="6">
      <c r="B6" s="154" t="s">
        <v>226</v>
      </c>
      <c r="C6" s="155" t="s">
        <v>227</v>
      </c>
      <c r="D6" s="146">
        <v>1034.3</v>
      </c>
      <c r="E6" s="146">
        <v>45384.17</v>
      </c>
      <c r="F6" s="146">
        <v>169.0</v>
      </c>
      <c r="G6" s="146">
        <v>3.43</v>
      </c>
      <c r="H6" s="146">
        <v>93.0</v>
      </c>
      <c r="I6" s="147">
        <v>509.08</v>
      </c>
      <c r="R6" s="212"/>
      <c r="S6" s="213"/>
      <c r="T6" s="214"/>
      <c r="U6" s="214"/>
      <c r="V6" s="214"/>
      <c r="W6" s="214"/>
      <c r="X6" s="214"/>
      <c r="Y6" s="215"/>
      <c r="Z6" s="210"/>
      <c r="AA6" s="210"/>
      <c r="AB6" s="210"/>
    </row>
    <row r="7">
      <c r="B7" s="154" t="s">
        <v>228</v>
      </c>
      <c r="C7" s="155" t="s">
        <v>229</v>
      </c>
      <c r="D7" s="146">
        <v>6570.0</v>
      </c>
      <c r="E7" s="146">
        <v>45385.37</v>
      </c>
      <c r="F7" s="146">
        <v>252.0</v>
      </c>
      <c r="G7" s="146">
        <v>20.83</v>
      </c>
      <c r="H7" s="146">
        <v>105.0</v>
      </c>
      <c r="I7" s="147">
        <v>292.37</v>
      </c>
      <c r="R7" s="212"/>
      <c r="S7" s="213"/>
      <c r="T7" s="214"/>
      <c r="U7" s="214"/>
      <c r="V7" s="214"/>
      <c r="W7" s="214"/>
      <c r="X7" s="214"/>
      <c r="Y7" s="215"/>
      <c r="Z7" s="210"/>
      <c r="AA7" s="210"/>
      <c r="AB7" s="210"/>
    </row>
    <row r="8">
      <c r="B8" s="25"/>
      <c r="C8" s="156">
        <v>0.142</v>
      </c>
      <c r="D8" s="156">
        <v>0.142</v>
      </c>
      <c r="E8" s="156">
        <v>0.142</v>
      </c>
      <c r="F8" s="156">
        <v>0.142</v>
      </c>
      <c r="G8" s="156">
        <v>0.142</v>
      </c>
      <c r="H8" s="156">
        <v>0.142</v>
      </c>
      <c r="I8" s="156">
        <v>0.142</v>
      </c>
      <c r="R8" s="216"/>
      <c r="S8" s="217"/>
      <c r="T8" s="217"/>
      <c r="U8" s="217"/>
      <c r="V8" s="217"/>
      <c r="W8" s="217"/>
      <c r="X8" s="217"/>
      <c r="Y8" s="217"/>
      <c r="Z8" s="210"/>
      <c r="AA8" s="210"/>
      <c r="AB8" s="210"/>
    </row>
    <row r="9"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</row>
    <row r="10">
      <c r="B10" s="218" t="s">
        <v>280</v>
      </c>
      <c r="R10" s="219"/>
    </row>
    <row r="11">
      <c r="B11" s="220" t="s">
        <v>281</v>
      </c>
      <c r="C11" s="3"/>
      <c r="D11" s="3"/>
      <c r="E11" s="3"/>
      <c r="F11" s="5"/>
      <c r="G11" s="221"/>
      <c r="H11" s="220" t="s">
        <v>282</v>
      </c>
      <c r="I11" s="3"/>
      <c r="J11" s="3"/>
      <c r="K11" s="3"/>
      <c r="L11" s="5"/>
      <c r="R11" s="221"/>
      <c r="W11" s="221"/>
      <c r="X11" s="221"/>
    </row>
    <row r="12">
      <c r="B12" s="152" t="s">
        <v>213</v>
      </c>
      <c r="C12" s="222" t="s">
        <v>283</v>
      </c>
      <c r="D12" s="223" t="s">
        <v>284</v>
      </c>
      <c r="E12" s="5"/>
      <c r="F12" s="222" t="s">
        <v>285</v>
      </c>
      <c r="H12" s="152" t="s">
        <v>213</v>
      </c>
      <c r="I12" s="222" t="s">
        <v>283</v>
      </c>
      <c r="J12" s="223" t="s">
        <v>284</v>
      </c>
      <c r="K12" s="5"/>
      <c r="L12" s="222" t="s">
        <v>285</v>
      </c>
      <c r="R12" s="211"/>
      <c r="S12" s="224"/>
      <c r="T12" s="221"/>
      <c r="V12" s="224"/>
      <c r="W12" s="210"/>
      <c r="X12" s="211"/>
      <c r="Y12" s="224"/>
      <c r="Z12" s="221"/>
      <c r="AB12" s="224"/>
    </row>
    <row r="13">
      <c r="B13" s="154" t="s">
        <v>221</v>
      </c>
      <c r="C13" s="146">
        <v>55.38</v>
      </c>
      <c r="D13" s="225" t="s">
        <v>286</v>
      </c>
      <c r="E13" s="62">
        <f t="shared" ref="E13:E17" si="1">RANK(C13,$C$13:$C$17,0)</f>
        <v>2</v>
      </c>
      <c r="F13" s="225">
        <v>2.0</v>
      </c>
      <c r="H13" s="154" t="s">
        <v>221</v>
      </c>
      <c r="I13" s="146">
        <v>98.63</v>
      </c>
      <c r="J13" s="225" t="s">
        <v>286</v>
      </c>
      <c r="K13" s="62">
        <f t="shared" ref="K13:K17" si="2">RANK(I13,$I$13:$I$17,0)</f>
        <v>1</v>
      </c>
      <c r="L13" s="62">
        <v>1.0</v>
      </c>
      <c r="R13" s="212"/>
      <c r="S13" s="210"/>
      <c r="T13" s="210"/>
      <c r="U13" s="210"/>
      <c r="V13" s="210"/>
      <c r="W13" s="210"/>
      <c r="X13" s="212"/>
      <c r="Y13" s="210"/>
      <c r="Z13" s="210"/>
      <c r="AA13" s="210"/>
      <c r="AB13" s="210"/>
    </row>
    <row r="14">
      <c r="B14" s="154" t="s">
        <v>223</v>
      </c>
      <c r="C14" s="146">
        <v>49.82</v>
      </c>
      <c r="D14" s="225" t="s">
        <v>286</v>
      </c>
      <c r="E14" s="62">
        <f t="shared" si="1"/>
        <v>3</v>
      </c>
      <c r="F14" s="225">
        <v>3.0</v>
      </c>
      <c r="H14" s="154" t="s">
        <v>223</v>
      </c>
      <c r="I14" s="146">
        <v>25.37</v>
      </c>
      <c r="J14" s="225" t="s">
        <v>286</v>
      </c>
      <c r="K14" s="62">
        <f t="shared" si="2"/>
        <v>3</v>
      </c>
      <c r="L14" s="62">
        <v>3.0</v>
      </c>
      <c r="R14" s="212"/>
      <c r="S14" s="210"/>
      <c r="T14" s="210"/>
      <c r="U14" s="210"/>
      <c r="V14" s="210"/>
      <c r="W14" s="210"/>
      <c r="X14" s="212"/>
      <c r="Y14" s="210"/>
      <c r="Z14" s="210"/>
      <c r="AA14" s="210"/>
      <c r="AB14" s="210"/>
    </row>
    <row r="15">
      <c r="B15" s="154" t="s">
        <v>225</v>
      </c>
      <c r="C15" s="146">
        <v>112.0</v>
      </c>
      <c r="D15" s="225" t="s">
        <v>286</v>
      </c>
      <c r="E15" s="62">
        <f t="shared" si="1"/>
        <v>1</v>
      </c>
      <c r="F15" s="225">
        <v>1.0</v>
      </c>
      <c r="H15" s="154" t="s">
        <v>225</v>
      </c>
      <c r="I15" s="146">
        <v>53.7</v>
      </c>
      <c r="J15" s="225" t="s">
        <v>286</v>
      </c>
      <c r="K15" s="62">
        <f t="shared" si="2"/>
        <v>2</v>
      </c>
      <c r="L15" s="62">
        <v>2.0</v>
      </c>
      <c r="R15" s="212"/>
      <c r="S15" s="210"/>
      <c r="T15" s="210"/>
      <c r="U15" s="210"/>
      <c r="V15" s="210"/>
      <c r="W15" s="210"/>
      <c r="X15" s="212"/>
      <c r="Y15" s="210"/>
      <c r="Z15" s="210"/>
      <c r="AA15" s="210"/>
      <c r="AB15" s="210"/>
    </row>
    <row r="16">
      <c r="B16" s="154" t="s">
        <v>226</v>
      </c>
      <c r="C16" s="146">
        <v>32.82</v>
      </c>
      <c r="D16" s="225" t="s">
        <v>286</v>
      </c>
      <c r="E16" s="62">
        <f t="shared" si="1"/>
        <v>5</v>
      </c>
      <c r="F16" s="225">
        <v>5.0</v>
      </c>
      <c r="H16" s="154" t="s">
        <v>226</v>
      </c>
      <c r="I16" s="146">
        <v>3.43</v>
      </c>
      <c r="J16" s="225" t="s">
        <v>286</v>
      </c>
      <c r="K16" s="62">
        <f t="shared" si="2"/>
        <v>5</v>
      </c>
      <c r="L16" s="62">
        <v>5.0</v>
      </c>
      <c r="R16" s="212"/>
      <c r="S16" s="210"/>
      <c r="T16" s="210"/>
      <c r="U16" s="210"/>
      <c r="V16" s="210"/>
      <c r="W16" s="210"/>
      <c r="X16" s="212"/>
      <c r="Y16" s="210"/>
      <c r="Z16" s="210"/>
      <c r="AA16" s="210"/>
      <c r="AB16" s="210"/>
    </row>
    <row r="17">
      <c r="B17" s="154" t="s">
        <v>228</v>
      </c>
      <c r="C17" s="146">
        <v>40.9</v>
      </c>
      <c r="D17" s="225" t="s">
        <v>286</v>
      </c>
      <c r="E17" s="62">
        <f t="shared" si="1"/>
        <v>4</v>
      </c>
      <c r="F17" s="225">
        <v>4.0</v>
      </c>
      <c r="H17" s="154" t="s">
        <v>228</v>
      </c>
      <c r="I17" s="146">
        <v>20.83</v>
      </c>
      <c r="J17" s="225" t="s">
        <v>286</v>
      </c>
      <c r="K17" s="62">
        <f t="shared" si="2"/>
        <v>4</v>
      </c>
      <c r="L17" s="62">
        <v>4.0</v>
      </c>
      <c r="R17" s="212"/>
      <c r="S17" s="210"/>
      <c r="T17" s="210"/>
      <c r="U17" s="210"/>
      <c r="V17" s="210"/>
      <c r="W17" s="210"/>
      <c r="X17" s="212"/>
      <c r="Y17" s="210"/>
      <c r="Z17" s="210"/>
      <c r="AA17" s="210"/>
      <c r="AB17" s="210"/>
    </row>
    <row r="18">
      <c r="F18" s="33">
        <v>15.0</v>
      </c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</row>
    <row r="19"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</row>
    <row r="20">
      <c r="B20" s="220" t="s">
        <v>287</v>
      </c>
      <c r="C20" s="3"/>
      <c r="D20" s="3"/>
      <c r="E20" s="3"/>
      <c r="F20" s="5"/>
      <c r="H20" s="220" t="s">
        <v>288</v>
      </c>
      <c r="I20" s="3"/>
      <c r="J20" s="3"/>
      <c r="K20" s="3"/>
      <c r="L20" s="5"/>
      <c r="R20" s="221"/>
      <c r="W20" s="210"/>
      <c r="X20" s="221"/>
    </row>
    <row r="21">
      <c r="B21" s="152" t="s">
        <v>213</v>
      </c>
      <c r="C21" s="222" t="s">
        <v>283</v>
      </c>
      <c r="D21" s="223" t="s">
        <v>284</v>
      </c>
      <c r="E21" s="5"/>
      <c r="F21" s="222" t="s">
        <v>285</v>
      </c>
      <c r="H21" s="152" t="s">
        <v>213</v>
      </c>
      <c r="I21" s="222" t="s">
        <v>283</v>
      </c>
      <c r="J21" s="223" t="s">
        <v>284</v>
      </c>
      <c r="K21" s="5"/>
      <c r="L21" s="222" t="s">
        <v>285</v>
      </c>
      <c r="R21" s="211"/>
      <c r="S21" s="224"/>
      <c r="T21" s="221"/>
      <c r="V21" s="224"/>
      <c r="W21" s="210"/>
      <c r="X21" s="211"/>
      <c r="Y21" s="224"/>
      <c r="Z21" s="221"/>
      <c r="AB21" s="224"/>
    </row>
    <row r="22">
      <c r="B22" s="154" t="s">
        <v>221</v>
      </c>
      <c r="C22" s="146">
        <v>2124.3</v>
      </c>
      <c r="D22" s="225" t="s">
        <v>286</v>
      </c>
      <c r="E22" s="62">
        <f t="shared" ref="E22:E26" si="3">RANK(C22,$C$22:$C$26,0)</f>
        <v>4</v>
      </c>
      <c r="F22" s="62">
        <v>4.0</v>
      </c>
      <c r="H22" s="154" t="s">
        <v>221</v>
      </c>
      <c r="I22" s="146">
        <v>134.0</v>
      </c>
      <c r="J22" s="225" t="s">
        <v>286</v>
      </c>
      <c r="K22" s="62">
        <f t="shared" ref="K22:K26" si="4">RANK(I22,$I$22:$I$26,0)</f>
        <v>3</v>
      </c>
      <c r="L22" s="62">
        <v>1.0</v>
      </c>
      <c r="R22" s="212"/>
      <c r="S22" s="210"/>
      <c r="T22" s="210"/>
      <c r="U22" s="210"/>
      <c r="V22" s="210"/>
      <c r="W22" s="210"/>
      <c r="X22" s="212"/>
      <c r="Y22" s="210"/>
      <c r="Z22" s="210"/>
      <c r="AA22" s="210"/>
      <c r="AB22" s="210"/>
    </row>
    <row r="23">
      <c r="B23" s="154" t="s">
        <v>223</v>
      </c>
      <c r="C23" s="146">
        <v>2934.2</v>
      </c>
      <c r="D23" s="225" t="s">
        <v>286</v>
      </c>
      <c r="E23" s="62">
        <f t="shared" si="3"/>
        <v>3</v>
      </c>
      <c r="F23" s="62">
        <v>3.0</v>
      </c>
      <c r="H23" s="154" t="s">
        <v>223</v>
      </c>
      <c r="I23" s="146">
        <v>228.0</v>
      </c>
      <c r="J23" s="225" t="s">
        <v>286</v>
      </c>
      <c r="K23" s="62">
        <f t="shared" si="4"/>
        <v>2</v>
      </c>
      <c r="L23" s="62">
        <v>3.0</v>
      </c>
      <c r="R23" s="212"/>
      <c r="S23" s="210"/>
      <c r="T23" s="210"/>
      <c r="U23" s="210"/>
      <c r="V23" s="210"/>
      <c r="W23" s="210"/>
      <c r="X23" s="212"/>
      <c r="Y23" s="210"/>
      <c r="Z23" s="210"/>
      <c r="AA23" s="210"/>
      <c r="AB23" s="210"/>
    </row>
    <row r="24">
      <c r="B24" s="154" t="s">
        <v>225</v>
      </c>
      <c r="C24" s="146">
        <v>4038.3</v>
      </c>
      <c r="D24" s="225" t="s">
        <v>286</v>
      </c>
      <c r="E24" s="62">
        <f t="shared" si="3"/>
        <v>2</v>
      </c>
      <c r="F24" s="62">
        <v>2.0</v>
      </c>
      <c r="H24" s="154" t="s">
        <v>225</v>
      </c>
      <c r="I24" s="146">
        <v>310.0</v>
      </c>
      <c r="J24" s="225" t="s">
        <v>286</v>
      </c>
      <c r="K24" s="62">
        <f t="shared" si="4"/>
        <v>1</v>
      </c>
      <c r="L24" s="62">
        <v>2.0</v>
      </c>
      <c r="R24" s="212"/>
      <c r="S24" s="210"/>
      <c r="T24" s="210"/>
      <c r="U24" s="210"/>
      <c r="V24" s="210"/>
      <c r="W24" s="210"/>
      <c r="X24" s="212"/>
      <c r="Y24" s="210"/>
      <c r="Z24" s="210"/>
      <c r="AA24" s="210"/>
      <c r="AB24" s="210"/>
    </row>
    <row r="25">
      <c r="B25" s="154" t="s">
        <v>226</v>
      </c>
      <c r="C25" s="146">
        <v>1034.3</v>
      </c>
      <c r="D25" s="225" t="s">
        <v>286</v>
      </c>
      <c r="E25" s="62">
        <f t="shared" si="3"/>
        <v>5</v>
      </c>
      <c r="F25" s="62">
        <v>5.0</v>
      </c>
      <c r="H25" s="154" t="s">
        <v>226</v>
      </c>
      <c r="I25" s="146">
        <v>93.0</v>
      </c>
      <c r="J25" s="225" t="s">
        <v>286</v>
      </c>
      <c r="K25" s="62">
        <f t="shared" si="4"/>
        <v>5</v>
      </c>
      <c r="L25" s="62">
        <v>5.0</v>
      </c>
      <c r="R25" s="212"/>
      <c r="S25" s="210"/>
      <c r="T25" s="210"/>
      <c r="U25" s="210"/>
      <c r="V25" s="210"/>
      <c r="W25" s="210"/>
      <c r="X25" s="212"/>
      <c r="Y25" s="210"/>
      <c r="Z25" s="210"/>
      <c r="AA25" s="210"/>
      <c r="AB25" s="210"/>
    </row>
    <row r="26">
      <c r="B26" s="226" t="s">
        <v>228</v>
      </c>
      <c r="C26" s="146">
        <v>6570.0</v>
      </c>
      <c r="D26" s="225" t="s">
        <v>286</v>
      </c>
      <c r="E26" s="62">
        <f t="shared" si="3"/>
        <v>1</v>
      </c>
      <c r="F26" s="62">
        <v>1.0</v>
      </c>
      <c r="H26" s="154" t="s">
        <v>228</v>
      </c>
      <c r="I26" s="146">
        <v>105.0</v>
      </c>
      <c r="J26" s="225" t="s">
        <v>286</v>
      </c>
      <c r="K26" s="62">
        <f t="shared" si="4"/>
        <v>4</v>
      </c>
      <c r="L26" s="62">
        <v>4.0</v>
      </c>
      <c r="R26" s="212"/>
      <c r="S26" s="210"/>
      <c r="T26" s="210"/>
      <c r="U26" s="210"/>
      <c r="V26" s="210"/>
      <c r="W26" s="210"/>
      <c r="X26" s="212"/>
      <c r="Y26" s="210"/>
      <c r="Z26" s="210"/>
      <c r="AA26" s="210"/>
      <c r="AB26" s="210"/>
    </row>
    <row r="27">
      <c r="B27" s="227"/>
      <c r="C27" s="61"/>
      <c r="D27" s="61"/>
      <c r="E27" s="61"/>
      <c r="F27" s="61"/>
      <c r="R27" s="212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</row>
    <row r="28">
      <c r="B28" s="227"/>
      <c r="C28" s="61"/>
      <c r="D28" s="61"/>
      <c r="E28" s="61"/>
      <c r="F28" s="61"/>
      <c r="R28" s="212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</row>
    <row r="29">
      <c r="B29" s="220" t="s">
        <v>289</v>
      </c>
      <c r="C29" s="3"/>
      <c r="D29" s="3"/>
      <c r="E29" s="3"/>
      <c r="F29" s="5"/>
      <c r="H29" s="220" t="s">
        <v>290</v>
      </c>
      <c r="I29" s="3"/>
      <c r="J29" s="3"/>
      <c r="K29" s="3"/>
      <c r="L29" s="5"/>
      <c r="R29" s="221"/>
      <c r="W29" s="210"/>
      <c r="X29" s="221"/>
    </row>
    <row r="30">
      <c r="B30" s="152" t="s">
        <v>213</v>
      </c>
      <c r="C30" s="222" t="s">
        <v>283</v>
      </c>
      <c r="D30" s="223" t="s">
        <v>284</v>
      </c>
      <c r="E30" s="5"/>
      <c r="F30" s="222" t="s">
        <v>285</v>
      </c>
      <c r="H30" s="152" t="s">
        <v>213</v>
      </c>
      <c r="I30" s="222" t="s">
        <v>283</v>
      </c>
      <c r="J30" s="223" t="s">
        <v>284</v>
      </c>
      <c r="K30" s="5"/>
      <c r="L30" s="222" t="s">
        <v>285</v>
      </c>
      <c r="R30" s="211"/>
      <c r="S30" s="224"/>
      <c r="T30" s="221"/>
      <c r="V30" s="224"/>
      <c r="W30" s="210"/>
      <c r="X30" s="211"/>
      <c r="Y30" s="224"/>
      <c r="Z30" s="221"/>
      <c r="AB30" s="224"/>
    </row>
    <row r="31">
      <c r="B31" s="154" t="s">
        <v>221</v>
      </c>
      <c r="C31" s="146">
        <v>45441.6</v>
      </c>
      <c r="D31" s="225" t="s">
        <v>286</v>
      </c>
      <c r="E31" s="62">
        <f t="shared" ref="E31:E35" si="5">RANK(C31,$C$31:$C$35,0)</f>
        <v>1</v>
      </c>
      <c r="F31" s="62">
        <v>1.0</v>
      </c>
      <c r="H31" s="154" t="s">
        <v>221</v>
      </c>
      <c r="I31" s="147">
        <v>560.12</v>
      </c>
      <c r="J31" s="225" t="s">
        <v>286</v>
      </c>
      <c r="K31" s="62">
        <f t="shared" ref="K31:K35" si="6">RANK(I31,$I$31:$I$35,0)</f>
        <v>1</v>
      </c>
      <c r="L31" s="62">
        <v>1.0</v>
      </c>
      <c r="R31" s="212"/>
      <c r="S31" s="210"/>
      <c r="T31" s="210"/>
      <c r="U31" s="210"/>
      <c r="V31" s="210"/>
      <c r="W31" s="210"/>
      <c r="X31" s="212"/>
      <c r="Y31" s="210"/>
      <c r="Z31" s="210"/>
      <c r="AA31" s="210"/>
      <c r="AB31" s="210"/>
    </row>
    <row r="32">
      <c r="B32" s="154" t="s">
        <v>223</v>
      </c>
      <c r="C32" s="146">
        <v>30246.1</v>
      </c>
      <c r="D32" s="225" t="s">
        <v>286</v>
      </c>
      <c r="E32" s="62">
        <f t="shared" si="5"/>
        <v>5</v>
      </c>
      <c r="F32" s="62">
        <v>5.0</v>
      </c>
      <c r="H32" s="154" t="s">
        <v>223</v>
      </c>
      <c r="I32" s="147">
        <v>103.77</v>
      </c>
      <c r="J32" s="225" t="s">
        <v>286</v>
      </c>
      <c r="K32" s="62">
        <f t="shared" si="6"/>
        <v>5</v>
      </c>
      <c r="L32" s="62">
        <v>3.0</v>
      </c>
      <c r="R32" s="212"/>
      <c r="S32" s="210"/>
      <c r="T32" s="210"/>
      <c r="U32" s="210"/>
      <c r="V32" s="210"/>
      <c r="W32" s="210"/>
      <c r="X32" s="212"/>
      <c r="Y32" s="210"/>
      <c r="Z32" s="210"/>
      <c r="AA32" s="210"/>
      <c r="AB32" s="210"/>
    </row>
    <row r="33">
      <c r="B33" s="154" t="s">
        <v>225</v>
      </c>
      <c r="C33" s="146">
        <v>45399.48</v>
      </c>
      <c r="D33" s="225" t="s">
        <v>286</v>
      </c>
      <c r="E33" s="62">
        <f t="shared" si="5"/>
        <v>2</v>
      </c>
      <c r="F33" s="62">
        <v>2.0</v>
      </c>
      <c r="H33" s="154" t="s">
        <v>225</v>
      </c>
      <c r="I33" s="147">
        <v>142.44</v>
      </c>
      <c r="J33" s="225" t="s">
        <v>286</v>
      </c>
      <c r="K33" s="62">
        <f t="shared" si="6"/>
        <v>4</v>
      </c>
      <c r="L33" s="62">
        <v>2.0</v>
      </c>
      <c r="R33" s="212"/>
      <c r="S33" s="210"/>
      <c r="T33" s="210"/>
      <c r="U33" s="210"/>
      <c r="V33" s="210"/>
      <c r="W33" s="210"/>
      <c r="X33" s="212"/>
      <c r="Y33" s="210"/>
      <c r="Z33" s="210"/>
      <c r="AA33" s="210"/>
      <c r="AB33" s="210"/>
    </row>
    <row r="34">
      <c r="B34" s="154" t="s">
        <v>226</v>
      </c>
      <c r="C34" s="146">
        <v>45384.17</v>
      </c>
      <c r="D34" s="225" t="s">
        <v>286</v>
      </c>
      <c r="E34" s="62">
        <f t="shared" si="5"/>
        <v>4</v>
      </c>
      <c r="F34" s="62">
        <v>4.0</v>
      </c>
      <c r="H34" s="154" t="s">
        <v>226</v>
      </c>
      <c r="I34" s="147">
        <v>509.08</v>
      </c>
      <c r="J34" s="225" t="s">
        <v>286</v>
      </c>
      <c r="K34" s="62">
        <f t="shared" si="6"/>
        <v>2</v>
      </c>
      <c r="L34" s="62">
        <v>5.0</v>
      </c>
      <c r="R34" s="212"/>
      <c r="S34" s="210"/>
      <c r="T34" s="210"/>
      <c r="U34" s="210"/>
      <c r="V34" s="210"/>
      <c r="W34" s="210"/>
      <c r="X34" s="212"/>
      <c r="Y34" s="210"/>
      <c r="Z34" s="210"/>
      <c r="AA34" s="210"/>
      <c r="AB34" s="210"/>
    </row>
    <row r="35">
      <c r="B35" s="154" t="s">
        <v>228</v>
      </c>
      <c r="C35" s="146">
        <v>45385.37</v>
      </c>
      <c r="D35" s="225" t="s">
        <v>286</v>
      </c>
      <c r="E35" s="62">
        <f t="shared" si="5"/>
        <v>3</v>
      </c>
      <c r="F35" s="62">
        <v>3.0</v>
      </c>
      <c r="H35" s="154" t="s">
        <v>228</v>
      </c>
      <c r="I35" s="147">
        <v>292.37</v>
      </c>
      <c r="J35" s="225" t="s">
        <v>286</v>
      </c>
      <c r="K35" s="62">
        <f t="shared" si="6"/>
        <v>3</v>
      </c>
      <c r="L35" s="62">
        <v>4.0</v>
      </c>
      <c r="R35" s="212"/>
      <c r="S35" s="210"/>
      <c r="T35" s="210"/>
      <c r="U35" s="210"/>
      <c r="V35" s="210"/>
      <c r="W35" s="210"/>
      <c r="X35" s="212"/>
      <c r="Y35" s="210"/>
      <c r="Z35" s="210"/>
      <c r="AA35" s="210"/>
      <c r="AB35" s="210"/>
    </row>
    <row r="36">
      <c r="B36" s="227"/>
      <c r="C36" s="61"/>
      <c r="D36" s="61"/>
      <c r="E36" s="61"/>
      <c r="F36" s="61"/>
      <c r="R36" s="212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</row>
    <row r="37">
      <c r="B37" s="227"/>
      <c r="C37" s="61"/>
      <c r="D37" s="61"/>
      <c r="E37" s="61"/>
      <c r="F37" s="61"/>
      <c r="R37" s="212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</row>
    <row r="38">
      <c r="B38" s="220" t="s">
        <v>291</v>
      </c>
      <c r="C38" s="3"/>
      <c r="D38" s="3"/>
      <c r="E38" s="3"/>
      <c r="F38" s="5"/>
      <c r="R38" s="221"/>
      <c r="W38" s="210"/>
      <c r="X38" s="210"/>
      <c r="Y38" s="210"/>
      <c r="Z38" s="210"/>
      <c r="AA38" s="210"/>
      <c r="AB38" s="210"/>
    </row>
    <row r="39">
      <c r="B39" s="152" t="s">
        <v>213</v>
      </c>
      <c r="C39" s="222" t="s">
        <v>283</v>
      </c>
      <c r="D39" s="223" t="s">
        <v>284</v>
      </c>
      <c r="E39" s="5"/>
      <c r="F39" s="222" t="s">
        <v>285</v>
      </c>
      <c r="R39" s="211"/>
      <c r="S39" s="224"/>
      <c r="T39" s="221"/>
      <c r="V39" s="224"/>
      <c r="W39" s="210"/>
      <c r="X39" s="210"/>
      <c r="Y39" s="210"/>
      <c r="Z39" s="210"/>
      <c r="AA39" s="210"/>
      <c r="AB39" s="210"/>
    </row>
    <row r="40">
      <c r="B40" s="154" t="s">
        <v>221</v>
      </c>
      <c r="C40" s="146">
        <v>345.0</v>
      </c>
      <c r="D40" s="225" t="s">
        <v>286</v>
      </c>
      <c r="E40" s="62">
        <f t="shared" ref="E40:E44" si="7">RANK(C40,$C$40:$C$44,0)</f>
        <v>2</v>
      </c>
      <c r="F40" s="62">
        <v>2.0</v>
      </c>
      <c r="R40" s="212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</row>
    <row r="41">
      <c r="B41" s="154" t="s">
        <v>223</v>
      </c>
      <c r="C41" s="146">
        <v>285.0</v>
      </c>
      <c r="D41" s="225" t="s">
        <v>286</v>
      </c>
      <c r="E41" s="62">
        <f t="shared" si="7"/>
        <v>3</v>
      </c>
      <c r="F41" s="62">
        <v>3.0</v>
      </c>
      <c r="R41" s="212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</row>
    <row r="42">
      <c r="B42" s="154" t="s">
        <v>225</v>
      </c>
      <c r="C42" s="146">
        <v>2342.5</v>
      </c>
      <c r="D42" s="225" t="s">
        <v>286</v>
      </c>
      <c r="E42" s="62">
        <f t="shared" si="7"/>
        <v>1</v>
      </c>
      <c r="F42" s="62">
        <v>1.0</v>
      </c>
      <c r="R42" s="212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</row>
    <row r="43">
      <c r="B43" s="154" t="s">
        <v>226</v>
      </c>
      <c r="C43" s="146">
        <v>169.0</v>
      </c>
      <c r="D43" s="225" t="s">
        <v>286</v>
      </c>
      <c r="E43" s="62">
        <f t="shared" si="7"/>
        <v>5</v>
      </c>
      <c r="F43" s="62">
        <v>5.0</v>
      </c>
      <c r="R43" s="212"/>
      <c r="S43" s="210"/>
      <c r="T43" s="210"/>
      <c r="U43" s="210"/>
      <c r="V43" s="210"/>
      <c r="W43" s="210"/>
      <c r="X43" s="210"/>
      <c r="Y43" s="210"/>
      <c r="Z43" s="210"/>
      <c r="AA43" s="210"/>
      <c r="AB43" s="210"/>
    </row>
    <row r="44">
      <c r="B44" s="154" t="s">
        <v>228</v>
      </c>
      <c r="C44" s="146">
        <v>252.0</v>
      </c>
      <c r="D44" s="225" t="s">
        <v>286</v>
      </c>
      <c r="E44" s="62">
        <f t="shared" si="7"/>
        <v>4</v>
      </c>
      <c r="F44" s="62">
        <v>4.0</v>
      </c>
      <c r="R44" s="212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</row>
    <row r="47">
      <c r="B47" s="228" t="s">
        <v>292</v>
      </c>
    </row>
    <row r="48">
      <c r="B48" s="152" t="s">
        <v>213</v>
      </c>
      <c r="C48" s="153" t="s">
        <v>214</v>
      </c>
      <c r="D48" s="153" t="s">
        <v>215</v>
      </c>
      <c r="E48" s="153" t="s">
        <v>216</v>
      </c>
      <c r="F48" s="153" t="s">
        <v>217</v>
      </c>
      <c r="G48" s="153" t="s">
        <v>218</v>
      </c>
      <c r="H48" s="153" t="s">
        <v>219</v>
      </c>
      <c r="I48" s="153" t="s">
        <v>220</v>
      </c>
    </row>
    <row r="49">
      <c r="B49" s="154" t="s">
        <v>221</v>
      </c>
      <c r="C49" s="225">
        <v>2.0</v>
      </c>
      <c r="D49" s="62">
        <v>4.0</v>
      </c>
      <c r="E49" s="62">
        <v>1.0</v>
      </c>
      <c r="F49" s="62">
        <v>2.0</v>
      </c>
      <c r="G49" s="62">
        <v>1.0</v>
      </c>
      <c r="H49" s="62">
        <v>1.0</v>
      </c>
      <c r="I49" s="62">
        <v>1.0</v>
      </c>
    </row>
    <row r="50">
      <c r="B50" s="154" t="s">
        <v>223</v>
      </c>
      <c r="C50" s="225">
        <v>3.0</v>
      </c>
      <c r="D50" s="62">
        <v>3.0</v>
      </c>
      <c r="E50" s="62">
        <v>5.0</v>
      </c>
      <c r="F50" s="62">
        <v>3.0</v>
      </c>
      <c r="G50" s="62">
        <v>3.0</v>
      </c>
      <c r="H50" s="62">
        <v>3.0</v>
      </c>
      <c r="I50" s="62">
        <v>3.0</v>
      </c>
    </row>
    <row r="51">
      <c r="B51" s="154" t="s">
        <v>225</v>
      </c>
      <c r="C51" s="225">
        <v>1.0</v>
      </c>
      <c r="D51" s="62">
        <v>2.0</v>
      </c>
      <c r="E51" s="62">
        <v>2.0</v>
      </c>
      <c r="F51" s="62">
        <v>1.0</v>
      </c>
      <c r="G51" s="62">
        <v>2.0</v>
      </c>
      <c r="H51" s="62">
        <v>2.0</v>
      </c>
      <c r="I51" s="62">
        <v>2.0</v>
      </c>
    </row>
    <row r="52">
      <c r="B52" s="154" t="s">
        <v>226</v>
      </c>
      <c r="C52" s="225">
        <v>5.0</v>
      </c>
      <c r="D52" s="62">
        <v>5.0</v>
      </c>
      <c r="E52" s="62">
        <v>4.0</v>
      </c>
      <c r="F52" s="62">
        <v>5.0</v>
      </c>
      <c r="G52" s="62">
        <v>5.0</v>
      </c>
      <c r="H52" s="62">
        <v>5.0</v>
      </c>
      <c r="I52" s="62">
        <v>5.0</v>
      </c>
    </row>
    <row r="53">
      <c r="B53" s="229" t="s">
        <v>228</v>
      </c>
      <c r="C53" s="225">
        <v>4.0</v>
      </c>
      <c r="D53" s="62">
        <v>1.0</v>
      </c>
      <c r="E53" s="62">
        <v>3.0</v>
      </c>
      <c r="F53" s="62">
        <v>4.0</v>
      </c>
      <c r="G53" s="62">
        <v>4.0</v>
      </c>
      <c r="H53" s="62">
        <v>4.0</v>
      </c>
      <c r="I53" s="62">
        <v>4.0</v>
      </c>
    </row>
    <row r="54">
      <c r="B54" s="230"/>
      <c r="C54" s="231">
        <v>1.0</v>
      </c>
      <c r="D54" s="231">
        <v>2.0</v>
      </c>
      <c r="E54" s="231">
        <v>3.0</v>
      </c>
      <c r="F54" s="231">
        <v>4.0</v>
      </c>
      <c r="G54" s="231">
        <v>5.0</v>
      </c>
      <c r="H54" s="231">
        <v>6.0</v>
      </c>
      <c r="I54" s="231">
        <v>7.0</v>
      </c>
    </row>
    <row r="56">
      <c r="B56" s="228" t="s">
        <v>293</v>
      </c>
      <c r="J56" s="33" t="s">
        <v>294</v>
      </c>
      <c r="K56" s="33">
        <v>0.33333</v>
      </c>
    </row>
    <row r="57">
      <c r="B57" s="152" t="s">
        <v>213</v>
      </c>
      <c r="C57" s="153" t="s">
        <v>214</v>
      </c>
      <c r="D57" s="153" t="s">
        <v>215</v>
      </c>
      <c r="E57" s="153" t="s">
        <v>216</v>
      </c>
      <c r="F57" s="153" t="s">
        <v>217</v>
      </c>
      <c r="G57" s="153" t="s">
        <v>218</v>
      </c>
      <c r="H57" s="153" t="s">
        <v>219</v>
      </c>
      <c r="I57" s="153" t="s">
        <v>220</v>
      </c>
    </row>
    <row r="58">
      <c r="B58" s="154" t="s">
        <v>221</v>
      </c>
      <c r="C58" s="225">
        <f t="shared" ref="C58:I58" si="8">(((0.5*C49)^3)+(((0.5*C$54)^3))^$K$56)</f>
        <v>1.500003466</v>
      </c>
      <c r="D58" s="225">
        <f t="shared" si="8"/>
        <v>9</v>
      </c>
      <c r="E58" s="225">
        <f t="shared" si="8"/>
        <v>1.624993918</v>
      </c>
      <c r="F58" s="225">
        <f t="shared" si="8"/>
        <v>2.999986137</v>
      </c>
      <c r="G58" s="225">
        <f t="shared" si="8"/>
        <v>2.624977093</v>
      </c>
      <c r="H58" s="225">
        <f t="shared" si="8"/>
        <v>3.124967042</v>
      </c>
      <c r="I58" s="225">
        <f t="shared" si="8"/>
        <v>3.624956154</v>
      </c>
    </row>
    <row r="59">
      <c r="B59" s="154" t="s">
        <v>223</v>
      </c>
      <c r="C59" s="225">
        <f t="shared" ref="C59:I59" si="9">(((0.5*C50)^3)+(((0.5*C$54)^3))^$K$56)</f>
        <v>3.875003466</v>
      </c>
      <c r="D59" s="225">
        <f t="shared" si="9"/>
        <v>4.375</v>
      </c>
      <c r="E59" s="225">
        <f t="shared" si="9"/>
        <v>17.12499392</v>
      </c>
      <c r="F59" s="225">
        <f t="shared" si="9"/>
        <v>5.374986137</v>
      </c>
      <c r="G59" s="225">
        <f t="shared" si="9"/>
        <v>5.874977093</v>
      </c>
      <c r="H59" s="225">
        <f t="shared" si="9"/>
        <v>6.374967042</v>
      </c>
      <c r="I59" s="225">
        <f t="shared" si="9"/>
        <v>6.874956154</v>
      </c>
    </row>
    <row r="60">
      <c r="B60" s="154" t="s">
        <v>225</v>
      </c>
      <c r="C60" s="225">
        <f t="shared" ref="C60:I60" si="10">(((0.5*C51)^3)+(((0.5*C$54)^3))^$K$56)</f>
        <v>0.6250034657</v>
      </c>
      <c r="D60" s="225">
        <f t="shared" si="10"/>
        <v>2</v>
      </c>
      <c r="E60" s="225">
        <f t="shared" si="10"/>
        <v>2.499993918</v>
      </c>
      <c r="F60" s="225">
        <f t="shared" si="10"/>
        <v>2.124986137</v>
      </c>
      <c r="G60" s="225">
        <f t="shared" si="10"/>
        <v>3.499977093</v>
      </c>
      <c r="H60" s="225">
        <f t="shared" si="10"/>
        <v>3.999967042</v>
      </c>
      <c r="I60" s="225">
        <f t="shared" si="10"/>
        <v>4.499956154</v>
      </c>
    </row>
    <row r="61">
      <c r="B61" s="154" t="s">
        <v>226</v>
      </c>
      <c r="C61" s="225">
        <f t="shared" ref="C61:I61" si="11">(((0.5*C52)^3)+(((0.5*C$54)^3))^$K$56)</f>
        <v>16.12500347</v>
      </c>
      <c r="D61" s="225">
        <f t="shared" si="11"/>
        <v>16.625</v>
      </c>
      <c r="E61" s="225">
        <f t="shared" si="11"/>
        <v>9.499993918</v>
      </c>
      <c r="F61" s="225">
        <f t="shared" si="11"/>
        <v>17.62498614</v>
      </c>
      <c r="G61" s="225">
        <f t="shared" si="11"/>
        <v>18.12497709</v>
      </c>
      <c r="H61" s="225">
        <f t="shared" si="11"/>
        <v>18.62496704</v>
      </c>
      <c r="I61" s="225">
        <f t="shared" si="11"/>
        <v>19.12495615</v>
      </c>
    </row>
    <row r="62">
      <c r="B62" s="154" t="s">
        <v>228</v>
      </c>
      <c r="C62" s="225">
        <f t="shared" ref="C62:I62" si="12">(((0.5*C53)^3)+(((0.5*C$54)^3))^$K$56)</f>
        <v>8.500003466</v>
      </c>
      <c r="D62" s="225">
        <f t="shared" si="12"/>
        <v>1.125</v>
      </c>
      <c r="E62" s="225">
        <f t="shared" si="12"/>
        <v>4.874993918</v>
      </c>
      <c r="F62" s="225">
        <f t="shared" si="12"/>
        <v>9.999986137</v>
      </c>
      <c r="G62" s="225">
        <f t="shared" si="12"/>
        <v>10.49997709</v>
      </c>
      <c r="H62" s="225">
        <f t="shared" si="12"/>
        <v>10.99996704</v>
      </c>
      <c r="I62" s="225">
        <f t="shared" si="12"/>
        <v>11.49995615</v>
      </c>
    </row>
    <row r="65">
      <c r="B65" s="232" t="s">
        <v>295</v>
      </c>
    </row>
    <row r="66">
      <c r="B66" s="152" t="s">
        <v>213</v>
      </c>
      <c r="C66" s="153" t="s">
        <v>214</v>
      </c>
      <c r="D66" s="153" t="s">
        <v>215</v>
      </c>
      <c r="E66" s="153" t="s">
        <v>216</v>
      </c>
      <c r="F66" s="153" t="s">
        <v>217</v>
      </c>
      <c r="G66" s="153" t="s">
        <v>218</v>
      </c>
      <c r="H66" s="153" t="s">
        <v>219</v>
      </c>
      <c r="I66" s="153" t="s">
        <v>220</v>
      </c>
      <c r="J66" s="233" t="s">
        <v>296</v>
      </c>
      <c r="K66" s="234" t="s">
        <v>297</v>
      </c>
    </row>
    <row r="67">
      <c r="B67" s="154" t="s">
        <v>221</v>
      </c>
      <c r="C67" s="225">
        <f t="shared" ref="C67:I67" si="13">C58*C$8</f>
        <v>0.2130004921</v>
      </c>
      <c r="D67" s="225">
        <f t="shared" si="13"/>
        <v>1.278</v>
      </c>
      <c r="E67" s="225">
        <f t="shared" si="13"/>
        <v>0.2307491364</v>
      </c>
      <c r="F67" s="225">
        <f t="shared" si="13"/>
        <v>0.4259980315</v>
      </c>
      <c r="G67" s="225">
        <f t="shared" si="13"/>
        <v>0.3727467472</v>
      </c>
      <c r="H67" s="225">
        <f t="shared" si="13"/>
        <v>0.4437453199</v>
      </c>
      <c r="I67" s="225">
        <f t="shared" si="13"/>
        <v>0.5147437738</v>
      </c>
      <c r="J67" s="62">
        <f t="shared" ref="J67:J71" si="15">SUM(C67:I67)</f>
        <v>3.478983501</v>
      </c>
      <c r="K67" s="62">
        <f t="shared" ref="K67:K71" si="16">RANK(J67,$J$67:$J$71,1)</f>
        <v>2</v>
      </c>
    </row>
    <row r="68">
      <c r="B68" s="154" t="s">
        <v>223</v>
      </c>
      <c r="C68" s="225">
        <f t="shared" ref="C68:I68" si="14">C59*C$8</f>
        <v>0.5502504921</v>
      </c>
      <c r="D68" s="225">
        <f t="shared" si="14"/>
        <v>0.62125</v>
      </c>
      <c r="E68" s="225">
        <f t="shared" si="14"/>
        <v>2.431749136</v>
      </c>
      <c r="F68" s="225">
        <f t="shared" si="14"/>
        <v>0.7632480315</v>
      </c>
      <c r="G68" s="225">
        <f t="shared" si="14"/>
        <v>0.8342467472</v>
      </c>
      <c r="H68" s="225">
        <f t="shared" si="14"/>
        <v>0.9052453199</v>
      </c>
      <c r="I68" s="225">
        <f t="shared" si="14"/>
        <v>0.9762437738</v>
      </c>
      <c r="J68" s="62">
        <f t="shared" si="15"/>
        <v>7.082233501</v>
      </c>
      <c r="K68" s="62">
        <f t="shared" si="16"/>
        <v>3</v>
      </c>
    </row>
    <row r="69">
      <c r="B69" s="154" t="s">
        <v>225</v>
      </c>
      <c r="C69" s="225">
        <f t="shared" ref="C69:I69" si="17">C60*C$8</f>
        <v>0.08875049214</v>
      </c>
      <c r="D69" s="225">
        <f t="shared" si="17"/>
        <v>0.284</v>
      </c>
      <c r="E69" s="225">
        <f t="shared" si="17"/>
        <v>0.3549991364</v>
      </c>
      <c r="F69" s="225">
        <f t="shared" si="17"/>
        <v>0.3017480315</v>
      </c>
      <c r="G69" s="225">
        <f t="shared" si="17"/>
        <v>0.4969967472</v>
      </c>
      <c r="H69" s="225">
        <f t="shared" si="17"/>
        <v>0.5679953199</v>
      </c>
      <c r="I69" s="225">
        <f t="shared" si="17"/>
        <v>0.6389937738</v>
      </c>
      <c r="J69" s="62">
        <f t="shared" si="15"/>
        <v>2.733483501</v>
      </c>
      <c r="K69" s="62">
        <f t="shared" si="16"/>
        <v>1</v>
      </c>
    </row>
    <row r="70">
      <c r="B70" s="154" t="s">
        <v>226</v>
      </c>
      <c r="C70" s="225">
        <f t="shared" ref="C70:I70" si="18">C61*C$8</f>
        <v>2.289750492</v>
      </c>
      <c r="D70" s="225">
        <f t="shared" si="18"/>
        <v>2.36075</v>
      </c>
      <c r="E70" s="225">
        <f t="shared" si="18"/>
        <v>1.348999136</v>
      </c>
      <c r="F70" s="225">
        <f t="shared" si="18"/>
        <v>2.502748031</v>
      </c>
      <c r="G70" s="225">
        <f t="shared" si="18"/>
        <v>2.573746747</v>
      </c>
      <c r="H70" s="225">
        <f t="shared" si="18"/>
        <v>2.64474532</v>
      </c>
      <c r="I70" s="225">
        <f t="shared" si="18"/>
        <v>2.715743774</v>
      </c>
      <c r="J70" s="62">
        <f t="shared" si="15"/>
        <v>16.4364835</v>
      </c>
      <c r="K70" s="62">
        <f t="shared" si="16"/>
        <v>5</v>
      </c>
    </row>
    <row r="71">
      <c r="B71" s="154" t="s">
        <v>228</v>
      </c>
      <c r="C71" s="225">
        <f t="shared" ref="C71:I71" si="19">C62*C$8</f>
        <v>1.207000492</v>
      </c>
      <c r="D71" s="225">
        <f t="shared" si="19"/>
        <v>0.15975</v>
      </c>
      <c r="E71" s="225">
        <f t="shared" si="19"/>
        <v>0.6922491364</v>
      </c>
      <c r="F71" s="225">
        <f t="shared" si="19"/>
        <v>1.419998031</v>
      </c>
      <c r="G71" s="225">
        <f t="shared" si="19"/>
        <v>1.490996747</v>
      </c>
      <c r="H71" s="225">
        <f t="shared" si="19"/>
        <v>1.56199532</v>
      </c>
      <c r="I71" s="225">
        <f t="shared" si="19"/>
        <v>1.632993774</v>
      </c>
      <c r="J71" s="62">
        <f t="shared" si="15"/>
        <v>8.164983501</v>
      </c>
      <c r="K71" s="62">
        <f t="shared" si="16"/>
        <v>4</v>
      </c>
    </row>
  </sheetData>
  <mergeCells count="33">
    <mergeCell ref="B10:L10"/>
    <mergeCell ref="R10:AB10"/>
    <mergeCell ref="B11:F11"/>
    <mergeCell ref="H11:L11"/>
    <mergeCell ref="X11:AB11"/>
    <mergeCell ref="D12:E12"/>
    <mergeCell ref="J12:K12"/>
    <mergeCell ref="Z12:AA12"/>
    <mergeCell ref="R11:V11"/>
    <mergeCell ref="T12:U12"/>
    <mergeCell ref="B20:F20"/>
    <mergeCell ref="H20:L20"/>
    <mergeCell ref="X20:AB20"/>
    <mergeCell ref="D21:E21"/>
    <mergeCell ref="J21:K21"/>
    <mergeCell ref="Z21:AA21"/>
    <mergeCell ref="R20:V20"/>
    <mergeCell ref="T21:U21"/>
    <mergeCell ref="B29:F29"/>
    <mergeCell ref="H29:L29"/>
    <mergeCell ref="X29:AB29"/>
    <mergeCell ref="D30:E30"/>
    <mergeCell ref="J30:K30"/>
    <mergeCell ref="Z30:AA30"/>
    <mergeCell ref="B56:I56"/>
    <mergeCell ref="B65:K65"/>
    <mergeCell ref="R29:V29"/>
    <mergeCell ref="T30:U30"/>
    <mergeCell ref="B38:F38"/>
    <mergeCell ref="R38:V38"/>
    <mergeCell ref="D39:E39"/>
    <mergeCell ref="T39:U39"/>
    <mergeCell ref="B47:I47"/>
  </mergeCells>
  <drawing r:id="rId1"/>
</worksheet>
</file>