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DHEERAJ KUMAR\OneDrive\Desktop\pbl\203 FM\"/>
    </mc:Choice>
  </mc:AlternateContent>
  <xr:revisionPtr revIDLastSave="0" documentId="8_{87EC4B8E-E984-4DAD-AD18-2DECB4758375}" xr6:coauthVersionLast="47" xr6:coauthVersionMax="47" xr10:uidLastSave="{00000000-0000-0000-0000-000000000000}"/>
  <bookViews>
    <workbookView xWindow="-110" yWindow="-110" windowWidth="19420" windowHeight="10300" xr2:uid="{5879C415-2105-4A33-AD10-33A62AE9559C}"/>
  </bookViews>
  <sheets>
    <sheet name="google" sheetId="2" r:id="rId1"/>
    <sheet name="BS" sheetId="3"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0" i="3" l="1"/>
  <c r="D40" i="3"/>
  <c r="E40" i="3"/>
  <c r="F40" i="3"/>
  <c r="G40" i="3"/>
  <c r="H40" i="3"/>
  <c r="I40" i="3"/>
  <c r="J40" i="3"/>
  <c r="K40" i="3"/>
  <c r="L40" i="3"/>
  <c r="F43" i="2"/>
  <c r="E42" i="2"/>
  <c r="F41" i="2"/>
  <c r="L40" i="2"/>
  <c r="L41" i="2" s="1"/>
  <c r="L42" i="2" s="1"/>
  <c r="F39" i="2"/>
  <c r="L36" i="2"/>
  <c r="H34" i="2"/>
  <c r="H33" i="2"/>
  <c r="F33" i="2"/>
  <c r="H32" i="2"/>
  <c r="F32" i="2"/>
  <c r="F34" i="2" s="1"/>
  <c r="F29" i="2"/>
  <c r="L26" i="2"/>
  <c r="L20" i="2"/>
  <c r="F20" i="2"/>
  <c r="F21" i="2" s="1"/>
  <c r="L18" i="2"/>
  <c r="W17" i="2"/>
  <c r="L16" i="2"/>
  <c r="F16" i="2"/>
  <c r="X14" i="2"/>
  <c r="L14" i="2"/>
  <c r="L32" i="2" s="1"/>
  <c r="F13" i="2"/>
  <c r="G12" i="2"/>
  <c r="X11" i="2"/>
  <c r="L10" i="2"/>
  <c r="V9" i="2"/>
  <c r="L8" i="2"/>
  <c r="L9" i="2" s="1"/>
  <c r="G6" i="2"/>
  <c r="F6" i="2"/>
  <c r="X13" i="2" s="1"/>
  <c r="X16" i="2" s="1"/>
  <c r="G5" i="2"/>
  <c r="H3" i="2"/>
  <c r="L3" i="2" s="1"/>
  <c r="L4" i="2" l="1"/>
  <c r="L38" i="2"/>
  <c r="L5" i="2"/>
  <c r="F23" i="2"/>
  <c r="G22" i="2"/>
  <c r="H4" i="2"/>
  <c r="L15" i="2"/>
  <c r="L33" i="2" s="1"/>
  <c r="L34" i="2" s="1"/>
  <c r="H5" i="2" l="1"/>
  <c r="H6" i="2" s="1"/>
  <c r="H13" i="2" s="1"/>
  <c r="H12" i="2"/>
  <c r="F27" i="2"/>
  <c r="F25" i="2"/>
  <c r="F35" i="2"/>
  <c r="F37" i="2" s="1"/>
  <c r="L6" i="2"/>
  <c r="H21" i="2" l="1"/>
  <c r="H28" i="2"/>
  <c r="L12" i="2"/>
  <c r="L11" i="2" s="1"/>
  <c r="L13" i="2" l="1"/>
  <c r="H22" i="2"/>
  <c r="H23" i="2"/>
  <c r="H25" i="2" l="1"/>
  <c r="H35" i="2"/>
  <c r="H37" i="2" s="1"/>
  <c r="H30" i="2"/>
  <c r="H39" i="2" s="1"/>
  <c r="H27" i="2"/>
  <c r="H43" i="2"/>
  <c r="H29" i="2"/>
  <c r="L21" i="2"/>
  <c r="L28" i="2"/>
  <c r="L22" i="2" l="1"/>
  <c r="L23" i="2"/>
  <c r="L35" i="2" l="1"/>
  <c r="L37" i="2" s="1"/>
  <c r="L30" i="2"/>
  <c r="L39" i="2" s="1"/>
  <c r="L27" i="2"/>
  <c r="L31" i="2"/>
  <c r="L43" i="2" s="1"/>
  <c r="L25" i="2"/>
</calcChain>
</file>

<file path=xl/sharedStrings.xml><?xml version="1.0" encoding="utf-8"?>
<sst xmlns="http://schemas.openxmlformats.org/spreadsheetml/2006/main" count="170" uniqueCount="138">
  <si>
    <t>BREAKDOWN</t>
  </si>
  <si>
    <t>TTM</t>
  </si>
  <si>
    <t>TYPE 1 - when we change operating revenue by 5%</t>
  </si>
  <si>
    <t>TORNADO CHANGE IN %</t>
  </si>
  <si>
    <t>BASIS</t>
  </si>
  <si>
    <t>TORNADO CHANGE IN AMOUNT</t>
  </si>
  <si>
    <t>12/30/2023</t>
  </si>
  <si>
    <t>12/30/2022</t>
  </si>
  <si>
    <t>12/30/2021</t>
  </si>
  <si>
    <t>Operating Revenue</t>
  </si>
  <si>
    <t>HYPOTHETICAL</t>
  </si>
  <si>
    <t>Total Revenue ↓</t>
  </si>
  <si>
    <r>
      <t>Trailing 12-month</t>
    </r>
    <r>
      <rPr>
        <sz val="10"/>
        <color rgb="FF202124"/>
        <rFont val="Arial"/>
        <family val="2"/>
      </rPr>
      <t>, or TTM, refers to the past 12 consecutive months of a company's performance data used for reporting financial figures. By consistently evaluating trailing 12-month numbers, company financials can be evaluated both internally and externally without regard for the artificiality of fiscal year-end.</t>
    </r>
  </si>
  <si>
    <t>(-)Cost of Revenue</t>
  </si>
  <si>
    <t>of sales</t>
  </si>
  <si>
    <t>past trends (44.62%,43.06%,43.37%)</t>
  </si>
  <si>
    <t>Gross Profit</t>
  </si>
  <si>
    <t>General &amp; Administrative Expense</t>
  </si>
  <si>
    <t>▼</t>
  </si>
  <si>
    <t>Other G and A</t>
  </si>
  <si>
    <t>of selling general and admin expense</t>
  </si>
  <si>
    <t>past trends (37.04%,37.18%,37.09%)</t>
  </si>
  <si>
    <t>Selling &amp; Marketing Expense</t>
  </si>
  <si>
    <t>past trends (62.91%,62.82%,62.96%)</t>
  </si>
  <si>
    <t>Selling General and Administrative</t>
  </si>
  <si>
    <t>increase than of previous year</t>
  </si>
  <si>
    <t>hypothetical</t>
  </si>
  <si>
    <t>Research &amp; Development</t>
  </si>
  <si>
    <t>of previous year</t>
  </si>
  <si>
    <t>past trends (50.6%,48.29%,46.42%)</t>
  </si>
  <si>
    <t>(-)Operating Expense</t>
  </si>
  <si>
    <t>past trends (29%,29%,26%)</t>
  </si>
  <si>
    <t>Operating Income</t>
  </si>
  <si>
    <t>Interest Income Non Operating</t>
  </si>
  <si>
    <t xml:space="preserve">of net non operating interest expense </t>
  </si>
  <si>
    <t>past trends (108%,119%,130%)</t>
  </si>
  <si>
    <t>(-) Interest Expense Non Operating</t>
  </si>
  <si>
    <t>difference</t>
  </si>
  <si>
    <t>Net Non Operating Interest Income Expense</t>
  </si>
  <si>
    <t>past trends (57.58%,95.76)</t>
  </si>
  <si>
    <t>Gain on Sale of Security</t>
  </si>
  <si>
    <t>no sale of security</t>
  </si>
  <si>
    <t>past trends</t>
  </si>
  <si>
    <t>Earnings from Equity Interest</t>
  </si>
  <si>
    <t>Other Non Operating Income Expenses</t>
  </si>
  <si>
    <t>no expense to earning non operating income</t>
  </si>
  <si>
    <t>Other Income Expense</t>
  </si>
  <si>
    <t>Pretax Income</t>
  </si>
  <si>
    <t>(-) Tax Provision</t>
  </si>
  <si>
    <t>of pretax income</t>
  </si>
  <si>
    <t>past trends (16.20%,15.92%,13.91%)</t>
  </si>
  <si>
    <t>Net Income Common Stockholders</t>
  </si>
  <si>
    <t>Weighted Average Number of Common Shares Outstanding</t>
  </si>
  <si>
    <t>shares outstanding</t>
  </si>
  <si>
    <t>Basic EPS</t>
  </si>
  <si>
    <t>Diluted Average Shares</t>
  </si>
  <si>
    <t>of common shares O/S</t>
  </si>
  <si>
    <t>"Diluted Average Shares" refers to the number of common shares that would be outstanding if all dilutive securities were exercised or converted into common shares. Dilutive securities include stock options, warrants, convertible bonds, convertible preferred stock, and any other financial instruments that could potentially increase the number of common shares outstanding.</t>
  </si>
  <si>
    <t>Diluted EPS</t>
  </si>
  <si>
    <t>Total Operating Income as Reported</t>
  </si>
  <si>
    <t>given above</t>
  </si>
  <si>
    <t>TAKEN FROM ABOVE</t>
  </si>
  <si>
    <t>Total Expenses</t>
  </si>
  <si>
    <t>Net Income from Continuing &amp; Discontinued Operation</t>
  </si>
  <si>
    <t>Normalized Income</t>
  </si>
  <si>
    <t>of net income of common shareholders</t>
  </si>
  <si>
    <t>past trends (86.74%,92.03%,97.6%)</t>
  </si>
  <si>
    <t>Normalized income refers to the adjusted income of a company that excludes unusual or non-recurring items, providing a clearer view of its ongoing operational performance. It allows investors and analysts to assess the company's profitability without the distortion caused by one-time events or irregular expenses.</t>
  </si>
  <si>
    <t>Interest Income</t>
  </si>
  <si>
    <t>Interest Expense</t>
  </si>
  <si>
    <t>Net Interest Income</t>
  </si>
  <si>
    <t>EBIT</t>
  </si>
  <si>
    <t>EBIT (Earnings Before Interest and Taxes) is calculated by adding back interest expense and taxes to the reported net income.</t>
  </si>
  <si>
    <t>Depreciation</t>
  </si>
  <si>
    <t>EBITDA</t>
  </si>
  <si>
    <t xml:space="preserve">EBITDA (Earnings Before Interest, Taxes, Depreciation, and Amortization) is calculated by adding back interest, taxes, depreciation, and amortization expenses to the operating income. </t>
  </si>
  <si>
    <t>Cost of Revenue (COGS)</t>
  </si>
  <si>
    <t>of operative revenue</t>
  </si>
  <si>
    <t>past trends (43%,45%,43%)</t>
  </si>
  <si>
    <t>Net Income from Continuing Operation Net Minority Interest</t>
  </si>
  <si>
    <t>Total Unusual Items Excluding Goodwill</t>
  </si>
  <si>
    <t>Total Unusual Items</t>
  </si>
  <si>
    <t>Tax Effect of Unusual Items</t>
  </si>
  <si>
    <t>of total unusual items</t>
  </si>
  <si>
    <t>past trends (13.90%,15.9%,16.2%)</t>
  </si>
  <si>
    <t>Normalized EBITDA</t>
  </si>
  <si>
    <t>Total Current Assets+Total Non-Current Assets</t>
  </si>
  <si>
    <t>Total Current Assets</t>
  </si>
  <si>
    <r>
      <rPr>
        <sz val="9"/>
        <rFont val="Arial MT"/>
        <family val="2"/>
      </rPr>
      <t>OtherCurrentAssets</t>
    </r>
  </si>
  <si>
    <r>
      <rPr>
        <sz val="9"/>
        <rFont val="Arial MT"/>
        <family val="2"/>
      </rPr>
      <t>Short Term Loans And Advances</t>
    </r>
  </si>
  <si>
    <r>
      <rPr>
        <sz val="9"/>
        <rFont val="Arial MT"/>
        <family val="2"/>
      </rPr>
      <t>Cash And Cash Equivalents</t>
    </r>
  </si>
  <si>
    <r>
      <rPr>
        <sz val="9"/>
        <rFont val="Arial MT"/>
        <family val="2"/>
      </rPr>
      <t>Trade Receivables</t>
    </r>
  </si>
  <si>
    <r>
      <rPr>
        <sz val="9"/>
        <rFont val="Arial MT"/>
        <family val="2"/>
      </rPr>
      <t>Inventories</t>
    </r>
  </si>
  <si>
    <r>
      <rPr>
        <sz val="9"/>
        <rFont val="Arial MT"/>
        <family val="2"/>
      </rPr>
      <t>Current Investments</t>
    </r>
  </si>
  <si>
    <r>
      <rPr>
        <sz val="9"/>
        <rFont val="Arial MT"/>
        <family val="2"/>
      </rPr>
      <t>CURRENT ASSETS</t>
    </r>
  </si>
  <si>
    <t>Total Non-Current Assets</t>
  </si>
  <si>
    <r>
      <rPr>
        <sz val="9"/>
        <rFont val="Arial MT"/>
        <family val="2"/>
      </rPr>
      <t>Other Non-Current Assets</t>
    </r>
  </si>
  <si>
    <r>
      <rPr>
        <sz val="9"/>
        <rFont val="Arial MT"/>
        <family val="2"/>
      </rPr>
      <t>Long Term Loans And Advances</t>
    </r>
  </si>
  <si>
    <r>
      <rPr>
        <sz val="9"/>
        <rFont val="Arial MT"/>
        <family val="2"/>
      </rPr>
      <t>Non-Current Investments</t>
    </r>
  </si>
  <si>
    <r>
      <rPr>
        <sz val="9"/>
        <rFont val="Arial MT"/>
        <family val="2"/>
      </rPr>
      <t>Fixed Assets</t>
    </r>
  </si>
  <si>
    <r>
      <rPr>
        <sz val="9"/>
        <rFont val="Arial MT"/>
        <family val="2"/>
      </rPr>
      <t>Capital Work-In-Progress</t>
    </r>
  </si>
  <si>
    <r>
      <rPr>
        <sz val="9"/>
        <rFont val="Arial MT"/>
        <family val="2"/>
      </rPr>
      <t>Intangible Assets</t>
    </r>
  </si>
  <si>
    <r>
      <rPr>
        <sz val="9"/>
        <rFont val="Arial MT"/>
        <family val="2"/>
      </rPr>
      <t>Tangible Assets</t>
    </r>
  </si>
  <si>
    <r>
      <rPr>
        <sz val="9"/>
        <rFont val="Arial MT"/>
        <family val="2"/>
      </rPr>
      <t xml:space="preserve">ASSETS
</t>
    </r>
    <r>
      <rPr>
        <sz val="9"/>
        <rFont val="Arial MT"/>
        <family val="2"/>
      </rPr>
      <t>NON-CURRENT  ASSETS</t>
    </r>
  </si>
  <si>
    <r>
      <rPr>
        <sz val="9"/>
        <rFont val="Arial MT"/>
        <family val="2"/>
      </rPr>
      <t>Total Capital And Liabilities</t>
    </r>
  </si>
  <si>
    <r>
      <rPr>
        <sz val="9"/>
        <rFont val="Arial MT"/>
        <family val="2"/>
      </rPr>
      <t>Total Current Liabilities</t>
    </r>
  </si>
  <si>
    <r>
      <rPr>
        <sz val="9"/>
        <rFont val="Arial MT"/>
        <family val="2"/>
      </rPr>
      <t>Short Term Provisions</t>
    </r>
  </si>
  <si>
    <r>
      <rPr>
        <sz val="9"/>
        <rFont val="Arial MT"/>
        <family val="2"/>
      </rPr>
      <t>Other Current Liabilities</t>
    </r>
  </si>
  <si>
    <r>
      <rPr>
        <sz val="9"/>
        <rFont val="Arial MT"/>
        <family val="2"/>
      </rPr>
      <t>Trade Payables</t>
    </r>
  </si>
  <si>
    <r>
      <rPr>
        <sz val="9"/>
        <rFont val="Arial MT"/>
        <family val="2"/>
      </rPr>
      <t>Short Term Borrowings</t>
    </r>
  </si>
  <si>
    <r>
      <rPr>
        <sz val="9"/>
        <rFont val="Arial MT"/>
        <family val="2"/>
      </rPr>
      <t>CURRENT LIABILITIES</t>
    </r>
  </si>
  <si>
    <r>
      <rPr>
        <sz val="9"/>
        <rFont val="Arial MT"/>
        <family val="2"/>
      </rPr>
      <t xml:space="preserve">Total Non-Current </t>
    </r>
    <r>
      <rPr>
        <b/>
        <sz val="9"/>
        <rFont val="Arial"/>
        <family val="2"/>
      </rPr>
      <t>Liabilities</t>
    </r>
  </si>
  <si>
    <r>
      <rPr>
        <sz val="9"/>
        <rFont val="Arial MT"/>
        <family val="2"/>
      </rPr>
      <t>Long Term Provisions</t>
    </r>
  </si>
  <si>
    <r>
      <rPr>
        <sz val="9"/>
        <rFont val="Arial MT"/>
        <family val="2"/>
      </rPr>
      <t>Other Long Term Liabilities</t>
    </r>
  </si>
  <si>
    <r>
      <rPr>
        <sz val="9"/>
        <rFont val="Arial MT"/>
        <family val="2"/>
      </rPr>
      <t>Deferred Tax Liabilities [Net]</t>
    </r>
  </si>
  <si>
    <r>
      <rPr>
        <sz val="9"/>
        <rFont val="Arial MT"/>
        <family val="2"/>
      </rPr>
      <t>Long Term Borrowings</t>
    </r>
  </si>
  <si>
    <r>
      <rPr>
        <sz val="9"/>
        <rFont val="Arial MT"/>
        <family val="2"/>
      </rPr>
      <t>NON-CURRENT  LIABILITIES</t>
    </r>
  </si>
  <si>
    <r>
      <rPr>
        <sz val="9"/>
        <rFont val="Arial MT"/>
        <family val="2"/>
      </rPr>
      <t>Total Shareholders Funds</t>
    </r>
  </si>
  <si>
    <r>
      <rPr>
        <sz val="9"/>
        <rFont val="Arial MT"/>
        <family val="2"/>
      </rPr>
      <t>Total Reserves and Surplus</t>
    </r>
  </si>
  <si>
    <r>
      <rPr>
        <sz val="9"/>
        <rFont val="Arial MT"/>
        <family val="2"/>
      </rPr>
      <t>Reserves and Surplus</t>
    </r>
  </si>
  <si>
    <r>
      <rPr>
        <sz val="9"/>
        <rFont val="Arial MT"/>
        <family val="2"/>
      </rPr>
      <t>Total Share Capital</t>
    </r>
  </si>
  <si>
    <r>
      <rPr>
        <sz val="9"/>
        <rFont val="Arial MT"/>
        <family val="2"/>
      </rPr>
      <t>Equity Share Capital</t>
    </r>
  </si>
  <si>
    <r>
      <rPr>
        <b/>
        <sz val="9"/>
        <rFont val="Arial"/>
        <family val="2"/>
      </rPr>
      <t xml:space="preserve">EQUITIES AND LIABILITIES
</t>
    </r>
    <r>
      <rPr>
        <sz val="9"/>
        <rFont val="Arial MT"/>
        <family val="2"/>
      </rPr>
      <t>SHAREHOLDER'S  FUNDS</t>
    </r>
  </si>
  <si>
    <t>12 mths</t>
  </si>
  <si>
    <t>18 mths</t>
  </si>
  <si>
    <r>
      <rPr>
        <sz val="9"/>
        <rFont val="Arial MT"/>
        <family val="2"/>
      </rPr>
      <t>12 mths</t>
    </r>
  </si>
  <si>
    <t>Sep 14</t>
  </si>
  <si>
    <t>Sep 15</t>
  </si>
  <si>
    <t>Mar 16</t>
  </si>
  <si>
    <t>Mar 17</t>
  </si>
  <si>
    <t>Mar 18</t>
  </si>
  <si>
    <r>
      <rPr>
        <sz val="9"/>
        <rFont val="Arial MT"/>
        <family val="2"/>
      </rPr>
      <t>Mar 19</t>
    </r>
  </si>
  <si>
    <r>
      <rPr>
        <sz val="9"/>
        <rFont val="Arial MT"/>
        <family val="2"/>
      </rPr>
      <t>Mar 20</t>
    </r>
  </si>
  <si>
    <r>
      <rPr>
        <sz val="9"/>
        <rFont val="Arial MT"/>
        <family val="2"/>
      </rPr>
      <t>Mar 21</t>
    </r>
  </si>
  <si>
    <r>
      <rPr>
        <sz val="9"/>
        <rFont val="Arial MT"/>
        <family val="2"/>
      </rPr>
      <t>Mar 22</t>
    </r>
  </si>
  <si>
    <r>
      <rPr>
        <sz val="9"/>
        <rFont val="Arial MT"/>
        <family val="2"/>
      </rPr>
      <t>Mar 23</t>
    </r>
  </si>
  <si>
    <r>
      <rPr>
        <sz val="9"/>
        <rFont val="Arial MT"/>
        <family val="2"/>
      </rPr>
      <t>------------------- in Rs. Cr. -------------------</t>
    </r>
  </si>
  <si>
    <r>
      <rPr>
        <sz val="9"/>
        <rFont val="Arial MT"/>
        <family val="2"/>
      </rPr>
      <t>Standalone Balance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</si>
</sst>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7">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9.6"/>
      <color rgb="FF0D0D0D"/>
      <name val="Segoe UI"/>
      <family val="2"/>
    </font>
    <font>
      <sz val="10"/>
      <color rgb="FF040C28"/>
      <name val="Arial"/>
      <family val="2"/>
    </font>
    <font>
      <sz val="10"/>
      <color rgb="FF202124"/>
      <name val="Arial"/>
      <family val="2"/>
    </font>
    <font>
      <sz val="23"/>
      <color rgb="FF555555"/>
      <name val="Arial"/>
      <family val="2"/>
    </font>
    <font>
      <sz val="10"/>
      <color rgb="FF0D0D0D"/>
      <name val="Segoe UI"/>
      <family val="2"/>
    </font>
    <font>
      <sz val="9.6"/>
      <color rgb="FFFF0000"/>
      <name val="Segoe UI"/>
      <family val="2"/>
    </font>
    <font>
      <sz val="9.6"/>
      <color theme="1"/>
      <name val="Segoe UI"/>
      <family val="2"/>
    </font>
    <font>
      <sz val="10"/>
      <color rgb="FF000000"/>
      <name val="Times New Roman"/>
      <charset val="204"/>
    </font>
    <font>
      <sz val="9"/>
      <color rgb="FF000000"/>
      <name val="Arial MT"/>
      <family val="2"/>
    </font>
    <font>
      <sz val="10"/>
      <color rgb="FF000000"/>
      <name val="Times New Roman"/>
      <family val="1"/>
    </font>
    <font>
      <sz val="9"/>
      <name val="Arial MT"/>
    </font>
    <font>
      <sz val="9"/>
      <name val="Arial MT"/>
      <family val="2"/>
    </font>
    <font>
      <b/>
      <sz val="9"/>
      <name val="Arial"/>
      <family val="2"/>
    </font>
  </fonts>
  <fills count="7">
    <fill>
      <patternFill patternType="none"/>
    </fill>
    <fill>
      <patternFill patternType="gray125"/>
    </fill>
    <fill>
      <patternFill patternType="solid">
        <fgColor theme="9" tint="0.39997558519241921"/>
        <bgColor indexed="64"/>
      </patternFill>
    </fill>
    <fill>
      <patternFill patternType="solid">
        <fgColor theme="8"/>
        <bgColor indexed="64"/>
      </patternFill>
    </fill>
    <fill>
      <patternFill patternType="solid">
        <fgColor theme="5" tint="0.79998168889431442"/>
        <bgColor indexed="64"/>
      </patternFill>
    </fill>
    <fill>
      <patternFill patternType="solid">
        <fgColor theme="5"/>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rgb="FFEDEDED"/>
      </right>
      <top/>
      <bottom/>
      <diagonal/>
    </border>
    <border>
      <left style="thin">
        <color rgb="FFEDEDED"/>
      </left>
      <right/>
      <top/>
      <bottom/>
      <diagonal/>
    </border>
    <border>
      <left style="thin">
        <color rgb="FFEDEDED"/>
      </left>
      <right style="thin">
        <color rgb="FFEDEDED"/>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cellStyleXfs>
  <cellXfs count="136">
    <xf numFmtId="0" fontId="0" fillId="0" borderId="0" xfId="0"/>
    <xf numFmtId="3" fontId="4" fillId="2" borderId="1" xfId="0" applyNumberFormat="1" applyFont="1" applyFill="1" applyBorder="1" applyAlignment="1">
      <alignment vertical="top" wrapText="1"/>
    </xf>
    <xf numFmtId="0" fontId="0" fillId="3" borderId="2" xfId="0" applyFill="1" applyBorder="1"/>
    <xf numFmtId="0" fontId="3" fillId="3" borderId="3" xfId="0" applyFont="1" applyFill="1" applyBorder="1"/>
    <xf numFmtId="43" fontId="0" fillId="3" borderId="3" xfId="1" applyFont="1" applyFill="1" applyBorder="1"/>
    <xf numFmtId="10" fontId="0" fillId="3" borderId="3" xfId="1" applyNumberFormat="1" applyFont="1" applyFill="1" applyBorder="1"/>
    <xf numFmtId="43" fontId="0" fillId="3" borderId="3" xfId="1" applyFont="1" applyFill="1" applyBorder="1" applyAlignment="1">
      <alignment horizontal="center" wrapText="1"/>
    </xf>
    <xf numFmtId="43" fontId="0" fillId="3" borderId="3" xfId="1" applyFont="1" applyFill="1" applyBorder="1" applyAlignment="1">
      <alignment horizontal="center" wrapText="1"/>
    </xf>
    <xf numFmtId="0" fontId="0" fillId="3" borderId="4" xfId="0" applyFill="1" applyBorder="1"/>
    <xf numFmtId="43" fontId="0" fillId="0" borderId="0" xfId="1" applyFont="1" applyFill="1" applyBorder="1"/>
    <xf numFmtId="0" fontId="0" fillId="3" borderId="5" xfId="0" applyFill="1" applyBorder="1"/>
    <xf numFmtId="0" fontId="0" fillId="3" borderId="1" xfId="0" applyFill="1" applyBorder="1"/>
    <xf numFmtId="0" fontId="0" fillId="3" borderId="1" xfId="0" applyFill="1" applyBorder="1" applyAlignment="1">
      <alignment vertical="top"/>
    </xf>
    <xf numFmtId="0" fontId="0" fillId="3" borderId="0" xfId="0" applyFill="1"/>
    <xf numFmtId="0" fontId="0" fillId="3" borderId="6" xfId="0" applyFill="1" applyBorder="1"/>
    <xf numFmtId="0" fontId="3" fillId="3" borderId="1" xfId="0" applyFont="1" applyFill="1" applyBorder="1"/>
    <xf numFmtId="43" fontId="0" fillId="3" borderId="1" xfId="1" applyFont="1" applyFill="1" applyBorder="1"/>
    <xf numFmtId="10" fontId="0" fillId="3" borderId="1" xfId="1" applyNumberFormat="1" applyFont="1" applyFill="1" applyBorder="1"/>
    <xf numFmtId="43" fontId="0" fillId="3" borderId="1" xfId="1" applyFont="1" applyFill="1" applyBorder="1" applyAlignment="1">
      <alignment horizontal="center" wrapText="1"/>
    </xf>
    <xf numFmtId="43" fontId="0" fillId="3" borderId="1" xfId="1" applyFont="1" applyFill="1" applyBorder="1" applyAlignment="1">
      <alignment horizontal="center" wrapText="1"/>
    </xf>
    <xf numFmtId="43" fontId="0" fillId="3" borderId="7" xfId="1" applyFont="1" applyFill="1" applyBorder="1" applyAlignment="1">
      <alignment horizontal="center" wrapText="1"/>
    </xf>
    <xf numFmtId="0" fontId="0" fillId="4" borderId="6" xfId="0" applyFill="1" applyBorder="1"/>
    <xf numFmtId="0" fontId="4" fillId="4" borderId="1" xfId="0" applyFont="1" applyFill="1" applyBorder="1" applyAlignment="1">
      <alignment vertical="top" wrapText="1"/>
    </xf>
    <xf numFmtId="43" fontId="4" fillId="4" borderId="1" xfId="1" applyFont="1" applyFill="1" applyBorder="1" applyAlignment="1">
      <alignment vertical="top" wrapText="1"/>
    </xf>
    <xf numFmtId="10" fontId="4" fillId="4" borderId="1" xfId="1" applyNumberFormat="1" applyFont="1" applyFill="1" applyBorder="1" applyAlignment="1">
      <alignment vertical="top" wrapText="1"/>
    </xf>
    <xf numFmtId="9" fontId="4" fillId="4" borderId="1" xfId="1" applyNumberFormat="1" applyFont="1" applyFill="1" applyBorder="1" applyAlignment="1">
      <alignment vertical="top" wrapText="1"/>
    </xf>
    <xf numFmtId="43" fontId="4" fillId="4" borderId="7" xfId="1" applyFont="1" applyFill="1" applyBorder="1" applyAlignment="1">
      <alignment vertical="top" wrapText="1"/>
    </xf>
    <xf numFmtId="43" fontId="4" fillId="0" borderId="0" xfId="1" applyFont="1" applyFill="1" applyBorder="1" applyAlignment="1">
      <alignment vertical="top" wrapText="1"/>
    </xf>
    <xf numFmtId="3" fontId="4" fillId="4" borderId="5" xfId="0" applyNumberFormat="1" applyFont="1" applyFill="1" applyBorder="1" applyAlignment="1">
      <alignment vertical="top" wrapText="1"/>
    </xf>
    <xf numFmtId="3" fontId="4" fillId="4" borderId="1" xfId="0" applyNumberFormat="1" applyFont="1" applyFill="1" applyBorder="1" applyAlignment="1">
      <alignment vertical="top" wrapText="1"/>
    </xf>
    <xf numFmtId="0" fontId="0" fillId="4" borderId="0" xfId="0" applyFill="1"/>
    <xf numFmtId="0" fontId="5" fillId="4" borderId="0" xfId="0" applyFont="1" applyFill="1"/>
    <xf numFmtId="10" fontId="4" fillId="0" borderId="0" xfId="2" applyNumberFormat="1" applyFont="1" applyFill="1" applyBorder="1" applyAlignment="1">
      <alignment vertical="top" wrapText="1"/>
    </xf>
    <xf numFmtId="0" fontId="0" fillId="5" borderId="6" xfId="0" applyFill="1" applyBorder="1"/>
    <xf numFmtId="0" fontId="4" fillId="5" borderId="1" xfId="0" applyFont="1" applyFill="1" applyBorder="1" applyAlignment="1">
      <alignment vertical="top" wrapText="1"/>
    </xf>
    <xf numFmtId="43" fontId="4" fillId="5" borderId="1" xfId="1" applyFont="1" applyFill="1" applyBorder="1" applyAlignment="1">
      <alignment vertical="top" wrapText="1"/>
    </xf>
    <xf numFmtId="10" fontId="4" fillId="5" borderId="1" xfId="1" applyNumberFormat="1" applyFont="1" applyFill="1" applyBorder="1" applyAlignment="1">
      <alignment vertical="top" wrapText="1"/>
    </xf>
    <xf numFmtId="43" fontId="4" fillId="5" borderId="7" xfId="1" applyFont="1" applyFill="1" applyBorder="1" applyAlignment="1">
      <alignment vertical="top" wrapText="1"/>
    </xf>
    <xf numFmtId="3" fontId="4" fillId="5" borderId="5" xfId="0" applyNumberFormat="1" applyFont="1" applyFill="1" applyBorder="1" applyAlignment="1">
      <alignment vertical="top" wrapText="1"/>
    </xf>
    <xf numFmtId="3" fontId="4" fillId="5" borderId="1" xfId="0" applyNumberFormat="1" applyFont="1" applyFill="1" applyBorder="1" applyAlignment="1">
      <alignment vertical="top" wrapText="1"/>
    </xf>
    <xf numFmtId="0" fontId="0" fillId="5" borderId="0" xfId="0" applyFill="1"/>
    <xf numFmtId="0" fontId="0" fillId="0" borderId="6" xfId="0" applyBorder="1"/>
    <xf numFmtId="0" fontId="4" fillId="2" borderId="1" xfId="0" applyFont="1" applyFill="1" applyBorder="1" applyAlignment="1">
      <alignment horizontal="right" vertical="top" wrapText="1"/>
    </xf>
    <xf numFmtId="43" fontId="0" fillId="0" borderId="1" xfId="1" applyFont="1" applyBorder="1"/>
    <xf numFmtId="10" fontId="4" fillId="0" borderId="1" xfId="1" applyNumberFormat="1" applyFont="1" applyFill="1" applyBorder="1" applyAlignment="1">
      <alignment vertical="top" wrapText="1"/>
    </xf>
    <xf numFmtId="43" fontId="4" fillId="0" borderId="1" xfId="1" applyFont="1" applyFill="1" applyBorder="1" applyAlignment="1">
      <alignment vertical="top" wrapText="1"/>
    </xf>
    <xf numFmtId="43" fontId="4" fillId="0" borderId="7" xfId="1" applyFont="1" applyFill="1" applyBorder="1" applyAlignment="1">
      <alignment vertical="top" wrapText="1"/>
    </xf>
    <xf numFmtId="3" fontId="4" fillId="0" borderId="5" xfId="0" applyNumberFormat="1" applyFont="1" applyBorder="1" applyAlignment="1">
      <alignment vertical="top" wrapText="1"/>
    </xf>
    <xf numFmtId="3" fontId="4" fillId="0" borderId="1" xfId="0" applyNumberFormat="1" applyFont="1" applyBorder="1" applyAlignment="1">
      <alignment vertical="top" wrapText="1"/>
    </xf>
    <xf numFmtId="9" fontId="4" fillId="0" borderId="1" xfId="1" applyNumberFormat="1" applyFont="1" applyFill="1" applyBorder="1" applyAlignment="1">
      <alignment vertical="top" wrapText="1"/>
    </xf>
    <xf numFmtId="3" fontId="4" fillId="6" borderId="1" xfId="0" applyNumberFormat="1" applyFont="1" applyFill="1" applyBorder="1" applyAlignment="1">
      <alignment vertical="top" wrapText="1"/>
    </xf>
    <xf numFmtId="9" fontId="4" fillId="0" borderId="1" xfId="2" applyFont="1" applyFill="1" applyBorder="1" applyAlignment="1">
      <alignment vertical="top" wrapText="1"/>
    </xf>
    <xf numFmtId="3" fontId="0" fillId="0" borderId="0" xfId="0" applyNumberFormat="1"/>
    <xf numFmtId="0" fontId="7" fillId="0" borderId="0" xfId="0" applyFont="1"/>
    <xf numFmtId="9" fontId="4" fillId="4" borderId="1" xfId="2" applyFont="1" applyFill="1" applyBorder="1" applyAlignment="1">
      <alignment vertical="top" wrapText="1"/>
    </xf>
    <xf numFmtId="3" fontId="0" fillId="5" borderId="0" xfId="0" applyNumberFormat="1" applyFill="1"/>
    <xf numFmtId="0" fontId="4" fillId="2" borderId="1" xfId="0" applyFont="1" applyFill="1" applyBorder="1" applyAlignment="1">
      <alignment vertical="top" wrapText="1"/>
    </xf>
    <xf numFmtId="0" fontId="0" fillId="2" borderId="1" xfId="0" applyFill="1" applyBorder="1"/>
    <xf numFmtId="43" fontId="0" fillId="0" borderId="1" xfId="1" applyFont="1" applyFill="1" applyBorder="1"/>
    <xf numFmtId="10" fontId="0" fillId="0" borderId="1" xfId="1" applyNumberFormat="1" applyFont="1" applyFill="1" applyBorder="1"/>
    <xf numFmtId="43" fontId="0" fillId="5" borderId="1" xfId="1" applyFont="1" applyFill="1" applyBorder="1"/>
    <xf numFmtId="10" fontId="0" fillId="5" borderId="1" xfId="1" applyNumberFormat="1" applyFont="1" applyFill="1" applyBorder="1"/>
    <xf numFmtId="9" fontId="4" fillId="5" borderId="1" xfId="2" applyFont="1" applyFill="1" applyBorder="1" applyAlignment="1">
      <alignment vertical="top" wrapText="1"/>
    </xf>
    <xf numFmtId="0" fontId="0" fillId="5" borderId="1" xfId="0" applyFill="1" applyBorder="1"/>
    <xf numFmtId="0" fontId="4" fillId="5" borderId="5" xfId="0" applyFont="1" applyFill="1" applyBorder="1" applyAlignment="1">
      <alignment vertical="top" wrapText="1"/>
    </xf>
    <xf numFmtId="0" fontId="8" fillId="4" borderId="0" xfId="0" applyFont="1" applyFill="1"/>
    <xf numFmtId="0" fontId="2" fillId="4" borderId="6" xfId="0" applyFont="1" applyFill="1" applyBorder="1"/>
    <xf numFmtId="0" fontId="9" fillId="4" borderId="1" xfId="0" applyFont="1" applyFill="1" applyBorder="1" applyAlignment="1">
      <alignment vertical="top" wrapText="1"/>
    </xf>
    <xf numFmtId="43" fontId="9" fillId="4" borderId="1" xfId="1" applyFont="1" applyFill="1" applyBorder="1" applyAlignment="1">
      <alignment vertical="top" wrapText="1"/>
    </xf>
    <xf numFmtId="43" fontId="2" fillId="4" borderId="1" xfId="1" applyFont="1" applyFill="1" applyBorder="1"/>
    <xf numFmtId="10" fontId="2" fillId="4" borderId="1" xfId="1" applyNumberFormat="1" applyFont="1" applyFill="1" applyBorder="1"/>
    <xf numFmtId="43" fontId="9" fillId="4" borderId="7" xfId="1" applyFont="1" applyFill="1" applyBorder="1" applyAlignment="1">
      <alignment vertical="top" wrapText="1"/>
    </xf>
    <xf numFmtId="43" fontId="9" fillId="0" borderId="0" xfId="1" applyFont="1" applyFill="1" applyBorder="1" applyAlignment="1">
      <alignment vertical="top" wrapText="1"/>
    </xf>
    <xf numFmtId="3" fontId="9" fillId="4" borderId="5" xfId="0" applyNumberFormat="1" applyFont="1" applyFill="1" applyBorder="1" applyAlignment="1">
      <alignment vertical="top" wrapText="1"/>
    </xf>
    <xf numFmtId="3" fontId="9" fillId="4" borderId="1" xfId="0" applyNumberFormat="1" applyFont="1" applyFill="1" applyBorder="1" applyAlignment="1">
      <alignment vertical="top" wrapText="1"/>
    </xf>
    <xf numFmtId="0" fontId="2" fillId="4" borderId="0" xfId="0" applyFont="1" applyFill="1"/>
    <xf numFmtId="0" fontId="0" fillId="6" borderId="6" xfId="0" applyFill="1" applyBorder="1"/>
    <xf numFmtId="0" fontId="4" fillId="6" borderId="1" xfId="0" applyFont="1" applyFill="1" applyBorder="1" applyAlignment="1">
      <alignment vertical="top" wrapText="1"/>
    </xf>
    <xf numFmtId="43" fontId="4" fillId="6" borderId="1" xfId="1" applyFont="1" applyFill="1" applyBorder="1" applyAlignment="1">
      <alignment vertical="top" wrapText="1"/>
    </xf>
    <xf numFmtId="9" fontId="4" fillId="6" borderId="1" xfId="2" applyFont="1" applyFill="1" applyBorder="1" applyAlignment="1">
      <alignment vertical="top" wrapText="1"/>
    </xf>
    <xf numFmtId="43" fontId="4" fillId="6" borderId="7" xfId="1" applyFont="1" applyFill="1" applyBorder="1" applyAlignment="1">
      <alignment vertical="top" wrapText="1"/>
    </xf>
    <xf numFmtId="0" fontId="0" fillId="6" borderId="0" xfId="0" applyFill="1"/>
    <xf numFmtId="3" fontId="4" fillId="6" borderId="5" xfId="0" applyNumberFormat="1" applyFont="1" applyFill="1" applyBorder="1" applyAlignment="1">
      <alignment vertical="top" wrapText="1"/>
    </xf>
    <xf numFmtId="0" fontId="8" fillId="6" borderId="0" xfId="0" applyFont="1" applyFill="1"/>
    <xf numFmtId="0" fontId="8" fillId="5" borderId="0" xfId="0" applyFont="1" applyFill="1"/>
    <xf numFmtId="43" fontId="4" fillId="5" borderId="1" xfId="0" applyNumberFormat="1" applyFont="1" applyFill="1" applyBorder="1" applyAlignment="1">
      <alignment vertical="top" wrapText="1"/>
    </xf>
    <xf numFmtId="43" fontId="0" fillId="4" borderId="1" xfId="1" applyFont="1" applyFill="1" applyBorder="1"/>
    <xf numFmtId="10" fontId="0" fillId="4" borderId="1" xfId="1" applyNumberFormat="1" applyFont="1" applyFill="1" applyBorder="1"/>
    <xf numFmtId="10" fontId="4" fillId="6" borderId="1" xfId="1" applyNumberFormat="1" applyFont="1" applyFill="1" applyBorder="1" applyAlignment="1">
      <alignment vertical="top" wrapText="1"/>
    </xf>
    <xf numFmtId="10" fontId="4" fillId="4" borderId="1" xfId="2" applyNumberFormat="1" applyFont="1" applyFill="1" applyBorder="1" applyAlignment="1">
      <alignment vertical="top" wrapText="1"/>
    </xf>
    <xf numFmtId="10" fontId="0" fillId="4" borderId="0" xfId="0" applyNumberFormat="1" applyFill="1"/>
    <xf numFmtId="0" fontId="0" fillId="5" borderId="8" xfId="0" applyFill="1" applyBorder="1"/>
    <xf numFmtId="0" fontId="10" fillId="5" borderId="9" xfId="0" applyFont="1" applyFill="1" applyBorder="1" applyAlignment="1">
      <alignment vertical="top" wrapText="1"/>
    </xf>
    <xf numFmtId="43" fontId="0" fillId="5" borderId="9" xfId="0" applyNumberFormat="1" applyFill="1" applyBorder="1"/>
    <xf numFmtId="10" fontId="0" fillId="5" borderId="9" xfId="0" applyNumberFormat="1" applyFill="1" applyBorder="1"/>
    <xf numFmtId="43" fontId="10" fillId="5" borderId="9" xfId="1" applyFont="1" applyFill="1" applyBorder="1" applyAlignment="1">
      <alignment vertical="top" wrapText="1"/>
    </xf>
    <xf numFmtId="43" fontId="10" fillId="5" borderId="10" xfId="1" applyFont="1" applyFill="1" applyBorder="1" applyAlignment="1">
      <alignment vertical="top" wrapText="1"/>
    </xf>
    <xf numFmtId="43" fontId="10" fillId="0" borderId="0" xfId="1" applyFont="1" applyFill="1" applyBorder="1" applyAlignment="1">
      <alignment vertical="top" wrapText="1"/>
    </xf>
    <xf numFmtId="3" fontId="10" fillId="5" borderId="5" xfId="0" applyNumberFormat="1" applyFont="1" applyFill="1" applyBorder="1" applyAlignment="1">
      <alignment vertical="top" wrapText="1"/>
    </xf>
    <xf numFmtId="3" fontId="10" fillId="5" borderId="1" xfId="0" applyNumberFormat="1" applyFont="1" applyFill="1" applyBorder="1" applyAlignment="1">
      <alignment vertical="top" wrapText="1"/>
    </xf>
    <xf numFmtId="43" fontId="0" fillId="0" borderId="0" xfId="1" applyFont="1"/>
    <xf numFmtId="10" fontId="0" fillId="0" borderId="0" xfId="1" applyNumberFormat="1" applyFont="1" applyFill="1"/>
    <xf numFmtId="43" fontId="0" fillId="0" borderId="0" xfId="1" applyFont="1" applyFill="1"/>
    <xf numFmtId="0" fontId="11" fillId="0" borderId="0" xfId="3" applyAlignment="1">
      <alignment horizontal="left" vertical="top"/>
    </xf>
    <xf numFmtId="4" fontId="12" fillId="6" borderId="0" xfId="3" applyNumberFormat="1" applyFont="1" applyFill="1" applyAlignment="1">
      <alignment horizontal="right" vertical="top" shrinkToFit="1"/>
    </xf>
    <xf numFmtId="0" fontId="11" fillId="6" borderId="0" xfId="3" applyFill="1" applyAlignment="1">
      <alignment horizontal="left" vertical="top"/>
    </xf>
    <xf numFmtId="0" fontId="13" fillId="6" borderId="0" xfId="3" applyFont="1" applyFill="1" applyAlignment="1">
      <alignment horizontal="left" vertical="top"/>
    </xf>
    <xf numFmtId="0" fontId="14" fillId="0" borderId="0" xfId="3" applyFont="1" applyAlignment="1">
      <alignment horizontal="right" vertical="top" wrapText="1"/>
    </xf>
    <xf numFmtId="4" fontId="12" fillId="0" borderId="11" xfId="3" applyNumberFormat="1" applyFont="1" applyBorder="1" applyAlignment="1">
      <alignment horizontal="right" vertical="top" shrinkToFit="1"/>
    </xf>
    <xf numFmtId="4" fontId="12" fillId="0" borderId="0" xfId="3" applyNumberFormat="1" applyFont="1" applyAlignment="1">
      <alignment horizontal="right" vertical="top" shrinkToFit="1"/>
    </xf>
    <xf numFmtId="0" fontId="11" fillId="0" borderId="0" xfId="3" applyAlignment="1">
      <alignment horizontal="left" wrapText="1"/>
    </xf>
    <xf numFmtId="0" fontId="15" fillId="0" borderId="0" xfId="3" applyFont="1" applyAlignment="1">
      <alignment horizontal="left" vertical="top" wrapText="1"/>
    </xf>
    <xf numFmtId="2" fontId="12" fillId="0" borderId="0" xfId="3" applyNumberFormat="1" applyFont="1" applyAlignment="1">
      <alignment horizontal="right" vertical="top" shrinkToFit="1"/>
    </xf>
    <xf numFmtId="2" fontId="12" fillId="0" borderId="12" xfId="3" applyNumberFormat="1" applyFont="1" applyBorder="1" applyAlignment="1">
      <alignment horizontal="right" vertical="top" shrinkToFit="1"/>
    </xf>
    <xf numFmtId="2" fontId="12" fillId="0" borderId="13" xfId="3" applyNumberFormat="1" applyFont="1" applyBorder="1" applyAlignment="1">
      <alignment horizontal="right" vertical="top" shrinkToFit="1"/>
    </xf>
    <xf numFmtId="0" fontId="11" fillId="0" borderId="11" xfId="3" applyBorder="1" applyAlignment="1">
      <alignment horizontal="left" wrapText="1"/>
    </xf>
    <xf numFmtId="0" fontId="14" fillId="0" borderId="12" xfId="3" applyFont="1" applyBorder="1" applyAlignment="1">
      <alignment horizontal="left" vertical="top" wrapText="1"/>
    </xf>
    <xf numFmtId="2" fontId="12" fillId="0" borderId="11" xfId="3" applyNumberFormat="1" applyFont="1" applyBorder="1" applyAlignment="1">
      <alignment horizontal="right" vertical="top" shrinkToFit="1"/>
    </xf>
    <xf numFmtId="4" fontId="12" fillId="0" borderId="12" xfId="3" applyNumberFormat="1" applyFont="1" applyBorder="1" applyAlignment="1">
      <alignment horizontal="right" vertical="top" shrinkToFit="1"/>
    </xf>
    <xf numFmtId="4" fontId="12" fillId="0" borderId="13" xfId="3" applyNumberFormat="1" applyFont="1" applyBorder="1" applyAlignment="1">
      <alignment horizontal="right" vertical="top" shrinkToFit="1"/>
    </xf>
    <xf numFmtId="0" fontId="11" fillId="0" borderId="13" xfId="3" applyBorder="1" applyAlignment="1">
      <alignment horizontal="left" wrapText="1"/>
    </xf>
    <xf numFmtId="0" fontId="14" fillId="0" borderId="0" xfId="3" applyFont="1" applyAlignment="1">
      <alignment horizontal="left" vertical="top" wrapText="1"/>
    </xf>
    <xf numFmtId="0" fontId="11" fillId="0" borderId="13" xfId="3" applyBorder="1" applyAlignment="1">
      <alignment horizontal="left" vertical="center" wrapText="1"/>
    </xf>
    <xf numFmtId="0" fontId="11" fillId="0" borderId="11" xfId="3" applyBorder="1" applyAlignment="1">
      <alignment horizontal="left" vertical="center" wrapText="1"/>
    </xf>
    <xf numFmtId="0" fontId="11" fillId="0" borderId="0" xfId="3" applyAlignment="1">
      <alignment horizontal="left" vertical="center" wrapText="1"/>
    </xf>
    <xf numFmtId="0" fontId="11" fillId="5" borderId="12" xfId="3" applyFill="1" applyBorder="1" applyAlignment="1">
      <alignment horizontal="left" vertical="top" wrapText="1"/>
    </xf>
    <xf numFmtId="0" fontId="14" fillId="6" borderId="0" xfId="3" applyFont="1" applyFill="1" applyAlignment="1">
      <alignment horizontal="right" vertical="top" wrapText="1"/>
    </xf>
    <xf numFmtId="4" fontId="12" fillId="6" borderId="11" xfId="3" applyNumberFormat="1" applyFont="1" applyFill="1" applyBorder="1" applyAlignment="1">
      <alignment horizontal="right" vertical="top" shrinkToFit="1"/>
    </xf>
    <xf numFmtId="0" fontId="11" fillId="6" borderId="0" xfId="3" applyFill="1" applyAlignment="1">
      <alignment horizontal="left" wrapText="1"/>
    </xf>
    <xf numFmtId="0" fontId="14" fillId="6" borderId="0" xfId="3" applyFont="1" applyFill="1" applyAlignment="1">
      <alignment horizontal="left" vertical="top" wrapText="1"/>
    </xf>
    <xf numFmtId="0" fontId="11" fillId="0" borderId="0" xfId="3" applyAlignment="1">
      <alignment horizontal="left" vertical="top" wrapText="1"/>
    </xf>
    <xf numFmtId="0" fontId="14" fillId="5" borderId="0" xfId="3" applyFont="1" applyFill="1" applyAlignment="1">
      <alignment horizontal="right" vertical="top" wrapText="1"/>
    </xf>
    <xf numFmtId="0" fontId="14" fillId="0" borderId="11" xfId="3" applyFont="1" applyBorder="1" applyAlignment="1">
      <alignment horizontal="left" vertical="top" wrapText="1" indent="8"/>
    </xf>
    <xf numFmtId="0" fontId="14" fillId="0" borderId="0" xfId="3" applyFont="1" applyAlignment="1">
      <alignment horizontal="left" vertical="top" wrapText="1" indent="8"/>
    </xf>
    <xf numFmtId="0" fontId="14" fillId="0" borderId="12" xfId="3" applyFont="1" applyBorder="1" applyAlignment="1">
      <alignment horizontal="left" vertical="top" wrapText="1" indent="8"/>
    </xf>
    <xf numFmtId="0" fontId="14" fillId="0" borderId="11" xfId="3" applyFont="1" applyBorder="1" applyAlignment="1">
      <alignment horizontal="left" vertical="top" wrapText="1"/>
    </xf>
  </cellXfs>
  <cellStyles count="4">
    <cellStyle name="Comma" xfId="1" builtinId="3"/>
    <cellStyle name="Normal" xfId="0" builtinId="0"/>
    <cellStyle name="Normal 2" xfId="3" xr:uid="{1BCE2501-DE79-4477-8EFD-882E1EF86BC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23621</xdr:colOff>
      <xdr:row>1</xdr:row>
      <xdr:rowOff>228347</xdr:rowOff>
    </xdr:from>
    <xdr:ext cx="10668" cy="10668"/>
    <xdr:pic>
      <xdr:nvPicPr>
        <xdr:cNvPr id="2" name="image1.png">
          <a:extLst>
            <a:ext uri="{FF2B5EF4-FFF2-40B4-BE49-F238E27FC236}">
              <a16:creationId xmlns:a16="http://schemas.microsoft.com/office/drawing/2014/main" id="{91F90419-9BA6-4285-B29E-311CC87CEE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621" y="368047"/>
          <a:ext cx="10668" cy="10668"/>
        </a:xfrm>
        <a:prstGeom prst="rect">
          <a:avLst/>
        </a:prstGeom>
      </xdr:spPr>
    </xdr:pic>
    <xdr:clientData/>
  </xdr:oneCellAnchor>
  <xdr:oneCellAnchor>
    <xdr:from>
      <xdr:col>0</xdr:col>
      <xdr:colOff>23621</xdr:colOff>
      <xdr:row>2</xdr:row>
      <xdr:rowOff>257557</xdr:rowOff>
    </xdr:from>
    <xdr:ext cx="10668" cy="10667"/>
    <xdr:pic>
      <xdr:nvPicPr>
        <xdr:cNvPr id="3" name="image1.png">
          <a:extLst>
            <a:ext uri="{FF2B5EF4-FFF2-40B4-BE49-F238E27FC236}">
              <a16:creationId xmlns:a16="http://schemas.microsoft.com/office/drawing/2014/main" id="{CC0A854E-BF97-4D38-808E-3C08CA5C33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621" y="549657"/>
          <a:ext cx="10668" cy="1066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FC4D7-265D-4C63-A56C-466CA3D56C96}">
  <dimension ref="A1:AA43"/>
  <sheetViews>
    <sheetView showGridLines="0" tabSelected="1" zoomScale="87" zoomScaleNormal="115" workbookViewId="0">
      <pane xSplit="2" topLeftCell="C1" activePane="topRight" state="frozen"/>
      <selection pane="topRight" activeCell="C19" sqref="C19"/>
    </sheetView>
  </sheetViews>
  <sheetFormatPr defaultColWidth="0" defaultRowHeight="14.5"/>
  <cols>
    <col min="1" max="1" width="8.7265625" customWidth="1"/>
    <col min="2" max="5" width="35.90625" customWidth="1"/>
    <col min="6" max="6" width="15.90625" style="100" bestFit="1" customWidth="1"/>
    <col min="7" max="7" width="15.90625" style="101" customWidth="1"/>
    <col min="8" max="8" width="27.90625" style="102" customWidth="1"/>
    <col min="9" max="9" width="21.90625" style="102" bestFit="1" customWidth="1"/>
    <col min="10" max="10" width="23.81640625" style="102" bestFit="1" customWidth="1"/>
    <col min="11" max="11" width="28" style="102" bestFit="1" customWidth="1"/>
    <col min="12" max="12" width="27.90625" style="102" customWidth="1"/>
    <col min="13" max="13" width="21.1796875" style="9" customWidth="1"/>
    <col min="14" max="14" width="20.453125" style="9" customWidth="1"/>
    <col min="15" max="15" width="18.90625" style="9" customWidth="1"/>
    <col min="16" max="16" width="35.1796875" style="9" customWidth="1"/>
    <col min="17" max="19" width="11" hidden="1" customWidth="1"/>
    <col min="20" max="21" width="8.7265625" hidden="1" customWidth="1"/>
    <col min="22" max="22" width="12.1796875" hidden="1" customWidth="1"/>
    <col min="23" max="24" width="11.08984375" hidden="1" customWidth="1"/>
    <col min="25" max="27" width="0" hidden="1" customWidth="1"/>
    <col min="28" max="16384" width="8.7265625" hidden="1"/>
  </cols>
  <sheetData>
    <row r="1" spans="1:24" s="13" customFormat="1">
      <c r="A1" s="2"/>
      <c r="B1" s="3" t="s">
        <v>0</v>
      </c>
      <c r="C1" s="3"/>
      <c r="D1" s="3"/>
      <c r="E1" s="3"/>
      <c r="F1" s="4" t="s">
        <v>1</v>
      </c>
      <c r="G1" s="5"/>
      <c r="H1" s="6" t="s">
        <v>2</v>
      </c>
      <c r="I1" s="7" t="s">
        <v>3</v>
      </c>
      <c r="J1" s="7"/>
      <c r="K1" s="7" t="s">
        <v>4</v>
      </c>
      <c r="L1" s="8" t="s">
        <v>5</v>
      </c>
      <c r="M1" s="9"/>
      <c r="N1" s="9"/>
      <c r="O1" s="9"/>
      <c r="P1" s="9"/>
      <c r="Q1" s="10" t="s">
        <v>6</v>
      </c>
      <c r="R1" s="11" t="s">
        <v>7</v>
      </c>
      <c r="S1" s="12" t="s">
        <v>8</v>
      </c>
    </row>
    <row r="2" spans="1:24" s="13" customFormat="1">
      <c r="A2" s="14"/>
      <c r="B2" s="15"/>
      <c r="C2" s="15"/>
      <c r="D2" s="15"/>
      <c r="E2" s="15"/>
      <c r="F2" s="16"/>
      <c r="G2" s="17"/>
      <c r="H2" s="18"/>
      <c r="I2" s="19"/>
      <c r="J2" s="19"/>
      <c r="K2" s="19"/>
      <c r="L2" s="20"/>
      <c r="M2" s="9"/>
      <c r="N2" s="9"/>
      <c r="O2" s="9"/>
      <c r="P2" s="9"/>
      <c r="Q2" s="10"/>
      <c r="R2" s="11"/>
      <c r="S2" s="12"/>
    </row>
    <row r="3" spans="1:24" s="30" customFormat="1">
      <c r="A3" s="21"/>
      <c r="B3" s="22" t="s">
        <v>9</v>
      </c>
      <c r="C3" s="22"/>
      <c r="D3" s="22"/>
      <c r="E3" s="22"/>
      <c r="F3" s="23">
        <v>307394000</v>
      </c>
      <c r="G3" s="24"/>
      <c r="H3" s="23">
        <f>F3+(F3*0.05)</f>
        <v>322763700</v>
      </c>
      <c r="I3" s="25">
        <v>0.05</v>
      </c>
      <c r="J3" s="25"/>
      <c r="K3" s="23" t="s">
        <v>10</v>
      </c>
      <c r="L3" s="26">
        <f>H3</f>
        <v>322763700</v>
      </c>
      <c r="M3" s="27"/>
      <c r="N3" s="27"/>
      <c r="O3" s="27"/>
      <c r="P3" s="27"/>
      <c r="Q3" s="28">
        <v>307394000</v>
      </c>
      <c r="R3" s="29">
        <v>282836000</v>
      </c>
      <c r="S3" s="29">
        <v>257637000</v>
      </c>
    </row>
    <row r="4" spans="1:24" s="30" customFormat="1">
      <c r="A4" s="21"/>
      <c r="B4" s="22" t="s">
        <v>11</v>
      </c>
      <c r="C4" s="22"/>
      <c r="D4" s="22"/>
      <c r="E4" s="22"/>
      <c r="F4" s="23">
        <v>307394000</v>
      </c>
      <c r="G4" s="24"/>
      <c r="H4" s="23">
        <f>H3</f>
        <v>322763700</v>
      </c>
      <c r="I4" s="23"/>
      <c r="J4" s="23"/>
      <c r="K4" s="23"/>
      <c r="L4" s="26">
        <f>SUM(L3)</f>
        <v>322763700</v>
      </c>
      <c r="M4" s="27"/>
      <c r="N4" s="27"/>
      <c r="O4" s="27"/>
      <c r="P4" s="27"/>
      <c r="Q4" s="28">
        <v>307394000</v>
      </c>
      <c r="R4" s="29">
        <v>282836000</v>
      </c>
      <c r="S4" s="29">
        <v>257637000</v>
      </c>
      <c r="V4" s="31" t="s">
        <v>12</v>
      </c>
    </row>
    <row r="5" spans="1:24" s="30" customFormat="1" ht="27">
      <c r="A5" s="21"/>
      <c r="B5" s="22" t="s">
        <v>13</v>
      </c>
      <c r="C5" s="22"/>
      <c r="D5" s="22"/>
      <c r="E5" s="22"/>
      <c r="F5" s="23">
        <v>133332000</v>
      </c>
      <c r="G5" s="24">
        <f>(F5/$F$4)</f>
        <v>0.4337495201597949</v>
      </c>
      <c r="H5" s="23">
        <f>$H$4*G5</f>
        <v>139998600</v>
      </c>
      <c r="I5" s="25">
        <v>0.4</v>
      </c>
      <c r="J5" s="25" t="s">
        <v>14</v>
      </c>
      <c r="K5" s="23" t="s">
        <v>15</v>
      </c>
      <c r="L5" s="26">
        <f>L3*0.4</f>
        <v>129105480</v>
      </c>
      <c r="M5" s="27"/>
      <c r="N5" s="27"/>
      <c r="O5" s="27"/>
      <c r="P5" s="32"/>
      <c r="Q5" s="28">
        <v>133332000</v>
      </c>
      <c r="R5" s="29">
        <v>126203000</v>
      </c>
      <c r="S5" s="29">
        <v>110939000</v>
      </c>
    </row>
    <row r="6" spans="1:24" s="40" customFormat="1">
      <c r="A6" s="33"/>
      <c r="B6" s="34" t="s">
        <v>16</v>
      </c>
      <c r="C6" s="34"/>
      <c r="D6" s="34"/>
      <c r="E6" s="34"/>
      <c r="F6" s="35">
        <f>F3-F5</f>
        <v>174062000</v>
      </c>
      <c r="G6" s="36">
        <f>(F6/$F$4)</f>
        <v>0.56625047984020505</v>
      </c>
      <c r="H6" s="35">
        <f>H4-H5</f>
        <v>182765100</v>
      </c>
      <c r="I6" s="35"/>
      <c r="J6" s="35"/>
      <c r="K6" s="35"/>
      <c r="L6" s="37">
        <f>L4-L5</f>
        <v>193658220</v>
      </c>
      <c r="M6" s="27"/>
      <c r="N6" s="27"/>
      <c r="O6" s="27"/>
      <c r="P6" s="32"/>
      <c r="Q6" s="38">
        <v>174062000</v>
      </c>
      <c r="R6" s="39">
        <v>156633000</v>
      </c>
      <c r="S6" s="39">
        <v>146698000</v>
      </c>
    </row>
    <row r="7" spans="1:24">
      <c r="A7" s="41"/>
      <c r="B7" s="42" t="s">
        <v>17</v>
      </c>
      <c r="C7" s="1">
        <v>16425000</v>
      </c>
      <c r="D7" s="42"/>
      <c r="E7" s="42"/>
      <c r="F7" s="43"/>
      <c r="G7" s="44"/>
      <c r="H7" s="45"/>
      <c r="I7" s="45"/>
      <c r="J7" s="45"/>
      <c r="K7" s="45"/>
      <c r="L7" s="46"/>
      <c r="M7" s="27"/>
      <c r="N7" s="27"/>
      <c r="O7" s="27"/>
      <c r="P7" s="27"/>
      <c r="Q7" s="47">
        <v>16425000</v>
      </c>
      <c r="R7" s="48">
        <v>15724000</v>
      </c>
      <c r="S7" s="48">
        <v>13510000</v>
      </c>
      <c r="V7" t="s">
        <v>18</v>
      </c>
    </row>
    <row r="8" spans="1:24" ht="27">
      <c r="A8" s="41"/>
      <c r="B8" s="42" t="s">
        <v>19</v>
      </c>
      <c r="C8" s="42"/>
      <c r="D8" s="1">
        <v>16425000</v>
      </c>
      <c r="E8" s="1"/>
      <c r="F8" s="43"/>
      <c r="G8" s="44"/>
      <c r="H8" s="45"/>
      <c r="I8" s="49">
        <v>0.42</v>
      </c>
      <c r="J8" s="49" t="s">
        <v>20</v>
      </c>
      <c r="K8" s="45" t="s">
        <v>21</v>
      </c>
      <c r="L8" s="46">
        <f>L10*42%</f>
        <v>20113531.199999999</v>
      </c>
      <c r="M8" s="27"/>
      <c r="N8" s="27"/>
      <c r="O8" s="27"/>
      <c r="P8" s="27"/>
      <c r="Q8" s="47">
        <v>16425000</v>
      </c>
      <c r="R8" s="50">
        <v>15724000</v>
      </c>
      <c r="S8" s="48">
        <v>13510000</v>
      </c>
    </row>
    <row r="9" spans="1:24" ht="27">
      <c r="A9" s="41"/>
      <c r="B9" s="42" t="s">
        <v>22</v>
      </c>
      <c r="C9" s="42"/>
      <c r="D9" s="1">
        <v>27917000</v>
      </c>
      <c r="E9" s="1"/>
      <c r="F9" s="43"/>
      <c r="G9" s="44"/>
      <c r="H9" s="45"/>
      <c r="I9" s="51">
        <v>0.57999999999999996</v>
      </c>
      <c r="J9" s="45" t="s">
        <v>20</v>
      </c>
      <c r="K9" s="45" t="s">
        <v>23</v>
      </c>
      <c r="L9" s="46">
        <f>L10-L8</f>
        <v>27775828.800000001</v>
      </c>
      <c r="M9" s="27"/>
      <c r="N9" s="27"/>
      <c r="O9" s="27"/>
      <c r="P9" s="27"/>
      <c r="Q9" s="47">
        <v>27917000</v>
      </c>
      <c r="R9" s="48">
        <v>26567000</v>
      </c>
      <c r="S9" s="48">
        <v>22912000</v>
      </c>
      <c r="V9" s="52">
        <f>SUM(F7:F9)</f>
        <v>0</v>
      </c>
    </row>
    <row r="10" spans="1:24" ht="27">
      <c r="A10" s="41"/>
      <c r="B10" s="42" t="s">
        <v>24</v>
      </c>
      <c r="C10" s="42"/>
      <c r="D10" s="42"/>
      <c r="E10" s="1">
        <v>44342000</v>
      </c>
      <c r="F10" s="43"/>
      <c r="G10" s="44"/>
      <c r="H10" s="45"/>
      <c r="I10" s="49">
        <v>0.08</v>
      </c>
      <c r="J10" s="45" t="s">
        <v>25</v>
      </c>
      <c r="K10" s="45" t="s">
        <v>26</v>
      </c>
      <c r="L10" s="46">
        <f>E10*108%</f>
        <v>47889360</v>
      </c>
      <c r="M10" s="27"/>
      <c r="N10" s="27"/>
      <c r="O10" s="27"/>
      <c r="P10" s="27"/>
      <c r="Q10" s="47">
        <v>44342000</v>
      </c>
      <c r="R10" s="50">
        <v>42291000</v>
      </c>
      <c r="S10" s="48">
        <v>36422000</v>
      </c>
    </row>
    <row r="11" spans="1:24" ht="28.5">
      <c r="A11" s="41"/>
      <c r="B11" s="42" t="s">
        <v>27</v>
      </c>
      <c r="C11" s="42"/>
      <c r="D11" s="42"/>
      <c r="E11" s="1">
        <v>45427000</v>
      </c>
      <c r="F11" s="43"/>
      <c r="G11" s="44"/>
      <c r="H11" s="45"/>
      <c r="I11" s="51">
        <v>0.55000000000000004</v>
      </c>
      <c r="J11" s="45" t="s">
        <v>28</v>
      </c>
      <c r="K11" s="45" t="s">
        <v>29</v>
      </c>
      <c r="L11" s="46">
        <f>L12-L10</f>
        <v>55793834.999999985</v>
      </c>
      <c r="M11" s="27"/>
      <c r="N11" s="27"/>
      <c r="O11" s="27"/>
      <c r="P11" s="27"/>
      <c r="Q11" s="47">
        <v>45427000</v>
      </c>
      <c r="R11" s="48">
        <v>39500000</v>
      </c>
      <c r="S11" s="48">
        <v>31562000</v>
      </c>
      <c r="V11" s="53"/>
      <c r="X11" s="52">
        <f>SUM(F7:F8)</f>
        <v>0</v>
      </c>
    </row>
    <row r="12" spans="1:24" s="30" customFormat="1" ht="27">
      <c r="A12" s="21"/>
      <c r="B12" s="22" t="s">
        <v>30</v>
      </c>
      <c r="C12" s="22"/>
      <c r="D12" s="22"/>
      <c r="E12" s="22"/>
      <c r="F12" s="23">
        <v>89769000</v>
      </c>
      <c r="G12" s="24">
        <f t="shared" ref="G12" si="0">(F12/$F$4)</f>
        <v>0.29203237538793858</v>
      </c>
      <c r="H12" s="23">
        <f t="shared" ref="H12" si="1">$H$4*G12</f>
        <v>94257449.999999985</v>
      </c>
      <c r="I12" s="54">
        <v>0.1</v>
      </c>
      <c r="J12" s="23" t="s">
        <v>25</v>
      </c>
      <c r="K12" s="23" t="s">
        <v>31</v>
      </c>
      <c r="L12" s="26">
        <f>H12*110%</f>
        <v>103683194.99999999</v>
      </c>
      <c r="M12" s="27"/>
      <c r="N12" s="27"/>
      <c r="O12" s="27"/>
      <c r="P12" s="27"/>
      <c r="Q12" s="28">
        <v>89769000</v>
      </c>
      <c r="R12" s="48">
        <v>81791000</v>
      </c>
      <c r="S12" s="29">
        <v>67984000</v>
      </c>
    </row>
    <row r="13" spans="1:24" s="40" customFormat="1">
      <c r="A13" s="33"/>
      <c r="B13" s="34" t="s">
        <v>32</v>
      </c>
      <c r="C13" s="34"/>
      <c r="D13" s="34"/>
      <c r="E13" s="34"/>
      <c r="F13" s="35">
        <f>F6-F12</f>
        <v>84293000</v>
      </c>
      <c r="G13" s="35"/>
      <c r="H13" s="35">
        <f t="shared" ref="H13" si="2">H6-H12</f>
        <v>88507650.000000015</v>
      </c>
      <c r="I13" s="35"/>
      <c r="J13" s="35"/>
      <c r="K13" s="35"/>
      <c r="L13" s="37">
        <f>L6-L12</f>
        <v>89975025.000000015</v>
      </c>
      <c r="M13" s="27"/>
      <c r="N13" s="27"/>
      <c r="O13" s="27"/>
      <c r="P13" s="27"/>
      <c r="Q13" s="38">
        <v>84293000</v>
      </c>
      <c r="R13" s="39">
        <v>74842000</v>
      </c>
      <c r="S13" s="39">
        <v>78714000</v>
      </c>
      <c r="X13" s="55">
        <f>F6-F12</f>
        <v>84293000</v>
      </c>
    </row>
    <row r="14" spans="1:24" ht="27">
      <c r="A14" s="41"/>
      <c r="B14" s="56" t="s">
        <v>33</v>
      </c>
      <c r="C14" s="57"/>
      <c r="D14" s="56"/>
      <c r="E14" s="1">
        <v>3865000</v>
      </c>
      <c r="F14" s="58"/>
      <c r="G14" s="59"/>
      <c r="H14" s="45"/>
      <c r="I14" s="51">
        <v>1.05</v>
      </c>
      <c r="J14" s="45" t="s">
        <v>34</v>
      </c>
      <c r="K14" s="45" t="s">
        <v>35</v>
      </c>
      <c r="L14" s="46">
        <f>L16*105%</f>
        <v>2801137.5</v>
      </c>
      <c r="M14" s="27"/>
      <c r="N14" s="27"/>
      <c r="O14" s="27"/>
      <c r="Q14" s="47">
        <v>3865000</v>
      </c>
      <c r="R14" s="48">
        <v>2174000</v>
      </c>
      <c r="S14" s="48">
        <v>1499000</v>
      </c>
      <c r="X14" s="52">
        <f>F13:F19</f>
        <v>0</v>
      </c>
    </row>
    <row r="15" spans="1:24">
      <c r="A15" s="41"/>
      <c r="B15" s="56" t="s">
        <v>36</v>
      </c>
      <c r="C15" s="57"/>
      <c r="D15" s="56"/>
      <c r="E15" s="1">
        <v>308000</v>
      </c>
      <c r="F15" s="58"/>
      <c r="G15" s="59"/>
      <c r="H15" s="45"/>
      <c r="I15" s="45" t="s">
        <v>37</v>
      </c>
      <c r="J15" s="45" t="s">
        <v>37</v>
      </c>
      <c r="K15" s="45" t="s">
        <v>37</v>
      </c>
      <c r="L15" s="46">
        <f>L14-L16</f>
        <v>133387.5</v>
      </c>
      <c r="M15" s="27"/>
      <c r="N15" s="27"/>
      <c r="O15" s="27"/>
      <c r="Q15" s="47">
        <v>308000</v>
      </c>
      <c r="R15" s="48">
        <v>357000</v>
      </c>
      <c r="S15" s="48">
        <v>346000</v>
      </c>
    </row>
    <row r="16" spans="1:24" s="40" customFormat="1">
      <c r="A16" s="33"/>
      <c r="B16" s="34" t="s">
        <v>38</v>
      </c>
      <c r="C16" s="34"/>
      <c r="D16" s="39"/>
      <c r="E16" s="34"/>
      <c r="F16" s="60">
        <f>E14-E15</f>
        <v>3557000</v>
      </c>
      <c r="G16" s="61"/>
      <c r="H16" s="35">
        <v>3557000</v>
      </c>
      <c r="I16" s="62">
        <v>0.75</v>
      </c>
      <c r="J16" s="35" t="s">
        <v>28</v>
      </c>
      <c r="K16" s="35" t="s">
        <v>39</v>
      </c>
      <c r="L16" s="37">
        <f>H16*75%</f>
        <v>2667750</v>
      </c>
      <c r="M16" s="27"/>
      <c r="N16" s="27"/>
      <c r="O16" s="27"/>
      <c r="Q16" s="38">
        <v>3557000</v>
      </c>
      <c r="R16" s="39">
        <v>1817000</v>
      </c>
      <c r="S16" s="39">
        <v>1153000</v>
      </c>
      <c r="X16" s="55">
        <f>X13-F22</f>
        <v>72371000</v>
      </c>
    </row>
    <row r="17" spans="1:27">
      <c r="A17" s="41"/>
      <c r="B17" s="56" t="s">
        <v>40</v>
      </c>
      <c r="C17" s="1">
        <v>-2061000</v>
      </c>
      <c r="D17" s="56"/>
      <c r="E17" s="56"/>
      <c r="F17" s="58"/>
      <c r="G17" s="59"/>
      <c r="H17" s="45"/>
      <c r="I17" s="45">
        <v>0</v>
      </c>
      <c r="J17" s="45" t="s">
        <v>41</v>
      </c>
      <c r="K17" s="45" t="s">
        <v>42</v>
      </c>
      <c r="L17" s="46">
        <v>0</v>
      </c>
      <c r="M17" s="27"/>
      <c r="N17" s="27"/>
      <c r="O17" s="27"/>
      <c r="P17" s="27"/>
      <c r="Q17" s="47">
        <v>-2061000</v>
      </c>
      <c r="R17" s="48">
        <v>-6173000</v>
      </c>
      <c r="S17" s="48">
        <v>12030000</v>
      </c>
      <c r="W17" s="52">
        <f>SUM(F8:F9)</f>
        <v>0</v>
      </c>
    </row>
    <row r="18" spans="1:27" ht="27">
      <c r="A18" s="41"/>
      <c r="B18" s="56" t="s">
        <v>43</v>
      </c>
      <c r="C18" s="1">
        <v>-628000</v>
      </c>
      <c r="D18" s="56"/>
      <c r="E18" s="56"/>
      <c r="F18" s="58"/>
      <c r="G18" s="59"/>
      <c r="H18" s="45"/>
      <c r="I18" s="51">
        <v>0.1</v>
      </c>
      <c r="J18" s="45" t="s">
        <v>25</v>
      </c>
      <c r="K18" s="45" t="s">
        <v>42</v>
      </c>
      <c r="L18" s="46">
        <f>C18*110%</f>
        <v>-690800</v>
      </c>
      <c r="M18" s="27"/>
      <c r="N18" s="27"/>
      <c r="O18" s="27"/>
      <c r="P18" s="27"/>
      <c r="Q18" s="47">
        <v>-628000</v>
      </c>
      <c r="R18" s="48">
        <v>-337000</v>
      </c>
      <c r="S18" s="48">
        <v>334000</v>
      </c>
    </row>
    <row r="19" spans="1:27" ht="27">
      <c r="A19" s="41"/>
      <c r="B19" s="56" t="s">
        <v>44</v>
      </c>
      <c r="C19" s="1">
        <v>556000</v>
      </c>
      <c r="D19" s="56"/>
      <c r="E19" s="56"/>
      <c r="F19" s="58"/>
      <c r="G19" s="59"/>
      <c r="H19" s="45"/>
      <c r="I19" s="45">
        <v>0</v>
      </c>
      <c r="J19" s="45" t="s">
        <v>45</v>
      </c>
      <c r="K19" s="45" t="s">
        <v>10</v>
      </c>
      <c r="L19" s="46">
        <v>0</v>
      </c>
      <c r="M19" s="27"/>
      <c r="N19" s="27"/>
      <c r="O19" s="27"/>
      <c r="P19" s="27"/>
      <c r="Q19" s="47">
        <v>556000</v>
      </c>
      <c r="R19" s="48">
        <v>1179000</v>
      </c>
      <c r="S19" s="48">
        <v>-1497000</v>
      </c>
    </row>
    <row r="20" spans="1:27" s="40" customFormat="1">
      <c r="A20" s="33"/>
      <c r="B20" s="34" t="s">
        <v>46</v>
      </c>
      <c r="C20" s="34"/>
      <c r="D20" s="39"/>
      <c r="E20" s="34"/>
      <c r="F20" s="35">
        <f>SUM(C17:C20)</f>
        <v>-2133000</v>
      </c>
      <c r="G20" s="36"/>
      <c r="H20" s="35">
        <v>-2133000</v>
      </c>
      <c r="I20" s="35"/>
      <c r="J20" s="35"/>
      <c r="K20" s="35"/>
      <c r="L20" s="37">
        <f>SUM(L17:L19)</f>
        <v>-690800</v>
      </c>
      <c r="M20" s="27"/>
      <c r="N20" s="27"/>
      <c r="O20" s="27"/>
      <c r="Q20" s="38">
        <v>-2133000</v>
      </c>
      <c r="R20" s="39">
        <v>-5331000</v>
      </c>
      <c r="S20" s="39">
        <v>10867000</v>
      </c>
    </row>
    <row r="21" spans="1:27" s="40" customFormat="1">
      <c r="A21" s="33"/>
      <c r="B21" s="34" t="s">
        <v>47</v>
      </c>
      <c r="C21" s="34"/>
      <c r="D21" s="34"/>
      <c r="E21" s="39"/>
      <c r="F21" s="35">
        <f>F13+F16+F20</f>
        <v>85717000</v>
      </c>
      <c r="G21" s="36"/>
      <c r="H21" s="35">
        <f>H13+H16+H20</f>
        <v>89931650.000000015</v>
      </c>
      <c r="I21" s="62"/>
      <c r="J21" s="35"/>
      <c r="K21" s="63"/>
      <c r="L21" s="37">
        <f>L13+L16+L20</f>
        <v>91951975.000000015</v>
      </c>
      <c r="M21" s="27"/>
      <c r="N21" s="27"/>
      <c r="O21" s="27"/>
      <c r="Q21" s="38">
        <v>85717000</v>
      </c>
      <c r="R21" s="39">
        <v>71328000</v>
      </c>
      <c r="S21" s="39">
        <v>90734000</v>
      </c>
    </row>
    <row r="22" spans="1:27" s="30" customFormat="1" ht="27">
      <c r="A22" s="21"/>
      <c r="B22" s="22" t="s">
        <v>48</v>
      </c>
      <c r="C22" s="22"/>
      <c r="D22" s="22"/>
      <c r="E22" s="22"/>
      <c r="F22" s="23">
        <v>11922000</v>
      </c>
      <c r="G22" s="24">
        <f>F22/F21</f>
        <v>0.13908559562280529</v>
      </c>
      <c r="H22" s="23">
        <f>H21*G22</f>
        <v>12508197.105591659</v>
      </c>
      <c r="I22" s="54">
        <v>0.18</v>
      </c>
      <c r="J22" s="23" t="s">
        <v>49</v>
      </c>
      <c r="K22" s="23" t="s">
        <v>50</v>
      </c>
      <c r="L22" s="26">
        <f>L21*18%</f>
        <v>16551355.500000002</v>
      </c>
      <c r="M22" s="27"/>
      <c r="N22" s="27"/>
      <c r="O22" s="27"/>
      <c r="P22" s="27"/>
      <c r="Q22" s="28">
        <v>11922000</v>
      </c>
      <c r="R22" s="29">
        <v>11356000</v>
      </c>
      <c r="S22" s="29">
        <v>14701000</v>
      </c>
    </row>
    <row r="23" spans="1:27" s="40" customFormat="1">
      <c r="A23" s="33"/>
      <c r="B23" s="34" t="s">
        <v>51</v>
      </c>
      <c r="C23" s="34"/>
      <c r="D23" s="34"/>
      <c r="E23" s="34"/>
      <c r="F23" s="35">
        <f>F21-F22</f>
        <v>73795000</v>
      </c>
      <c r="G23" s="36"/>
      <c r="H23" s="35">
        <f>H21-H22</f>
        <v>77423452.89440836</v>
      </c>
      <c r="I23" s="35"/>
      <c r="J23" s="35"/>
      <c r="K23" s="35"/>
      <c r="L23" s="37">
        <f>L21-L22</f>
        <v>75400619.500000015</v>
      </c>
      <c r="M23" s="27"/>
      <c r="N23" s="27"/>
      <c r="O23" s="27"/>
      <c r="P23" s="27"/>
      <c r="Q23" s="38">
        <v>73795000</v>
      </c>
      <c r="R23" s="39">
        <v>59972000</v>
      </c>
      <c r="S23" s="39">
        <v>76033000</v>
      </c>
    </row>
    <row r="24" spans="1:27" s="30" customFormat="1" ht="27">
      <c r="A24" s="21"/>
      <c r="B24" s="22" t="s">
        <v>52</v>
      </c>
      <c r="C24" s="22"/>
      <c r="D24" s="22"/>
      <c r="E24" s="22"/>
      <c r="F24" s="23">
        <v>12721896</v>
      </c>
      <c r="G24" s="24"/>
      <c r="H24" s="23">
        <v>12721896</v>
      </c>
      <c r="I24" s="23">
        <v>10000000</v>
      </c>
      <c r="J24" s="23" t="s">
        <v>53</v>
      </c>
      <c r="K24" s="23" t="s">
        <v>10</v>
      </c>
      <c r="L24" s="26">
        <v>10000000</v>
      </c>
      <c r="M24" s="27"/>
      <c r="N24" s="27"/>
      <c r="O24" s="27"/>
      <c r="P24" s="27"/>
      <c r="Q24" s="28">
        <v>12630000</v>
      </c>
      <c r="R24" s="29">
        <v>13063000</v>
      </c>
      <c r="S24" s="29">
        <v>13352994</v>
      </c>
    </row>
    <row r="25" spans="1:27" s="40" customFormat="1">
      <c r="A25" s="33"/>
      <c r="B25" s="34" t="s">
        <v>54</v>
      </c>
      <c r="C25" s="34"/>
      <c r="D25" s="34"/>
      <c r="E25" s="34"/>
      <c r="F25" s="35">
        <f>F23/F24</f>
        <v>5.8006290886201235</v>
      </c>
      <c r="G25" s="35"/>
      <c r="H25" s="35">
        <f t="shared" ref="H25" si="3">H23/H24</f>
        <v>6.0858423063990115</v>
      </c>
      <c r="I25" s="35"/>
      <c r="J25" s="35"/>
      <c r="K25" s="35"/>
      <c r="L25" s="37">
        <f>L23/L24</f>
        <v>7.5400619500000019</v>
      </c>
      <c r="M25" s="27"/>
      <c r="N25" s="27"/>
      <c r="O25" s="27"/>
      <c r="P25" s="27"/>
      <c r="Q25" s="64">
        <v>5.84</v>
      </c>
      <c r="R25" s="34">
        <v>4.59</v>
      </c>
      <c r="S25" s="34">
        <v>5.69</v>
      </c>
    </row>
    <row r="26" spans="1:27" s="30" customFormat="1" ht="16">
      <c r="A26" s="21"/>
      <c r="B26" s="22" t="s">
        <v>55</v>
      </c>
      <c r="C26" s="22"/>
      <c r="D26" s="22"/>
      <c r="E26" s="22"/>
      <c r="F26" s="23">
        <v>12802045</v>
      </c>
      <c r="G26" s="24"/>
      <c r="H26" s="23">
        <v>12802045</v>
      </c>
      <c r="I26" s="54">
        <v>1.1000000000000001</v>
      </c>
      <c r="J26" s="23" t="s">
        <v>56</v>
      </c>
      <c r="K26" s="23" t="s">
        <v>10</v>
      </c>
      <c r="L26" s="26">
        <f>L24*110%</f>
        <v>11000000</v>
      </c>
      <c r="M26" s="27"/>
      <c r="N26" s="27"/>
      <c r="O26" s="27"/>
      <c r="P26" s="27"/>
      <c r="Q26" s="28">
        <v>12722000</v>
      </c>
      <c r="R26" s="29">
        <v>13159000</v>
      </c>
      <c r="S26" s="29">
        <v>13553474</v>
      </c>
      <c r="AA26" s="65" t="s">
        <v>57</v>
      </c>
    </row>
    <row r="27" spans="1:27" s="40" customFormat="1">
      <c r="A27" s="33"/>
      <c r="B27" s="34" t="s">
        <v>58</v>
      </c>
      <c r="C27" s="34"/>
      <c r="D27" s="34"/>
      <c r="E27" s="34"/>
      <c r="F27" s="35">
        <f>F23/F26</f>
        <v>5.764313435861224</v>
      </c>
      <c r="G27" s="35"/>
      <c r="H27" s="35">
        <f t="shared" ref="H27" si="4">H23/H26</f>
        <v>6.0477410362491586</v>
      </c>
      <c r="I27" s="35"/>
      <c r="J27" s="35"/>
      <c r="K27" s="35"/>
      <c r="L27" s="37">
        <f>L23/L26</f>
        <v>6.8546017727272739</v>
      </c>
      <c r="M27" s="27"/>
      <c r="N27" s="27"/>
      <c r="O27" s="27"/>
      <c r="P27" s="27"/>
      <c r="Q27" s="64">
        <v>5.8</v>
      </c>
      <c r="R27" s="34">
        <v>4.5599999999999996</v>
      </c>
      <c r="S27" s="34">
        <v>5.61</v>
      </c>
    </row>
    <row r="28" spans="1:27" s="30" customFormat="1">
      <c r="A28" s="21"/>
      <c r="B28" s="22" t="s">
        <v>59</v>
      </c>
      <c r="C28" s="22"/>
      <c r="D28" s="22"/>
      <c r="E28" s="22" t="s">
        <v>60</v>
      </c>
      <c r="F28" s="23">
        <v>84293000</v>
      </c>
      <c r="G28" s="24"/>
      <c r="H28" s="23">
        <f>H13</f>
        <v>88507650.000000015</v>
      </c>
      <c r="I28" s="23"/>
      <c r="J28" s="23" t="s">
        <v>61</v>
      </c>
      <c r="K28" s="23"/>
      <c r="L28" s="26">
        <f>L13</f>
        <v>89975025.000000015</v>
      </c>
      <c r="M28" s="27"/>
      <c r="N28" s="27"/>
      <c r="O28" s="27"/>
      <c r="P28" s="27"/>
      <c r="Q28" s="28">
        <v>84293000</v>
      </c>
      <c r="R28" s="29">
        <v>74842000</v>
      </c>
      <c r="S28" s="29">
        <v>78714000</v>
      </c>
    </row>
    <row r="29" spans="1:27" s="75" customFormat="1">
      <c r="A29" s="66"/>
      <c r="B29" s="67" t="s">
        <v>62</v>
      </c>
      <c r="C29" s="67"/>
      <c r="D29" s="67"/>
      <c r="E29" s="68">
        <v>223101000</v>
      </c>
      <c r="F29" s="69">
        <f>F12+E15+F22+C19</f>
        <v>102555000</v>
      </c>
      <c r="G29" s="70"/>
      <c r="H29" s="68">
        <f>H12+E15+H22+C19</f>
        <v>107629647.10559164</v>
      </c>
      <c r="I29" s="68">
        <v>0</v>
      </c>
      <c r="J29" s="68">
        <v>0</v>
      </c>
      <c r="K29" s="68">
        <v>0</v>
      </c>
      <c r="L29" s="71">
        <v>107629647.10559164</v>
      </c>
      <c r="M29" s="72"/>
      <c r="N29" s="72"/>
      <c r="O29" s="72"/>
      <c r="P29" s="72"/>
      <c r="Q29" s="73">
        <v>223101000</v>
      </c>
      <c r="R29" s="74">
        <v>207994000</v>
      </c>
      <c r="S29" s="74">
        <v>178923000</v>
      </c>
    </row>
    <row r="30" spans="1:27" s="30" customFormat="1" ht="27">
      <c r="A30" s="21"/>
      <c r="B30" s="22" t="s">
        <v>63</v>
      </c>
      <c r="C30" s="22"/>
      <c r="D30" s="22"/>
      <c r="E30" s="22" t="s">
        <v>60</v>
      </c>
      <c r="F30" s="23">
        <v>73795000</v>
      </c>
      <c r="G30" s="24"/>
      <c r="H30" s="23">
        <f>H23</f>
        <v>77423452.89440836</v>
      </c>
      <c r="I30" s="23"/>
      <c r="J30" s="23" t="s">
        <v>61</v>
      </c>
      <c r="K30" s="23"/>
      <c r="L30" s="26">
        <f>L23</f>
        <v>75400619.500000015</v>
      </c>
      <c r="M30" s="27"/>
      <c r="N30" s="27"/>
      <c r="O30" s="27"/>
      <c r="Q30" s="28">
        <v>73795000</v>
      </c>
      <c r="R30" s="29">
        <v>59972000</v>
      </c>
      <c r="S30" s="29">
        <v>76033000</v>
      </c>
    </row>
    <row r="31" spans="1:27" s="81" customFormat="1" ht="27">
      <c r="A31" s="76"/>
      <c r="B31" s="77" t="s">
        <v>64</v>
      </c>
      <c r="C31" s="77"/>
      <c r="D31" s="77"/>
      <c r="E31" s="77"/>
      <c r="F31" s="78">
        <v>75569521</v>
      </c>
      <c r="G31" s="78"/>
      <c r="H31" s="78">
        <v>75569521</v>
      </c>
      <c r="I31" s="79">
        <v>0.8</v>
      </c>
      <c r="J31" s="78" t="s">
        <v>65</v>
      </c>
      <c r="K31" s="78" t="s">
        <v>66</v>
      </c>
      <c r="L31" s="80">
        <f>L23/80%</f>
        <v>94250774.375000015</v>
      </c>
      <c r="M31" s="27"/>
      <c r="N31" s="27"/>
      <c r="O31" s="27"/>
      <c r="Q31" s="82">
        <v>75569521</v>
      </c>
      <c r="R31" s="50">
        <v>65163493</v>
      </c>
      <c r="S31" s="50">
        <v>65951860</v>
      </c>
      <c r="AA31" s="83" t="s">
        <v>67</v>
      </c>
    </row>
    <row r="32" spans="1:27" s="30" customFormat="1">
      <c r="A32" s="21"/>
      <c r="B32" s="22" t="s">
        <v>68</v>
      </c>
      <c r="C32" s="22"/>
      <c r="D32" s="22"/>
      <c r="E32" s="22" t="s">
        <v>60</v>
      </c>
      <c r="F32" s="23">
        <f>$E$14</f>
        <v>3865000</v>
      </c>
      <c r="G32" s="23"/>
      <c r="H32" s="23">
        <f>$E$14</f>
        <v>3865000</v>
      </c>
      <c r="I32" s="23"/>
      <c r="J32" s="23" t="s">
        <v>61</v>
      </c>
      <c r="K32" s="23"/>
      <c r="L32" s="26">
        <f>L14</f>
        <v>2801137.5</v>
      </c>
      <c r="M32" s="27"/>
      <c r="N32" s="27"/>
      <c r="O32" s="27"/>
      <c r="P32" s="27"/>
      <c r="Q32" s="28">
        <v>3865000</v>
      </c>
      <c r="R32" s="29">
        <v>2174000</v>
      </c>
      <c r="S32" s="29">
        <v>1499000</v>
      </c>
    </row>
    <row r="33" spans="1:27" s="30" customFormat="1">
      <c r="A33" s="21"/>
      <c r="B33" s="22" t="s">
        <v>69</v>
      </c>
      <c r="C33" s="22"/>
      <c r="D33" s="22"/>
      <c r="E33" s="22" t="s">
        <v>60</v>
      </c>
      <c r="F33" s="23">
        <f>$E$15</f>
        <v>308000</v>
      </c>
      <c r="G33" s="23"/>
      <c r="H33" s="23">
        <f>$E$15</f>
        <v>308000</v>
      </c>
      <c r="I33" s="23"/>
      <c r="J33" s="23" t="s">
        <v>61</v>
      </c>
      <c r="K33" s="23"/>
      <c r="L33" s="26">
        <f>L15</f>
        <v>133387.5</v>
      </c>
      <c r="M33" s="27"/>
      <c r="N33" s="27"/>
      <c r="O33" s="27"/>
      <c r="P33" s="27"/>
      <c r="Q33" s="28">
        <v>308000</v>
      </c>
      <c r="R33" s="29">
        <v>357000</v>
      </c>
      <c r="S33" s="29">
        <v>346000</v>
      </c>
    </row>
    <row r="34" spans="1:27" s="30" customFormat="1">
      <c r="A34" s="21"/>
      <c r="B34" s="22" t="s">
        <v>70</v>
      </c>
      <c r="C34" s="22"/>
      <c r="D34" s="22"/>
      <c r="E34" s="22" t="s">
        <v>60</v>
      </c>
      <c r="F34" s="23">
        <f>F32-F33</f>
        <v>3557000</v>
      </c>
      <c r="G34" s="23"/>
      <c r="H34" s="23">
        <f t="shared" ref="H34" si="5">H32-H33</f>
        <v>3557000</v>
      </c>
      <c r="I34" s="23"/>
      <c r="J34" s="23" t="s">
        <v>61</v>
      </c>
      <c r="K34" s="23"/>
      <c r="L34" s="26">
        <f>L32-L33</f>
        <v>2667750</v>
      </c>
      <c r="M34" s="27"/>
      <c r="N34" s="27"/>
      <c r="O34" s="27"/>
      <c r="P34" s="27"/>
      <c r="Q34" s="28">
        <v>3557000</v>
      </c>
      <c r="R34" s="29">
        <v>1817000</v>
      </c>
      <c r="S34" s="29">
        <v>1153000</v>
      </c>
    </row>
    <row r="35" spans="1:27" s="40" customFormat="1" ht="16">
      <c r="A35" s="33"/>
      <c r="B35" s="34" t="s">
        <v>71</v>
      </c>
      <c r="C35" s="34"/>
      <c r="D35" s="34"/>
      <c r="E35" s="34"/>
      <c r="F35" s="35">
        <f>F23+F22+E15</f>
        <v>86025000</v>
      </c>
      <c r="G35" s="36"/>
      <c r="H35" s="35">
        <f>H23+H22+E15</f>
        <v>90239650.000000015</v>
      </c>
      <c r="I35" s="35"/>
      <c r="J35" s="35"/>
      <c r="K35" s="35"/>
      <c r="L35" s="37">
        <f>L23+L22+L15</f>
        <v>92085362.500000015</v>
      </c>
      <c r="M35" s="27"/>
      <c r="N35" s="27"/>
      <c r="O35" s="27"/>
      <c r="P35" s="27"/>
      <c r="Q35" s="38">
        <v>86025000</v>
      </c>
      <c r="R35" s="39">
        <v>71685000</v>
      </c>
      <c r="S35" s="39">
        <v>91080000</v>
      </c>
      <c r="AA35" s="84" t="s">
        <v>72</v>
      </c>
    </row>
    <row r="36" spans="1:27" s="81" customFormat="1">
      <c r="A36" s="76"/>
      <c r="B36" s="77" t="s">
        <v>73</v>
      </c>
      <c r="C36" s="77"/>
      <c r="D36" s="77"/>
      <c r="E36" s="77"/>
      <c r="F36" s="78">
        <v>11946000</v>
      </c>
      <c r="G36" s="78"/>
      <c r="H36" s="78">
        <v>11946000</v>
      </c>
      <c r="I36" s="79">
        <v>1.05</v>
      </c>
      <c r="J36" s="78" t="s">
        <v>28</v>
      </c>
      <c r="K36" s="78" t="s">
        <v>10</v>
      </c>
      <c r="L36" s="80">
        <f>H36*105%</f>
        <v>12543300</v>
      </c>
      <c r="M36" s="27"/>
      <c r="N36" s="27"/>
      <c r="O36" s="27"/>
      <c r="P36" s="27"/>
      <c r="Q36" s="82">
        <v>11946000</v>
      </c>
      <c r="R36" s="50">
        <v>13475000</v>
      </c>
      <c r="S36" s="50">
        <v>12441000</v>
      </c>
    </row>
    <row r="37" spans="1:27" s="40" customFormat="1" ht="16">
      <c r="A37" s="33"/>
      <c r="B37" s="34" t="s">
        <v>74</v>
      </c>
      <c r="C37" s="34"/>
      <c r="D37" s="34"/>
      <c r="E37" s="85"/>
      <c r="F37" s="35">
        <f>F35+F36</f>
        <v>97971000</v>
      </c>
      <c r="G37" s="35"/>
      <c r="H37" s="35">
        <f t="shared" ref="H37" si="6">H35+H36</f>
        <v>102185650.00000001</v>
      </c>
      <c r="I37" s="35"/>
      <c r="J37" s="35"/>
      <c r="K37" s="35"/>
      <c r="L37" s="37">
        <f>SUM(L35:L36)</f>
        <v>104628662.50000001</v>
      </c>
      <c r="M37" s="27"/>
      <c r="N37" s="27"/>
      <c r="O37" s="27"/>
      <c r="P37" s="27"/>
      <c r="Q37" s="38">
        <v>97971000</v>
      </c>
      <c r="R37" s="39">
        <v>85160000</v>
      </c>
      <c r="S37" s="39">
        <v>103521000</v>
      </c>
      <c r="AA37" s="84" t="s">
        <v>75</v>
      </c>
    </row>
    <row r="38" spans="1:27" s="81" customFormat="1">
      <c r="A38" s="76"/>
      <c r="B38" s="77" t="s">
        <v>76</v>
      </c>
      <c r="C38" s="77"/>
      <c r="D38" s="77"/>
      <c r="E38" s="77"/>
      <c r="F38" s="78">
        <v>133332000</v>
      </c>
      <c r="G38" s="78"/>
      <c r="H38" s="78">
        <v>133332000</v>
      </c>
      <c r="I38" s="79">
        <v>0.4</v>
      </c>
      <c r="J38" s="78" t="s">
        <v>77</v>
      </c>
      <c r="K38" s="78" t="s">
        <v>78</v>
      </c>
      <c r="L38" s="80">
        <f>L3*40%</f>
        <v>129105480</v>
      </c>
      <c r="M38" s="27"/>
      <c r="N38" s="27"/>
      <c r="O38" s="27"/>
      <c r="P38" s="27"/>
      <c r="Q38" s="82">
        <v>133332000</v>
      </c>
      <c r="R38" s="50">
        <v>126203000</v>
      </c>
      <c r="S38" s="50">
        <v>110939000</v>
      </c>
    </row>
    <row r="39" spans="1:27" s="30" customFormat="1" ht="27">
      <c r="A39" s="21"/>
      <c r="B39" s="22" t="s">
        <v>79</v>
      </c>
      <c r="C39" s="22"/>
      <c r="D39" s="22"/>
      <c r="E39" s="22" t="s">
        <v>60</v>
      </c>
      <c r="F39" s="23">
        <f>F30</f>
        <v>73795000</v>
      </c>
      <c r="G39" s="23"/>
      <c r="H39" s="23">
        <f>H30</f>
        <v>77423452.89440836</v>
      </c>
      <c r="I39" s="23">
        <v>0</v>
      </c>
      <c r="J39" s="23">
        <v>0</v>
      </c>
      <c r="K39" s="23">
        <v>0</v>
      </c>
      <c r="L39" s="26">
        <f>L30</f>
        <v>75400619.500000015</v>
      </c>
      <c r="M39" s="27"/>
      <c r="N39" s="27"/>
      <c r="O39" s="27"/>
      <c r="P39" s="27"/>
      <c r="Q39" s="28">
        <v>73795000</v>
      </c>
      <c r="R39" s="29">
        <v>59972000</v>
      </c>
      <c r="S39" s="29">
        <v>76033000</v>
      </c>
    </row>
    <row r="40" spans="1:27" s="30" customFormat="1">
      <c r="A40" s="21"/>
      <c r="B40" s="22" t="s">
        <v>80</v>
      </c>
      <c r="C40" s="22"/>
      <c r="D40" s="22"/>
      <c r="E40" s="23">
        <v>-2061000</v>
      </c>
      <c r="F40" s="86"/>
      <c r="G40" s="87"/>
      <c r="H40" s="23"/>
      <c r="I40" s="54">
        <v>0.1</v>
      </c>
      <c r="J40" s="23" t="s">
        <v>28</v>
      </c>
      <c r="K40" s="23" t="s">
        <v>42</v>
      </c>
      <c r="L40" s="26">
        <f>E40*I40</f>
        <v>-206100</v>
      </c>
      <c r="M40" s="27"/>
      <c r="N40" s="27"/>
      <c r="O40" s="27"/>
      <c r="P40" s="27"/>
      <c r="Q40" s="28">
        <v>-2061000</v>
      </c>
      <c r="R40" s="29">
        <v>-6173000</v>
      </c>
      <c r="S40" s="29">
        <v>12030000</v>
      </c>
    </row>
    <row r="41" spans="1:27" s="81" customFormat="1">
      <c r="A41" s="76"/>
      <c r="B41" s="77" t="s">
        <v>81</v>
      </c>
      <c r="C41" s="77"/>
      <c r="D41" s="77"/>
      <c r="E41" s="77"/>
      <c r="F41" s="78">
        <f>E40</f>
        <v>-2061000</v>
      </c>
      <c r="G41" s="88"/>
      <c r="H41" s="78">
        <v>-2061000</v>
      </c>
      <c r="I41" s="79">
        <v>0.1</v>
      </c>
      <c r="J41" s="78" t="s">
        <v>28</v>
      </c>
      <c r="K41" s="78" t="s">
        <v>42</v>
      </c>
      <c r="L41" s="80">
        <f>L40</f>
        <v>-206100</v>
      </c>
      <c r="M41" s="27"/>
      <c r="N41" s="27"/>
      <c r="O41" s="27"/>
      <c r="P41" s="32"/>
      <c r="Q41" s="82">
        <v>-2061000</v>
      </c>
      <c r="R41" s="50">
        <v>-6173000</v>
      </c>
      <c r="S41" s="50">
        <v>12030000</v>
      </c>
    </row>
    <row r="42" spans="1:27" s="30" customFormat="1">
      <c r="A42" s="21"/>
      <c r="B42" s="22" t="s">
        <v>82</v>
      </c>
      <c r="C42" s="22"/>
      <c r="D42" s="22"/>
      <c r="E42" s="89">
        <f>F42/F41</f>
        <v>0.13900000000000001</v>
      </c>
      <c r="F42" s="23">
        <v>-286479</v>
      </c>
      <c r="G42" s="24"/>
      <c r="H42" s="23">
        <v>-286479</v>
      </c>
      <c r="I42" s="54">
        <v>0.11</v>
      </c>
      <c r="J42" s="23" t="s">
        <v>83</v>
      </c>
      <c r="K42" s="23" t="s">
        <v>84</v>
      </c>
      <c r="L42" s="26">
        <f>L41*I42</f>
        <v>-22671</v>
      </c>
      <c r="M42" s="27"/>
      <c r="N42" s="27"/>
      <c r="O42" s="27"/>
      <c r="P42" s="32"/>
      <c r="Q42" s="28">
        <v>-286479</v>
      </c>
      <c r="R42" s="29">
        <v>-981507</v>
      </c>
      <c r="S42" s="29">
        <v>1948860</v>
      </c>
      <c r="AA42" s="90">
        <v>0.13900000000000001</v>
      </c>
    </row>
    <row r="43" spans="1:27" s="40" customFormat="1" ht="15" thickBot="1">
      <c r="A43" s="91"/>
      <c r="B43" s="92" t="s">
        <v>85</v>
      </c>
      <c r="C43" s="92"/>
      <c r="D43" s="92"/>
      <c r="E43" s="92"/>
      <c r="F43" s="93">
        <f>F31+F22+E15+F36-F42</f>
        <v>100032000</v>
      </c>
      <c r="G43" s="94"/>
      <c r="H43" s="95">
        <f>H31+H22+E15+H36-H42</f>
        <v>100618197.10559165</v>
      </c>
      <c r="I43" s="95"/>
      <c r="J43" s="95"/>
      <c r="K43" s="95"/>
      <c r="L43" s="96">
        <f>L31+L22+L15+L36-L42</f>
        <v>123501488.37500001</v>
      </c>
      <c r="M43" s="97"/>
      <c r="N43" s="97"/>
      <c r="O43" s="97"/>
      <c r="P43" s="97"/>
      <c r="Q43" s="98">
        <v>100032000</v>
      </c>
      <c r="R43" s="99">
        <v>91333000</v>
      </c>
      <c r="S43" s="99">
        <v>91491000</v>
      </c>
    </row>
  </sheetData>
  <mergeCells count="1">
    <mergeCell ref="H1: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31B8-067C-4279-8A4E-4B46DFEE006B}">
  <dimension ref="A1:L40"/>
  <sheetViews>
    <sheetView zoomScale="63" workbookViewId="0">
      <selection activeCell="K8" sqref="K8"/>
    </sheetView>
  </sheetViews>
  <sheetFormatPr defaultRowHeight="13"/>
  <cols>
    <col min="1" max="1" width="35.7265625" style="103" bestFit="1" customWidth="1"/>
    <col min="2" max="2" width="4.453125" style="103" customWidth="1"/>
    <col min="3" max="3" width="15.36328125" style="103" customWidth="1"/>
    <col min="4" max="4" width="9.90625" style="103" customWidth="1"/>
    <col min="5" max="5" width="9.7265625" style="103" customWidth="1"/>
    <col min="6" max="6" width="9.90625" style="103" customWidth="1"/>
    <col min="7" max="7" width="9.453125" style="103" customWidth="1"/>
    <col min="8" max="16384" width="8.7265625" style="103"/>
  </cols>
  <sheetData>
    <row r="1" spans="1:12" ht="15" customHeight="1">
      <c r="A1" s="135" t="s">
        <v>137</v>
      </c>
      <c r="B1" s="134" t="s">
        <v>136</v>
      </c>
      <c r="C1" s="133"/>
      <c r="D1" s="133"/>
      <c r="E1" s="133"/>
      <c r="F1" s="133"/>
      <c r="G1" s="132"/>
    </row>
    <row r="2" spans="1:12" ht="18" customHeight="1">
      <c r="A2" s="110"/>
      <c r="B2" s="110"/>
      <c r="C2" s="131" t="s">
        <v>135</v>
      </c>
      <c r="D2" s="131" t="s">
        <v>134</v>
      </c>
      <c r="E2" s="131" t="s">
        <v>133</v>
      </c>
      <c r="F2" s="131" t="s">
        <v>132</v>
      </c>
      <c r="G2" s="131" t="s">
        <v>131</v>
      </c>
      <c r="H2" s="131" t="s">
        <v>130</v>
      </c>
      <c r="I2" s="131" t="s">
        <v>129</v>
      </c>
      <c r="J2" s="131" t="s">
        <v>128</v>
      </c>
      <c r="K2" s="131" t="s">
        <v>127</v>
      </c>
      <c r="L2" s="131" t="s">
        <v>126</v>
      </c>
    </row>
    <row r="3" spans="1:12" ht="22.5" customHeight="1">
      <c r="A3" s="124"/>
      <c r="B3" s="124"/>
      <c r="C3" s="131" t="s">
        <v>125</v>
      </c>
      <c r="D3" s="131" t="s">
        <v>125</v>
      </c>
      <c r="E3" s="131" t="s">
        <v>125</v>
      </c>
      <c r="F3" s="131" t="s">
        <v>125</v>
      </c>
      <c r="G3" s="131" t="s">
        <v>125</v>
      </c>
      <c r="H3" s="131" t="s">
        <v>123</v>
      </c>
      <c r="I3" s="131" t="s">
        <v>123</v>
      </c>
      <c r="J3" s="131" t="s">
        <v>124</v>
      </c>
      <c r="K3" s="131" t="s">
        <v>123</v>
      </c>
      <c r="L3" s="131" t="s">
        <v>123</v>
      </c>
    </row>
    <row r="4" spans="1:12" ht="33" customHeight="1">
      <c r="A4" s="125" t="s">
        <v>122</v>
      </c>
      <c r="B4" s="124"/>
      <c r="C4" s="123"/>
      <c r="D4" s="122"/>
      <c r="E4" s="122"/>
      <c r="F4" s="122"/>
      <c r="G4" s="107"/>
      <c r="H4" s="107"/>
      <c r="I4" s="107"/>
      <c r="J4" s="107"/>
      <c r="K4" s="107"/>
      <c r="L4" s="107"/>
    </row>
    <row r="5" spans="1:12" ht="16.5" customHeight="1">
      <c r="A5" s="116" t="s">
        <v>121</v>
      </c>
      <c r="B5" s="115"/>
      <c r="C5" s="114">
        <v>4.24</v>
      </c>
      <c r="D5" s="113">
        <v>4.24</v>
      </c>
      <c r="E5" s="112">
        <v>4.24</v>
      </c>
      <c r="F5" s="112">
        <v>4.24</v>
      </c>
      <c r="G5" s="107">
        <v>4.24</v>
      </c>
      <c r="H5" s="107">
        <v>4.24</v>
      </c>
      <c r="I5" s="107">
        <v>4.24</v>
      </c>
      <c r="J5" s="107">
        <v>4.24</v>
      </c>
      <c r="K5" s="107">
        <v>4.24</v>
      </c>
      <c r="L5" s="107">
        <v>4.24</v>
      </c>
    </row>
    <row r="6" spans="1:12" ht="16.5" customHeight="1">
      <c r="A6" s="121" t="s">
        <v>120</v>
      </c>
      <c r="B6" s="110"/>
      <c r="C6" s="112">
        <v>4.24</v>
      </c>
      <c r="D6" s="112">
        <v>4.24</v>
      </c>
      <c r="E6" s="112">
        <v>4.24</v>
      </c>
      <c r="F6" s="117">
        <v>4.24</v>
      </c>
      <c r="G6" s="107">
        <v>4.24</v>
      </c>
      <c r="H6" s="107">
        <v>4.24</v>
      </c>
      <c r="I6" s="107">
        <v>4.24</v>
      </c>
      <c r="J6" s="107">
        <v>4.24</v>
      </c>
      <c r="K6" s="107">
        <v>4.24</v>
      </c>
      <c r="L6" s="107">
        <v>4.24</v>
      </c>
    </row>
    <row r="7" spans="1:12" ht="16.75" customHeight="1">
      <c r="A7" s="116" t="s">
        <v>119</v>
      </c>
      <c r="B7" s="115"/>
      <c r="C7" s="119">
        <v>14504.63</v>
      </c>
      <c r="D7" s="118">
        <v>13773.03</v>
      </c>
      <c r="E7" s="109">
        <v>13174.62</v>
      </c>
      <c r="F7" s="109">
        <v>12000.11</v>
      </c>
      <c r="G7" s="107">
        <v>10649.06</v>
      </c>
      <c r="H7" s="107">
        <v>9599.9599999999991</v>
      </c>
      <c r="I7" s="107">
        <v>8540.18</v>
      </c>
      <c r="J7" s="107">
        <v>7156.97</v>
      </c>
      <c r="K7" s="107">
        <v>6075.53</v>
      </c>
      <c r="L7" s="107">
        <v>4513.3999999999996</v>
      </c>
    </row>
    <row r="8" spans="1:12" ht="16.25" customHeight="1">
      <c r="A8" s="121" t="s">
        <v>118</v>
      </c>
      <c r="B8" s="110"/>
      <c r="C8" s="109">
        <v>14504.63</v>
      </c>
      <c r="D8" s="109">
        <v>13773.03</v>
      </c>
      <c r="E8" s="109">
        <v>13174.62</v>
      </c>
      <c r="F8" s="108">
        <v>12000.11</v>
      </c>
      <c r="G8" s="107">
        <v>10649.06</v>
      </c>
      <c r="H8" s="107">
        <v>9599.9599999999991</v>
      </c>
      <c r="I8" s="107">
        <v>8540.18</v>
      </c>
      <c r="J8" s="107">
        <v>7156.97</v>
      </c>
      <c r="K8" s="107">
        <v>6075.53</v>
      </c>
      <c r="L8" s="107">
        <v>4513.3999999999996</v>
      </c>
    </row>
    <row r="9" spans="1:12" ht="16.75" customHeight="1">
      <c r="A9" s="121" t="s">
        <v>117</v>
      </c>
      <c r="B9" s="110"/>
      <c r="C9" s="109">
        <v>14508.87</v>
      </c>
      <c r="D9" s="109">
        <v>13777.27</v>
      </c>
      <c r="E9" s="109">
        <v>13178.86</v>
      </c>
      <c r="F9" s="108">
        <v>12004.35</v>
      </c>
      <c r="G9" s="107">
        <v>10653.3</v>
      </c>
      <c r="H9" s="107">
        <v>9604.2000000000007</v>
      </c>
      <c r="I9" s="107">
        <v>8544.42</v>
      </c>
      <c r="J9" s="107">
        <v>7161.21</v>
      </c>
      <c r="K9" s="107">
        <v>6079.77</v>
      </c>
      <c r="L9" s="107">
        <v>4517.6400000000003</v>
      </c>
    </row>
    <row r="10" spans="1:12" ht="16.5" customHeight="1">
      <c r="A10" s="116" t="s">
        <v>116</v>
      </c>
      <c r="B10" s="110"/>
      <c r="C10" s="115"/>
      <c r="D10" s="120"/>
      <c r="E10" s="120"/>
      <c r="F10" s="120"/>
      <c r="G10" s="107"/>
      <c r="H10" s="107"/>
      <c r="I10" s="107"/>
      <c r="J10" s="107"/>
      <c r="K10" s="107"/>
      <c r="L10" s="107"/>
    </row>
    <row r="11" spans="1:12" ht="16.25" customHeight="1">
      <c r="A11" s="116" t="s">
        <v>115</v>
      </c>
      <c r="B11" s="115"/>
      <c r="C11" s="114">
        <v>823.58</v>
      </c>
      <c r="D11" s="113">
        <v>817.21</v>
      </c>
      <c r="E11" s="112">
        <v>811.76</v>
      </c>
      <c r="F11" s="117">
        <v>779.03</v>
      </c>
      <c r="G11" s="107">
        <v>1054.73</v>
      </c>
      <c r="H11" s="107">
        <v>1319.33</v>
      </c>
      <c r="I11" s="107">
        <v>1238.32</v>
      </c>
      <c r="J11" s="107">
        <v>1486.45</v>
      </c>
      <c r="K11" s="107">
        <v>1431.59</v>
      </c>
      <c r="L11" s="107">
        <v>1198.75</v>
      </c>
    </row>
    <row r="12" spans="1:12" ht="16.5" customHeight="1">
      <c r="A12" s="116" t="s">
        <v>114</v>
      </c>
      <c r="B12" s="115"/>
      <c r="C12" s="114">
        <v>381.67</v>
      </c>
      <c r="D12" s="113">
        <v>393.3</v>
      </c>
      <c r="E12" s="112">
        <v>378.5</v>
      </c>
      <c r="F12" s="117">
        <v>427.83</v>
      </c>
      <c r="G12" s="107">
        <v>839.2</v>
      </c>
      <c r="H12" s="107">
        <v>619.01</v>
      </c>
      <c r="I12" s="107">
        <v>501.17</v>
      </c>
      <c r="J12" s="107">
        <v>351.79</v>
      </c>
      <c r="K12" s="107">
        <v>259.86</v>
      </c>
      <c r="L12" s="107">
        <v>235.31</v>
      </c>
    </row>
    <row r="13" spans="1:12" ht="16.75" customHeight="1">
      <c r="A13" s="116" t="s">
        <v>113</v>
      </c>
      <c r="B13" s="115"/>
      <c r="C13" s="114">
        <v>743.41</v>
      </c>
      <c r="D13" s="113">
        <v>640.24</v>
      </c>
      <c r="E13" s="112">
        <v>496.85</v>
      </c>
      <c r="F13" s="117">
        <v>578.12</v>
      </c>
      <c r="G13" s="107">
        <v>76.290000000000006</v>
      </c>
      <c r="H13" s="107">
        <v>58.08</v>
      </c>
      <c r="I13" s="107">
        <v>27.74</v>
      </c>
      <c r="J13" s="107">
        <v>36.24</v>
      </c>
      <c r="K13" s="107">
        <v>1195.01</v>
      </c>
      <c r="L13" s="107">
        <v>1144.8399999999999</v>
      </c>
    </row>
    <row r="14" spans="1:12" ht="16.5" customHeight="1">
      <c r="A14" s="116" t="s">
        <v>112</v>
      </c>
      <c r="B14" s="115"/>
      <c r="C14" s="114">
        <v>215.02</v>
      </c>
      <c r="D14" s="113">
        <v>218.67</v>
      </c>
      <c r="E14" s="112">
        <v>211.25</v>
      </c>
      <c r="F14" s="112">
        <v>189.16</v>
      </c>
      <c r="G14" s="107">
        <v>167.8</v>
      </c>
      <c r="H14" s="107">
        <v>152.74</v>
      </c>
      <c r="I14" s="107">
        <v>137.26</v>
      </c>
      <c r="J14" s="107">
        <v>125.13</v>
      </c>
      <c r="K14" s="107">
        <v>114.99</v>
      </c>
      <c r="L14" s="107">
        <v>91.85</v>
      </c>
    </row>
    <row r="15" spans="1:12" ht="16.5" customHeight="1">
      <c r="A15" s="130" t="s">
        <v>111</v>
      </c>
      <c r="B15" s="110"/>
      <c r="C15" s="109">
        <v>2163.6799999999998</v>
      </c>
      <c r="D15" s="109">
        <v>2069.42</v>
      </c>
      <c r="E15" s="109">
        <v>1898.36</v>
      </c>
      <c r="F15" s="108">
        <v>1974.14</v>
      </c>
      <c r="G15" s="107">
        <v>2138.02</v>
      </c>
      <c r="H15" s="107">
        <v>2149.16</v>
      </c>
      <c r="I15" s="107">
        <v>1904.49</v>
      </c>
      <c r="J15" s="107">
        <v>1999.61</v>
      </c>
      <c r="K15" s="107">
        <v>3001.45</v>
      </c>
      <c r="L15" s="107">
        <v>2670.75</v>
      </c>
    </row>
    <row r="16" spans="1:12" ht="16.5" customHeight="1">
      <c r="A16" s="116" t="s">
        <v>110</v>
      </c>
      <c r="B16" s="110"/>
      <c r="C16" s="115"/>
      <c r="D16" s="120"/>
      <c r="E16" s="120"/>
      <c r="F16" s="120"/>
      <c r="G16" s="107"/>
      <c r="H16" s="107"/>
      <c r="I16" s="107"/>
      <c r="J16" s="107"/>
      <c r="K16" s="107"/>
      <c r="L16" s="107"/>
    </row>
    <row r="17" spans="1:12" ht="16.25" customHeight="1">
      <c r="A17" s="116" t="s">
        <v>109</v>
      </c>
      <c r="B17" s="115"/>
      <c r="C17" s="119">
        <v>1153.5</v>
      </c>
      <c r="D17" s="118">
        <v>1186.51</v>
      </c>
      <c r="E17" s="112">
        <v>40.82</v>
      </c>
      <c r="F17" s="117">
        <v>241.99</v>
      </c>
      <c r="G17" s="107">
        <v>408.86</v>
      </c>
      <c r="H17" s="107">
        <v>228.37</v>
      </c>
      <c r="I17" s="107">
        <v>573.34</v>
      </c>
      <c r="J17" s="107">
        <v>488.43</v>
      </c>
      <c r="K17" s="107">
        <v>288.33</v>
      </c>
      <c r="L17" s="107">
        <v>616.25</v>
      </c>
    </row>
    <row r="18" spans="1:12" ht="16.5" customHeight="1">
      <c r="A18" s="116" t="s">
        <v>108</v>
      </c>
      <c r="B18" s="115"/>
      <c r="C18" s="119">
        <v>2757.45</v>
      </c>
      <c r="D18" s="118">
        <v>2774.32</v>
      </c>
      <c r="E18" s="109">
        <v>4244.8599999999997</v>
      </c>
      <c r="F18" s="108">
        <v>2340.14</v>
      </c>
      <c r="G18" s="107">
        <v>2327.64</v>
      </c>
      <c r="H18" s="107">
        <v>1998.96</v>
      </c>
      <c r="I18" s="107">
        <v>1677.08</v>
      </c>
      <c r="J18" s="107">
        <v>1528.82</v>
      </c>
      <c r="K18" s="107">
        <v>1553.11</v>
      </c>
      <c r="L18" s="107">
        <v>1139.72</v>
      </c>
    </row>
    <row r="19" spans="1:12" ht="16.75" customHeight="1">
      <c r="A19" s="116" t="s">
        <v>107</v>
      </c>
      <c r="B19" s="115"/>
      <c r="C19" s="119">
        <v>3207.31</v>
      </c>
      <c r="D19" s="118">
        <v>2705.84</v>
      </c>
      <c r="E19" s="109">
        <v>2696.95</v>
      </c>
      <c r="F19" s="108">
        <v>2440.41</v>
      </c>
      <c r="G19" s="107">
        <v>2550.63</v>
      </c>
      <c r="H19" s="107">
        <v>2178.2800000000002</v>
      </c>
      <c r="I19" s="107">
        <v>2104.91</v>
      </c>
      <c r="J19" s="107">
        <v>1902.03</v>
      </c>
      <c r="K19" s="107">
        <v>660.05</v>
      </c>
      <c r="L19" s="107">
        <v>539.29</v>
      </c>
    </row>
    <row r="20" spans="1:12" ht="16.5" customHeight="1">
      <c r="A20" s="116" t="s">
        <v>106</v>
      </c>
      <c r="B20" s="115"/>
      <c r="C20" s="114">
        <v>232.94</v>
      </c>
      <c r="D20" s="113">
        <v>180.04</v>
      </c>
      <c r="E20" s="112">
        <v>199.73</v>
      </c>
      <c r="F20" s="112">
        <v>153.08000000000001</v>
      </c>
      <c r="G20" s="107">
        <v>149.22999999999999</v>
      </c>
      <c r="H20" s="107">
        <v>142.83000000000001</v>
      </c>
      <c r="I20" s="107">
        <v>120.88</v>
      </c>
      <c r="J20" s="107">
        <v>89.65</v>
      </c>
      <c r="K20" s="107">
        <v>425.1</v>
      </c>
      <c r="L20" s="107">
        <v>313.31</v>
      </c>
    </row>
    <row r="21" spans="1:12" ht="16.25" customHeight="1">
      <c r="A21" s="121" t="s">
        <v>105</v>
      </c>
      <c r="B21" s="110"/>
      <c r="C21" s="109">
        <v>7351.2</v>
      </c>
      <c r="D21" s="109">
        <v>6846.71</v>
      </c>
      <c r="E21" s="109">
        <v>7182.36</v>
      </c>
      <c r="F21" s="108">
        <v>5175.62</v>
      </c>
      <c r="G21" s="107">
        <v>5436.36</v>
      </c>
      <c r="H21" s="107">
        <v>4548.4399999999996</v>
      </c>
      <c r="I21" s="107">
        <v>4476.21</v>
      </c>
      <c r="J21" s="107">
        <v>4008.93</v>
      </c>
      <c r="K21" s="107">
        <v>2926.59</v>
      </c>
      <c r="L21" s="107">
        <v>2608.5700000000002</v>
      </c>
    </row>
    <row r="22" spans="1:12" ht="16.75" customHeight="1">
      <c r="A22" s="129" t="s">
        <v>104</v>
      </c>
      <c r="B22" s="128"/>
      <c r="C22" s="104">
        <v>24023.75</v>
      </c>
      <c r="D22" s="104">
        <v>22693.4</v>
      </c>
      <c r="E22" s="104">
        <v>22259.58</v>
      </c>
      <c r="F22" s="127">
        <v>19154.11</v>
      </c>
      <c r="G22" s="126">
        <v>18227.68</v>
      </c>
      <c r="H22" s="126">
        <v>16301.8</v>
      </c>
      <c r="I22" s="126">
        <v>14925.12</v>
      </c>
      <c r="J22" s="126">
        <v>13169.75</v>
      </c>
      <c r="K22" s="126">
        <v>12007.81</v>
      </c>
      <c r="L22" s="126">
        <v>9796.9599999999991</v>
      </c>
    </row>
    <row r="23" spans="1:12" ht="33" customHeight="1">
      <c r="A23" s="125" t="s">
        <v>103</v>
      </c>
      <c r="B23" s="124"/>
      <c r="C23" s="123"/>
      <c r="D23" s="122"/>
      <c r="E23" s="122"/>
      <c r="F23" s="122"/>
      <c r="G23" s="107"/>
      <c r="H23" s="107"/>
      <c r="I23" s="107"/>
      <c r="J23" s="107"/>
      <c r="K23" s="107"/>
      <c r="L23" s="107"/>
    </row>
    <row r="24" spans="1:12" ht="16.25" customHeight="1">
      <c r="A24" s="116" t="s">
        <v>102</v>
      </c>
      <c r="B24" s="115"/>
      <c r="C24" s="119">
        <v>10024.1</v>
      </c>
      <c r="D24" s="118">
        <v>9445.06</v>
      </c>
      <c r="E24" s="109">
        <v>9366.83</v>
      </c>
      <c r="F24" s="108">
        <v>8820.7199999999993</v>
      </c>
      <c r="G24" s="107">
        <v>6751.32</v>
      </c>
      <c r="H24" s="107">
        <v>6057.84</v>
      </c>
      <c r="I24" s="107">
        <v>5474.35</v>
      </c>
      <c r="J24" s="107">
        <v>4584.74</v>
      </c>
      <c r="K24" s="107">
        <v>5161.1899999999996</v>
      </c>
      <c r="L24" s="107">
        <v>3421.65</v>
      </c>
    </row>
    <row r="25" spans="1:12" ht="16.75" customHeight="1">
      <c r="A25" s="116" t="s">
        <v>101</v>
      </c>
      <c r="B25" s="115"/>
      <c r="C25" s="114">
        <v>25.94</v>
      </c>
      <c r="D25" s="113">
        <v>21.21</v>
      </c>
      <c r="E25" s="112">
        <v>24.31</v>
      </c>
      <c r="F25" s="117">
        <v>28.46</v>
      </c>
      <c r="G25" s="107">
        <v>16.2</v>
      </c>
      <c r="H25" s="107">
        <v>17.47</v>
      </c>
      <c r="I25" s="107">
        <v>13.23</v>
      </c>
      <c r="J25" s="107">
        <v>9.06</v>
      </c>
      <c r="K25" s="107">
        <v>0</v>
      </c>
      <c r="L25" s="107">
        <v>7.04</v>
      </c>
    </row>
    <row r="26" spans="1:12" ht="16.5" customHeight="1">
      <c r="A26" s="116" t="s">
        <v>100</v>
      </c>
      <c r="B26" s="115"/>
      <c r="C26" s="119">
        <v>3045.22</v>
      </c>
      <c r="D26" s="118">
        <v>1225.81</v>
      </c>
      <c r="E26" s="109">
        <v>1001.03</v>
      </c>
      <c r="F26" s="109">
        <v>1734.56</v>
      </c>
      <c r="G26" s="107">
        <v>1403.19</v>
      </c>
      <c r="H26" s="107">
        <v>1078.8399999999999</v>
      </c>
      <c r="I26" s="107">
        <v>846.96</v>
      </c>
      <c r="J26" s="107">
        <v>1058.4000000000001</v>
      </c>
      <c r="K26" s="107">
        <v>0</v>
      </c>
      <c r="L26" s="107">
        <v>626.66999999999996</v>
      </c>
    </row>
    <row r="27" spans="1:12" ht="16.5" customHeight="1">
      <c r="A27" s="121" t="s">
        <v>99</v>
      </c>
      <c r="B27" s="110"/>
      <c r="C27" s="109">
        <v>13095.26</v>
      </c>
      <c r="D27" s="109">
        <v>10692.08</v>
      </c>
      <c r="E27" s="109">
        <v>10392.17</v>
      </c>
      <c r="F27" s="108">
        <v>10583.74</v>
      </c>
      <c r="G27" s="107">
        <v>8170.71</v>
      </c>
      <c r="H27" s="107">
        <v>7154.15</v>
      </c>
      <c r="I27" s="107">
        <v>6334.54</v>
      </c>
      <c r="J27" s="107">
        <v>5652.2</v>
      </c>
      <c r="K27" s="107">
        <v>5161.1899999999996</v>
      </c>
      <c r="L27" s="107">
        <v>4055.36</v>
      </c>
    </row>
    <row r="28" spans="1:12" ht="16.25" customHeight="1">
      <c r="A28" s="116" t="s">
        <v>98</v>
      </c>
      <c r="B28" s="115"/>
      <c r="C28" s="119">
        <v>1130.92</v>
      </c>
      <c r="D28" s="118">
        <v>1155.53</v>
      </c>
      <c r="E28" s="109">
        <v>1150.3399999999999</v>
      </c>
      <c r="F28" s="117">
        <v>26.53</v>
      </c>
      <c r="G28" s="107">
        <v>1078</v>
      </c>
      <c r="H28" s="107">
        <v>1092.42</v>
      </c>
      <c r="I28" s="107">
        <v>1080.57</v>
      </c>
      <c r="J28" s="107">
        <v>1044.6400000000001</v>
      </c>
      <c r="K28" s="107">
        <v>689.59</v>
      </c>
      <c r="L28" s="107">
        <v>151.76</v>
      </c>
    </row>
    <row r="29" spans="1:12" ht="17" customHeight="1">
      <c r="A29" s="116" t="s">
        <v>97</v>
      </c>
      <c r="B29" s="115"/>
      <c r="C29" s="114">
        <v>1.19</v>
      </c>
      <c r="D29" s="113">
        <v>0.82</v>
      </c>
      <c r="E29" s="112">
        <v>2.67</v>
      </c>
      <c r="F29" s="117">
        <v>12.22</v>
      </c>
      <c r="G29" s="107">
        <v>0.31</v>
      </c>
      <c r="H29" s="107">
        <v>14.09</v>
      </c>
      <c r="I29" s="107">
        <v>3.68</v>
      </c>
      <c r="J29" s="107">
        <v>10.050000000000001</v>
      </c>
      <c r="K29" s="107">
        <v>243.74</v>
      </c>
      <c r="L29" s="107">
        <v>224.27</v>
      </c>
    </row>
    <row r="30" spans="1:12" ht="16.5" customHeight="1">
      <c r="A30" s="116" t="s">
        <v>96</v>
      </c>
      <c r="B30" s="115"/>
      <c r="C30" s="114">
        <v>835.22</v>
      </c>
      <c r="D30" s="113">
        <v>900.76</v>
      </c>
      <c r="E30" s="112">
        <v>562.58000000000004</v>
      </c>
      <c r="F30" s="112">
        <v>573.80999999999995</v>
      </c>
      <c r="G30" s="107">
        <v>658.16</v>
      </c>
      <c r="H30" s="107">
        <v>356.29</v>
      </c>
      <c r="I30" s="107">
        <v>318.85000000000002</v>
      </c>
      <c r="J30" s="107">
        <v>238.22</v>
      </c>
      <c r="K30" s="107">
        <v>64.89</v>
      </c>
      <c r="L30" s="107">
        <v>42.11</v>
      </c>
    </row>
    <row r="31" spans="1:12" ht="16.5" customHeight="1">
      <c r="A31" s="111" t="s">
        <v>95</v>
      </c>
      <c r="B31" s="110"/>
      <c r="C31" s="109">
        <v>15062.59</v>
      </c>
      <c r="D31" s="109">
        <v>12749.19</v>
      </c>
      <c r="E31" s="109">
        <v>12107.76</v>
      </c>
      <c r="F31" s="108">
        <v>11196.3</v>
      </c>
      <c r="G31" s="107">
        <v>9907.18</v>
      </c>
      <c r="H31" s="107">
        <v>8616.9500000000007</v>
      </c>
      <c r="I31" s="107">
        <v>7737.64</v>
      </c>
      <c r="J31" s="107">
        <v>6945.11</v>
      </c>
      <c r="K31" s="107">
        <v>6159.41</v>
      </c>
      <c r="L31" s="107">
        <v>4473.5</v>
      </c>
    </row>
    <row r="32" spans="1:12" ht="16.75" customHeight="1">
      <c r="A32" s="116" t="s">
        <v>94</v>
      </c>
      <c r="B32" s="110"/>
      <c r="C32" s="115"/>
      <c r="D32" s="120"/>
      <c r="E32" s="120"/>
      <c r="F32" s="120"/>
      <c r="G32" s="107"/>
      <c r="H32" s="107"/>
      <c r="I32" s="107"/>
      <c r="J32" s="107"/>
      <c r="K32" s="107"/>
      <c r="L32" s="107"/>
    </row>
    <row r="33" spans="1:12" ht="16.25" customHeight="1">
      <c r="A33" s="116" t="s">
        <v>93</v>
      </c>
      <c r="B33" s="115"/>
      <c r="C33" s="119">
        <v>1974.84</v>
      </c>
      <c r="D33" s="118">
        <v>2509.69</v>
      </c>
      <c r="E33" s="109">
        <v>4725.83</v>
      </c>
      <c r="F33" s="108">
        <v>1513.65</v>
      </c>
      <c r="G33" s="107">
        <v>2770.39</v>
      </c>
      <c r="H33" s="107">
        <v>3054.02</v>
      </c>
      <c r="I33" s="107">
        <v>2313.7800000000002</v>
      </c>
      <c r="J33" s="107">
        <v>2102.75</v>
      </c>
      <c r="K33" s="107">
        <v>1166.5</v>
      </c>
      <c r="L33" s="107">
        <v>936.15</v>
      </c>
    </row>
    <row r="34" spans="1:12" ht="16.5" customHeight="1">
      <c r="A34" s="116" t="s">
        <v>92</v>
      </c>
      <c r="B34" s="115"/>
      <c r="C34" s="119">
        <v>4042.68</v>
      </c>
      <c r="D34" s="118">
        <v>4061.72</v>
      </c>
      <c r="E34" s="109">
        <v>2880.33</v>
      </c>
      <c r="F34" s="108">
        <v>2852.69</v>
      </c>
      <c r="G34" s="107">
        <v>2950.93</v>
      </c>
      <c r="H34" s="107">
        <v>2172.0700000000002</v>
      </c>
      <c r="I34" s="107">
        <v>2392.92</v>
      </c>
      <c r="J34" s="107">
        <v>1879.74</v>
      </c>
      <c r="K34" s="107">
        <v>1921.47</v>
      </c>
      <c r="L34" s="107">
        <v>1799.7</v>
      </c>
    </row>
    <row r="35" spans="1:12" ht="16.5" customHeight="1">
      <c r="A35" s="116" t="s">
        <v>91</v>
      </c>
      <c r="B35" s="115"/>
      <c r="C35" s="119">
        <v>2442.36</v>
      </c>
      <c r="D35" s="118">
        <v>2283.2600000000002</v>
      </c>
      <c r="E35" s="109">
        <v>2220.5</v>
      </c>
      <c r="F35" s="108">
        <v>2257.0300000000002</v>
      </c>
      <c r="G35" s="107">
        <v>2361.62</v>
      </c>
      <c r="H35" s="107">
        <v>2135.92</v>
      </c>
      <c r="I35" s="107">
        <v>1959.95</v>
      </c>
      <c r="J35" s="107">
        <v>1831.72</v>
      </c>
      <c r="K35" s="107">
        <v>1798.61</v>
      </c>
      <c r="L35" s="107">
        <v>1708.47</v>
      </c>
    </row>
    <row r="36" spans="1:12" ht="16.5" customHeight="1">
      <c r="A36" s="116" t="s">
        <v>90</v>
      </c>
      <c r="B36" s="115"/>
      <c r="C36" s="114">
        <v>156.29</v>
      </c>
      <c r="D36" s="113">
        <v>114.85</v>
      </c>
      <c r="E36" s="112">
        <v>105.34</v>
      </c>
      <c r="F36" s="108">
        <v>1106.8499999999999</v>
      </c>
      <c r="G36" s="107">
        <v>60.07</v>
      </c>
      <c r="H36" s="107">
        <v>139.41</v>
      </c>
      <c r="I36" s="107">
        <v>274.42</v>
      </c>
      <c r="J36" s="107">
        <v>80.45</v>
      </c>
      <c r="K36" s="107">
        <v>758.25</v>
      </c>
      <c r="L36" s="107">
        <v>707.67</v>
      </c>
    </row>
    <row r="37" spans="1:12" ht="17" customHeight="1">
      <c r="A37" s="116" t="s">
        <v>89</v>
      </c>
      <c r="B37" s="115"/>
      <c r="C37" s="114">
        <v>2.95</v>
      </c>
      <c r="D37" s="113">
        <v>3.18</v>
      </c>
      <c r="E37" s="112">
        <v>6.77</v>
      </c>
      <c r="F37" s="117">
        <v>2.89</v>
      </c>
      <c r="G37" s="107">
        <v>0.61</v>
      </c>
      <c r="H37" s="107">
        <v>1.9</v>
      </c>
      <c r="I37" s="107">
        <v>3.98</v>
      </c>
      <c r="J37" s="107">
        <v>0</v>
      </c>
      <c r="K37" s="107">
        <v>184.39</v>
      </c>
      <c r="L37" s="107">
        <v>136.75</v>
      </c>
    </row>
    <row r="38" spans="1:12" ht="16.5" customHeight="1">
      <c r="A38" s="116" t="s">
        <v>88</v>
      </c>
      <c r="B38" s="115"/>
      <c r="C38" s="114">
        <v>342.04</v>
      </c>
      <c r="D38" s="113">
        <v>971.51</v>
      </c>
      <c r="E38" s="112">
        <v>213.05</v>
      </c>
      <c r="F38" s="112">
        <v>224.7</v>
      </c>
      <c r="G38" s="107">
        <v>176.88</v>
      </c>
      <c r="H38" s="107">
        <v>181.53</v>
      </c>
      <c r="I38" s="107">
        <v>242.43</v>
      </c>
      <c r="J38" s="107">
        <v>329.98</v>
      </c>
      <c r="K38" s="107">
        <v>19.18</v>
      </c>
      <c r="L38" s="107">
        <v>34.72</v>
      </c>
    </row>
    <row r="39" spans="1:12" ht="16.5" customHeight="1">
      <c r="A39" s="111" t="s">
        <v>87</v>
      </c>
      <c r="B39" s="110"/>
      <c r="C39" s="109">
        <v>8961.16</v>
      </c>
      <c r="D39" s="109">
        <v>9944.2099999999991</v>
      </c>
      <c r="E39" s="109">
        <v>10151.82</v>
      </c>
      <c r="F39" s="108">
        <v>7957.81</v>
      </c>
      <c r="G39" s="107">
        <v>8320.5</v>
      </c>
      <c r="H39" s="107">
        <v>7684.85</v>
      </c>
      <c r="I39" s="107">
        <v>7187.48</v>
      </c>
      <c r="J39" s="107">
        <v>6224.64</v>
      </c>
      <c r="K39" s="107">
        <v>5848.4</v>
      </c>
      <c r="L39" s="107">
        <v>5323.46</v>
      </c>
    </row>
    <row r="40" spans="1:12">
      <c r="A40" s="106" t="s">
        <v>86</v>
      </c>
      <c r="B40" s="105"/>
      <c r="C40" s="104">
        <f>C31+C39</f>
        <v>24023.75</v>
      </c>
      <c r="D40" s="104">
        <f>D31+D39</f>
        <v>22693.4</v>
      </c>
      <c r="E40" s="104">
        <f>E31+E39</f>
        <v>22259.58</v>
      </c>
      <c r="F40" s="104">
        <f>F31+F39</f>
        <v>19154.11</v>
      </c>
      <c r="G40" s="104">
        <f>G31+G39</f>
        <v>18227.68</v>
      </c>
      <c r="H40" s="104">
        <f>H31+H39</f>
        <v>16301.800000000001</v>
      </c>
      <c r="I40" s="104">
        <f>I31+I39</f>
        <v>14925.119999999999</v>
      </c>
      <c r="J40" s="104">
        <f>J31+J39</f>
        <v>13169.75</v>
      </c>
      <c r="K40" s="104">
        <f>K31+K39</f>
        <v>12007.81</v>
      </c>
      <c r="L40" s="104">
        <f>L31+L39</f>
        <v>9796.9599999999991</v>
      </c>
    </row>
  </sheetData>
  <mergeCells count="1">
    <mergeCell ref="B1:G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vt:lpstr>
      <vt:lpst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dheeraj kumar</dc:creator>
  <cp:lastModifiedBy>dheeraj kumar</cp:lastModifiedBy>
  <dcterms:created xsi:type="dcterms:W3CDTF">2024-05-15T14:02:37Z</dcterms:created>
  <dcterms:modified xsi:type="dcterms:W3CDTF">2024-05-15T14:04:13Z</dcterms:modified>
</cp:coreProperties>
</file>