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YulianaElizabeth\Desktop\fotos tesis\"/>
    </mc:Choice>
  </mc:AlternateContent>
  <bookViews>
    <workbookView xWindow="0" yWindow="0" windowWidth="20490" windowHeight="7455" activeTab="7"/>
  </bookViews>
  <sheets>
    <sheet name="Hoja1" sheetId="1" r:id="rId1"/>
    <sheet name="Miel" sheetId="2" r:id="rId2"/>
    <sheet name="Polen" sheetId="3" r:id="rId3"/>
    <sheet name="Mp" sheetId="4" r:id="rId4"/>
    <sheet name="Hoja2" sheetId="5" r:id="rId5"/>
    <sheet name="Hoja3" sheetId="6" r:id="rId6"/>
    <sheet name="Hoja4" sheetId="7" r:id="rId7"/>
    <sheet name="Hoja5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8" l="1"/>
  <c r="F17" i="8"/>
  <c r="F16" i="8"/>
  <c r="E3" i="4"/>
  <c r="E4" i="4"/>
  <c r="E2" i="4"/>
  <c r="F15" i="8"/>
  <c r="F14" i="8"/>
  <c r="F13" i="8"/>
  <c r="F12" i="8"/>
  <c r="F11" i="8"/>
  <c r="F10" i="8"/>
  <c r="E3" i="3"/>
  <c r="E4" i="3"/>
  <c r="E5" i="3"/>
  <c r="E6" i="3"/>
  <c r="E7" i="3"/>
  <c r="E2" i="3"/>
  <c r="F9" i="8"/>
  <c r="F8" i="8"/>
  <c r="F7" i="8"/>
  <c r="F6" i="8"/>
  <c r="F5" i="8"/>
  <c r="F4" i="8"/>
  <c r="E3" i="2"/>
  <c r="E4" i="2"/>
  <c r="E5" i="2"/>
  <c r="E6" i="2"/>
  <c r="E7" i="2"/>
  <c r="E2" i="2"/>
  <c r="G13" i="4" l="1"/>
  <c r="F13" i="4"/>
  <c r="E13" i="4"/>
  <c r="H17" i="1" l="1"/>
  <c r="G9" i="6"/>
  <c r="G8" i="6"/>
  <c r="G7" i="6"/>
  <c r="G6" i="6"/>
  <c r="G5" i="6"/>
  <c r="G4" i="6"/>
  <c r="G3" i="6"/>
  <c r="F9" i="6"/>
  <c r="F8" i="6"/>
  <c r="F7" i="6"/>
  <c r="F6" i="6"/>
  <c r="F5" i="6"/>
  <c r="F4" i="6"/>
  <c r="F3" i="6"/>
  <c r="E9" i="6"/>
  <c r="E8" i="6"/>
  <c r="E7" i="6"/>
  <c r="E6" i="6"/>
  <c r="E5" i="6"/>
  <c r="E4" i="6"/>
  <c r="I4" i="6"/>
  <c r="E3" i="6"/>
  <c r="I3" i="6" s="1"/>
  <c r="D8" i="2" l="1"/>
  <c r="C8" i="2"/>
  <c r="B8" i="2"/>
  <c r="C11" i="3" l="1"/>
  <c r="D11" i="3"/>
  <c r="B11" i="3"/>
  <c r="C10" i="3"/>
  <c r="D10" i="3"/>
  <c r="C9" i="3"/>
  <c r="D9" i="3"/>
  <c r="C8" i="3"/>
  <c r="D8" i="3"/>
  <c r="B10" i="3"/>
  <c r="B9" i="3"/>
  <c r="B8" i="3"/>
</calcChain>
</file>

<file path=xl/sharedStrings.xml><?xml version="1.0" encoding="utf-8"?>
<sst xmlns="http://schemas.openxmlformats.org/spreadsheetml/2006/main" count="365" uniqueCount="89">
  <si>
    <t xml:space="preserve">Concentración de plomo </t>
  </si>
  <si>
    <t xml:space="preserve">Fecha </t>
  </si>
  <si>
    <t>Miel</t>
  </si>
  <si>
    <t xml:space="preserve">Polen </t>
  </si>
  <si>
    <t xml:space="preserve">Material Particulado </t>
  </si>
  <si>
    <t xml:space="preserve">Mayo </t>
  </si>
  <si>
    <t xml:space="preserve">Sector </t>
  </si>
  <si>
    <t>Mayo</t>
  </si>
  <si>
    <t>Julio</t>
  </si>
  <si>
    <t>Septiembre</t>
  </si>
  <si>
    <t xml:space="preserve">UDA </t>
  </si>
  <si>
    <t>Baños</t>
  </si>
  <si>
    <t>Quinta Chica</t>
  </si>
  <si>
    <t xml:space="preserve">Abelardo J Andrade </t>
  </si>
  <si>
    <t xml:space="preserve">Floresta </t>
  </si>
  <si>
    <t xml:space="preserve">Agronomía </t>
  </si>
  <si>
    <t xml:space="preserve">Julio </t>
  </si>
  <si>
    <t xml:space="preserve">Agosto </t>
  </si>
  <si>
    <t>Agosto</t>
  </si>
  <si>
    <t xml:space="preserve">Carlos Arizaga </t>
  </si>
  <si>
    <t>Municipio</t>
  </si>
  <si>
    <t xml:space="preserve">Ignacio Escandón </t>
  </si>
  <si>
    <t>0,87</t>
  </si>
  <si>
    <t>0,41</t>
  </si>
  <si>
    <t>0,26</t>
  </si>
  <si>
    <t>0,08</t>
  </si>
  <si>
    <t>0,02</t>
  </si>
  <si>
    <t>0,07</t>
  </si>
  <si>
    <t>0,016</t>
  </si>
  <si>
    <t>0,025</t>
  </si>
  <si>
    <t>0,04</t>
  </si>
  <si>
    <t>0,115</t>
  </si>
  <si>
    <t>0,105</t>
  </si>
  <si>
    <t>0,075</t>
  </si>
  <si>
    <t>&lt;0,033</t>
  </si>
  <si>
    <t>Sector</t>
  </si>
  <si>
    <t xml:space="preserve">Septiembre </t>
  </si>
  <si>
    <t>Investigacionen</t>
  </si>
  <si>
    <t xml:space="preserve">Berlín </t>
  </si>
  <si>
    <t xml:space="preserve">Israel </t>
  </si>
  <si>
    <t xml:space="preserve">España </t>
  </si>
  <si>
    <t xml:space="preserve">Ecuador </t>
  </si>
  <si>
    <t>Perú</t>
  </si>
  <si>
    <t xml:space="preserve">Iran </t>
  </si>
  <si>
    <t xml:space="preserve">Quito-Ecuador </t>
  </si>
  <si>
    <t xml:space="preserve">Cuenca-Ecuador </t>
  </si>
  <si>
    <t xml:space="preserve">Norma Europea </t>
  </si>
  <si>
    <t>INEN:CODEX</t>
  </si>
  <si>
    <t>Venezuela 2007</t>
  </si>
  <si>
    <t>Venezuela 2014</t>
  </si>
  <si>
    <t>UCK</t>
  </si>
  <si>
    <t>FL</t>
  </si>
  <si>
    <t>CB</t>
  </si>
  <si>
    <t>QC</t>
  </si>
  <si>
    <t>CS</t>
  </si>
  <si>
    <t>MUN</t>
  </si>
  <si>
    <t>CCA</t>
  </si>
  <si>
    <t>EIE</t>
  </si>
  <si>
    <t xml:space="preserve">México </t>
  </si>
  <si>
    <t>10^3</t>
  </si>
  <si>
    <t>CA</t>
  </si>
  <si>
    <t>MU</t>
  </si>
  <si>
    <t>IE</t>
  </si>
  <si>
    <t>México</t>
  </si>
  <si>
    <t>OMS</t>
  </si>
  <si>
    <t>Cuenca</t>
  </si>
  <si>
    <t xml:space="preserve">Mes </t>
  </si>
  <si>
    <t xml:space="preserve">Variable </t>
  </si>
  <si>
    <t>Valor</t>
  </si>
  <si>
    <t>UDA</t>
  </si>
  <si>
    <t>miel</t>
  </si>
  <si>
    <t xml:space="preserve">polen </t>
  </si>
  <si>
    <t>mp</t>
  </si>
  <si>
    <t>uda</t>
  </si>
  <si>
    <t>may</t>
  </si>
  <si>
    <t>cs</t>
  </si>
  <si>
    <t>qc</t>
  </si>
  <si>
    <t>cb</t>
  </si>
  <si>
    <t>fl</t>
  </si>
  <si>
    <t>uck</t>
  </si>
  <si>
    <t>ca</t>
  </si>
  <si>
    <t>mun</t>
  </si>
  <si>
    <t>ie</t>
  </si>
  <si>
    <t>sep</t>
  </si>
  <si>
    <t>jul</t>
  </si>
  <si>
    <t>ago</t>
  </si>
  <si>
    <t>var</t>
  </si>
  <si>
    <t>valor</t>
  </si>
  <si>
    <t>polen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</si>
</sst>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0" fillId="0" borderId="0" xfId="0" applyAlignment="1">
      <alignment horizontal="center"/>
    </xf>
    <xf numFmtId="2" fontId="0" fillId="0" borderId="0" xfId="0" applyNumberFormat="1"/>
    <xf numFmtId="11" fontId="0" fillId="0" borderId="0" xfId="0" applyNumberFormat="1"/>
    <xf numFmtId="0" fontId="2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173" fontId="0" fillId="0" borderId="0" xfId="0" applyNumberFormat="1"/>
    <xf numFmtId="17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Plomo detectado en miel de abeja en diferentes sectores de Cuenca.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Miel!$B$1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Miel!$A$2:$A$7</c:f>
              <c:strCache>
                <c:ptCount val="6"/>
                <c:pt idx="0">
                  <c:v>UCK</c:v>
                </c:pt>
                <c:pt idx="1">
                  <c:v>CS</c:v>
                </c:pt>
                <c:pt idx="2">
                  <c:v>QC</c:v>
                </c:pt>
                <c:pt idx="3">
                  <c:v>CB</c:v>
                </c:pt>
                <c:pt idx="4">
                  <c:v>FL</c:v>
                </c:pt>
                <c:pt idx="5">
                  <c:v>UCK</c:v>
                </c:pt>
              </c:strCache>
            </c:strRef>
          </c:cat>
          <c:val>
            <c:numRef>
              <c:f>Miel!$B$2:$B$7</c:f>
              <c:numCache>
                <c:formatCode>General</c:formatCode>
                <c:ptCount val="6"/>
                <c:pt idx="0">
                  <c:v>3.3000000000000002E-2</c:v>
                </c:pt>
                <c:pt idx="1">
                  <c:v>3.3000000000000002E-2</c:v>
                </c:pt>
                <c:pt idx="2">
                  <c:v>3.3000000000000002E-2</c:v>
                </c:pt>
                <c:pt idx="3">
                  <c:v>3.3000000000000002E-2</c:v>
                </c:pt>
                <c:pt idx="4">
                  <c:v>0.08</c:v>
                </c:pt>
                <c:pt idx="5">
                  <c:v>3.3000000000000002E-2</c:v>
                </c:pt>
              </c:numCache>
            </c:numRef>
          </c:val>
        </c:ser>
        <c:ser>
          <c:idx val="1"/>
          <c:order val="1"/>
          <c:tx>
            <c:strRef>
              <c:f>Miel!$C$1</c:f>
              <c:strCache>
                <c:ptCount val="1"/>
                <c:pt idx="0">
                  <c:v>Julio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Miel!$A$2:$A$7</c:f>
              <c:strCache>
                <c:ptCount val="6"/>
                <c:pt idx="0">
                  <c:v>UCK</c:v>
                </c:pt>
                <c:pt idx="1">
                  <c:v>CS</c:v>
                </c:pt>
                <c:pt idx="2">
                  <c:v>QC</c:v>
                </c:pt>
                <c:pt idx="3">
                  <c:v>CB</c:v>
                </c:pt>
                <c:pt idx="4">
                  <c:v>FL</c:v>
                </c:pt>
                <c:pt idx="5">
                  <c:v>UCK</c:v>
                </c:pt>
              </c:strCache>
            </c:strRef>
          </c:cat>
          <c:val>
            <c:numRef>
              <c:f>Miel!$C$2:$C$7</c:f>
              <c:numCache>
                <c:formatCode>General</c:formatCode>
                <c:ptCount val="6"/>
                <c:pt idx="0">
                  <c:v>3.3000000000000002E-2</c:v>
                </c:pt>
                <c:pt idx="1">
                  <c:v>3.3000000000000002E-2</c:v>
                </c:pt>
                <c:pt idx="2">
                  <c:v>3.3000000000000002E-2</c:v>
                </c:pt>
                <c:pt idx="3">
                  <c:v>3.3000000000000002E-2</c:v>
                </c:pt>
                <c:pt idx="4">
                  <c:v>3.3000000000000002E-2</c:v>
                </c:pt>
                <c:pt idx="5">
                  <c:v>3.3000000000000002E-2</c:v>
                </c:pt>
              </c:numCache>
            </c:numRef>
          </c:val>
        </c:ser>
        <c:ser>
          <c:idx val="2"/>
          <c:order val="2"/>
          <c:tx>
            <c:strRef>
              <c:f>Miel!$D$1</c:f>
              <c:strCache>
                <c:ptCount val="1"/>
                <c:pt idx="0">
                  <c:v>Septiembre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Miel!$A$2:$A$7</c:f>
              <c:strCache>
                <c:ptCount val="6"/>
                <c:pt idx="0">
                  <c:v>UCK</c:v>
                </c:pt>
                <c:pt idx="1">
                  <c:v>CS</c:v>
                </c:pt>
                <c:pt idx="2">
                  <c:v>QC</c:v>
                </c:pt>
                <c:pt idx="3">
                  <c:v>CB</c:v>
                </c:pt>
                <c:pt idx="4">
                  <c:v>FL</c:v>
                </c:pt>
                <c:pt idx="5">
                  <c:v>UCK</c:v>
                </c:pt>
              </c:strCache>
            </c:strRef>
          </c:cat>
          <c:val>
            <c:numRef>
              <c:f>Miel!$D$2:$D$7</c:f>
              <c:numCache>
                <c:formatCode>General</c:formatCode>
                <c:ptCount val="6"/>
                <c:pt idx="0">
                  <c:v>3.3000000000000002E-2</c:v>
                </c:pt>
                <c:pt idx="1">
                  <c:v>3.3000000000000002E-2</c:v>
                </c:pt>
                <c:pt idx="2">
                  <c:v>3.3000000000000002E-2</c:v>
                </c:pt>
                <c:pt idx="3">
                  <c:v>3.3000000000000002E-2</c:v>
                </c:pt>
                <c:pt idx="4">
                  <c:v>3.3000000000000002E-2</c:v>
                </c:pt>
                <c:pt idx="5">
                  <c:v>3.3000000000000002E-2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-1462193216"/>
        <c:axId val="-1462183968"/>
      </c:barChart>
      <c:catAx>
        <c:axId val="-146219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62183968"/>
        <c:crosses val="autoZero"/>
        <c:auto val="1"/>
        <c:lblAlgn val="ctr"/>
        <c:lblOffset val="100"/>
        <c:noMultiLvlLbl val="0"/>
      </c:catAx>
      <c:valAx>
        <c:axId val="-14621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621932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Plomo detectado en polen en diferentes sectores de Cuenca.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Polen!$B$1</c:f>
              <c:strCache>
                <c:ptCount val="1"/>
                <c:pt idx="0">
                  <c:v>Julio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Polen!$A$2:$A$7</c:f>
              <c:strCache>
                <c:ptCount val="6"/>
                <c:pt idx="0">
                  <c:v>UDA</c:v>
                </c:pt>
                <c:pt idx="1">
                  <c:v>CS</c:v>
                </c:pt>
                <c:pt idx="2">
                  <c:v>QC</c:v>
                </c:pt>
                <c:pt idx="3">
                  <c:v>CB</c:v>
                </c:pt>
                <c:pt idx="4">
                  <c:v>FL</c:v>
                </c:pt>
                <c:pt idx="5">
                  <c:v>UCK</c:v>
                </c:pt>
              </c:strCache>
            </c:strRef>
          </c:cat>
          <c:val>
            <c:numRef>
              <c:f>Polen!$B$2:$B$7</c:f>
              <c:numCache>
                <c:formatCode>0.00</c:formatCode>
                <c:ptCount val="6"/>
                <c:pt idx="0">
                  <c:v>7.4999999999999997E-2</c:v>
                </c:pt>
                <c:pt idx="1">
                  <c:v>0.115</c:v>
                </c:pt>
                <c:pt idx="2">
                  <c:v>7.0000000000000007E-2</c:v>
                </c:pt>
                <c:pt idx="3">
                  <c:v>0.04</c:v>
                </c:pt>
                <c:pt idx="4">
                  <c:v>0.105</c:v>
                </c:pt>
                <c:pt idx="5">
                  <c:v>7.4999999999999997E-2</c:v>
                </c:pt>
              </c:numCache>
            </c:numRef>
          </c:val>
        </c:ser>
        <c:ser>
          <c:idx val="1"/>
          <c:order val="1"/>
          <c:tx>
            <c:strRef>
              <c:f>Polen!$C$1</c:f>
              <c:strCache>
                <c:ptCount val="1"/>
                <c:pt idx="0">
                  <c:v>Agosto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Polen!$A$2:$A$7</c:f>
              <c:strCache>
                <c:ptCount val="6"/>
                <c:pt idx="0">
                  <c:v>UDA</c:v>
                </c:pt>
                <c:pt idx="1">
                  <c:v>CS</c:v>
                </c:pt>
                <c:pt idx="2">
                  <c:v>QC</c:v>
                </c:pt>
                <c:pt idx="3">
                  <c:v>CB</c:v>
                </c:pt>
                <c:pt idx="4">
                  <c:v>FL</c:v>
                </c:pt>
                <c:pt idx="5">
                  <c:v>UCK</c:v>
                </c:pt>
              </c:strCache>
            </c:strRef>
          </c:cat>
          <c:val>
            <c:numRef>
              <c:f>Polen!$C$2:$C$7</c:f>
              <c:numCache>
                <c:formatCode>0.00</c:formatCode>
                <c:ptCount val="6"/>
                <c:pt idx="0">
                  <c:v>0.02</c:v>
                </c:pt>
                <c:pt idx="1">
                  <c:v>0.02</c:v>
                </c:pt>
                <c:pt idx="2">
                  <c:v>7.0000000000000007E-2</c:v>
                </c:pt>
                <c:pt idx="3">
                  <c:v>3.3000000000000002E-2</c:v>
                </c:pt>
                <c:pt idx="4">
                  <c:v>3.3000000000000002E-2</c:v>
                </c:pt>
                <c:pt idx="5">
                  <c:v>3.3000000000000002E-2</c:v>
                </c:pt>
              </c:numCache>
            </c:numRef>
          </c:val>
        </c:ser>
        <c:ser>
          <c:idx val="2"/>
          <c:order val="2"/>
          <c:tx>
            <c:strRef>
              <c:f>Polen!$D$1</c:f>
              <c:strCache>
                <c:ptCount val="1"/>
                <c:pt idx="0">
                  <c:v>Septiembre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Polen!$A$2:$A$7</c:f>
              <c:strCache>
                <c:ptCount val="6"/>
                <c:pt idx="0">
                  <c:v>UDA</c:v>
                </c:pt>
                <c:pt idx="1">
                  <c:v>CS</c:v>
                </c:pt>
                <c:pt idx="2">
                  <c:v>QC</c:v>
                </c:pt>
                <c:pt idx="3">
                  <c:v>CB</c:v>
                </c:pt>
                <c:pt idx="4">
                  <c:v>FL</c:v>
                </c:pt>
                <c:pt idx="5">
                  <c:v>UCK</c:v>
                </c:pt>
              </c:strCache>
            </c:strRef>
          </c:cat>
          <c:val>
            <c:numRef>
              <c:f>Polen!$D$2:$D$7</c:f>
              <c:numCache>
                <c:formatCode>0.00</c:formatCode>
                <c:ptCount val="6"/>
                <c:pt idx="0">
                  <c:v>7.0000000000000007E-2</c:v>
                </c:pt>
                <c:pt idx="1">
                  <c:v>0.08</c:v>
                </c:pt>
                <c:pt idx="2">
                  <c:v>2.5000000000000001E-2</c:v>
                </c:pt>
                <c:pt idx="3">
                  <c:v>3.3000000000000002E-2</c:v>
                </c:pt>
                <c:pt idx="4">
                  <c:v>0.02</c:v>
                </c:pt>
                <c:pt idx="5">
                  <c:v>1.6E-2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-1462186144"/>
        <c:axId val="-1462188864"/>
      </c:barChart>
      <c:catAx>
        <c:axId val="-146218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62188864"/>
        <c:crosses val="autoZero"/>
        <c:auto val="1"/>
        <c:lblAlgn val="ctr"/>
        <c:lblOffset val="100"/>
        <c:noMultiLvlLbl val="0"/>
      </c:catAx>
      <c:valAx>
        <c:axId val="-146218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621861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Niveles</a:t>
            </a:r>
            <a:r>
              <a:rPr lang="es-ES" baseline="0"/>
              <a:t> de plomo en aire (ug/m3) 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Polen!$H$27:$K$27</c:f>
              <c:strCache>
                <c:ptCount val="4"/>
                <c:pt idx="0">
                  <c:v>Cuenca</c:v>
                </c:pt>
                <c:pt idx="1">
                  <c:v>México</c:v>
                </c:pt>
                <c:pt idx="2">
                  <c:v>Perú</c:v>
                </c:pt>
                <c:pt idx="3">
                  <c:v>OMS</c:v>
                </c:pt>
              </c:strCache>
            </c:strRef>
          </c:cat>
          <c:val>
            <c:numRef>
              <c:f>Polen!$H$28:$K$28</c:f>
              <c:numCache>
                <c:formatCode>General</c:formatCode>
                <c:ptCount val="4"/>
                <c:pt idx="0">
                  <c:v>8.9999999999999996E-7</c:v>
                </c:pt>
                <c:pt idx="1">
                  <c:v>1.22</c:v>
                </c:pt>
                <c:pt idx="2">
                  <c:v>0.68</c:v>
                </c:pt>
                <c:pt idx="3">
                  <c:v>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-1462187776"/>
        <c:axId val="-1462187232"/>
      </c:barChart>
      <c:catAx>
        <c:axId val="-146218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62187232"/>
        <c:crosses val="autoZero"/>
        <c:auto val="1"/>
        <c:lblAlgn val="ctr"/>
        <c:lblOffset val="100"/>
        <c:noMultiLvlLbl val="0"/>
      </c:catAx>
      <c:valAx>
        <c:axId val="-14621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6218777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Plomo detectado en el aire de </a:t>
            </a:r>
            <a:r>
              <a:rPr lang="es-ES" baseline="0"/>
              <a:t>difetentes sectores de Cuenca.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Mp!$A$2</c:f>
              <c:strCache>
                <c:ptCount val="1"/>
                <c:pt idx="0">
                  <c:v>Carlos Arizaga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Mp!$B$1:$D$1</c:f>
              <c:strCache>
                <c:ptCount val="3"/>
                <c:pt idx="0">
                  <c:v>Mayo</c:v>
                </c:pt>
                <c:pt idx="1">
                  <c:v>Julio </c:v>
                </c:pt>
                <c:pt idx="2">
                  <c:v>Septiembre </c:v>
                </c:pt>
              </c:strCache>
            </c:strRef>
          </c:cat>
          <c:val>
            <c:numRef>
              <c:f>Mp!$B$2:$D$2</c:f>
              <c:numCache>
                <c:formatCode>General</c:formatCode>
                <c:ptCount val="3"/>
                <c:pt idx="0">
                  <c:v>1.1399999999999999</c:v>
                </c:pt>
                <c:pt idx="1">
                  <c:v>3.3000000000000002E-2</c:v>
                </c:pt>
                <c:pt idx="2">
                  <c:v>0.87</c:v>
                </c:pt>
              </c:numCache>
            </c:numRef>
          </c:val>
        </c:ser>
        <c:ser>
          <c:idx val="1"/>
          <c:order val="1"/>
          <c:tx>
            <c:strRef>
              <c:f>Mp!$A$3</c:f>
              <c:strCache>
                <c:ptCount val="1"/>
                <c:pt idx="0">
                  <c:v>Municipio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Mp!$B$1:$D$1</c:f>
              <c:strCache>
                <c:ptCount val="3"/>
                <c:pt idx="0">
                  <c:v>Mayo</c:v>
                </c:pt>
                <c:pt idx="1">
                  <c:v>Julio </c:v>
                </c:pt>
                <c:pt idx="2">
                  <c:v>Septiembre </c:v>
                </c:pt>
              </c:strCache>
            </c:strRef>
          </c:cat>
          <c:val>
            <c:numRef>
              <c:f>Mp!$B$3:$D$3</c:f>
              <c:numCache>
                <c:formatCode>General</c:formatCode>
                <c:ptCount val="3"/>
                <c:pt idx="0">
                  <c:v>0.41</c:v>
                </c:pt>
                <c:pt idx="1">
                  <c:v>3.3000000000000002E-2</c:v>
                </c:pt>
                <c:pt idx="2">
                  <c:v>0.26</c:v>
                </c:pt>
              </c:numCache>
            </c:numRef>
          </c:val>
        </c:ser>
        <c:ser>
          <c:idx val="2"/>
          <c:order val="2"/>
          <c:tx>
            <c:strRef>
              <c:f>Mp!$A$4</c:f>
              <c:strCache>
                <c:ptCount val="1"/>
                <c:pt idx="0">
                  <c:v>Ignacio Escandón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Mp!$B$1:$D$1</c:f>
              <c:strCache>
                <c:ptCount val="3"/>
                <c:pt idx="0">
                  <c:v>Mayo</c:v>
                </c:pt>
                <c:pt idx="1">
                  <c:v>Julio </c:v>
                </c:pt>
                <c:pt idx="2">
                  <c:v>Septiembre </c:v>
                </c:pt>
              </c:strCache>
            </c:strRef>
          </c:cat>
          <c:val>
            <c:numRef>
              <c:f>Mp!$B$4:$D$4</c:f>
              <c:numCache>
                <c:formatCode>General</c:formatCode>
                <c:ptCount val="3"/>
                <c:pt idx="0">
                  <c:v>0.3</c:v>
                </c:pt>
                <c:pt idx="1">
                  <c:v>3.3000000000000002E-2</c:v>
                </c:pt>
                <c:pt idx="2">
                  <c:v>0.41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-1462192128"/>
        <c:axId val="-1462183424"/>
      </c:barChart>
      <c:catAx>
        <c:axId val="-146219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62183424"/>
        <c:crosses val="autoZero"/>
        <c:auto val="1"/>
        <c:lblAlgn val="ctr"/>
        <c:lblOffset val="100"/>
        <c:noMultiLvlLbl val="0"/>
      </c:catAx>
      <c:valAx>
        <c:axId val="-14621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621921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Niveles</a:t>
            </a:r>
            <a:r>
              <a:rPr lang="es-ES" baseline="0"/>
              <a:t> de plomo en aire(ug/m3)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Mp!$E$16:$G$16</c:f>
              <c:strCache>
                <c:ptCount val="3"/>
                <c:pt idx="0">
                  <c:v>CA</c:v>
                </c:pt>
                <c:pt idx="1">
                  <c:v>MU</c:v>
                </c:pt>
                <c:pt idx="2">
                  <c:v>IE</c:v>
                </c:pt>
              </c:strCache>
            </c:strRef>
          </c:cat>
          <c:val>
            <c:numRef>
              <c:f>Mp!$E$17:$G$17</c:f>
              <c:numCache>
                <c:formatCode>General</c:formatCode>
                <c:ptCount val="3"/>
                <c:pt idx="0">
                  <c:v>8.9999999999999996E-7</c:v>
                </c:pt>
                <c:pt idx="1">
                  <c:v>2.9999999999999999E-7</c:v>
                </c:pt>
                <c:pt idx="2">
                  <c:v>2.9999999999999999E-7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62190496"/>
        <c:axId val="-1462181248"/>
      </c:barChart>
      <c:catAx>
        <c:axId val="-146219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62181248"/>
        <c:crosses val="autoZero"/>
        <c:auto val="1"/>
        <c:lblAlgn val="ctr"/>
        <c:lblOffset val="100"/>
        <c:noMultiLvlLbl val="0"/>
      </c:catAx>
      <c:valAx>
        <c:axId val="-146218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6219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Estudios</a:t>
            </a:r>
            <a:r>
              <a:rPr lang="es-ES" baseline="0"/>
              <a:t> realizados en miel.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Hoja2!$D$6:$L$6</c:f>
              <c:strCache>
                <c:ptCount val="9"/>
                <c:pt idx="0">
                  <c:v>Norma Europea </c:v>
                </c:pt>
                <c:pt idx="1">
                  <c:v>INEN:CODEX</c:v>
                </c:pt>
                <c:pt idx="2">
                  <c:v>Berlín </c:v>
                </c:pt>
                <c:pt idx="3">
                  <c:v>Israel </c:v>
                </c:pt>
                <c:pt idx="4">
                  <c:v>España </c:v>
                </c:pt>
                <c:pt idx="5">
                  <c:v>Quito-Ecuador </c:v>
                </c:pt>
                <c:pt idx="6">
                  <c:v>Perú</c:v>
                </c:pt>
                <c:pt idx="7">
                  <c:v>Iran </c:v>
                </c:pt>
                <c:pt idx="8">
                  <c:v>Cuenca-Ecuador </c:v>
                </c:pt>
              </c:strCache>
            </c:strRef>
          </c:cat>
          <c:val>
            <c:numRef>
              <c:f>Hoja2!$D$7:$L$7</c:f>
              <c:numCache>
                <c:formatCode>General</c:formatCode>
                <c:ptCount val="9"/>
                <c:pt idx="0">
                  <c:v>0.1</c:v>
                </c:pt>
                <c:pt idx="1">
                  <c:v>1</c:v>
                </c:pt>
                <c:pt idx="2">
                  <c:v>0.18</c:v>
                </c:pt>
                <c:pt idx="3">
                  <c:v>1.2</c:v>
                </c:pt>
                <c:pt idx="4">
                  <c:v>0.05</c:v>
                </c:pt>
                <c:pt idx="5">
                  <c:v>0.13</c:v>
                </c:pt>
                <c:pt idx="6">
                  <c:v>2.74</c:v>
                </c:pt>
                <c:pt idx="7">
                  <c:v>0.93545</c:v>
                </c:pt>
                <c:pt idx="8">
                  <c:v>0.08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-1462180160"/>
        <c:axId val="-1462185600"/>
      </c:barChart>
      <c:catAx>
        <c:axId val="-146218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62185600"/>
        <c:crosses val="autoZero"/>
        <c:auto val="1"/>
        <c:lblAlgn val="ctr"/>
        <c:lblOffset val="100"/>
        <c:noMultiLvlLbl val="0"/>
      </c:catAx>
      <c:valAx>
        <c:axId val="-14621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621801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Concentración de plomo en polen.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Hoja2!$E$23:$H$23</c:f>
              <c:strCache>
                <c:ptCount val="4"/>
                <c:pt idx="0">
                  <c:v>Venezuela 2007</c:v>
                </c:pt>
                <c:pt idx="1">
                  <c:v>Venezuela 2014</c:v>
                </c:pt>
                <c:pt idx="2">
                  <c:v>Ecuador </c:v>
                </c:pt>
                <c:pt idx="3">
                  <c:v>México </c:v>
                </c:pt>
              </c:strCache>
            </c:strRef>
          </c:cat>
          <c:val>
            <c:numRef>
              <c:f>Hoja2!$E$24:$H$24</c:f>
              <c:numCache>
                <c:formatCode>General</c:formatCode>
                <c:ptCount val="4"/>
                <c:pt idx="0">
                  <c:v>0.26830999999999999</c:v>
                </c:pt>
                <c:pt idx="1">
                  <c:v>0.28799999999999998</c:v>
                </c:pt>
                <c:pt idx="2">
                  <c:v>0.08</c:v>
                </c:pt>
                <c:pt idx="3">
                  <c:v>7.1000000000000005E-5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93684720"/>
        <c:axId val="-1355902528"/>
      </c:barChart>
      <c:catAx>
        <c:axId val="-159368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55902528"/>
        <c:crosses val="autoZero"/>
        <c:auto val="1"/>
        <c:lblAlgn val="ctr"/>
        <c:lblOffset val="100"/>
        <c:noMultiLvlLbl val="0"/>
      </c:catAx>
      <c:valAx>
        <c:axId val="-13559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9368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Concentraciones de  plomo (ug/m3)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Hoja3!$E$2</c:f>
              <c:strCache>
                <c:ptCount val="1"/>
                <c:pt idx="0">
                  <c:v>EIE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Hoja3!$D$3:$D$9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Hoja3!$E$3:$E$9</c:f>
              <c:numCache>
                <c:formatCode>General</c:formatCode>
                <c:ptCount val="7"/>
                <c:pt idx="0">
                  <c:v>1.2E-4</c:v>
                </c:pt>
                <c:pt idx="1">
                  <c:v>2.9999999999999997E-4</c:v>
                </c:pt>
                <c:pt idx="2">
                  <c:v>5.0000000000000001E-4</c:v>
                </c:pt>
                <c:pt idx="3">
                  <c:v>2.9999999999999997E-4</c:v>
                </c:pt>
                <c:pt idx="4">
                  <c:v>2.0000000000000001E-4</c:v>
                </c:pt>
                <c:pt idx="5">
                  <c:v>1.7999999999999998E-4</c:v>
                </c:pt>
                <c:pt idx="6">
                  <c:v>5.0000000000000001E-4</c:v>
                </c:pt>
              </c:numCache>
            </c:numRef>
          </c:val>
        </c:ser>
        <c:ser>
          <c:idx val="1"/>
          <c:order val="1"/>
          <c:tx>
            <c:strRef>
              <c:f>Hoja3!$F$2</c:f>
              <c:strCache>
                <c:ptCount val="1"/>
                <c:pt idx="0">
                  <c:v>MUN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Hoja3!$D$3:$D$9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Hoja3!$F$3:$F$9</c:f>
              <c:numCache>
                <c:formatCode>General</c:formatCode>
                <c:ptCount val="7"/>
                <c:pt idx="0">
                  <c:v>1.9000000000000001E-4</c:v>
                </c:pt>
                <c:pt idx="1">
                  <c:v>2.9999999999999997E-4</c:v>
                </c:pt>
                <c:pt idx="2">
                  <c:v>2.9999999999999997E-4</c:v>
                </c:pt>
                <c:pt idx="3">
                  <c:v>2.9999999999999997E-4</c:v>
                </c:pt>
                <c:pt idx="4">
                  <c:v>2.0000000000000001E-4</c:v>
                </c:pt>
                <c:pt idx="5">
                  <c:v>2.7E-4</c:v>
                </c:pt>
                <c:pt idx="6">
                  <c:v>2.9999999999999997E-4</c:v>
                </c:pt>
              </c:numCache>
            </c:numRef>
          </c:val>
        </c:ser>
        <c:ser>
          <c:idx val="2"/>
          <c:order val="2"/>
          <c:tx>
            <c:strRef>
              <c:f>Hoja3!$G$2</c:f>
              <c:strCache>
                <c:ptCount val="1"/>
                <c:pt idx="0">
                  <c:v>CCA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Hoja3!$D$3:$D$9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Hoja3!$G$3:$G$9</c:f>
              <c:numCache>
                <c:formatCode>General</c:formatCode>
                <c:ptCount val="7"/>
                <c:pt idx="0">
                  <c:v>2.5000000000000001E-4</c:v>
                </c:pt>
                <c:pt idx="1">
                  <c:v>8.0000000000000004E-4</c:v>
                </c:pt>
                <c:pt idx="2">
                  <c:v>8.0000000000000004E-4</c:v>
                </c:pt>
                <c:pt idx="3">
                  <c:v>8.0000000000000004E-4</c:v>
                </c:pt>
                <c:pt idx="4">
                  <c:v>5.9999999999999995E-4</c:v>
                </c:pt>
                <c:pt idx="5">
                  <c:v>2.2000000000000001E-4</c:v>
                </c:pt>
                <c:pt idx="6">
                  <c:v>6.9999999999999999E-4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355896000"/>
        <c:axId val="-1355899808"/>
      </c:barChart>
      <c:catAx>
        <c:axId val="-135589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55899808"/>
        <c:crosses val="autoZero"/>
        <c:auto val="1"/>
        <c:lblAlgn val="ctr"/>
        <c:lblOffset val="100"/>
        <c:noMultiLvlLbl val="0"/>
      </c:catAx>
      <c:valAx>
        <c:axId val="-13558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5589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</xdr:row>
      <xdr:rowOff>185737</xdr:rowOff>
    </xdr:from>
    <xdr:to>
      <xdr:col>11</xdr:col>
      <xdr:colOff>9525</xdr:colOff>
      <xdr:row>20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</xdr:row>
      <xdr:rowOff>147637</xdr:rowOff>
    </xdr:from>
    <xdr:to>
      <xdr:col>16</xdr:col>
      <xdr:colOff>38100</xdr:colOff>
      <xdr:row>16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16</xdr:row>
      <xdr:rowOff>100012</xdr:rowOff>
    </xdr:from>
    <xdr:to>
      <xdr:col>11</xdr:col>
      <xdr:colOff>304800</xdr:colOff>
      <xdr:row>30</xdr:row>
      <xdr:rowOff>176212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1</xdr:row>
      <xdr:rowOff>147637</xdr:rowOff>
    </xdr:from>
    <xdr:to>
      <xdr:col>14</xdr:col>
      <xdr:colOff>514350</xdr:colOff>
      <xdr:row>16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285750</xdr:colOff>
      <xdr:row>1</xdr:row>
      <xdr:rowOff>28575</xdr:rowOff>
    </xdr:from>
    <xdr:to>
      <xdr:col>12</xdr:col>
      <xdr:colOff>285750</xdr:colOff>
      <xdr:row>15</xdr:row>
      <xdr:rowOff>104775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1009650</xdr:colOff>
      <xdr:row>8</xdr:row>
      <xdr:rowOff>80962</xdr:rowOff>
    </xdr:from>
    <xdr:to>
      <xdr:col>11</xdr:col>
      <xdr:colOff>85725</xdr:colOff>
      <xdr:row>22</xdr:row>
      <xdr:rowOff>157162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17</xdr:row>
      <xdr:rowOff>147637</xdr:rowOff>
    </xdr:from>
    <xdr:to>
      <xdr:col>6</xdr:col>
      <xdr:colOff>714375</xdr:colOff>
      <xdr:row>32</xdr:row>
      <xdr:rowOff>33337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13</xdr:row>
      <xdr:rowOff>119062</xdr:rowOff>
    </xdr:from>
    <xdr:to>
      <xdr:col>9</xdr:col>
      <xdr:colOff>438150</xdr:colOff>
      <xdr:row>28</xdr:row>
      <xdr:rowOff>4762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F13" sqref="F13"/>
    </sheetView>
  </sheetViews>
  <sheetFormatPr baseColWidth="10" defaultRowHeight="15" x14ac:dyDescent="0.25"/>
  <cols>
    <col min="1" max="1" width="13.140625" customWidth="1"/>
    <col min="2" max="2" width="18.42578125" customWidth="1"/>
    <col min="3" max="4" width="13.140625" customWidth="1"/>
    <col min="5" max="6" width="22.140625" customWidth="1"/>
    <col min="7" max="7" width="13.28515625" customWidth="1"/>
    <col min="8" max="8" width="24.140625" customWidth="1"/>
    <col min="9" max="9" width="20.28515625" customWidth="1"/>
  </cols>
  <sheetData>
    <row r="1" spans="1:9" x14ac:dyDescent="0.25">
      <c r="A1" s="8" t="s">
        <v>0</v>
      </c>
      <c r="B1" s="8"/>
      <c r="C1" s="8"/>
      <c r="D1" s="8"/>
      <c r="E1" s="8"/>
      <c r="F1" s="8"/>
      <c r="G1" s="8"/>
      <c r="H1" s="8"/>
      <c r="I1" s="8"/>
    </row>
    <row r="2" spans="1:9" x14ac:dyDescent="0.25">
      <c r="A2" s="1" t="s">
        <v>1</v>
      </c>
      <c r="B2" s="1" t="s">
        <v>6</v>
      </c>
      <c r="C2" s="1" t="s">
        <v>2</v>
      </c>
      <c r="D2" s="1" t="s">
        <v>1</v>
      </c>
      <c r="E2" s="1" t="s">
        <v>6</v>
      </c>
      <c r="F2" s="1" t="s">
        <v>3</v>
      </c>
      <c r="G2" s="1" t="s">
        <v>1</v>
      </c>
      <c r="H2" s="1" t="s">
        <v>6</v>
      </c>
      <c r="I2" s="1" t="s">
        <v>4</v>
      </c>
    </row>
    <row r="3" spans="1:9" x14ac:dyDescent="0.25">
      <c r="A3" t="s">
        <v>5</v>
      </c>
      <c r="B3" t="s">
        <v>10</v>
      </c>
      <c r="C3" t="s">
        <v>34</v>
      </c>
      <c r="D3" t="s">
        <v>16</v>
      </c>
      <c r="E3" t="s">
        <v>10</v>
      </c>
      <c r="F3" t="s">
        <v>33</v>
      </c>
      <c r="G3" t="s">
        <v>7</v>
      </c>
      <c r="H3" t="s">
        <v>19</v>
      </c>
      <c r="I3">
        <v>1.1399999999999999</v>
      </c>
    </row>
    <row r="4" spans="1:9" x14ac:dyDescent="0.25">
      <c r="A4" t="s">
        <v>5</v>
      </c>
      <c r="B4" t="s">
        <v>11</v>
      </c>
      <c r="C4" t="s">
        <v>34</v>
      </c>
      <c r="D4" t="s">
        <v>16</v>
      </c>
      <c r="E4" t="s">
        <v>11</v>
      </c>
      <c r="F4" t="s">
        <v>31</v>
      </c>
      <c r="G4" t="s">
        <v>7</v>
      </c>
      <c r="H4" t="s">
        <v>20</v>
      </c>
      <c r="I4">
        <v>0.41</v>
      </c>
    </row>
    <row r="5" spans="1:9" x14ac:dyDescent="0.25">
      <c r="A5" t="s">
        <v>7</v>
      </c>
      <c r="B5" t="s">
        <v>12</v>
      </c>
      <c r="C5" t="s">
        <v>34</v>
      </c>
      <c r="D5" t="s">
        <v>8</v>
      </c>
      <c r="E5" t="s">
        <v>12</v>
      </c>
      <c r="F5" t="s">
        <v>27</v>
      </c>
      <c r="G5" t="s">
        <v>7</v>
      </c>
      <c r="H5" t="s">
        <v>21</v>
      </c>
      <c r="I5">
        <v>0.3</v>
      </c>
    </row>
    <row r="6" spans="1:9" x14ac:dyDescent="0.25">
      <c r="A6" t="s">
        <v>7</v>
      </c>
      <c r="B6" t="s">
        <v>13</v>
      </c>
      <c r="C6" t="s">
        <v>34</v>
      </c>
      <c r="D6" t="s">
        <v>8</v>
      </c>
      <c r="E6" t="s">
        <v>13</v>
      </c>
      <c r="F6" t="s">
        <v>30</v>
      </c>
      <c r="G6" t="s">
        <v>8</v>
      </c>
      <c r="H6" t="s">
        <v>19</v>
      </c>
      <c r="I6">
        <v>3.3000000000000002E-2</v>
      </c>
    </row>
    <row r="7" spans="1:9" x14ac:dyDescent="0.25">
      <c r="A7" t="s">
        <v>7</v>
      </c>
      <c r="B7" t="s">
        <v>14</v>
      </c>
      <c r="C7" t="s">
        <v>25</v>
      </c>
      <c r="D7" t="s">
        <v>8</v>
      </c>
      <c r="E7" t="s">
        <v>14</v>
      </c>
      <c r="F7" t="s">
        <v>32</v>
      </c>
      <c r="G7" t="s">
        <v>8</v>
      </c>
      <c r="H7" t="s">
        <v>20</v>
      </c>
      <c r="I7" t="s">
        <v>34</v>
      </c>
    </row>
    <row r="8" spans="1:9" x14ac:dyDescent="0.25">
      <c r="A8" t="s">
        <v>7</v>
      </c>
      <c r="B8" t="s">
        <v>15</v>
      </c>
      <c r="C8" t="s">
        <v>34</v>
      </c>
      <c r="D8" t="s">
        <v>8</v>
      </c>
      <c r="E8" t="s">
        <v>15</v>
      </c>
      <c r="F8" t="s">
        <v>33</v>
      </c>
      <c r="G8" t="s">
        <v>8</v>
      </c>
      <c r="H8" t="s">
        <v>21</v>
      </c>
      <c r="I8" t="s">
        <v>34</v>
      </c>
    </row>
    <row r="9" spans="1:9" x14ac:dyDescent="0.25">
      <c r="A9" t="s">
        <v>8</v>
      </c>
      <c r="B9" t="s">
        <v>10</v>
      </c>
      <c r="C9" t="s">
        <v>34</v>
      </c>
      <c r="D9" t="s">
        <v>17</v>
      </c>
      <c r="E9" t="s">
        <v>10</v>
      </c>
      <c r="F9" t="s">
        <v>26</v>
      </c>
      <c r="G9" t="s">
        <v>9</v>
      </c>
      <c r="H9" t="s">
        <v>19</v>
      </c>
      <c r="I9" t="s">
        <v>22</v>
      </c>
    </row>
    <row r="10" spans="1:9" x14ac:dyDescent="0.25">
      <c r="A10" t="s">
        <v>8</v>
      </c>
      <c r="B10" t="s">
        <v>11</v>
      </c>
      <c r="C10" t="s">
        <v>34</v>
      </c>
      <c r="D10" t="s">
        <v>17</v>
      </c>
      <c r="E10" t="s">
        <v>11</v>
      </c>
      <c r="F10" t="s">
        <v>26</v>
      </c>
      <c r="G10" t="s">
        <v>9</v>
      </c>
      <c r="H10" t="s">
        <v>20</v>
      </c>
      <c r="I10" t="s">
        <v>24</v>
      </c>
    </row>
    <row r="11" spans="1:9" x14ac:dyDescent="0.25">
      <c r="A11" t="s">
        <v>8</v>
      </c>
      <c r="B11" t="s">
        <v>12</v>
      </c>
      <c r="C11" t="s">
        <v>34</v>
      </c>
      <c r="D11" t="s">
        <v>18</v>
      </c>
      <c r="E11" t="s">
        <v>12</v>
      </c>
      <c r="F11" t="s">
        <v>27</v>
      </c>
      <c r="G11" t="s">
        <v>9</v>
      </c>
      <c r="H11" t="s">
        <v>21</v>
      </c>
      <c r="I11" t="s">
        <v>23</v>
      </c>
    </row>
    <row r="12" spans="1:9" x14ac:dyDescent="0.25">
      <c r="A12" t="s">
        <v>8</v>
      </c>
      <c r="B12" t="s">
        <v>13</v>
      </c>
      <c r="C12" t="s">
        <v>34</v>
      </c>
      <c r="D12" t="s">
        <v>18</v>
      </c>
      <c r="E12" t="s">
        <v>13</v>
      </c>
      <c r="F12" t="s">
        <v>34</v>
      </c>
    </row>
    <row r="13" spans="1:9" x14ac:dyDescent="0.25">
      <c r="A13" t="s">
        <v>8</v>
      </c>
      <c r="B13" t="s">
        <v>14</v>
      </c>
      <c r="C13" t="s">
        <v>34</v>
      </c>
      <c r="D13" t="s">
        <v>18</v>
      </c>
      <c r="E13" t="s">
        <v>14</v>
      </c>
      <c r="F13" t="s">
        <v>34</v>
      </c>
    </row>
    <row r="14" spans="1:9" x14ac:dyDescent="0.25">
      <c r="A14" t="s">
        <v>8</v>
      </c>
      <c r="B14" t="s">
        <v>15</v>
      </c>
      <c r="C14" t="s">
        <v>34</v>
      </c>
      <c r="D14" t="s">
        <v>18</v>
      </c>
      <c r="E14" t="s">
        <v>15</v>
      </c>
      <c r="F14" t="s">
        <v>34</v>
      </c>
    </row>
    <row r="15" spans="1:9" x14ac:dyDescent="0.25">
      <c r="A15" t="s">
        <v>9</v>
      </c>
      <c r="B15" t="s">
        <v>10</v>
      </c>
      <c r="C15" t="s">
        <v>34</v>
      </c>
      <c r="D15" t="s">
        <v>9</v>
      </c>
      <c r="E15" t="s">
        <v>10</v>
      </c>
      <c r="F15" t="s">
        <v>27</v>
      </c>
    </row>
    <row r="16" spans="1:9" x14ac:dyDescent="0.25">
      <c r="A16" t="s">
        <v>9</v>
      </c>
      <c r="B16" t="s">
        <v>11</v>
      </c>
      <c r="C16" t="s">
        <v>34</v>
      </c>
      <c r="D16" t="s">
        <v>9</v>
      </c>
      <c r="E16" t="s">
        <v>11</v>
      </c>
      <c r="F16" t="s">
        <v>25</v>
      </c>
      <c r="H16" s="6"/>
    </row>
    <row r="17" spans="1:9" x14ac:dyDescent="0.25">
      <c r="A17" t="s">
        <v>9</v>
      </c>
      <c r="B17" t="s">
        <v>12</v>
      </c>
      <c r="C17" t="s">
        <v>34</v>
      </c>
      <c r="D17" t="s">
        <v>9</v>
      </c>
      <c r="E17" t="s">
        <v>12</v>
      </c>
      <c r="F17" t="s">
        <v>29</v>
      </c>
      <c r="H17">
        <f>((I3*H18)/H22)</f>
        <v>9.6411428571428566</v>
      </c>
    </row>
    <row r="18" spans="1:9" x14ac:dyDescent="0.25">
      <c r="A18" t="s">
        <v>9</v>
      </c>
      <c r="B18" t="s">
        <v>13</v>
      </c>
      <c r="C18" t="s">
        <v>34</v>
      </c>
      <c r="D18" t="s">
        <v>9</v>
      </c>
      <c r="E18" t="s">
        <v>13</v>
      </c>
      <c r="F18" t="s">
        <v>34</v>
      </c>
      <c r="H18">
        <v>207.2</v>
      </c>
    </row>
    <row r="19" spans="1:9" x14ac:dyDescent="0.25">
      <c r="A19" t="s">
        <v>9</v>
      </c>
      <c r="B19" t="s">
        <v>14</v>
      </c>
      <c r="C19" t="s">
        <v>34</v>
      </c>
      <c r="D19" t="s">
        <v>9</v>
      </c>
      <c r="E19" t="s">
        <v>14</v>
      </c>
      <c r="F19" t="s">
        <v>26</v>
      </c>
    </row>
    <row r="20" spans="1:9" x14ac:dyDescent="0.25">
      <c r="A20" t="s">
        <v>9</v>
      </c>
      <c r="B20" t="s">
        <v>15</v>
      </c>
      <c r="C20" t="s">
        <v>34</v>
      </c>
      <c r="D20" t="s">
        <v>9</v>
      </c>
      <c r="E20" t="s">
        <v>15</v>
      </c>
      <c r="F20" t="s">
        <v>28</v>
      </c>
      <c r="H20">
        <v>1584</v>
      </c>
    </row>
    <row r="22" spans="1:9" x14ac:dyDescent="0.25">
      <c r="H22">
        <v>24.5</v>
      </c>
      <c r="I22" t="s">
        <v>59</v>
      </c>
    </row>
  </sheetData>
  <mergeCells count="1">
    <mergeCell ref="A1:I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2" sqref="E2"/>
    </sheetView>
  </sheetViews>
  <sheetFormatPr baseColWidth="10" defaultRowHeight="15" x14ac:dyDescent="0.25"/>
  <cols>
    <col min="1" max="1" width="21.42578125" customWidth="1"/>
    <col min="2" max="2" width="12.85546875" customWidth="1"/>
    <col min="5" max="5" width="14.5703125" bestFit="1" customWidth="1"/>
  </cols>
  <sheetData>
    <row r="1" spans="1:5" x14ac:dyDescent="0.25">
      <c r="A1" s="2" t="s">
        <v>35</v>
      </c>
      <c r="B1" s="2" t="s">
        <v>7</v>
      </c>
      <c r="C1" s="2" t="s">
        <v>16</v>
      </c>
      <c r="D1" s="2" t="s">
        <v>36</v>
      </c>
    </row>
    <row r="2" spans="1:5" x14ac:dyDescent="0.25">
      <c r="A2" s="3" t="s">
        <v>50</v>
      </c>
      <c r="B2" s="3">
        <v>3.3000000000000002E-2</v>
      </c>
      <c r="C2" s="3">
        <v>3.3000000000000002E-2</v>
      </c>
      <c r="D2" s="3">
        <v>3.3000000000000002E-2</v>
      </c>
      <c r="E2">
        <f>AVERAGE(B2:D2)</f>
        <v>3.3000000000000002E-2</v>
      </c>
    </row>
    <row r="3" spans="1:5" x14ac:dyDescent="0.25">
      <c r="A3" s="3" t="s">
        <v>54</v>
      </c>
      <c r="B3" s="3">
        <v>3.3000000000000002E-2</v>
      </c>
      <c r="C3" s="3">
        <v>3.3000000000000002E-2</v>
      </c>
      <c r="D3" s="3">
        <v>3.3000000000000002E-2</v>
      </c>
      <c r="E3">
        <f t="shared" ref="E3:E7" si="0">AVERAGE(B3:D3)</f>
        <v>3.3000000000000002E-2</v>
      </c>
    </row>
    <row r="4" spans="1:5" x14ac:dyDescent="0.25">
      <c r="A4" s="3" t="s">
        <v>53</v>
      </c>
      <c r="B4" s="3">
        <v>3.3000000000000002E-2</v>
      </c>
      <c r="C4" s="3">
        <v>3.3000000000000002E-2</v>
      </c>
      <c r="D4" s="3">
        <v>3.3000000000000002E-2</v>
      </c>
      <c r="E4">
        <f t="shared" si="0"/>
        <v>3.3000000000000002E-2</v>
      </c>
    </row>
    <row r="5" spans="1:5" x14ac:dyDescent="0.25">
      <c r="A5" s="3" t="s">
        <v>52</v>
      </c>
      <c r="B5" s="3">
        <v>3.3000000000000002E-2</v>
      </c>
      <c r="C5" s="3">
        <v>3.3000000000000002E-2</v>
      </c>
      <c r="D5" s="3">
        <v>3.3000000000000002E-2</v>
      </c>
      <c r="E5">
        <f t="shared" si="0"/>
        <v>3.3000000000000002E-2</v>
      </c>
    </row>
    <row r="6" spans="1:5" x14ac:dyDescent="0.25">
      <c r="A6" s="3" t="s">
        <v>51</v>
      </c>
      <c r="B6" s="3">
        <v>0.08</v>
      </c>
      <c r="C6" s="3">
        <v>3.3000000000000002E-2</v>
      </c>
      <c r="D6" s="3">
        <v>3.3000000000000002E-2</v>
      </c>
      <c r="E6" s="11">
        <f t="shared" si="0"/>
        <v>4.8666666666666671E-2</v>
      </c>
    </row>
    <row r="7" spans="1:5" x14ac:dyDescent="0.25">
      <c r="A7" s="3" t="s">
        <v>50</v>
      </c>
      <c r="B7" s="3">
        <v>3.3000000000000002E-2</v>
      </c>
      <c r="C7" s="3">
        <v>3.3000000000000002E-2</v>
      </c>
      <c r="D7" s="3">
        <v>3.3000000000000002E-2</v>
      </c>
      <c r="E7">
        <f t="shared" si="0"/>
        <v>3.3000000000000002E-2</v>
      </c>
    </row>
    <row r="8" spans="1:5" x14ac:dyDescent="0.25">
      <c r="B8">
        <f>AVERAGE(B2:B7)</f>
        <v>4.083333333333334E-2</v>
      </c>
      <c r="C8">
        <f>AVERAGE(C2:C7)</f>
        <v>3.3000000000000002E-2</v>
      </c>
      <c r="D8">
        <f>AVERAGE(D2:D7)</f>
        <v>3.3000000000000002E-2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E2" sqref="E2:E7"/>
    </sheetView>
  </sheetViews>
  <sheetFormatPr baseColWidth="10" defaultRowHeight="15" x14ac:dyDescent="0.25"/>
  <sheetData>
    <row r="1" spans="1:5" x14ac:dyDescent="0.25">
      <c r="A1" s="2" t="s">
        <v>35</v>
      </c>
      <c r="B1" s="2" t="s">
        <v>16</v>
      </c>
      <c r="C1" s="2" t="s">
        <v>18</v>
      </c>
      <c r="D1" s="2" t="s">
        <v>36</v>
      </c>
    </row>
    <row r="2" spans="1:5" x14ac:dyDescent="0.25">
      <c r="A2" s="3" t="s">
        <v>69</v>
      </c>
      <c r="B2" s="4">
        <v>7.4999999999999997E-2</v>
      </c>
      <c r="C2" s="4">
        <v>0.02</v>
      </c>
      <c r="D2" s="4">
        <v>7.0000000000000007E-2</v>
      </c>
      <c r="E2" s="6">
        <f>AVERAGE(B2:D2)</f>
        <v>5.5E-2</v>
      </c>
    </row>
    <row r="3" spans="1:5" x14ac:dyDescent="0.25">
      <c r="A3" s="3" t="s">
        <v>54</v>
      </c>
      <c r="B3" s="4">
        <v>0.115</v>
      </c>
      <c r="C3" s="4">
        <v>0.02</v>
      </c>
      <c r="D3" s="4">
        <v>0.08</v>
      </c>
      <c r="E3" s="6">
        <f t="shared" ref="E3:E7" si="0">AVERAGE(B3:D3)</f>
        <v>7.166666666666667E-2</v>
      </c>
    </row>
    <row r="4" spans="1:5" x14ac:dyDescent="0.25">
      <c r="A4" s="3" t="s">
        <v>53</v>
      </c>
      <c r="B4" s="4">
        <v>7.0000000000000007E-2</v>
      </c>
      <c r="C4" s="4">
        <v>7.0000000000000007E-2</v>
      </c>
      <c r="D4" s="4">
        <v>2.5000000000000001E-2</v>
      </c>
      <c r="E4" s="6">
        <f t="shared" si="0"/>
        <v>5.5E-2</v>
      </c>
    </row>
    <row r="5" spans="1:5" x14ac:dyDescent="0.25">
      <c r="A5" s="3" t="s">
        <v>52</v>
      </c>
      <c r="B5" s="4">
        <v>0.04</v>
      </c>
      <c r="C5" s="4">
        <v>3.3000000000000002E-2</v>
      </c>
      <c r="D5" s="4">
        <v>3.3000000000000002E-2</v>
      </c>
      <c r="E5" s="6">
        <f t="shared" si="0"/>
        <v>3.5333333333333335E-2</v>
      </c>
    </row>
    <row r="6" spans="1:5" x14ac:dyDescent="0.25">
      <c r="A6" s="3" t="s">
        <v>51</v>
      </c>
      <c r="B6" s="4">
        <v>0.105</v>
      </c>
      <c r="C6" s="4">
        <v>3.3000000000000002E-2</v>
      </c>
      <c r="D6" s="4">
        <v>0.02</v>
      </c>
      <c r="E6" s="6">
        <f t="shared" si="0"/>
        <v>5.2666666666666667E-2</v>
      </c>
    </row>
    <row r="7" spans="1:5" x14ac:dyDescent="0.25">
      <c r="A7" s="3" t="s">
        <v>50</v>
      </c>
      <c r="B7" s="4">
        <v>7.4999999999999997E-2</v>
      </c>
      <c r="C7" s="4">
        <v>3.3000000000000002E-2</v>
      </c>
      <c r="D7" s="4">
        <v>1.6E-2</v>
      </c>
      <c r="E7" s="6">
        <f t="shared" si="0"/>
        <v>4.1333333333333333E-2</v>
      </c>
    </row>
    <row r="8" spans="1:5" x14ac:dyDescent="0.25">
      <c r="B8" s="6">
        <f>STDEV(B2:B7)</f>
        <v>2.6832815729997472E-2</v>
      </c>
      <c r="C8" s="6">
        <f t="shared" ref="C8:D8" si="1">STDEV(C2:C7)</f>
        <v>1.8367543838702732E-2</v>
      </c>
      <c r="D8" s="6">
        <f t="shared" si="1"/>
        <v>2.7376388853657573E-2</v>
      </c>
    </row>
    <row r="9" spans="1:5" x14ac:dyDescent="0.25">
      <c r="B9" s="6">
        <f>AVERAGE(B2:B7)</f>
        <v>0.08</v>
      </c>
      <c r="C9" s="6">
        <f t="shared" ref="C9:D9" si="2">AVERAGE(C2:C7)</f>
        <v>3.4833333333333334E-2</v>
      </c>
      <c r="D9" s="6">
        <f t="shared" si="2"/>
        <v>4.0666666666666663E-2</v>
      </c>
    </row>
    <row r="10" spans="1:5" x14ac:dyDescent="0.25">
      <c r="B10">
        <f>(B8/B9)*100</f>
        <v>33.541019662496844</v>
      </c>
      <c r="C10">
        <f t="shared" ref="C10:D10" si="3">(C8/C9)*100</f>
        <v>52.729790924505451</v>
      </c>
      <c r="D10">
        <f t="shared" si="3"/>
        <v>67.318988984403873</v>
      </c>
    </row>
    <row r="11" spans="1:5" x14ac:dyDescent="0.25">
      <c r="B11" s="6">
        <f>MAX(B2:B7)-MIN(B2:B7)</f>
        <v>7.5000000000000011E-2</v>
      </c>
      <c r="C11" s="6">
        <f t="shared" ref="C11:D11" si="4">MAX(C2:C7)-MIN(C2:C7)</f>
        <v>0.05</v>
      </c>
      <c r="D11" s="6">
        <f t="shared" si="4"/>
        <v>6.4000000000000001E-2</v>
      </c>
    </row>
    <row r="27" spans="8:11" x14ac:dyDescent="0.25">
      <c r="H27" t="s">
        <v>65</v>
      </c>
      <c r="I27" t="s">
        <v>63</v>
      </c>
      <c r="J27" t="s">
        <v>42</v>
      </c>
      <c r="K27" t="s">
        <v>64</v>
      </c>
    </row>
    <row r="28" spans="8:11" x14ac:dyDescent="0.25">
      <c r="H28">
        <v>8.9999999999999996E-7</v>
      </c>
      <c r="I28">
        <v>1.22</v>
      </c>
      <c r="J28">
        <v>0.68</v>
      </c>
      <c r="K28">
        <v>1.5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4" sqref="E4"/>
    </sheetView>
  </sheetViews>
  <sheetFormatPr baseColWidth="10" defaultRowHeight="15" x14ac:dyDescent="0.25"/>
  <cols>
    <col min="5" max="5" width="13.5703125" bestFit="1" customWidth="1"/>
  </cols>
  <sheetData>
    <row r="1" spans="1:7" x14ac:dyDescent="0.25">
      <c r="A1" s="2" t="s">
        <v>35</v>
      </c>
      <c r="B1" s="2" t="s">
        <v>7</v>
      </c>
      <c r="C1" s="2" t="s">
        <v>16</v>
      </c>
      <c r="D1" s="2" t="s">
        <v>36</v>
      </c>
    </row>
    <row r="2" spans="1:7" x14ac:dyDescent="0.25">
      <c r="A2" s="3" t="s">
        <v>19</v>
      </c>
      <c r="B2" s="3">
        <v>1.1399999999999999</v>
      </c>
      <c r="C2" s="3">
        <v>3.3000000000000002E-2</v>
      </c>
      <c r="D2" s="3">
        <v>0.87</v>
      </c>
      <c r="E2">
        <f>AVERAGE(B2:D2)</f>
        <v>0.68099999999999994</v>
      </c>
    </row>
    <row r="3" spans="1:7" x14ac:dyDescent="0.25">
      <c r="A3" s="3" t="s">
        <v>20</v>
      </c>
      <c r="B3" s="3">
        <v>0.41</v>
      </c>
      <c r="C3" s="3">
        <v>3.3000000000000002E-2</v>
      </c>
      <c r="D3" s="3">
        <v>0.26</v>
      </c>
      <c r="E3" s="11">
        <f t="shared" ref="E3:E4" si="0">AVERAGE(B3:D3)</f>
        <v>0.23433333333333331</v>
      </c>
    </row>
    <row r="4" spans="1:7" x14ac:dyDescent="0.25">
      <c r="A4" s="3" t="s">
        <v>21</v>
      </c>
      <c r="B4" s="3">
        <v>0.3</v>
      </c>
      <c r="C4" s="3">
        <v>3.3000000000000002E-2</v>
      </c>
      <c r="D4" s="3">
        <v>0.41</v>
      </c>
      <c r="E4" s="11">
        <f t="shared" si="0"/>
        <v>0.24766666666666662</v>
      </c>
    </row>
    <row r="8" spans="1:7" x14ac:dyDescent="0.25">
      <c r="E8" s="7">
        <v>1.68E-7</v>
      </c>
      <c r="F8" s="7">
        <v>5.3630999999999999E-8</v>
      </c>
      <c r="G8" s="7">
        <v>3.9242000000000002E-8</v>
      </c>
    </row>
    <row r="9" spans="1:7" x14ac:dyDescent="0.25">
      <c r="E9" s="7">
        <v>4.3100000000000002E-9</v>
      </c>
      <c r="F9" s="7">
        <v>4.3100000000000002E-9</v>
      </c>
      <c r="G9" s="7">
        <v>4.3100000000000002E-9</v>
      </c>
    </row>
    <row r="10" spans="1:7" x14ac:dyDescent="0.25">
      <c r="E10" s="7">
        <v>1.1300000000000001E-7</v>
      </c>
      <c r="F10" s="7">
        <v>3.4E-8</v>
      </c>
      <c r="G10" s="7">
        <v>5.3599999999999997E-8</v>
      </c>
    </row>
    <row r="13" spans="1:7" x14ac:dyDescent="0.25">
      <c r="E13" s="7">
        <f>AVERAGE(E8:E10)</f>
        <v>9.5103333333333331E-8</v>
      </c>
      <c r="F13" s="7">
        <f>AVERAGE(F8:F10)</f>
        <v>3.0647000000000003E-8</v>
      </c>
      <c r="G13" s="7">
        <f>AVERAGE(G8:G10)</f>
        <v>3.2384000000000001E-8</v>
      </c>
    </row>
    <row r="16" spans="1:7" x14ac:dyDescent="0.25">
      <c r="E16" s="5" t="s">
        <v>60</v>
      </c>
      <c r="F16" s="5" t="s">
        <v>61</v>
      </c>
      <c r="G16" s="5" t="s">
        <v>62</v>
      </c>
    </row>
    <row r="17" spans="5:7" x14ac:dyDescent="0.25">
      <c r="E17">
        <v>8.9999999999999996E-7</v>
      </c>
      <c r="F17">
        <v>2.9999999999999999E-7</v>
      </c>
      <c r="G17">
        <v>2.9999999999999999E-7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B115" workbookViewId="0">
      <selection activeCell="N15" sqref="N15"/>
    </sheetView>
  </sheetViews>
  <sheetFormatPr baseColWidth="10" defaultRowHeight="15" x14ac:dyDescent="0.25"/>
  <cols>
    <col min="4" max="4" width="16.140625" customWidth="1"/>
    <col min="5" max="5" width="15.7109375" customWidth="1"/>
    <col min="6" max="6" width="14.85546875" customWidth="1"/>
    <col min="9" max="9" width="13.42578125" customWidth="1"/>
    <col min="12" max="12" width="19.28515625" customWidth="1"/>
  </cols>
  <sheetData>
    <row r="1" spans="1:12" x14ac:dyDescent="0.25">
      <c r="A1" t="s">
        <v>37</v>
      </c>
    </row>
    <row r="6" spans="1:12" x14ac:dyDescent="0.25">
      <c r="D6" t="s">
        <v>46</v>
      </c>
      <c r="E6" t="s">
        <v>47</v>
      </c>
      <c r="F6" s="5" t="s">
        <v>38</v>
      </c>
      <c r="G6" s="5" t="s">
        <v>39</v>
      </c>
      <c r="H6" s="5" t="s">
        <v>40</v>
      </c>
      <c r="I6" s="5" t="s">
        <v>44</v>
      </c>
      <c r="J6" s="5" t="s">
        <v>42</v>
      </c>
      <c r="K6" s="5" t="s">
        <v>43</v>
      </c>
      <c r="L6" s="5" t="s">
        <v>45</v>
      </c>
    </row>
    <row r="7" spans="1:12" x14ac:dyDescent="0.25">
      <c r="D7">
        <v>0.1</v>
      </c>
      <c r="E7">
        <v>1</v>
      </c>
      <c r="F7" s="5">
        <v>0.18</v>
      </c>
      <c r="G7" s="5">
        <v>1.2</v>
      </c>
      <c r="H7" s="5">
        <v>0.05</v>
      </c>
      <c r="I7" s="5">
        <v>0.13</v>
      </c>
      <c r="J7" s="5">
        <v>2.74</v>
      </c>
      <c r="K7" s="5">
        <v>0.93545</v>
      </c>
      <c r="L7" s="5">
        <v>0.08</v>
      </c>
    </row>
    <row r="23" spans="5:8" x14ac:dyDescent="0.25">
      <c r="E23" s="5" t="s">
        <v>48</v>
      </c>
      <c r="F23" s="5" t="s">
        <v>49</v>
      </c>
      <c r="G23" s="5" t="s">
        <v>41</v>
      </c>
      <c r="H23" s="5" t="s">
        <v>58</v>
      </c>
    </row>
    <row r="24" spans="5:8" x14ac:dyDescent="0.25">
      <c r="E24">
        <v>0.26830999999999999</v>
      </c>
      <c r="F24">
        <v>0.28799999999999998</v>
      </c>
      <c r="G24">
        <v>0.08</v>
      </c>
      <c r="H24">
        <v>7.1000000000000005E-5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9"/>
  <sheetViews>
    <sheetView workbookViewId="0">
      <selection activeCell="K15" sqref="K15"/>
    </sheetView>
  </sheetViews>
  <sheetFormatPr baseColWidth="10" defaultRowHeight="15" x14ac:dyDescent="0.25"/>
  <sheetData>
    <row r="2" spans="4:9" x14ac:dyDescent="0.25">
      <c r="E2" s="5" t="s">
        <v>57</v>
      </c>
      <c r="F2" s="5" t="s">
        <v>55</v>
      </c>
      <c r="G2" s="5" t="s">
        <v>56</v>
      </c>
    </row>
    <row r="3" spans="4:9" x14ac:dyDescent="0.25">
      <c r="D3">
        <v>2008</v>
      </c>
      <c r="E3">
        <f>0.12*I6</f>
        <v>1.2E-4</v>
      </c>
      <c r="F3">
        <f>0.19*I6</f>
        <v>1.9000000000000001E-4</v>
      </c>
      <c r="G3">
        <f>0.25*I6</f>
        <v>2.5000000000000001E-4</v>
      </c>
      <c r="I3">
        <f>E3*0.001</f>
        <v>1.2000000000000002E-7</v>
      </c>
    </row>
    <row r="4" spans="4:9" x14ac:dyDescent="0.25">
      <c r="D4">
        <v>2009</v>
      </c>
      <c r="E4">
        <f>0.3*I6</f>
        <v>2.9999999999999997E-4</v>
      </c>
      <c r="F4">
        <f>0.3*I6</f>
        <v>2.9999999999999997E-4</v>
      </c>
      <c r="G4">
        <f>0.8*I6</f>
        <v>8.0000000000000004E-4</v>
      </c>
      <c r="I4">
        <f>E4*0.001</f>
        <v>2.9999999999999999E-7</v>
      </c>
    </row>
    <row r="5" spans="4:9" x14ac:dyDescent="0.25">
      <c r="D5">
        <v>2010</v>
      </c>
      <c r="E5">
        <f>0.5*I6</f>
        <v>5.0000000000000001E-4</v>
      </c>
      <c r="F5">
        <f>0.3*I6</f>
        <v>2.9999999999999997E-4</v>
      </c>
      <c r="G5">
        <f>0.8*I6</f>
        <v>8.0000000000000004E-4</v>
      </c>
    </row>
    <row r="6" spans="4:9" x14ac:dyDescent="0.25">
      <c r="D6">
        <v>2011</v>
      </c>
      <c r="E6">
        <f>0.3*I6</f>
        <v>2.9999999999999997E-4</v>
      </c>
      <c r="F6">
        <f>0.3*I6</f>
        <v>2.9999999999999997E-4</v>
      </c>
      <c r="G6">
        <f>0.8*I6</f>
        <v>8.0000000000000004E-4</v>
      </c>
      <c r="I6">
        <v>1E-3</v>
      </c>
    </row>
    <row r="7" spans="4:9" x14ac:dyDescent="0.25">
      <c r="D7">
        <v>2012</v>
      </c>
      <c r="E7">
        <f>0.2*I6</f>
        <v>2.0000000000000001E-4</v>
      </c>
      <c r="F7">
        <f>0.2*I6</f>
        <v>2.0000000000000001E-4</v>
      </c>
      <c r="G7">
        <f>0.6*I6</f>
        <v>5.9999999999999995E-4</v>
      </c>
    </row>
    <row r="8" spans="4:9" x14ac:dyDescent="0.25">
      <c r="D8">
        <v>2013</v>
      </c>
      <c r="E8">
        <f>0.18*I6</f>
        <v>1.7999999999999998E-4</v>
      </c>
      <c r="F8">
        <f>0.27*I6</f>
        <v>2.7E-4</v>
      </c>
      <c r="G8">
        <f>0.22*I6</f>
        <v>2.2000000000000001E-4</v>
      </c>
    </row>
    <row r="9" spans="4:9" x14ac:dyDescent="0.25">
      <c r="D9">
        <v>2014</v>
      </c>
      <c r="E9">
        <f>0.5*I6</f>
        <v>5.0000000000000001E-4</v>
      </c>
      <c r="F9">
        <f>0.3*I6</f>
        <v>2.9999999999999997E-4</v>
      </c>
      <c r="G9">
        <f>0.7*I6</f>
        <v>6.9999999999999999E-4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7"/>
  <sheetViews>
    <sheetView topLeftCell="A37" workbookViewId="0">
      <selection activeCell="B45" sqref="B45:B47"/>
    </sheetView>
  </sheetViews>
  <sheetFormatPr baseColWidth="10" defaultRowHeight="15" x14ac:dyDescent="0.25"/>
  <cols>
    <col min="5" max="5" width="5.7109375" customWidth="1"/>
  </cols>
  <sheetData>
    <row r="2" spans="2:5" x14ac:dyDescent="0.25">
      <c r="B2" s="9" t="s">
        <v>6</v>
      </c>
      <c r="C2" s="9" t="s">
        <v>66</v>
      </c>
      <c r="D2" s="9" t="s">
        <v>67</v>
      </c>
      <c r="E2" s="9" t="s">
        <v>68</v>
      </c>
    </row>
    <row r="3" spans="2:5" x14ac:dyDescent="0.25">
      <c r="B3" s="3" t="s">
        <v>73</v>
      </c>
      <c r="C3" s="3" t="s">
        <v>74</v>
      </c>
      <c r="D3" s="3" t="s">
        <v>70</v>
      </c>
      <c r="E3" s="3">
        <v>3.3000000000000002E-2</v>
      </c>
    </row>
    <row r="4" spans="2:5" x14ac:dyDescent="0.25">
      <c r="B4" s="3" t="s">
        <v>75</v>
      </c>
      <c r="C4" s="3" t="s">
        <v>74</v>
      </c>
      <c r="D4" s="3" t="s">
        <v>70</v>
      </c>
      <c r="E4" s="3">
        <v>3.3000000000000002E-2</v>
      </c>
    </row>
    <row r="5" spans="2:5" x14ac:dyDescent="0.25">
      <c r="B5" s="3" t="s">
        <v>76</v>
      </c>
      <c r="C5" s="3" t="s">
        <v>74</v>
      </c>
      <c r="D5" s="3" t="s">
        <v>70</v>
      </c>
      <c r="E5" s="3">
        <v>3.3000000000000002E-2</v>
      </c>
    </row>
    <row r="6" spans="2:5" x14ac:dyDescent="0.25">
      <c r="B6" s="3" t="s">
        <v>77</v>
      </c>
      <c r="C6" s="3" t="s">
        <v>74</v>
      </c>
      <c r="D6" s="3" t="s">
        <v>70</v>
      </c>
      <c r="E6" s="3">
        <v>3.3000000000000002E-2</v>
      </c>
    </row>
    <row r="7" spans="2:5" x14ac:dyDescent="0.25">
      <c r="B7" s="3" t="s">
        <v>78</v>
      </c>
      <c r="C7" s="3" t="s">
        <v>74</v>
      </c>
      <c r="D7" s="3" t="s">
        <v>70</v>
      </c>
      <c r="E7" s="3">
        <v>0.08</v>
      </c>
    </row>
    <row r="8" spans="2:5" x14ac:dyDescent="0.25">
      <c r="B8" s="3" t="s">
        <v>79</v>
      </c>
      <c r="C8" s="3" t="s">
        <v>74</v>
      </c>
      <c r="D8" s="3" t="s">
        <v>70</v>
      </c>
      <c r="E8" s="3">
        <v>3.3000000000000002E-2</v>
      </c>
    </row>
    <row r="9" spans="2:5" x14ac:dyDescent="0.25">
      <c r="B9" s="3" t="s">
        <v>73</v>
      </c>
      <c r="C9" s="10" t="s">
        <v>84</v>
      </c>
      <c r="D9" s="3" t="s">
        <v>70</v>
      </c>
      <c r="E9" s="3">
        <v>3.3000000000000002E-2</v>
      </c>
    </row>
    <row r="10" spans="2:5" x14ac:dyDescent="0.25">
      <c r="B10" s="3" t="s">
        <v>75</v>
      </c>
      <c r="C10" s="10" t="s">
        <v>84</v>
      </c>
      <c r="D10" s="3" t="s">
        <v>70</v>
      </c>
      <c r="E10" s="3">
        <v>3.3000000000000002E-2</v>
      </c>
    </row>
    <row r="11" spans="2:5" x14ac:dyDescent="0.25">
      <c r="B11" s="3" t="s">
        <v>76</v>
      </c>
      <c r="C11" s="10" t="s">
        <v>84</v>
      </c>
      <c r="D11" s="3" t="s">
        <v>70</v>
      </c>
      <c r="E11" s="3">
        <v>3.3000000000000002E-2</v>
      </c>
    </row>
    <row r="12" spans="2:5" x14ac:dyDescent="0.25">
      <c r="B12" s="3" t="s">
        <v>77</v>
      </c>
      <c r="C12" s="10" t="s">
        <v>84</v>
      </c>
      <c r="D12" s="3" t="s">
        <v>70</v>
      </c>
      <c r="E12" s="3">
        <v>3.3000000000000002E-2</v>
      </c>
    </row>
    <row r="13" spans="2:5" x14ac:dyDescent="0.25">
      <c r="B13" s="3" t="s">
        <v>78</v>
      </c>
      <c r="C13" s="10" t="s">
        <v>84</v>
      </c>
      <c r="D13" s="3" t="s">
        <v>70</v>
      </c>
      <c r="E13" s="3">
        <v>3.3000000000000002E-2</v>
      </c>
    </row>
    <row r="14" spans="2:5" x14ac:dyDescent="0.25">
      <c r="B14" s="3" t="s">
        <v>79</v>
      </c>
      <c r="C14" s="10" t="s">
        <v>84</v>
      </c>
      <c r="D14" s="3" t="s">
        <v>70</v>
      </c>
      <c r="E14" s="3">
        <v>3.3000000000000002E-2</v>
      </c>
    </row>
    <row r="15" spans="2:5" x14ac:dyDescent="0.25">
      <c r="B15" s="3" t="s">
        <v>73</v>
      </c>
      <c r="C15" s="10" t="s">
        <v>83</v>
      </c>
      <c r="D15" s="3" t="s">
        <v>70</v>
      </c>
      <c r="E15" s="3">
        <v>3.3000000000000002E-2</v>
      </c>
    </row>
    <row r="16" spans="2:5" x14ac:dyDescent="0.25">
      <c r="B16" s="3" t="s">
        <v>75</v>
      </c>
      <c r="C16" s="10" t="s">
        <v>83</v>
      </c>
      <c r="D16" s="3" t="s">
        <v>70</v>
      </c>
      <c r="E16" s="3">
        <v>3.3000000000000002E-2</v>
      </c>
    </row>
    <row r="17" spans="2:5" x14ac:dyDescent="0.25">
      <c r="B17" s="3" t="s">
        <v>76</v>
      </c>
      <c r="C17" s="10" t="s">
        <v>83</v>
      </c>
      <c r="D17" s="3" t="s">
        <v>70</v>
      </c>
      <c r="E17" s="3">
        <v>3.3000000000000002E-2</v>
      </c>
    </row>
    <row r="18" spans="2:5" x14ac:dyDescent="0.25">
      <c r="B18" s="3" t="s">
        <v>77</v>
      </c>
      <c r="C18" s="10" t="s">
        <v>83</v>
      </c>
      <c r="D18" s="3" t="s">
        <v>70</v>
      </c>
      <c r="E18" s="3">
        <v>3.3000000000000002E-2</v>
      </c>
    </row>
    <row r="19" spans="2:5" x14ac:dyDescent="0.25">
      <c r="B19" s="3" t="s">
        <v>78</v>
      </c>
      <c r="C19" s="10" t="s">
        <v>83</v>
      </c>
      <c r="D19" s="3" t="s">
        <v>70</v>
      </c>
      <c r="E19" s="3">
        <v>3.3000000000000002E-2</v>
      </c>
    </row>
    <row r="20" spans="2:5" x14ac:dyDescent="0.25">
      <c r="B20" s="3" t="s">
        <v>79</v>
      </c>
      <c r="C20" s="10" t="s">
        <v>83</v>
      </c>
      <c r="D20" s="3" t="s">
        <v>70</v>
      </c>
      <c r="E20" s="3">
        <v>3.3000000000000002E-2</v>
      </c>
    </row>
    <row r="21" spans="2:5" x14ac:dyDescent="0.25">
      <c r="B21" s="3" t="s">
        <v>73</v>
      </c>
      <c r="C21" s="10" t="s">
        <v>84</v>
      </c>
      <c r="D21" s="10" t="s">
        <v>71</v>
      </c>
      <c r="E21" s="4">
        <v>7.4999999999999997E-2</v>
      </c>
    </row>
    <row r="22" spans="2:5" x14ac:dyDescent="0.25">
      <c r="B22" s="3" t="s">
        <v>75</v>
      </c>
      <c r="C22" s="10" t="s">
        <v>84</v>
      </c>
      <c r="D22" s="10" t="s">
        <v>71</v>
      </c>
      <c r="E22" s="4">
        <v>0.115</v>
      </c>
    </row>
    <row r="23" spans="2:5" x14ac:dyDescent="0.25">
      <c r="B23" s="3" t="s">
        <v>76</v>
      </c>
      <c r="C23" s="10" t="s">
        <v>84</v>
      </c>
      <c r="D23" s="10" t="s">
        <v>71</v>
      </c>
      <c r="E23" s="4">
        <v>7.0000000000000007E-2</v>
      </c>
    </row>
    <row r="24" spans="2:5" x14ac:dyDescent="0.25">
      <c r="B24" s="3" t="s">
        <v>77</v>
      </c>
      <c r="C24" s="10" t="s">
        <v>84</v>
      </c>
      <c r="D24" s="10" t="s">
        <v>71</v>
      </c>
      <c r="E24" s="4">
        <v>0.04</v>
      </c>
    </row>
    <row r="25" spans="2:5" x14ac:dyDescent="0.25">
      <c r="B25" s="3" t="s">
        <v>78</v>
      </c>
      <c r="C25" s="10" t="s">
        <v>84</v>
      </c>
      <c r="D25" s="10" t="s">
        <v>71</v>
      </c>
      <c r="E25" s="4">
        <v>0.105</v>
      </c>
    </row>
    <row r="26" spans="2:5" x14ac:dyDescent="0.25">
      <c r="B26" s="3" t="s">
        <v>79</v>
      </c>
      <c r="C26" s="10" t="s">
        <v>84</v>
      </c>
      <c r="D26" s="10" t="s">
        <v>71</v>
      </c>
      <c r="E26" s="4">
        <v>7.4999999999999997E-2</v>
      </c>
    </row>
    <row r="27" spans="2:5" x14ac:dyDescent="0.25">
      <c r="B27" s="3" t="s">
        <v>73</v>
      </c>
      <c r="C27" s="10" t="s">
        <v>85</v>
      </c>
      <c r="D27" s="10" t="s">
        <v>71</v>
      </c>
      <c r="E27" s="4">
        <v>0.02</v>
      </c>
    </row>
    <row r="28" spans="2:5" x14ac:dyDescent="0.25">
      <c r="B28" s="3" t="s">
        <v>75</v>
      </c>
      <c r="C28" s="10" t="s">
        <v>85</v>
      </c>
      <c r="D28" s="10" t="s">
        <v>71</v>
      </c>
      <c r="E28" s="4">
        <v>0.02</v>
      </c>
    </row>
    <row r="29" spans="2:5" x14ac:dyDescent="0.25">
      <c r="B29" s="3" t="s">
        <v>76</v>
      </c>
      <c r="C29" s="10" t="s">
        <v>85</v>
      </c>
      <c r="D29" s="10" t="s">
        <v>71</v>
      </c>
      <c r="E29" s="4">
        <v>7.0000000000000007E-2</v>
      </c>
    </row>
    <row r="30" spans="2:5" x14ac:dyDescent="0.25">
      <c r="B30" s="3" t="s">
        <v>77</v>
      </c>
      <c r="C30" s="10" t="s">
        <v>85</v>
      </c>
      <c r="D30" s="10" t="s">
        <v>71</v>
      </c>
      <c r="E30" s="4">
        <v>3.3000000000000002E-2</v>
      </c>
    </row>
    <row r="31" spans="2:5" x14ac:dyDescent="0.25">
      <c r="B31" s="3" t="s">
        <v>78</v>
      </c>
      <c r="C31" s="10" t="s">
        <v>85</v>
      </c>
      <c r="D31" s="10" t="s">
        <v>71</v>
      </c>
      <c r="E31" s="4">
        <v>3.3000000000000002E-2</v>
      </c>
    </row>
    <row r="32" spans="2:5" x14ac:dyDescent="0.25">
      <c r="B32" s="3" t="s">
        <v>79</v>
      </c>
      <c r="C32" s="10" t="s">
        <v>85</v>
      </c>
      <c r="D32" s="10" t="s">
        <v>71</v>
      </c>
      <c r="E32" s="4">
        <v>3.3000000000000002E-2</v>
      </c>
    </row>
    <row r="33" spans="2:5" x14ac:dyDescent="0.25">
      <c r="B33" s="3" t="s">
        <v>73</v>
      </c>
      <c r="C33" s="10" t="s">
        <v>83</v>
      </c>
      <c r="D33" s="10" t="s">
        <v>71</v>
      </c>
      <c r="E33" s="4">
        <v>7.0000000000000007E-2</v>
      </c>
    </row>
    <row r="34" spans="2:5" x14ac:dyDescent="0.25">
      <c r="B34" s="3" t="s">
        <v>75</v>
      </c>
      <c r="C34" s="10" t="s">
        <v>83</v>
      </c>
      <c r="D34" s="10" t="s">
        <v>71</v>
      </c>
      <c r="E34" s="4">
        <v>0.08</v>
      </c>
    </row>
    <row r="35" spans="2:5" x14ac:dyDescent="0.25">
      <c r="B35" s="3" t="s">
        <v>76</v>
      </c>
      <c r="C35" s="10" t="s">
        <v>83</v>
      </c>
      <c r="D35" s="10" t="s">
        <v>71</v>
      </c>
      <c r="E35" s="4">
        <v>2.5000000000000001E-2</v>
      </c>
    </row>
    <row r="36" spans="2:5" x14ac:dyDescent="0.25">
      <c r="B36" s="3" t="s">
        <v>77</v>
      </c>
      <c r="C36" s="10" t="s">
        <v>83</v>
      </c>
      <c r="D36" s="10" t="s">
        <v>71</v>
      </c>
      <c r="E36" s="4">
        <v>3.3000000000000002E-2</v>
      </c>
    </row>
    <row r="37" spans="2:5" x14ac:dyDescent="0.25">
      <c r="B37" s="3" t="s">
        <v>78</v>
      </c>
      <c r="C37" s="10" t="s">
        <v>83</v>
      </c>
      <c r="D37" s="10" t="s">
        <v>71</v>
      </c>
      <c r="E37" s="4">
        <v>0.02</v>
      </c>
    </row>
    <row r="38" spans="2:5" x14ac:dyDescent="0.25">
      <c r="B38" s="3" t="s">
        <v>79</v>
      </c>
      <c r="C38" s="10" t="s">
        <v>83</v>
      </c>
      <c r="D38" s="10" t="s">
        <v>71</v>
      </c>
      <c r="E38" s="4">
        <v>1.6E-2</v>
      </c>
    </row>
    <row r="39" spans="2:5" x14ac:dyDescent="0.25">
      <c r="B39" s="3" t="s">
        <v>80</v>
      </c>
      <c r="C39" s="3" t="s">
        <v>74</v>
      </c>
      <c r="D39" s="10" t="s">
        <v>72</v>
      </c>
      <c r="E39" s="3">
        <v>1.1399999999999999</v>
      </c>
    </row>
    <row r="40" spans="2:5" x14ac:dyDescent="0.25">
      <c r="B40" s="3" t="s">
        <v>81</v>
      </c>
      <c r="C40" s="3" t="s">
        <v>74</v>
      </c>
      <c r="D40" s="10" t="s">
        <v>72</v>
      </c>
      <c r="E40" s="3">
        <v>0.41</v>
      </c>
    </row>
    <row r="41" spans="2:5" x14ac:dyDescent="0.25">
      <c r="B41" s="3" t="s">
        <v>82</v>
      </c>
      <c r="C41" s="3" t="s">
        <v>74</v>
      </c>
      <c r="D41" s="10" t="s">
        <v>72</v>
      </c>
      <c r="E41" s="3">
        <v>0.3</v>
      </c>
    </row>
    <row r="42" spans="2:5" x14ac:dyDescent="0.25">
      <c r="B42" s="3" t="s">
        <v>80</v>
      </c>
      <c r="C42" s="10" t="s">
        <v>84</v>
      </c>
      <c r="D42" s="10" t="s">
        <v>72</v>
      </c>
      <c r="E42" s="3">
        <v>3.3000000000000002E-2</v>
      </c>
    </row>
    <row r="43" spans="2:5" x14ac:dyDescent="0.25">
      <c r="B43" s="3" t="s">
        <v>81</v>
      </c>
      <c r="C43" s="10" t="s">
        <v>84</v>
      </c>
      <c r="D43" s="10" t="s">
        <v>72</v>
      </c>
      <c r="E43" s="3">
        <v>3.3000000000000002E-2</v>
      </c>
    </row>
    <row r="44" spans="2:5" x14ac:dyDescent="0.25">
      <c r="B44" s="3" t="s">
        <v>82</v>
      </c>
      <c r="C44" s="10" t="s">
        <v>84</v>
      </c>
      <c r="D44" s="10" t="s">
        <v>72</v>
      </c>
      <c r="E44" s="3">
        <v>3.3000000000000002E-2</v>
      </c>
    </row>
    <row r="45" spans="2:5" x14ac:dyDescent="0.25">
      <c r="B45" s="3" t="s">
        <v>80</v>
      </c>
      <c r="C45" s="10" t="s">
        <v>83</v>
      </c>
      <c r="D45" s="10" t="s">
        <v>72</v>
      </c>
      <c r="E45" s="3">
        <v>0.87</v>
      </c>
    </row>
    <row r="46" spans="2:5" x14ac:dyDescent="0.25">
      <c r="B46" s="3" t="s">
        <v>81</v>
      </c>
      <c r="C46" s="10" t="s">
        <v>83</v>
      </c>
      <c r="D46" s="10" t="s">
        <v>72</v>
      </c>
      <c r="E46" s="3">
        <v>0.26</v>
      </c>
    </row>
    <row r="47" spans="2:5" x14ac:dyDescent="0.25">
      <c r="B47" s="3" t="s">
        <v>82</v>
      </c>
      <c r="C47" s="10" t="s">
        <v>83</v>
      </c>
      <c r="D47" s="10" t="s">
        <v>72</v>
      </c>
      <c r="E47" s="3">
        <v>0.41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18"/>
  <sheetViews>
    <sheetView tabSelected="1" workbookViewId="0">
      <selection activeCell="A11" sqref="A11"/>
    </sheetView>
  </sheetViews>
  <sheetFormatPr baseColWidth="10" defaultRowHeight="15" x14ac:dyDescent="0.25"/>
  <sheetData>
    <row r="3" spans="4:6" x14ac:dyDescent="0.25">
      <c r="D3" s="9" t="s">
        <v>6</v>
      </c>
      <c r="E3" s="9" t="s">
        <v>86</v>
      </c>
      <c r="F3" s="9" t="s">
        <v>87</v>
      </c>
    </row>
    <row r="4" spans="4:6" x14ac:dyDescent="0.25">
      <c r="D4" s="3" t="s">
        <v>73</v>
      </c>
      <c r="E4" s="3" t="s">
        <v>70</v>
      </c>
      <c r="F4" s="3">
        <f>Miel!E2</f>
        <v>3.3000000000000002E-2</v>
      </c>
    </row>
    <row r="5" spans="4:6" x14ac:dyDescent="0.25">
      <c r="D5" s="3" t="s">
        <v>75</v>
      </c>
      <c r="E5" s="3" t="s">
        <v>70</v>
      </c>
      <c r="F5" s="3">
        <f>Miel!E3</f>
        <v>3.3000000000000002E-2</v>
      </c>
    </row>
    <row r="6" spans="4:6" x14ac:dyDescent="0.25">
      <c r="D6" s="3" t="s">
        <v>76</v>
      </c>
      <c r="E6" s="3" t="s">
        <v>70</v>
      </c>
      <c r="F6" s="3">
        <f>Miel!E4</f>
        <v>3.3000000000000002E-2</v>
      </c>
    </row>
    <row r="7" spans="4:6" x14ac:dyDescent="0.25">
      <c r="D7" s="3" t="s">
        <v>77</v>
      </c>
      <c r="E7" s="3" t="s">
        <v>70</v>
      </c>
      <c r="F7" s="3">
        <f>Miel!E5</f>
        <v>3.3000000000000002E-2</v>
      </c>
    </row>
    <row r="8" spans="4:6" x14ac:dyDescent="0.25">
      <c r="D8" s="3" t="s">
        <v>78</v>
      </c>
      <c r="E8" s="3" t="s">
        <v>70</v>
      </c>
      <c r="F8" s="12">
        <f>Miel!E6</f>
        <v>4.8666666666666671E-2</v>
      </c>
    </row>
    <row r="9" spans="4:6" x14ac:dyDescent="0.25">
      <c r="D9" s="3" t="s">
        <v>79</v>
      </c>
      <c r="E9" s="3" t="s">
        <v>70</v>
      </c>
      <c r="F9" s="3">
        <f>Miel!E7</f>
        <v>3.3000000000000002E-2</v>
      </c>
    </row>
    <row r="10" spans="4:6" x14ac:dyDescent="0.25">
      <c r="D10" s="3" t="s">
        <v>73</v>
      </c>
      <c r="E10" s="10" t="s">
        <v>88</v>
      </c>
      <c r="F10" s="4">
        <f>Polen!E2</f>
        <v>5.5E-2</v>
      </c>
    </row>
    <row r="11" spans="4:6" x14ac:dyDescent="0.25">
      <c r="D11" s="3" t="s">
        <v>75</v>
      </c>
      <c r="E11" s="10" t="s">
        <v>88</v>
      </c>
      <c r="F11" s="4">
        <f>Polen!E3</f>
        <v>7.166666666666667E-2</v>
      </c>
    </row>
    <row r="12" spans="4:6" x14ac:dyDescent="0.25">
      <c r="D12" s="3" t="s">
        <v>76</v>
      </c>
      <c r="E12" s="10" t="s">
        <v>88</v>
      </c>
      <c r="F12" s="4">
        <f>Polen!E4</f>
        <v>5.5E-2</v>
      </c>
    </row>
    <row r="13" spans="4:6" x14ac:dyDescent="0.25">
      <c r="D13" s="3" t="s">
        <v>77</v>
      </c>
      <c r="E13" s="10" t="s">
        <v>88</v>
      </c>
      <c r="F13" s="4">
        <f>Polen!E5</f>
        <v>3.5333333333333335E-2</v>
      </c>
    </row>
    <row r="14" spans="4:6" x14ac:dyDescent="0.25">
      <c r="D14" s="3" t="s">
        <v>78</v>
      </c>
      <c r="E14" s="10" t="s">
        <v>88</v>
      </c>
      <c r="F14" s="4">
        <f>Polen!E6</f>
        <v>5.2666666666666667E-2</v>
      </c>
    </row>
    <row r="15" spans="4:6" x14ac:dyDescent="0.25">
      <c r="D15" s="3" t="s">
        <v>79</v>
      </c>
      <c r="E15" s="10" t="s">
        <v>88</v>
      </c>
      <c r="F15" s="4">
        <f>Polen!E7</f>
        <v>4.1333333333333333E-2</v>
      </c>
    </row>
    <row r="16" spans="4:6" x14ac:dyDescent="0.25">
      <c r="D16" s="3" t="s">
        <v>80</v>
      </c>
      <c r="E16" s="10" t="s">
        <v>72</v>
      </c>
      <c r="F16" s="3">
        <f>Mp!E2</f>
        <v>0.68099999999999994</v>
      </c>
    </row>
    <row r="17" spans="4:6" x14ac:dyDescent="0.25">
      <c r="D17" s="3" t="s">
        <v>81</v>
      </c>
      <c r="E17" s="10" t="s">
        <v>72</v>
      </c>
      <c r="F17" s="12">
        <f>Mp!E3</f>
        <v>0.23433333333333331</v>
      </c>
    </row>
    <row r="18" spans="4:6" x14ac:dyDescent="0.25">
      <c r="D18" s="3" t="s">
        <v>82</v>
      </c>
      <c r="E18" s="10" t="s">
        <v>72</v>
      </c>
      <c r="F18" s="12">
        <f>Mp!E4</f>
        <v>0.24766666666666662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Miel</vt:lpstr>
      <vt:lpstr>Polen</vt:lpstr>
      <vt:lpstr>Mp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Yuliana Elizabeth Zambrano Chamba</dc:creator>
  <cp:lastModifiedBy>Yuliana Elizabeth Zambrano Chamba</cp:lastModifiedBy>
  <dcterms:created xsi:type="dcterms:W3CDTF">2018-10-31T23:25:46Z</dcterms:created>
  <dcterms:modified xsi:type="dcterms:W3CDTF">2018-12-20T22:08:20Z</dcterms:modified>
</cp:coreProperties>
</file>