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b309903d79add630/Desktop/Finance/"/>
    </mc:Choice>
  </mc:AlternateContent>
  <xr:revisionPtr revIDLastSave="3" documentId="11_F25DC773A252ABDACC10488EF11E6A505BDE58E5" xr6:coauthVersionLast="47" xr6:coauthVersionMax="47" xr10:uidLastSave="{D7D549AD-B79A-44E1-BD06-5A73A669E72B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H103" i="1"/>
  <c r="G103" i="1"/>
  <c r="F103" i="1"/>
  <c r="E103" i="1"/>
  <c r="D103" i="1"/>
  <c r="C103" i="1"/>
  <c r="G102" i="1"/>
  <c r="G108" i="1" s="1"/>
  <c r="F102" i="1"/>
  <c r="F108" i="1" s="1"/>
  <c r="F99" i="1"/>
  <c r="E99" i="1"/>
  <c r="I98" i="1"/>
  <c r="H98" i="1"/>
  <c r="G98" i="1"/>
  <c r="F98" i="1"/>
  <c r="E98" i="1"/>
  <c r="D98" i="1"/>
  <c r="C98" i="1"/>
  <c r="I97" i="1"/>
  <c r="I99" i="1" s="1"/>
  <c r="H97" i="1"/>
  <c r="H99" i="1" s="1"/>
  <c r="G97" i="1"/>
  <c r="G99" i="1" s="1"/>
  <c r="F97" i="1"/>
  <c r="E97" i="1"/>
  <c r="D97" i="1"/>
  <c r="D99" i="1" s="1"/>
  <c r="C97" i="1"/>
  <c r="C99" i="1" s="1"/>
  <c r="I92" i="1"/>
  <c r="I94" i="1" s="1"/>
  <c r="H92" i="1"/>
  <c r="G92" i="1"/>
  <c r="F92" i="1"/>
  <c r="F94" i="1" s="1"/>
  <c r="E92" i="1"/>
  <c r="D92" i="1"/>
  <c r="C92" i="1"/>
  <c r="G89" i="1"/>
  <c r="G88" i="1"/>
  <c r="G93" i="1" s="1"/>
  <c r="G104" i="1" s="1"/>
  <c r="F88" i="1"/>
  <c r="F93" i="1" s="1"/>
  <c r="F104" i="1" s="1"/>
  <c r="I87" i="1"/>
  <c r="H87" i="1"/>
  <c r="G87" i="1"/>
  <c r="F87" i="1"/>
  <c r="F89" i="1" s="1"/>
  <c r="E87" i="1"/>
  <c r="D87" i="1"/>
  <c r="C87" i="1"/>
  <c r="I86" i="1"/>
  <c r="I102" i="1" s="1"/>
  <c r="I108" i="1" s="1"/>
  <c r="H86" i="1"/>
  <c r="H102" i="1" s="1"/>
  <c r="H108" i="1" s="1"/>
  <c r="G86" i="1"/>
  <c r="F86" i="1"/>
  <c r="E86" i="1"/>
  <c r="E102" i="1" s="1"/>
  <c r="E108" i="1" s="1"/>
  <c r="D86" i="1"/>
  <c r="D102" i="1" s="1"/>
  <c r="D108" i="1" s="1"/>
  <c r="C86" i="1"/>
  <c r="C102" i="1" s="1"/>
  <c r="C108" i="1" s="1"/>
  <c r="D83" i="1"/>
  <c r="C83" i="1"/>
  <c r="I82" i="1"/>
  <c r="I88" i="1" s="1"/>
  <c r="I93" i="1" s="1"/>
  <c r="I104" i="1" s="1"/>
  <c r="I105" i="1" s="1"/>
  <c r="H82" i="1"/>
  <c r="H88" i="1" s="1"/>
  <c r="G82" i="1"/>
  <c r="F82" i="1"/>
  <c r="E82" i="1"/>
  <c r="E88" i="1" s="1"/>
  <c r="E93" i="1" s="1"/>
  <c r="E104" i="1" s="1"/>
  <c r="D82" i="1"/>
  <c r="D88" i="1" s="1"/>
  <c r="D93" i="1" s="1"/>
  <c r="D104" i="1" s="1"/>
  <c r="C82" i="1"/>
  <c r="C88" i="1" s="1"/>
  <c r="C93" i="1" s="1"/>
  <c r="I81" i="1"/>
  <c r="I83" i="1" s="1"/>
  <c r="H81" i="1"/>
  <c r="H83" i="1" s="1"/>
  <c r="G81" i="1"/>
  <c r="G83" i="1" s="1"/>
  <c r="F81" i="1"/>
  <c r="F83" i="1" s="1"/>
  <c r="E81" i="1"/>
  <c r="E83" i="1" s="1"/>
  <c r="D81" i="1"/>
  <c r="C81" i="1"/>
  <c r="C89" i="1" l="1"/>
  <c r="D89" i="1"/>
  <c r="E89" i="1"/>
  <c r="C105" i="1"/>
  <c r="E94" i="1"/>
  <c r="E105" i="1"/>
  <c r="E109" i="1" s="1"/>
  <c r="E110" i="1" s="1"/>
  <c r="I89" i="1"/>
  <c r="I109" i="1" s="1"/>
  <c r="I110" i="1" s="1"/>
  <c r="G94" i="1"/>
  <c r="F105" i="1"/>
  <c r="F109" i="1" s="1"/>
  <c r="F110" i="1" s="1"/>
  <c r="C104" i="1"/>
  <c r="C94" i="1"/>
  <c r="H105" i="1"/>
  <c r="D94" i="1"/>
  <c r="D105" i="1"/>
  <c r="D109" i="1" s="1"/>
  <c r="D110" i="1" s="1"/>
  <c r="H89" i="1"/>
  <c r="H93" i="1"/>
  <c r="H104" i="1" s="1"/>
  <c r="H94" i="1"/>
  <c r="G105" i="1"/>
  <c r="G109" i="1" s="1"/>
  <c r="G110" i="1" s="1"/>
  <c r="H109" i="1" l="1"/>
  <c r="H110" i="1" s="1"/>
  <c r="C109" i="1"/>
  <c r="C110" i="1" s="1"/>
</calcChain>
</file>

<file path=xl/sharedStrings.xml><?xml version="1.0" encoding="utf-8"?>
<sst xmlns="http://schemas.openxmlformats.org/spreadsheetml/2006/main" count="30" uniqueCount="27">
  <si>
    <t>AVENUE SUPERMARTS LTD</t>
  </si>
  <si>
    <t>(DMART | BSE Code: 540376)</t>
  </si>
  <si>
    <t>INR 4,314.00</t>
  </si>
  <si>
    <t>52 Week (High - INR 5,485 &amp; Low - 3,337)</t>
  </si>
  <si>
    <t>Altman's Z Score Analysis</t>
  </si>
  <si>
    <t>Avenue Supermarts Limited (DMart) is a national supermarket chain, with a focus on value-retailing. We offer a wide range of products with a focus on the Foods, Non-Foods (FMCG) and General Merchandise
&amp; Apparel product categories.The company operates the DMart retail chain, first launched in Mumbai in 2002. It follows the "Everyday Low Cost - Everyday Low Price" strategy, focusing on competitive procurement, operational efficiency, and cost-effective distribution to offer value-for-money pricing to customers.</t>
  </si>
  <si>
    <t>Financial Summary</t>
  </si>
  <si>
    <t>Working Capital / Total Assets</t>
  </si>
  <si>
    <t>Working Capital</t>
  </si>
  <si>
    <t>Total Assets</t>
  </si>
  <si>
    <t>Working Capital / Total Assets (A)</t>
  </si>
  <si>
    <t>Retained Earnings / Total Assets</t>
  </si>
  <si>
    <t>Retained Earnings</t>
  </si>
  <si>
    <t>Retained Earnings / Total Assets (B)</t>
  </si>
  <si>
    <t>EBIT / Total Assets</t>
  </si>
  <si>
    <t>EBIT</t>
  </si>
  <si>
    <t>EBIT/Total Assets (C)</t>
  </si>
  <si>
    <t>Market Cap / Long term Liabilities</t>
  </si>
  <si>
    <t>Market Cap</t>
  </si>
  <si>
    <t>Long term Liabilities</t>
  </si>
  <si>
    <t>Market Cap / Long term Liabilities (D)</t>
  </si>
  <si>
    <t>Sales / Total Assets</t>
  </si>
  <si>
    <t>Total Sales</t>
  </si>
  <si>
    <t>Return on Asset (E)</t>
  </si>
  <si>
    <t>Altman's Z Score</t>
  </si>
  <si>
    <t>Final Score</t>
  </si>
  <si>
    <t>Financial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</si>
</sst>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rgb="FF028655"/>
      <name val="Calibri"/>
      <family val="2"/>
    </font>
    <font>
      <b/>
      <sz val="14"/>
      <color rgb="FF028655"/>
      <name val="Calibri"/>
      <family val="2"/>
    </font>
    <font>
      <b/>
      <sz val="18"/>
      <color rgb="FF028655"/>
      <name val="Calibri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i/>
      <sz val="11"/>
      <color rgb="FF02865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28655"/>
        <bgColor indexed="64"/>
      </patternFill>
    </fill>
    <fill>
      <patternFill patternType="solid">
        <fgColor rgb="FFE2EF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28655"/>
      </bottom>
      <diagonal/>
    </border>
    <border>
      <left/>
      <right/>
      <top style="medium">
        <color rgb="FF02865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horizontal="center" wrapText="1"/>
    </xf>
    <xf numFmtId="17" fontId="2" fillId="0" borderId="0" xfId="0" applyNumberFormat="1" applyFont="1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2" fillId="3" borderId="0" xfId="0" applyFont="1" applyFill="1" applyAlignment="1">
      <alignment wrapText="1"/>
    </xf>
    <xf numFmtId="10" fontId="2" fillId="3" borderId="0" xfId="0" applyNumberFormat="1" applyFont="1" applyFill="1" applyAlignment="1">
      <alignment horizontal="right" wrapText="1"/>
    </xf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2" fontId="2" fillId="3" borderId="0" xfId="1" applyNumberFormat="1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65819400695678E-2"/>
          <c:y val="6.8012422700098829E-2"/>
          <c:w val="0.90451388888888884"/>
          <c:h val="0.80580200047396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865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6B-493F-82A6-0546330359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6B-493F-82A6-0546330359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6B-493F-82A6-0546330359BC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'[1]Altman Z Score'!$F$85:$I$85</c:f>
              <c:numCache>
                <c:formatCode>mmm\-yy</c:formatCode>
                <c:ptCount val="4"/>
                <c:pt idx="0">
                  <c:v>44621</c:v>
                </c:pt>
                <c:pt idx="1">
                  <c:v>44986</c:v>
                </c:pt>
                <c:pt idx="2">
                  <c:v>45352</c:v>
                </c:pt>
                <c:pt idx="3">
                  <c:v>45717</c:v>
                </c:pt>
              </c:numCache>
            </c:numRef>
          </c:cat>
          <c:val>
            <c:numRef>
              <c:f>'[1]Altman Z Score'!$F$87:$I$87</c:f>
              <c:numCache>
                <c:formatCode>#,##0.00</c:formatCode>
                <c:ptCount val="4"/>
                <c:pt idx="0">
                  <c:v>15470.98</c:v>
                </c:pt>
                <c:pt idx="1">
                  <c:v>18104.52</c:v>
                </c:pt>
                <c:pt idx="2">
                  <c:v>21172.48</c:v>
                </c:pt>
                <c:pt idx="3">
                  <c:v>24320.29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6B-493F-82A6-05463303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5743"/>
        <c:axId val="1882529023"/>
      </c:barChart>
      <c:dateAx>
        <c:axId val="188253574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9023"/>
        <c:crosses val="autoZero"/>
        <c:auto val="1"/>
        <c:lblOffset val="100"/>
        <c:baseTimeUnit val="years"/>
      </c:dateAx>
      <c:valAx>
        <c:axId val="1882529023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8825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8403429864013E-2"/>
          <c:y val="6.8012186833286525E-2"/>
          <c:w val="0.90451388888888884"/>
          <c:h val="0.80580200047396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865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C-4FBA-ABB5-3E8650D031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AC-4FBA-ABB5-3E8650D031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AC-4FBA-ABB5-3E8650D03113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'[1]Altman Z Score'!$F$85:$I$85</c:f>
              <c:numCache>
                <c:formatCode>mmm\-yy</c:formatCode>
                <c:ptCount val="4"/>
                <c:pt idx="0">
                  <c:v>44621</c:v>
                </c:pt>
                <c:pt idx="1">
                  <c:v>44986</c:v>
                </c:pt>
                <c:pt idx="2">
                  <c:v>45352</c:v>
                </c:pt>
                <c:pt idx="3">
                  <c:v>45717</c:v>
                </c:pt>
              </c:numCache>
            </c:numRef>
          </c:cat>
          <c:val>
            <c:numRef>
              <c:f>'[1]Altman Z Score'!$F$86:$I$86</c:f>
              <c:numCache>
                <c:formatCode>_(* #,##0.00_);_(* \(#,##0.00\);_(* "-"??_);_(@_)</c:formatCode>
                <c:ptCount val="4"/>
                <c:pt idx="0">
                  <c:v>1492.55</c:v>
                </c:pt>
                <c:pt idx="1">
                  <c:v>2378.5100000000002</c:v>
                </c:pt>
                <c:pt idx="2">
                  <c:v>2536.17</c:v>
                </c:pt>
                <c:pt idx="3">
                  <c:v>2708.02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AC-4FBA-ABB5-3E8650D0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5743"/>
        <c:axId val="1882529023"/>
      </c:barChart>
      <c:dateAx>
        <c:axId val="188253574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9023"/>
        <c:crosses val="autoZero"/>
        <c:auto val="1"/>
        <c:lblOffset val="100"/>
        <c:baseTimeUnit val="years"/>
      </c:dateAx>
      <c:valAx>
        <c:axId val="188252902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8825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65819400695678E-2"/>
          <c:y val="6.8012422700098829E-2"/>
          <c:w val="0.90451388888888884"/>
          <c:h val="0.80580200047396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865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7-4692-A6AB-343787C0AF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7-4692-A6AB-343787C0AF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7-4692-A6AB-343787C0AF7F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'[1]Altman Z Score'!$F$85:$I$85</c:f>
              <c:numCache>
                <c:formatCode>mmm\-yy</c:formatCode>
                <c:ptCount val="4"/>
                <c:pt idx="0">
                  <c:v>44621</c:v>
                </c:pt>
                <c:pt idx="1">
                  <c:v>44986</c:v>
                </c:pt>
                <c:pt idx="2">
                  <c:v>45352</c:v>
                </c:pt>
                <c:pt idx="3">
                  <c:v>45717</c:v>
                </c:pt>
              </c:numCache>
            </c:numRef>
          </c:cat>
          <c:val>
            <c:numRef>
              <c:f>'[1]Altman Z Score'!$F$91:$I$91</c:f>
              <c:numCache>
                <c:formatCode>General</c:formatCode>
                <c:ptCount val="4"/>
                <c:pt idx="0">
                  <c:v>1509.8900000000003</c:v>
                </c:pt>
                <c:pt idx="1">
                  <c:v>2499.0799999999972</c:v>
                </c:pt>
                <c:pt idx="2">
                  <c:v>2691.1100000000079</c:v>
                </c:pt>
                <c:pt idx="3">
                  <c:v>2500.7499999999995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17-4692-A6AB-343787C0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5743"/>
        <c:axId val="1882529023"/>
      </c:barChart>
      <c:dateAx>
        <c:axId val="188253574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9023"/>
        <c:crosses val="autoZero"/>
        <c:auto val="1"/>
        <c:lblOffset val="100"/>
        <c:baseTimeUnit val="years"/>
      </c:dateAx>
      <c:valAx>
        <c:axId val="1882529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25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65970966561758E-2"/>
          <c:y val="6.8012243587614707E-2"/>
          <c:w val="0.90451388888888884"/>
          <c:h val="0.80580200047396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865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C-419F-9ADF-08F024C24B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C-419F-9ADF-08F024C24B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C-419F-9ADF-08F024C24B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'[1]Altman Z Score'!$F$79:$I$79</c:f>
              <c:numCache>
                <c:formatCode>mmm\-yy</c:formatCode>
                <c:ptCount val="4"/>
                <c:pt idx="0">
                  <c:v>44621</c:v>
                </c:pt>
                <c:pt idx="1">
                  <c:v>44986</c:v>
                </c:pt>
                <c:pt idx="2">
                  <c:v>45352</c:v>
                </c:pt>
                <c:pt idx="3">
                  <c:v>45717</c:v>
                </c:pt>
              </c:numCache>
            </c:numRef>
          </c:cat>
          <c:val>
            <c:numRef>
              <c:f>'[1]Altman Z Score'!$F$82:$I$82</c:f>
              <c:numCache>
                <c:formatCode>0.00%</c:formatCode>
                <c:ptCount val="4"/>
                <c:pt idx="0">
                  <c:v>0.25397744680686035</c:v>
                </c:pt>
                <c:pt idx="1">
                  <c:v>0.24026265264143981</c:v>
                </c:pt>
                <c:pt idx="2">
                  <c:v>0.22827226664046915</c:v>
                </c:pt>
                <c:pt idx="3">
                  <c:v>0.20305267741461963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C-419F-9ADF-08F024C2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5743"/>
        <c:axId val="1882529023"/>
      </c:barChart>
      <c:dateAx>
        <c:axId val="188253574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9023"/>
        <c:crosses val="autoZero"/>
        <c:auto val="1"/>
        <c:lblOffset val="100"/>
        <c:baseTimeUnit val="years"/>
      </c:dateAx>
      <c:valAx>
        <c:axId val="188252902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825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65819400695678E-2"/>
          <c:y val="6.8012422700098829E-2"/>
          <c:w val="0.90451388888888884"/>
          <c:h val="0.80580200047396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3-4C8C-AFF8-234FF0019257}"/>
              </c:ext>
            </c:extLst>
          </c:dPt>
          <c:dPt>
            <c:idx val="1"/>
            <c:invertIfNegative val="0"/>
            <c:bubble3D val="0"/>
            <c:spPr>
              <a:solidFill>
                <a:srgbClr val="02865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3-4C8C-AFF8-234FF001925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23-4C8C-AFF8-234FF001925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3-4C8C-AFF8-234FF00192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'[1]Altman Z Score'!$F$85:$I$85</c:f>
              <c:numCache>
                <c:formatCode>mmm\-yy</c:formatCode>
                <c:ptCount val="4"/>
                <c:pt idx="0">
                  <c:v>44621</c:v>
                </c:pt>
                <c:pt idx="1">
                  <c:v>44986</c:v>
                </c:pt>
                <c:pt idx="2">
                  <c:v>45352</c:v>
                </c:pt>
                <c:pt idx="3">
                  <c:v>45717</c:v>
                </c:pt>
              </c:numCache>
            </c:numRef>
          </c:cat>
          <c:val>
            <c:numRef>
              <c:f>'[1]Altman Z Score'!$F$104:$I$104</c:f>
              <c:numCache>
                <c:formatCode>0.00%</c:formatCode>
                <c:ptCount val="4"/>
                <c:pt idx="0">
                  <c:v>2.0022177004947328</c:v>
                </c:pt>
                <c:pt idx="1">
                  <c:v>2.3662356140897409</c:v>
                </c:pt>
                <c:pt idx="2">
                  <c:v>2.3988134597364126</c:v>
                </c:pt>
                <c:pt idx="3">
                  <c:v>2.4406801892576118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3-4C8C-AFF8-234FF001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5743"/>
        <c:axId val="1882529023"/>
      </c:barChart>
      <c:dateAx>
        <c:axId val="188253574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9023"/>
        <c:crosses val="autoZero"/>
        <c:auto val="1"/>
        <c:lblOffset val="100"/>
        <c:baseTimeUnit val="years"/>
      </c:dateAx>
      <c:valAx>
        <c:axId val="188252902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825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65819400695678E-2"/>
          <c:y val="6.8012422700098829E-2"/>
          <c:w val="0.90451388888888884"/>
          <c:h val="0.80580200047396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865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0-4039-A837-81FBDE53C9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0-4039-A837-81FBDE53C9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0-4039-A837-81FBDE53C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'[1]Altman Z Score'!$F$85:$I$85</c:f>
              <c:numCache>
                <c:formatCode>mmm\-yy</c:formatCode>
                <c:ptCount val="4"/>
                <c:pt idx="0">
                  <c:v>44621</c:v>
                </c:pt>
                <c:pt idx="1">
                  <c:v>44986</c:v>
                </c:pt>
                <c:pt idx="2">
                  <c:v>45352</c:v>
                </c:pt>
                <c:pt idx="3">
                  <c:v>45717</c:v>
                </c:pt>
              </c:numCache>
            </c:numRef>
          </c:cat>
          <c:val>
            <c:numRef>
              <c:f>'[1]Altman Z Score'!$F$96:$I$96</c:f>
              <c:numCache>
                <c:formatCode>#,##0.00</c:formatCode>
                <c:ptCount val="4"/>
                <c:pt idx="0">
                  <c:v>259326.88092148502</c:v>
                </c:pt>
                <c:pt idx="1">
                  <c:v>220477.82023769</c:v>
                </c:pt>
                <c:pt idx="2">
                  <c:v>294495.75725408003</c:v>
                </c:pt>
                <c:pt idx="3">
                  <c:v>265693.82399999996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0-4039-A837-81FBDE53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5743"/>
        <c:axId val="1882529023"/>
      </c:barChart>
      <c:dateAx>
        <c:axId val="188253574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9023"/>
        <c:crosses val="autoZero"/>
        <c:auto val="1"/>
        <c:lblOffset val="100"/>
        <c:baseTimeUnit val="years"/>
      </c:dateAx>
      <c:valAx>
        <c:axId val="1882529023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8825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9</xdr:col>
      <xdr:colOff>331376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36AD537-E876-4A40-ADC2-F58BE14EC04F}"/>
            </a:ext>
          </a:extLst>
        </xdr:cNvPr>
        <xdr:cNvSpPr>
          <a:spLocks noChangeAspect="1" noChangeArrowheads="1"/>
        </xdr:cNvSpPr>
      </xdr:nvSpPr>
      <xdr:spPr bwMode="auto">
        <a:xfrm>
          <a:off x="7574280" y="365760"/>
          <a:ext cx="1550576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579120</xdr:colOff>
      <xdr:row>2</xdr:row>
      <xdr:rowOff>15240</xdr:rowOff>
    </xdr:from>
    <xdr:to>
      <xdr:col>9</xdr:col>
      <xdr:colOff>1757</xdr:colOff>
      <xdr:row>8</xdr:row>
      <xdr:rowOff>83820</xdr:rowOff>
    </xdr:to>
    <xdr:pic>
      <xdr:nvPicPr>
        <xdr:cNvPr id="3" name="Picture 2" descr="DMart Avenue Supermarts Logo PNG vector ...">
          <a:extLst>
            <a:ext uri="{FF2B5EF4-FFF2-40B4-BE49-F238E27FC236}">
              <a16:creationId xmlns:a16="http://schemas.microsoft.com/office/drawing/2014/main" id="{CFE1DCE0-202F-48D8-99DF-D0C3281A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860" y="198120"/>
          <a:ext cx="1861037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280655</xdr:colOff>
      <xdr:row>19</xdr:row>
      <xdr:rowOff>141430</xdr:rowOff>
    </xdr:from>
    <xdr:to>
      <xdr:col>1</xdr:col>
      <xdr:colOff>608936</xdr:colOff>
      <xdr:row>30</xdr:row>
      <xdr:rowOff>176164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9C15EFC-B2CF-405F-8B9F-54B47E8C1D9D}"/>
            </a:ext>
          </a:extLst>
        </xdr:cNvPr>
        <xdr:cNvGrpSpPr/>
      </xdr:nvGrpSpPr>
      <xdr:grpSpPr>
        <a:xfrm>
          <a:off x="433055" y="5704030"/>
          <a:ext cx="328281" cy="2046414"/>
          <a:chOff x="91571" y="3474440"/>
          <a:chExt cx="2277207" cy="2027478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4C6C4078-66FD-3364-6DD2-13B72C37242C}"/>
              </a:ext>
            </a:extLst>
          </xdr:cNvPr>
          <xdr:cNvGraphicFramePr/>
        </xdr:nvGraphicFramePr>
        <xdr:xfrm>
          <a:off x="91571" y="3674296"/>
          <a:ext cx="2277207" cy="1827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352F015-90F1-FB31-CB89-17419CE72FB3}"/>
              </a:ext>
            </a:extLst>
          </xdr:cNvPr>
          <xdr:cNvSpPr txBox="1"/>
        </xdr:nvSpPr>
        <xdr:spPr>
          <a:xfrm>
            <a:off x="573247" y="3475139"/>
            <a:ext cx="1460383" cy="2789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Revenues (INR Crs.)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3C127D93-FE95-75FA-653C-54761177B9F1}"/>
              </a:ext>
            </a:extLst>
          </xdr:cNvPr>
          <xdr:cNvCxnSpPr/>
        </xdr:nvCxnSpPr>
        <xdr:spPr>
          <a:xfrm>
            <a:off x="230697" y="3474440"/>
            <a:ext cx="2081862" cy="473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66261</xdr:colOff>
      <xdr:row>19</xdr:row>
      <xdr:rowOff>137398</xdr:rowOff>
    </xdr:from>
    <xdr:to>
      <xdr:col>5</xdr:col>
      <xdr:colOff>204276</xdr:colOff>
      <xdr:row>30</xdr:row>
      <xdr:rowOff>180793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2CC3248-1A42-4232-82C0-292D442C4BE5}"/>
            </a:ext>
          </a:extLst>
        </xdr:cNvPr>
        <xdr:cNvGrpSpPr/>
      </xdr:nvGrpSpPr>
      <xdr:grpSpPr>
        <a:xfrm>
          <a:off x="828261" y="5699998"/>
          <a:ext cx="1966815" cy="2055075"/>
          <a:chOff x="129142" y="3474440"/>
          <a:chExt cx="2277207" cy="2051646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D1275B9E-48FE-58F3-9702-E91231BCCB4D}"/>
              </a:ext>
            </a:extLst>
          </xdr:cNvPr>
          <xdr:cNvGraphicFramePr/>
        </xdr:nvGraphicFramePr>
        <xdr:xfrm>
          <a:off x="129142" y="3698464"/>
          <a:ext cx="2277207" cy="1827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5FB5119-D648-0A61-D164-2F15FF7A2AC4}"/>
              </a:ext>
            </a:extLst>
          </xdr:cNvPr>
          <xdr:cNvSpPr txBox="1"/>
        </xdr:nvSpPr>
        <xdr:spPr>
          <a:xfrm>
            <a:off x="573247" y="3475139"/>
            <a:ext cx="1460383" cy="2789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Net</a:t>
            </a:r>
            <a:r>
              <a:rPr lang="en-IN" sz="1100" b="1" baseline="0">
                <a:ln>
                  <a:noFill/>
                </a:ln>
                <a:solidFill>
                  <a:srgbClr val="028655"/>
                </a:solidFill>
                <a:latin typeface="+mn-lt"/>
              </a:rPr>
              <a:t> Profit</a:t>
            </a:r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 (INR Crs.)</a:t>
            </a: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D1B84D01-FD28-BB7E-F982-C9EFF550EAFB}"/>
              </a:ext>
            </a:extLst>
          </xdr:cNvPr>
          <xdr:cNvCxnSpPr/>
        </xdr:nvCxnSpPr>
        <xdr:spPr>
          <a:xfrm>
            <a:off x="230697" y="3474440"/>
            <a:ext cx="1974485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428556</xdr:colOff>
      <xdr:row>19</xdr:row>
      <xdr:rowOff>136047</xdr:rowOff>
    </xdr:from>
    <xdr:to>
      <xdr:col>9</xdr:col>
      <xdr:colOff>809</xdr:colOff>
      <xdr:row>30</xdr:row>
      <xdr:rowOff>180104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504F40C-9C98-4EF1-8F90-D03E6CA97A79}"/>
            </a:ext>
          </a:extLst>
        </xdr:cNvPr>
        <xdr:cNvGrpSpPr/>
      </xdr:nvGrpSpPr>
      <xdr:grpSpPr>
        <a:xfrm>
          <a:off x="3019356" y="5698647"/>
          <a:ext cx="2010653" cy="2055737"/>
          <a:chOff x="129142" y="3474440"/>
          <a:chExt cx="2277207" cy="2051646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45EF482B-0832-F0F0-98E5-E6A6C0EECF6A}"/>
              </a:ext>
            </a:extLst>
          </xdr:cNvPr>
          <xdr:cNvGraphicFramePr/>
        </xdr:nvGraphicFramePr>
        <xdr:xfrm>
          <a:off x="129142" y="3698464"/>
          <a:ext cx="2277207" cy="1827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EB87BFB3-8782-BB1C-91AD-D93BBD585CF7}"/>
              </a:ext>
            </a:extLst>
          </xdr:cNvPr>
          <xdr:cNvSpPr txBox="1"/>
        </xdr:nvSpPr>
        <xdr:spPr>
          <a:xfrm>
            <a:off x="238085" y="3475139"/>
            <a:ext cx="2087110" cy="2789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Average</a:t>
            </a:r>
            <a:r>
              <a:rPr lang="en-IN" sz="1100" b="1" baseline="0">
                <a:ln>
                  <a:noFill/>
                </a:ln>
                <a:solidFill>
                  <a:srgbClr val="028655"/>
                </a:solidFill>
                <a:latin typeface="+mn-lt"/>
              </a:rPr>
              <a:t> Total Assets</a:t>
            </a:r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 (INR Crs.)</a:t>
            </a:r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25BE6FF-EF39-64FC-234D-9B2A3F444D29}"/>
              </a:ext>
            </a:extLst>
          </xdr:cNvPr>
          <xdr:cNvCxnSpPr/>
        </xdr:nvCxnSpPr>
        <xdr:spPr>
          <a:xfrm>
            <a:off x="230697" y="3474440"/>
            <a:ext cx="1977936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281609</xdr:colOff>
      <xdr:row>35</xdr:row>
      <xdr:rowOff>149087</xdr:rowOff>
    </xdr:from>
    <xdr:to>
      <xdr:col>2</xdr:col>
      <xdr:colOff>290</xdr:colOff>
      <xdr:row>47</xdr:row>
      <xdr:rowOff>19628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FFC41D32-3B26-451B-B76E-26E773BAEBE8}"/>
            </a:ext>
          </a:extLst>
        </xdr:cNvPr>
        <xdr:cNvGrpSpPr/>
      </xdr:nvGrpSpPr>
      <xdr:grpSpPr>
        <a:xfrm>
          <a:off x="434009" y="8637767"/>
          <a:ext cx="328281" cy="2065101"/>
          <a:chOff x="129142" y="3474440"/>
          <a:chExt cx="2277207" cy="2051646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14884FE9-85FF-70B2-8FDE-5984987C2507}"/>
              </a:ext>
            </a:extLst>
          </xdr:cNvPr>
          <xdr:cNvGraphicFramePr/>
        </xdr:nvGraphicFramePr>
        <xdr:xfrm>
          <a:off x="129142" y="3698464"/>
          <a:ext cx="2277207" cy="1827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1ECF306-7F65-B2FC-084C-D685B9C26229}"/>
              </a:ext>
            </a:extLst>
          </xdr:cNvPr>
          <xdr:cNvSpPr txBox="1"/>
        </xdr:nvSpPr>
        <xdr:spPr>
          <a:xfrm>
            <a:off x="546599" y="3492424"/>
            <a:ext cx="1460383" cy="2789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Return On Equity (%)</a:t>
            </a:r>
          </a:p>
        </xdr:txBody>
      </xdr: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82C55670-9125-B4F8-7E1D-A1CA0D1C4F2B}"/>
              </a:ext>
            </a:extLst>
          </xdr:cNvPr>
          <xdr:cNvCxnSpPr/>
        </xdr:nvCxnSpPr>
        <xdr:spPr>
          <a:xfrm>
            <a:off x="230697" y="3474440"/>
            <a:ext cx="2081862" cy="473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35</xdr:row>
      <xdr:rowOff>149087</xdr:rowOff>
    </xdr:from>
    <xdr:to>
      <xdr:col>5</xdr:col>
      <xdr:colOff>130161</xdr:colOff>
      <xdr:row>47</xdr:row>
      <xdr:rowOff>19628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B5BD989-9A9C-40F9-990F-9539399A5B38}"/>
            </a:ext>
          </a:extLst>
        </xdr:cNvPr>
        <xdr:cNvGrpSpPr/>
      </xdr:nvGrpSpPr>
      <xdr:grpSpPr>
        <a:xfrm>
          <a:off x="762000" y="8637767"/>
          <a:ext cx="1958961" cy="2065101"/>
          <a:chOff x="129142" y="3474440"/>
          <a:chExt cx="2277207" cy="2051646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BCA11885-E3E5-32FA-251C-EB5D4F617921}"/>
              </a:ext>
            </a:extLst>
          </xdr:cNvPr>
          <xdr:cNvGraphicFramePr/>
        </xdr:nvGraphicFramePr>
        <xdr:xfrm>
          <a:off x="129142" y="3698464"/>
          <a:ext cx="2277207" cy="1827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D57B18D9-AB71-310B-1084-DACA71C8A4C6}"/>
              </a:ext>
            </a:extLst>
          </xdr:cNvPr>
          <xdr:cNvSpPr txBox="1"/>
        </xdr:nvSpPr>
        <xdr:spPr>
          <a:xfrm>
            <a:off x="587949" y="3505496"/>
            <a:ext cx="1460383" cy="2789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Return On Assets</a:t>
            </a:r>
            <a:r>
              <a:rPr lang="en-IN" sz="1100" b="1" baseline="0">
                <a:ln>
                  <a:noFill/>
                </a:ln>
                <a:solidFill>
                  <a:srgbClr val="028655"/>
                </a:solidFill>
                <a:latin typeface="+mn-lt"/>
              </a:rPr>
              <a:t> (%)</a:t>
            </a:r>
            <a:endParaRPr lang="en-IN" sz="1100" b="1">
              <a:ln>
                <a:noFill/>
              </a:ln>
              <a:solidFill>
                <a:srgbClr val="028655"/>
              </a:solidFill>
              <a:latin typeface="+mn-lt"/>
            </a:endParaRPr>
          </a:p>
        </xdr:txBody>
      </xdr: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54667CFB-E76A-4B11-9CE2-AC5FB20B97A8}"/>
              </a:ext>
            </a:extLst>
          </xdr:cNvPr>
          <xdr:cNvCxnSpPr/>
        </xdr:nvCxnSpPr>
        <xdr:spPr>
          <a:xfrm>
            <a:off x="230697" y="3474440"/>
            <a:ext cx="2081862" cy="473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381000</xdr:colOff>
      <xdr:row>35</xdr:row>
      <xdr:rowOff>149087</xdr:rowOff>
    </xdr:from>
    <xdr:to>
      <xdr:col>8</xdr:col>
      <xdr:colOff>558207</xdr:colOff>
      <xdr:row>47</xdr:row>
      <xdr:rowOff>19628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4823EE-6EC0-4932-A56A-8E5630C2BA09}"/>
            </a:ext>
          </a:extLst>
        </xdr:cNvPr>
        <xdr:cNvGrpSpPr/>
      </xdr:nvGrpSpPr>
      <xdr:grpSpPr>
        <a:xfrm>
          <a:off x="2971800" y="8637767"/>
          <a:ext cx="2006007" cy="2065101"/>
          <a:chOff x="129142" y="3474440"/>
          <a:chExt cx="2277207" cy="2051646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3C3AC3FA-E8F0-EB35-8CC2-9559C4B15D64}"/>
              </a:ext>
            </a:extLst>
          </xdr:cNvPr>
          <xdr:cNvGraphicFramePr/>
        </xdr:nvGraphicFramePr>
        <xdr:xfrm>
          <a:off x="129142" y="3698464"/>
          <a:ext cx="2277207" cy="1827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9EBAC024-551B-2EB7-B173-E3801184F5B3}"/>
              </a:ext>
            </a:extLst>
          </xdr:cNvPr>
          <xdr:cNvSpPr txBox="1"/>
        </xdr:nvSpPr>
        <xdr:spPr>
          <a:xfrm>
            <a:off x="617582" y="3505496"/>
            <a:ext cx="1460383" cy="2789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ln>
                  <a:noFill/>
                </a:ln>
                <a:solidFill>
                  <a:srgbClr val="028655"/>
                </a:solidFill>
                <a:latin typeface="+mn-lt"/>
              </a:rPr>
              <a:t>Financial</a:t>
            </a:r>
            <a:r>
              <a:rPr lang="en-IN" sz="1100" b="1" baseline="0">
                <a:ln>
                  <a:noFill/>
                </a:ln>
                <a:solidFill>
                  <a:srgbClr val="028655"/>
                </a:solidFill>
                <a:latin typeface="+mn-lt"/>
              </a:rPr>
              <a:t> Leverage</a:t>
            </a:r>
            <a:endParaRPr lang="en-IN" sz="1100" b="1">
              <a:ln>
                <a:noFill/>
              </a:ln>
              <a:solidFill>
                <a:srgbClr val="028655"/>
              </a:solidFill>
              <a:latin typeface="+mn-lt"/>
            </a:endParaRPr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95C0F4CC-E514-CCFC-A022-2F65A0D027B7}"/>
              </a:ext>
            </a:extLst>
          </xdr:cNvPr>
          <xdr:cNvCxnSpPr/>
        </xdr:nvCxnSpPr>
        <xdr:spPr>
          <a:xfrm>
            <a:off x="230697" y="3474440"/>
            <a:ext cx="2081862" cy="473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40106</xdr:colOff>
      <xdr:row>49</xdr:row>
      <xdr:rowOff>149902</xdr:rowOff>
    </xdr:from>
    <xdr:ext cx="7579894" cy="383498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37EB4F6-82AC-48FA-B310-B587F844646A}"/>
            </a:ext>
          </a:extLst>
        </xdr:cNvPr>
        <xdr:cNvSpPr txBox="1"/>
      </xdr:nvSpPr>
      <xdr:spPr>
        <a:xfrm>
          <a:off x="169646" y="9210082"/>
          <a:ext cx="7579894" cy="3834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rgbClr val="028655"/>
              </a:solidFill>
            </a:rPr>
            <a:t>Recent Updates</a:t>
          </a:r>
        </a:p>
        <a:p>
          <a:endParaRPr lang="en-IN" sz="1400" b="1">
            <a:solidFill>
              <a:srgbClr val="028655"/>
            </a:solidFill>
          </a:endParaRP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Avenue Supermarts Limited, which owns the retail chain DMart, released their January to March quarter results on Saturday and posted a 22% year-on-year jump in their net profits. </a:t>
          </a:r>
        </a:p>
        <a:p>
          <a:endParaRPr lang="en-IN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company's profit after tax (PAT) rose from ₹460.1 crore in Q4FY23 to ₹563.1 crore during the period under review. </a:t>
          </a:r>
        </a:p>
        <a:p>
          <a:endParaRPr lang="en-IN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DMart's revenue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from operations grew 20% to ₹12,726 crore during Q4FY24, compared to ₹10,594 crore during the same period last year. </a:t>
          </a:r>
        </a:p>
        <a:p>
          <a:endParaRPr lang="en-IN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Sequentially, DMart reported an 18% drop in its </a:t>
          </a:r>
          <a:r>
            <a:rPr lang="en-IN" sz="12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net profit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from ₹690.7 crore during the quarter ending December 2023. The company's revenue from operations declined 6% quarter on quarter (QoQ) from ₹13,572.4 crore during Q3FY24. </a:t>
          </a:r>
        </a:p>
        <a:p>
          <a:endParaRPr lang="en-IN" sz="1400" b="1">
            <a:solidFill>
              <a:srgbClr val="028655"/>
            </a:solidFill>
          </a:endParaRPr>
        </a:p>
      </xdr:txBody>
    </xdr:sp>
    <xdr:clientData/>
  </xdr:oneCellAnchor>
  <xdr:oneCellAnchor>
    <xdr:from>
      <xdr:col>1</xdr:col>
      <xdr:colOff>26851</xdr:colOff>
      <xdr:row>74</xdr:row>
      <xdr:rowOff>121416</xdr:rowOff>
    </xdr:from>
    <xdr:ext cx="3421706" cy="4680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B2ECD27-217C-4D21-81F6-BD9112664304}"/>
            </a:ext>
          </a:extLst>
        </xdr:cNvPr>
        <xdr:cNvSpPr txBox="1"/>
      </xdr:nvSpPr>
      <xdr:spPr>
        <a:xfrm>
          <a:off x="156391" y="13753596"/>
          <a:ext cx="342170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>
              <a:solidFill>
                <a:srgbClr val="028655"/>
              </a:solidFill>
            </a:rPr>
            <a:t>Altman's Z Score Analysis</a:t>
          </a:r>
        </a:p>
      </xdr:txBody>
    </xdr:sp>
    <xdr:clientData/>
  </xdr:oneCellAnchor>
  <xdr:oneCellAnchor>
    <xdr:from>
      <xdr:col>0</xdr:col>
      <xdr:colOff>109718</xdr:colOff>
      <xdr:row>112</xdr:row>
      <xdr:rowOff>97979</xdr:rowOff>
    </xdr:from>
    <xdr:ext cx="7326923" cy="73687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ADFE4CB-EDD8-48DC-8CF9-42625DA6C158}"/>
            </a:ext>
          </a:extLst>
        </xdr:cNvPr>
        <xdr:cNvSpPr txBox="1"/>
      </xdr:nvSpPr>
      <xdr:spPr>
        <a:xfrm>
          <a:off x="109718" y="20771039"/>
          <a:ext cx="7326923" cy="73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i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Disclaimer : </a:t>
          </a:r>
          <a:r>
            <a:rPr lang="en-IN" sz="105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report is made as part of educational assignment and is meant for educational purpose only.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author of the report is not liable for any losses due to actions taken basis this report. It is advisable to consult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SEBI registered research analyst before making any investments</a:t>
          </a:r>
          <a:endParaRPr lang="en-IN" sz="1050">
            <a:effectLst/>
          </a:endParaRPr>
        </a:p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309903d79add630/Desktop/Finance/DCF%20Modelling.xlsx" TargetMode="External"/><Relationship Id="rId1" Type="http://schemas.openxmlformats.org/officeDocument/2006/relationships/externalLinkPath" Target="DCF%20Mode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309903d79add630/Desktop/Experiments/Avenue%20Super.xlsx" TargetMode="External"/><Relationship Id="rId1" Type="http://schemas.openxmlformats.org/officeDocument/2006/relationships/externalLinkPath" Target="/b309903d79add630/Desktop/Experiments/Avenue%20Su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&gt;"/>
      <sheetName val="Dupont Analysis"/>
      <sheetName val="Altman Z Score"/>
      <sheetName val="Football Field Analysis"/>
      <sheetName val="Intrinsic Growth"/>
      <sheetName val="DCF"/>
      <sheetName val="WACC"/>
      <sheetName val="Data&gt;"/>
      <sheetName val="RawFS"/>
      <sheetName val="Stocks Data"/>
      <sheetName val="Beta - Regression"/>
      <sheetName val="Beta Comps"/>
      <sheetName val="NiftyReturns"/>
    </sheetNames>
    <sheetDataSet>
      <sheetData sheetId="0"/>
      <sheetData sheetId="1"/>
      <sheetData sheetId="2">
        <row r="79">
          <cell r="F79">
            <v>44621</v>
          </cell>
          <cell r="G79">
            <v>44986</v>
          </cell>
          <cell r="H79">
            <v>45352</v>
          </cell>
          <cell r="I79">
            <v>45717</v>
          </cell>
        </row>
        <row r="82">
          <cell r="F82">
            <v>0.25397744680686035</v>
          </cell>
          <cell r="G82">
            <v>0.24026265264143981</v>
          </cell>
          <cell r="H82">
            <v>0.22827226664046915</v>
          </cell>
          <cell r="I82">
            <v>0.20305267741461963</v>
          </cell>
        </row>
        <row r="85">
          <cell r="F85">
            <v>44621</v>
          </cell>
          <cell r="G85">
            <v>44986</v>
          </cell>
          <cell r="H85">
            <v>45352</v>
          </cell>
          <cell r="I85">
            <v>45717</v>
          </cell>
        </row>
        <row r="86">
          <cell r="F86">
            <v>1492.55</v>
          </cell>
          <cell r="G86">
            <v>2378.5100000000002</v>
          </cell>
          <cell r="H86">
            <v>2536.17</v>
          </cell>
          <cell r="I86">
            <v>2708.02</v>
          </cell>
        </row>
        <row r="87">
          <cell r="F87">
            <v>15470.98</v>
          </cell>
          <cell r="G87">
            <v>18104.52</v>
          </cell>
          <cell r="H87">
            <v>21172.48</v>
          </cell>
          <cell r="I87">
            <v>24320.29</v>
          </cell>
        </row>
        <row r="91">
          <cell r="F91">
            <v>1509.8900000000003</v>
          </cell>
          <cell r="G91">
            <v>2499.0799999999972</v>
          </cell>
          <cell r="H91">
            <v>2691.1100000000079</v>
          </cell>
          <cell r="I91">
            <v>2500.7499999999995</v>
          </cell>
        </row>
        <row r="96">
          <cell r="F96">
            <v>259326.88092148502</v>
          </cell>
          <cell r="G96">
            <v>220477.82023769</v>
          </cell>
          <cell r="H96">
            <v>294495.75725408003</v>
          </cell>
          <cell r="I96">
            <v>265693.82399999996</v>
          </cell>
        </row>
        <row r="104">
          <cell r="F104">
            <v>2.0022177004947328</v>
          </cell>
          <cell r="G104">
            <v>2.3662356140897409</v>
          </cell>
          <cell r="H104">
            <v>2.3988134597364126</v>
          </cell>
          <cell r="I104">
            <v>2.4406801892576118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s&gt;"/>
      <sheetName val="HistoricalFS"/>
      <sheetName val="Data&gt;"/>
      <sheetName val="Data Sheet"/>
      <sheetName val="Cash Flow"/>
      <sheetName val="CashFlow Enhanced"/>
      <sheetName val="Profit &amp; Loss"/>
      <sheetName val="Quarters"/>
      <sheetName val="Balance Sheet"/>
      <sheetName val="Customization"/>
    </sheetNames>
    <sheetDataSet>
      <sheetData sheetId="0" refreshError="1"/>
      <sheetData sheetId="1" refreshError="1">
        <row r="17">
          <cell r="F17">
            <v>1188.6600000000001</v>
          </cell>
          <cell r="G17">
            <v>1789.5600000000004</v>
          </cell>
          <cell r="H17">
            <v>1443.9499999999973</v>
          </cell>
          <cell r="I17">
            <v>2007.9700000000003</v>
          </cell>
          <cell r="J17">
            <v>3137.9499999999971</v>
          </cell>
          <cell r="K17">
            <v>3421.8700000000076</v>
          </cell>
          <cell r="L17">
            <v>3370.2699999999995</v>
          </cell>
        </row>
        <row r="23">
          <cell r="F23">
            <v>212.49</v>
          </cell>
          <cell r="G23">
            <v>374.41</v>
          </cell>
          <cell r="H23">
            <v>414.16</v>
          </cell>
          <cell r="I23">
            <v>498.08</v>
          </cell>
          <cell r="J23">
            <v>638.87</v>
          </cell>
          <cell r="K23">
            <v>730.76</v>
          </cell>
          <cell r="L23">
            <v>869.52</v>
          </cell>
        </row>
      </sheetData>
      <sheetData sheetId="2" refreshError="1"/>
      <sheetData sheetId="3" refreshError="1">
        <row r="70">
          <cell r="E70">
            <v>624084486</v>
          </cell>
          <cell r="F70">
            <v>647774691</v>
          </cell>
          <cell r="G70">
            <v>647774691</v>
          </cell>
          <cell r="H70">
            <v>647774691</v>
          </cell>
          <cell r="I70">
            <v>648263978</v>
          </cell>
          <cell r="J70">
            <v>650733068</v>
          </cell>
        </row>
        <row r="90">
          <cell r="E90">
            <v>1471.1</v>
          </cell>
          <cell r="F90">
            <v>2187.5</v>
          </cell>
          <cell r="G90">
            <v>2859.05</v>
          </cell>
          <cell r="H90">
            <v>4003.35</v>
          </cell>
          <cell r="I90">
            <v>3401.05</v>
          </cell>
          <cell r="J90">
            <v>4525.6000000000004</v>
          </cell>
          <cell r="K90">
            <v>4083.2</v>
          </cell>
        </row>
        <row r="93">
          <cell r="K93">
            <v>65.069999999999993</v>
          </cell>
        </row>
      </sheetData>
      <sheetData sheetId="4" refreshError="1"/>
      <sheetData sheetId="5" refreshError="1"/>
      <sheetData sheetId="6" refreshError="1">
        <row r="4">
          <cell r="E4">
            <v>20004.52</v>
          </cell>
          <cell r="F4">
            <v>24870.2</v>
          </cell>
          <cell r="G4">
            <v>24143.06</v>
          </cell>
          <cell r="H4">
            <v>30976.27</v>
          </cell>
          <cell r="I4">
            <v>42839.56</v>
          </cell>
          <cell r="J4">
            <v>50788.83</v>
          </cell>
          <cell r="K4">
            <v>59358.05</v>
          </cell>
        </row>
        <row r="12">
          <cell r="E12">
            <v>902.54</v>
          </cell>
          <cell r="F12">
            <v>1301.08</v>
          </cell>
          <cell r="G12">
            <v>1099.49</v>
          </cell>
          <cell r="H12">
            <v>1492.55</v>
          </cell>
          <cell r="I12">
            <v>2378.5100000000002</v>
          </cell>
          <cell r="J12">
            <v>2536.17</v>
          </cell>
          <cell r="K12">
            <v>2708.02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</sheetData>
      <sheetData sheetId="7" refreshError="1"/>
      <sheetData sheetId="8" refreshError="1">
        <row r="6">
          <cell r="E6">
            <v>700.15</v>
          </cell>
          <cell r="F6">
            <v>333.19</v>
          </cell>
          <cell r="G6">
            <v>392.71</v>
          </cell>
          <cell r="H6">
            <v>646.94000000000005</v>
          </cell>
          <cell r="I6">
            <v>642.98</v>
          </cell>
          <cell r="J6">
            <v>592.16</v>
          </cell>
          <cell r="K6">
            <v>819.62</v>
          </cell>
        </row>
        <row r="7">
          <cell r="E7">
            <v>717.9</v>
          </cell>
          <cell r="F7">
            <v>663.23</v>
          </cell>
          <cell r="G7">
            <v>1078.6300000000001</v>
          </cell>
          <cell r="H7">
            <v>1146.4000000000001</v>
          </cell>
          <cell r="I7">
            <v>1382.84</v>
          </cell>
          <cell r="J7">
            <v>1882.5</v>
          </cell>
          <cell r="K7">
            <v>2072.92</v>
          </cell>
        </row>
        <row r="13">
          <cell r="E13">
            <v>2211.7600000000002</v>
          </cell>
          <cell r="F13">
            <v>5749.05</v>
          </cell>
          <cell r="G13">
            <v>5623.71</v>
          </cell>
          <cell r="H13">
            <v>5075.68</v>
          </cell>
          <cell r="I13">
            <v>5732.68</v>
          </cell>
          <cell r="J13">
            <v>6715.59</v>
          </cell>
          <cell r="K13">
            <v>7011.22</v>
          </cell>
        </row>
        <row r="14">
          <cell r="E14">
            <v>7005.5</v>
          </cell>
          <cell r="F14">
            <v>12076.16</v>
          </cell>
          <cell r="G14">
            <v>13655.05</v>
          </cell>
          <cell r="H14">
            <v>15470.98</v>
          </cell>
          <cell r="I14">
            <v>18104.52</v>
          </cell>
          <cell r="J14">
            <v>21172.48</v>
          </cell>
          <cell r="K14">
            <v>24320.29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7"/>
  <sheetViews>
    <sheetView showGridLines="0" tabSelected="1" topLeftCell="A38" workbookViewId="0">
      <selection activeCell="B2" sqref="B2:I117"/>
    </sheetView>
  </sheetViews>
  <sheetFormatPr defaultRowHeight="14.4" x14ac:dyDescent="0.3"/>
  <cols>
    <col min="1" max="1" width="2.21875" customWidth="1"/>
  </cols>
  <sheetData>
    <row r="2" spans="2:9" x14ac:dyDescent="0.3">
      <c r="B2" s="1"/>
      <c r="C2" s="1"/>
      <c r="D2" s="1"/>
      <c r="E2" s="1"/>
      <c r="F2" s="1"/>
      <c r="G2" s="1"/>
      <c r="H2" s="1"/>
      <c r="I2" s="1"/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ht="28.8" x14ac:dyDescent="0.3">
      <c r="B4" s="3" t="s">
        <v>0</v>
      </c>
      <c r="C4" s="2"/>
      <c r="D4" s="2"/>
      <c r="E4" s="2"/>
      <c r="F4" s="2"/>
    </row>
    <row r="5" spans="2:9" ht="57.6" x14ac:dyDescent="0.3">
      <c r="B5" s="2" t="s">
        <v>1</v>
      </c>
      <c r="C5" s="2"/>
      <c r="D5" s="2"/>
      <c r="E5" s="2"/>
      <c r="F5" s="2"/>
      <c r="G5" s="2"/>
      <c r="H5" s="2"/>
      <c r="I5" s="2"/>
    </row>
    <row r="6" spans="2:9" ht="54" x14ac:dyDescent="0.35">
      <c r="B6" s="4" t="s">
        <v>2</v>
      </c>
      <c r="C6" s="2"/>
      <c r="D6" s="2"/>
      <c r="E6" s="2"/>
      <c r="F6" s="2"/>
      <c r="G6" s="2"/>
      <c r="H6" s="2"/>
      <c r="I6" s="2"/>
    </row>
    <row r="7" spans="2:9" x14ac:dyDescent="0.3">
      <c r="B7" s="5" t="s">
        <v>3</v>
      </c>
      <c r="C7" s="2"/>
      <c r="D7" s="2"/>
      <c r="E7" s="2"/>
      <c r="F7" s="2"/>
      <c r="G7" s="2"/>
      <c r="H7" s="2"/>
      <c r="I7" s="2"/>
    </row>
    <row r="8" spans="2:9" ht="15" thickBot="1" x14ac:dyDescent="0.35">
      <c r="B8" s="6"/>
      <c r="C8" s="6"/>
      <c r="D8" s="6"/>
      <c r="E8" s="6"/>
      <c r="F8" s="6"/>
      <c r="G8" s="6"/>
      <c r="H8" s="6"/>
      <c r="I8" s="6"/>
    </row>
    <row r="9" spans="2:9" ht="23.4" x14ac:dyDescent="0.45">
      <c r="B9" s="7" t="s">
        <v>4</v>
      </c>
      <c r="C9" s="7"/>
      <c r="D9" s="7"/>
      <c r="E9" s="7"/>
      <c r="F9" s="7"/>
      <c r="G9" s="7"/>
      <c r="H9" s="7"/>
      <c r="I9" s="7"/>
    </row>
    <row r="10" spans="2:9" x14ac:dyDescent="0.3">
      <c r="B10" s="8" t="s">
        <v>5</v>
      </c>
      <c r="C10" s="8"/>
      <c r="D10" s="8"/>
      <c r="E10" s="8"/>
      <c r="F10" s="8"/>
      <c r="G10" s="8"/>
      <c r="H10" s="8"/>
      <c r="I10" s="8"/>
    </row>
    <row r="11" spans="2:9" x14ac:dyDescent="0.3">
      <c r="B11" s="8"/>
      <c r="C11" s="8"/>
      <c r="D11" s="8"/>
      <c r="E11" s="8"/>
      <c r="F11" s="8"/>
      <c r="G11" s="8"/>
      <c r="H11" s="8"/>
      <c r="I11" s="8"/>
    </row>
    <row r="12" spans="2:9" x14ac:dyDescent="0.3">
      <c r="B12" s="8"/>
      <c r="C12" s="8"/>
      <c r="D12" s="8"/>
      <c r="E12" s="8"/>
      <c r="F12" s="8"/>
      <c r="G12" s="8"/>
      <c r="H12" s="8"/>
      <c r="I12" s="8"/>
    </row>
    <row r="13" spans="2:9" x14ac:dyDescent="0.3">
      <c r="B13" s="8"/>
      <c r="C13" s="8"/>
      <c r="D13" s="8"/>
      <c r="E13" s="8"/>
      <c r="F13" s="8"/>
      <c r="G13" s="8"/>
      <c r="H13" s="8"/>
      <c r="I13" s="8"/>
    </row>
    <row r="14" spans="2:9" x14ac:dyDescent="0.3">
      <c r="B14" s="2"/>
      <c r="C14" s="2"/>
      <c r="D14" s="2"/>
      <c r="E14" s="2"/>
      <c r="F14" s="2"/>
      <c r="G14" s="2"/>
      <c r="H14" s="2"/>
      <c r="I14" s="2"/>
    </row>
    <row r="15" spans="2:9" x14ac:dyDescent="0.3">
      <c r="C15" s="2"/>
      <c r="D15" s="2"/>
      <c r="E15" s="2"/>
      <c r="F15" s="2"/>
      <c r="G15" s="2"/>
      <c r="H15" s="2"/>
      <c r="I15" s="2"/>
    </row>
    <row r="16" spans="2:9" ht="72" x14ac:dyDescent="0.35">
      <c r="B16" s="4" t="s">
        <v>6</v>
      </c>
      <c r="C16" s="2"/>
      <c r="D16" s="2"/>
      <c r="E16" s="2"/>
      <c r="F16" s="2"/>
      <c r="G16" s="2"/>
      <c r="H16" s="2"/>
      <c r="I16" s="2"/>
    </row>
    <row r="17" spans="2:9" x14ac:dyDescent="0.3">
      <c r="B17" s="2"/>
      <c r="C17" s="2"/>
      <c r="D17" s="2"/>
      <c r="E17" s="2"/>
      <c r="F17" s="2"/>
      <c r="G17" s="2"/>
      <c r="H17" s="2"/>
      <c r="I17" s="2"/>
    </row>
    <row r="18" spans="2:9" x14ac:dyDescent="0.3">
      <c r="B18" s="2"/>
      <c r="C18" s="2"/>
      <c r="D18" s="2"/>
      <c r="E18" s="2"/>
      <c r="F18" s="2"/>
      <c r="G18" s="2"/>
      <c r="H18" s="2"/>
      <c r="I18" s="2"/>
    </row>
    <row r="19" spans="2:9" x14ac:dyDescent="0.3">
      <c r="B19" s="2"/>
      <c r="C19" s="2"/>
      <c r="D19" s="2"/>
      <c r="E19" s="2"/>
      <c r="F19" s="2"/>
      <c r="G19" s="2"/>
      <c r="H19" s="2"/>
      <c r="I19" s="2"/>
    </row>
    <row r="20" spans="2:9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3">
      <c r="B21" s="2"/>
      <c r="C21" s="2"/>
      <c r="D21" s="2"/>
      <c r="E21" s="2"/>
      <c r="F21" s="2"/>
      <c r="G21" s="2"/>
      <c r="H21" s="2"/>
      <c r="I21" s="2"/>
    </row>
    <row r="22" spans="2:9" x14ac:dyDescent="0.3">
      <c r="B22" s="2"/>
      <c r="C22" s="2"/>
      <c r="D22" s="2"/>
      <c r="E22" s="2"/>
      <c r="F22" s="2"/>
      <c r="G22" s="2"/>
      <c r="H22" s="2"/>
      <c r="I22" s="2"/>
    </row>
    <row r="23" spans="2:9" x14ac:dyDescent="0.3">
      <c r="B23" s="2"/>
      <c r="C23" s="2"/>
      <c r="D23" s="2"/>
      <c r="E23" s="2"/>
      <c r="F23" s="2"/>
      <c r="G23" s="2"/>
      <c r="H23" s="2"/>
      <c r="I23" s="2"/>
    </row>
    <row r="24" spans="2:9" x14ac:dyDescent="0.3">
      <c r="B24" s="2"/>
      <c r="C24" s="2"/>
      <c r="D24" s="2"/>
      <c r="E24" s="2"/>
      <c r="F24" s="2"/>
      <c r="G24" s="2"/>
      <c r="H24" s="2"/>
      <c r="I24" s="2"/>
    </row>
    <row r="25" spans="2:9" x14ac:dyDescent="0.3">
      <c r="B25" s="2"/>
      <c r="C25" s="2"/>
      <c r="D25" s="2"/>
      <c r="E25" s="2"/>
      <c r="F25" s="2"/>
      <c r="G25" s="2"/>
      <c r="H25" s="2"/>
      <c r="I25" s="2"/>
    </row>
    <row r="26" spans="2:9" x14ac:dyDescent="0.3">
      <c r="B26" s="2"/>
      <c r="C26" s="2"/>
      <c r="D26" s="2"/>
      <c r="E26" s="2"/>
      <c r="F26" s="2"/>
      <c r="G26" s="2"/>
      <c r="H26" s="2"/>
      <c r="I26" s="2"/>
    </row>
    <row r="27" spans="2:9" x14ac:dyDescent="0.3">
      <c r="B27" s="2"/>
      <c r="C27" s="2"/>
      <c r="D27" s="2"/>
      <c r="E27" s="2"/>
      <c r="F27" s="2"/>
      <c r="G27" s="2"/>
      <c r="H27" s="2"/>
      <c r="I27" s="2"/>
    </row>
    <row r="28" spans="2:9" x14ac:dyDescent="0.3">
      <c r="B28" s="2"/>
      <c r="C28" s="2"/>
      <c r="D28" s="2"/>
      <c r="E28" s="2"/>
      <c r="F28" s="2"/>
      <c r="G28" s="2"/>
      <c r="H28" s="2"/>
      <c r="I28" s="2"/>
    </row>
    <row r="29" spans="2:9" x14ac:dyDescent="0.3">
      <c r="B29" s="2"/>
      <c r="C29" s="2"/>
      <c r="D29" s="2"/>
      <c r="E29" s="2"/>
      <c r="F29" s="2"/>
      <c r="G29" s="2"/>
      <c r="H29" s="2"/>
      <c r="I29" s="2"/>
    </row>
    <row r="30" spans="2:9" x14ac:dyDescent="0.3">
      <c r="B30" s="2"/>
      <c r="C30" s="2"/>
      <c r="D30" s="2"/>
      <c r="E30" s="2"/>
      <c r="F30" s="2"/>
      <c r="G30" s="2"/>
      <c r="H30" s="2"/>
      <c r="I30" s="2"/>
    </row>
    <row r="31" spans="2:9" x14ac:dyDescent="0.3">
      <c r="B31" s="2"/>
      <c r="C31" s="2"/>
      <c r="D31" s="2"/>
      <c r="E31" s="2"/>
      <c r="F31" s="2"/>
      <c r="G31" s="2"/>
      <c r="H31" s="2"/>
      <c r="I31" s="2"/>
    </row>
    <row r="32" spans="2:9" x14ac:dyDescent="0.3">
      <c r="B32" s="2"/>
      <c r="C32" s="2"/>
      <c r="D32" s="2"/>
      <c r="E32" s="2"/>
      <c r="F32" s="2"/>
      <c r="G32" s="2"/>
      <c r="H32" s="2"/>
      <c r="I32" s="2"/>
    </row>
    <row r="33" spans="2:9" x14ac:dyDescent="0.3">
      <c r="B33" s="2"/>
      <c r="C33" s="2"/>
      <c r="D33" s="2"/>
      <c r="E33" s="2"/>
      <c r="F33" s="2"/>
      <c r="G33" s="2"/>
      <c r="H33" s="2"/>
      <c r="I33" s="2"/>
    </row>
    <row r="34" spans="2:9" x14ac:dyDescent="0.3">
      <c r="B34" s="2"/>
      <c r="C34" s="2"/>
      <c r="D34" s="2"/>
      <c r="E34" s="2"/>
      <c r="F34" s="2"/>
      <c r="G34" s="2"/>
      <c r="H34" s="2"/>
      <c r="I34" s="2"/>
    </row>
    <row r="35" spans="2:9" x14ac:dyDescent="0.3">
      <c r="B35" s="2"/>
      <c r="C35" s="2"/>
      <c r="D35" s="2"/>
      <c r="E35" s="2"/>
      <c r="F35" s="2"/>
      <c r="G35" s="2"/>
      <c r="H35" s="2"/>
      <c r="I35" s="2"/>
    </row>
    <row r="36" spans="2:9" x14ac:dyDescent="0.3">
      <c r="B36" s="2"/>
      <c r="C36" s="2"/>
      <c r="D36" s="2"/>
      <c r="E36" s="2"/>
      <c r="F36" s="2"/>
      <c r="G36" s="2"/>
      <c r="H36" s="2"/>
      <c r="I36" s="2"/>
    </row>
    <row r="37" spans="2:9" x14ac:dyDescent="0.3">
      <c r="B37" s="2"/>
      <c r="C37" s="2"/>
      <c r="D37" s="2"/>
      <c r="E37" s="2"/>
      <c r="F37" s="2"/>
      <c r="G37" s="2"/>
      <c r="H37" s="2"/>
      <c r="I37" s="2"/>
    </row>
    <row r="38" spans="2:9" x14ac:dyDescent="0.3">
      <c r="B38" s="2"/>
      <c r="C38" s="2"/>
      <c r="D38" s="2"/>
      <c r="E38" s="2"/>
      <c r="F38" s="2"/>
      <c r="G38" s="2"/>
      <c r="H38" s="2"/>
      <c r="I38" s="2"/>
    </row>
    <row r="39" spans="2:9" x14ac:dyDescent="0.3">
      <c r="B39" s="2"/>
      <c r="C39" s="2"/>
      <c r="D39" s="2"/>
      <c r="E39" s="2"/>
      <c r="F39" s="2"/>
      <c r="G39" s="2"/>
      <c r="H39" s="2"/>
      <c r="I39" s="2"/>
    </row>
    <row r="40" spans="2:9" x14ac:dyDescent="0.3">
      <c r="B40" s="2"/>
      <c r="C40" s="2"/>
      <c r="D40" s="2"/>
      <c r="E40" s="2"/>
      <c r="F40" s="2"/>
      <c r="G40" s="2"/>
      <c r="H40" s="2"/>
      <c r="I40" s="2"/>
    </row>
    <row r="41" spans="2:9" x14ac:dyDescent="0.3">
      <c r="B41" s="2"/>
      <c r="C41" s="2"/>
      <c r="D41" s="2"/>
      <c r="E41" s="2"/>
      <c r="F41" s="2"/>
      <c r="G41" s="2"/>
      <c r="H41" s="2"/>
      <c r="I41" s="2"/>
    </row>
    <row r="42" spans="2:9" x14ac:dyDescent="0.3">
      <c r="B42" s="2"/>
      <c r="C42" s="2"/>
      <c r="D42" s="2"/>
      <c r="E42" s="2"/>
      <c r="F42" s="2"/>
      <c r="G42" s="2"/>
      <c r="H42" s="2"/>
      <c r="I42" s="2"/>
    </row>
    <row r="43" spans="2:9" x14ac:dyDescent="0.3">
      <c r="B43" s="2"/>
      <c r="C43" s="2"/>
      <c r="D43" s="2"/>
      <c r="E43" s="2"/>
      <c r="F43" s="2"/>
      <c r="G43" s="2"/>
      <c r="H43" s="2"/>
      <c r="I43" s="2"/>
    </row>
    <row r="44" spans="2:9" x14ac:dyDescent="0.3">
      <c r="B44" s="2"/>
      <c r="C44" s="2"/>
      <c r="D44" s="2"/>
      <c r="E44" s="2"/>
      <c r="F44" s="2"/>
      <c r="G44" s="2"/>
      <c r="H44" s="2"/>
      <c r="I44" s="2"/>
    </row>
    <row r="45" spans="2:9" x14ac:dyDescent="0.3">
      <c r="B45" s="2"/>
      <c r="C45" s="2"/>
      <c r="D45" s="2"/>
      <c r="E45" s="2"/>
      <c r="F45" s="2"/>
      <c r="G45" s="2"/>
      <c r="H45" s="2"/>
      <c r="I45" s="2"/>
    </row>
    <row r="46" spans="2:9" x14ac:dyDescent="0.3">
      <c r="B46" s="2"/>
      <c r="C46" s="2"/>
      <c r="D46" s="2"/>
      <c r="E46" s="2"/>
      <c r="F46" s="2"/>
      <c r="G46" s="2"/>
      <c r="H46" s="2"/>
      <c r="I46" s="2"/>
    </row>
    <row r="47" spans="2:9" x14ac:dyDescent="0.3">
      <c r="B47" s="2"/>
      <c r="C47" s="2"/>
      <c r="D47" s="2"/>
      <c r="E47" s="2"/>
      <c r="F47" s="2"/>
      <c r="G47" s="2"/>
      <c r="H47" s="2"/>
      <c r="I47" s="2"/>
    </row>
    <row r="48" spans="2:9" x14ac:dyDescent="0.3">
      <c r="B48" s="2"/>
      <c r="C48" s="2"/>
      <c r="D48" s="2"/>
      <c r="E48" s="2"/>
      <c r="F48" s="2"/>
      <c r="G48" s="2"/>
      <c r="H48" s="2"/>
      <c r="I48" s="2"/>
    </row>
    <row r="49" spans="2:9" x14ac:dyDescent="0.3">
      <c r="B49" s="2"/>
      <c r="C49" s="2"/>
      <c r="D49" s="2"/>
      <c r="E49" s="2"/>
      <c r="F49" s="2"/>
      <c r="G49" s="2"/>
      <c r="H49" s="2"/>
      <c r="I49" s="2"/>
    </row>
    <row r="50" spans="2:9" x14ac:dyDescent="0.3">
      <c r="B50" s="2"/>
      <c r="C50" s="2"/>
      <c r="D50" s="2"/>
      <c r="E50" s="2"/>
      <c r="F50" s="2"/>
      <c r="G50" s="2"/>
      <c r="H50" s="2"/>
      <c r="I50" s="2"/>
    </row>
    <row r="51" spans="2:9" x14ac:dyDescent="0.3">
      <c r="B51" s="2"/>
      <c r="C51" s="2"/>
      <c r="D51" s="2"/>
      <c r="E51" s="2"/>
      <c r="F51" s="2"/>
      <c r="G51" s="2"/>
      <c r="H51" s="2"/>
      <c r="I51" s="2"/>
    </row>
    <row r="52" spans="2:9" x14ac:dyDescent="0.3">
      <c r="B52" s="2"/>
      <c r="C52" s="2"/>
      <c r="D52" s="2"/>
      <c r="E52" s="2"/>
      <c r="F52" s="2"/>
      <c r="G52" s="2"/>
      <c r="H52" s="2"/>
      <c r="I52" s="2"/>
    </row>
    <row r="53" spans="2:9" x14ac:dyDescent="0.3">
      <c r="B53" s="2"/>
      <c r="C53" s="2"/>
      <c r="D53" s="2"/>
      <c r="E53" s="2"/>
      <c r="F53" s="2"/>
      <c r="G53" s="2"/>
      <c r="H53" s="2"/>
      <c r="I53" s="2"/>
    </row>
    <row r="54" spans="2:9" x14ac:dyDescent="0.3">
      <c r="B54" s="2"/>
      <c r="C54" s="2"/>
      <c r="D54" s="2"/>
      <c r="E54" s="2"/>
      <c r="F54" s="2"/>
      <c r="G54" s="2"/>
      <c r="H54" s="2"/>
      <c r="I54" s="2"/>
    </row>
    <row r="55" spans="2:9" x14ac:dyDescent="0.3">
      <c r="B55" s="2"/>
      <c r="C55" s="2"/>
      <c r="D55" s="2"/>
      <c r="E55" s="2"/>
      <c r="F55" s="2"/>
      <c r="G55" s="2"/>
      <c r="H55" s="2"/>
      <c r="I55" s="2"/>
    </row>
    <row r="56" spans="2:9" x14ac:dyDescent="0.3">
      <c r="B56" s="2"/>
      <c r="C56" s="2"/>
      <c r="D56" s="2"/>
      <c r="E56" s="2"/>
      <c r="F56" s="2"/>
      <c r="G56" s="2"/>
      <c r="H56" s="2"/>
      <c r="I56" s="2"/>
    </row>
    <row r="57" spans="2:9" x14ac:dyDescent="0.3">
      <c r="B57" s="2"/>
      <c r="C57" s="2"/>
      <c r="D57" s="2"/>
      <c r="E57" s="2"/>
      <c r="F57" s="2"/>
      <c r="G57" s="2"/>
      <c r="H57" s="2"/>
      <c r="I57" s="2"/>
    </row>
    <row r="58" spans="2:9" x14ac:dyDescent="0.3">
      <c r="B58" s="2"/>
      <c r="C58" s="2"/>
      <c r="D58" s="2"/>
      <c r="E58" s="2"/>
      <c r="F58" s="2"/>
      <c r="G58" s="2"/>
      <c r="H58" s="2"/>
      <c r="I58" s="2"/>
    </row>
    <row r="59" spans="2:9" x14ac:dyDescent="0.3">
      <c r="B59" s="2"/>
      <c r="C59" s="2"/>
      <c r="D59" s="2"/>
      <c r="E59" s="2"/>
      <c r="F59" s="2"/>
      <c r="G59" s="2"/>
      <c r="H59" s="2"/>
      <c r="I59" s="2"/>
    </row>
    <row r="60" spans="2:9" x14ac:dyDescent="0.3">
      <c r="B60" s="2"/>
      <c r="C60" s="2"/>
      <c r="D60" s="2"/>
      <c r="E60" s="2"/>
      <c r="F60" s="2"/>
      <c r="G60" s="2"/>
      <c r="H60" s="2"/>
      <c r="I60" s="2"/>
    </row>
    <row r="61" spans="2:9" x14ac:dyDescent="0.3">
      <c r="B61" s="2"/>
      <c r="C61" s="2"/>
      <c r="D61" s="2"/>
      <c r="E61" s="2"/>
      <c r="F61" s="2"/>
      <c r="G61" s="2"/>
      <c r="H61" s="2"/>
      <c r="I61" s="2"/>
    </row>
    <row r="62" spans="2:9" x14ac:dyDescent="0.3">
      <c r="B62" s="2"/>
      <c r="C62" s="2"/>
      <c r="D62" s="2"/>
      <c r="E62" s="2"/>
      <c r="F62" s="2"/>
      <c r="G62" s="2"/>
      <c r="H62" s="2"/>
      <c r="I62" s="2"/>
    </row>
    <row r="63" spans="2:9" x14ac:dyDescent="0.3">
      <c r="B63" s="2"/>
      <c r="C63" s="2"/>
      <c r="D63" s="2"/>
      <c r="E63" s="2"/>
      <c r="F63" s="2"/>
      <c r="G63" s="2"/>
      <c r="H63" s="2"/>
      <c r="I63" s="2"/>
    </row>
    <row r="64" spans="2:9" x14ac:dyDescent="0.3">
      <c r="B64" s="2"/>
      <c r="C64" s="2"/>
      <c r="D64" s="2"/>
      <c r="E64" s="2"/>
      <c r="F64" s="2"/>
      <c r="G64" s="2"/>
      <c r="H64" s="2"/>
      <c r="I64" s="2"/>
    </row>
    <row r="65" spans="2:9" x14ac:dyDescent="0.3">
      <c r="B65" s="2"/>
      <c r="C65" s="2"/>
      <c r="D65" s="2"/>
      <c r="E65" s="2"/>
      <c r="F65" s="2"/>
      <c r="G65" s="2"/>
      <c r="H65" s="2"/>
      <c r="I65" s="2"/>
    </row>
    <row r="66" spans="2:9" x14ac:dyDescent="0.3">
      <c r="B66" s="2"/>
      <c r="C66" s="2"/>
      <c r="D66" s="2"/>
      <c r="E66" s="2"/>
      <c r="F66" s="2"/>
      <c r="G66" s="2"/>
      <c r="H66" s="2"/>
      <c r="I66" s="2"/>
    </row>
    <row r="67" spans="2:9" x14ac:dyDescent="0.3">
      <c r="B67" s="2"/>
      <c r="C67" s="2"/>
      <c r="D67" s="2"/>
      <c r="E67" s="2"/>
      <c r="F67" s="2"/>
      <c r="G67" s="2"/>
      <c r="H67" s="2"/>
      <c r="I67" s="2"/>
    </row>
    <row r="68" spans="2:9" x14ac:dyDescent="0.3">
      <c r="B68" s="2"/>
      <c r="C68" s="2"/>
      <c r="D68" s="2"/>
      <c r="E68" s="2"/>
      <c r="F68" s="2"/>
      <c r="G68" s="2"/>
      <c r="H68" s="2"/>
      <c r="I68" s="2"/>
    </row>
    <row r="69" spans="2:9" x14ac:dyDescent="0.3">
      <c r="B69" s="2"/>
      <c r="C69" s="2"/>
      <c r="D69" s="2"/>
      <c r="E69" s="2"/>
      <c r="F69" s="2"/>
      <c r="G69" s="2"/>
      <c r="H69" s="2"/>
      <c r="I69" s="2"/>
    </row>
    <row r="70" spans="2:9" x14ac:dyDescent="0.3">
      <c r="B70" s="2"/>
      <c r="C70" s="2"/>
      <c r="D70" s="2"/>
      <c r="E70" s="2"/>
      <c r="F70" s="2"/>
      <c r="G70" s="2"/>
      <c r="H70" s="2"/>
      <c r="I70" s="2"/>
    </row>
    <row r="71" spans="2:9" x14ac:dyDescent="0.3">
      <c r="B71" s="2"/>
      <c r="C71" s="2"/>
      <c r="D71" s="2"/>
      <c r="E71" s="2"/>
      <c r="F71" s="2"/>
      <c r="G71" s="2"/>
      <c r="H71" s="2"/>
      <c r="I71" s="2"/>
    </row>
    <row r="72" spans="2:9" x14ac:dyDescent="0.3">
      <c r="B72" s="2"/>
      <c r="C72" s="2"/>
      <c r="D72" s="2"/>
      <c r="E72" s="2"/>
      <c r="F72" s="2"/>
      <c r="G72" s="2"/>
      <c r="H72" s="2"/>
      <c r="I72" s="2"/>
    </row>
    <row r="73" spans="2:9" x14ac:dyDescent="0.3">
      <c r="B73" s="1"/>
      <c r="C73" s="1"/>
      <c r="D73" s="1"/>
      <c r="E73" s="1"/>
      <c r="F73" s="1"/>
      <c r="G73" s="1"/>
      <c r="H73" s="1"/>
      <c r="I73" s="1"/>
    </row>
    <row r="74" spans="2:9" x14ac:dyDescent="0.3">
      <c r="B74" s="1"/>
      <c r="C74" s="1"/>
      <c r="D74" s="1"/>
      <c r="E74" s="1"/>
      <c r="F74" s="1"/>
      <c r="G74" s="1"/>
      <c r="H74" s="1"/>
      <c r="I74" s="1"/>
    </row>
    <row r="76" spans="2:9" x14ac:dyDescent="0.3">
      <c r="B76" s="2"/>
      <c r="C76" s="2"/>
      <c r="D76" s="2"/>
      <c r="E76" s="2"/>
      <c r="F76" s="2"/>
      <c r="G76" s="2"/>
      <c r="H76" s="2"/>
      <c r="I76" s="2"/>
    </row>
    <row r="77" spans="2:9" x14ac:dyDescent="0.3">
      <c r="B77" s="2"/>
      <c r="C77" s="2"/>
      <c r="D77" s="2"/>
      <c r="E77" s="2"/>
      <c r="F77" s="2"/>
      <c r="G77" s="2"/>
      <c r="H77" s="2"/>
      <c r="I77" s="2"/>
    </row>
    <row r="78" spans="2:9" x14ac:dyDescent="0.3">
      <c r="B78" s="2"/>
      <c r="C78" s="2"/>
      <c r="D78" s="2"/>
      <c r="E78" s="2"/>
      <c r="F78" s="2"/>
      <c r="G78" s="2"/>
      <c r="H78" s="2"/>
      <c r="I78" s="2"/>
    </row>
    <row r="79" spans="2:9" ht="15.6" x14ac:dyDescent="0.3">
      <c r="B79" s="9" t="s">
        <v>7</v>
      </c>
      <c r="C79" s="9"/>
      <c r="D79" s="9"/>
      <c r="E79" s="9"/>
      <c r="F79" s="9"/>
      <c r="G79" s="9"/>
      <c r="H79" s="9"/>
      <c r="I79" s="9"/>
    </row>
    <row r="80" spans="2:9" x14ac:dyDescent="0.3">
      <c r="B80" s="2"/>
      <c r="C80" s="10">
        <v>43525</v>
      </c>
      <c r="D80" s="10">
        <v>43891</v>
      </c>
      <c r="E80" s="10">
        <v>44256</v>
      </c>
      <c r="F80" s="10">
        <v>44621</v>
      </c>
      <c r="G80" s="10">
        <v>44986</v>
      </c>
      <c r="H80" s="10">
        <v>45352</v>
      </c>
      <c r="I80" s="10">
        <v>45717</v>
      </c>
    </row>
    <row r="81" spans="2:9" ht="28.8" x14ac:dyDescent="0.3">
      <c r="B81" s="2" t="s">
        <v>8</v>
      </c>
      <c r="C81" s="11">
        <f>'[2]Balance Sheet'!E$13-'[2]Balance Sheet'!E$7</f>
        <v>1493.8600000000001</v>
      </c>
      <c r="D81" s="11">
        <f>'[2]Balance Sheet'!F$13-'[2]Balance Sheet'!F$7</f>
        <v>5085.82</v>
      </c>
      <c r="E81" s="11">
        <f>'[2]Balance Sheet'!G$13-'[2]Balance Sheet'!G$7</f>
        <v>4545.08</v>
      </c>
      <c r="F81" s="11">
        <f>'[2]Balance Sheet'!H$13-'[2]Balance Sheet'!H$7</f>
        <v>3929.28</v>
      </c>
      <c r="G81" s="11">
        <f>'[2]Balance Sheet'!I$13-'[2]Balance Sheet'!I$7</f>
        <v>4349.84</v>
      </c>
      <c r="H81" s="11">
        <f>'[2]Balance Sheet'!J$13-'[2]Balance Sheet'!J$7</f>
        <v>4833.09</v>
      </c>
      <c r="I81" s="11">
        <f>'[2]Balance Sheet'!K$13-'[2]Balance Sheet'!K$7</f>
        <v>4938.3</v>
      </c>
    </row>
    <row r="82" spans="2:9" ht="28.8" x14ac:dyDescent="0.3">
      <c r="B82" s="2" t="s">
        <v>9</v>
      </c>
      <c r="C82" s="11">
        <f>'[2]Balance Sheet'!E$14</f>
        <v>7005.5</v>
      </c>
      <c r="D82" s="11">
        <f>'[2]Balance Sheet'!F$14</f>
        <v>12076.16</v>
      </c>
      <c r="E82" s="11">
        <f>'[2]Balance Sheet'!G$14</f>
        <v>13655.05</v>
      </c>
      <c r="F82" s="11">
        <f>'[2]Balance Sheet'!H$14</f>
        <v>15470.98</v>
      </c>
      <c r="G82" s="11">
        <f>'[2]Balance Sheet'!I$14</f>
        <v>18104.52</v>
      </c>
      <c r="H82" s="11">
        <f>'[2]Balance Sheet'!J$14</f>
        <v>21172.48</v>
      </c>
      <c r="I82" s="11">
        <f>'[2]Balance Sheet'!K$14</f>
        <v>24320.29</v>
      </c>
    </row>
    <row r="83" spans="2:9" ht="72" x14ac:dyDescent="0.3">
      <c r="B83" s="12" t="s">
        <v>10</v>
      </c>
      <c r="C83" s="13">
        <f>C81/C82</f>
        <v>0.2132410249090001</v>
      </c>
      <c r="D83" s="13">
        <f t="shared" ref="D83:I83" si="0">D81/D82</f>
        <v>0.42114546345858284</v>
      </c>
      <c r="E83" s="13">
        <f t="shared" si="0"/>
        <v>0.33284975155711627</v>
      </c>
      <c r="F83" s="13">
        <f t="shared" si="0"/>
        <v>0.25397744680686035</v>
      </c>
      <c r="G83" s="13">
        <f t="shared" si="0"/>
        <v>0.24026265264143981</v>
      </c>
      <c r="H83" s="13">
        <f t="shared" si="0"/>
        <v>0.22827226664046915</v>
      </c>
      <c r="I83" s="13">
        <f t="shared" si="0"/>
        <v>0.20305267741461963</v>
      </c>
    </row>
    <row r="84" spans="2:9" x14ac:dyDescent="0.3">
      <c r="B84" s="2"/>
      <c r="C84" s="2"/>
      <c r="D84" s="2"/>
      <c r="E84" s="2"/>
      <c r="F84" s="2"/>
      <c r="G84" s="2"/>
      <c r="H84" s="2"/>
      <c r="I84" s="2"/>
    </row>
    <row r="85" spans="2:9" ht="15.6" x14ac:dyDescent="0.3">
      <c r="B85" s="9" t="s">
        <v>11</v>
      </c>
      <c r="C85" s="9"/>
      <c r="D85" s="9"/>
      <c r="E85" s="9"/>
      <c r="F85" s="9"/>
      <c r="G85" s="9"/>
      <c r="H85" s="9"/>
      <c r="I85" s="9"/>
    </row>
    <row r="86" spans="2:9" x14ac:dyDescent="0.3">
      <c r="B86" s="2"/>
      <c r="C86" s="10">
        <f t="shared" ref="C86:H86" si="1">C80</f>
        <v>43525</v>
      </c>
      <c r="D86" s="10">
        <f t="shared" si="1"/>
        <v>43891</v>
      </c>
      <c r="E86" s="10">
        <f t="shared" si="1"/>
        <v>44256</v>
      </c>
      <c r="F86" s="10">
        <f t="shared" si="1"/>
        <v>44621</v>
      </c>
      <c r="G86" s="10">
        <f t="shared" si="1"/>
        <v>44986</v>
      </c>
      <c r="H86" s="10">
        <f t="shared" si="1"/>
        <v>45352</v>
      </c>
      <c r="I86" s="10">
        <f>I80</f>
        <v>45717</v>
      </c>
    </row>
    <row r="87" spans="2:9" ht="28.8" x14ac:dyDescent="0.3">
      <c r="B87" s="2" t="s">
        <v>12</v>
      </c>
      <c r="C87" s="14">
        <f>'[2]Profit &amp; Loss'!E$12*(1-'[2]Profit &amp; Loss'!E$18)</f>
        <v>902.54</v>
      </c>
      <c r="D87" s="14">
        <f>'[2]Profit &amp; Loss'!F$12*(1-'[2]Profit &amp; Loss'!F$18)</f>
        <v>1301.08</v>
      </c>
      <c r="E87" s="14">
        <f>'[2]Profit &amp; Loss'!G$12*(1-'[2]Profit &amp; Loss'!G$18)</f>
        <v>1099.49</v>
      </c>
      <c r="F87" s="14">
        <f>'[2]Profit &amp; Loss'!H$12*(1-'[2]Profit &amp; Loss'!H$18)</f>
        <v>1492.55</v>
      </c>
      <c r="G87" s="14">
        <f>'[2]Profit &amp; Loss'!I$12*(1-'[2]Profit &amp; Loss'!I$18)</f>
        <v>2378.5100000000002</v>
      </c>
      <c r="H87" s="14">
        <f>'[2]Profit &amp; Loss'!J$12*(1-'[2]Profit &amp; Loss'!J$18)</f>
        <v>2536.17</v>
      </c>
      <c r="I87" s="14">
        <f>'[2]Profit &amp; Loss'!K$12*(1-'[2]Profit &amp; Loss'!K$18)</f>
        <v>2708.02</v>
      </c>
    </row>
    <row r="88" spans="2:9" ht="28.8" x14ac:dyDescent="0.3">
      <c r="B88" s="2" t="s">
        <v>9</v>
      </c>
      <c r="C88" s="11">
        <f>C82</f>
        <v>7005.5</v>
      </c>
      <c r="D88" s="11">
        <f t="shared" ref="D88:I88" si="2">D82</f>
        <v>12076.16</v>
      </c>
      <c r="E88" s="11">
        <f t="shared" si="2"/>
        <v>13655.05</v>
      </c>
      <c r="F88" s="11">
        <f t="shared" si="2"/>
        <v>15470.98</v>
      </c>
      <c r="G88" s="11">
        <f t="shared" si="2"/>
        <v>18104.52</v>
      </c>
      <c r="H88" s="11">
        <f t="shared" si="2"/>
        <v>21172.48</v>
      </c>
      <c r="I88" s="11">
        <f t="shared" si="2"/>
        <v>24320.29</v>
      </c>
    </row>
    <row r="89" spans="2:9" ht="72" x14ac:dyDescent="0.3">
      <c r="B89" s="12" t="s">
        <v>13</v>
      </c>
      <c r="C89" s="13">
        <f>C87/C88</f>
        <v>0.12883305973877668</v>
      </c>
      <c r="D89" s="13">
        <f t="shared" ref="D89:I89" si="3">D87/D88</f>
        <v>0.10773954634585828</v>
      </c>
      <c r="E89" s="13">
        <f t="shared" si="3"/>
        <v>8.0518928894438332E-2</v>
      </c>
      <c r="F89" s="13">
        <f t="shared" si="3"/>
        <v>9.647417293539258E-2</v>
      </c>
      <c r="G89" s="13">
        <f t="shared" si="3"/>
        <v>0.13137658441096478</v>
      </c>
      <c r="H89" s="13">
        <f t="shared" si="3"/>
        <v>0.11978615636902243</v>
      </c>
      <c r="I89" s="13">
        <f t="shared" si="3"/>
        <v>0.11134817882517026</v>
      </c>
    </row>
    <row r="90" spans="2:9" x14ac:dyDescent="0.3">
      <c r="B90" s="2"/>
      <c r="C90" s="2"/>
      <c r="D90" s="2"/>
      <c r="E90" s="2"/>
      <c r="F90" s="2"/>
      <c r="G90" s="2"/>
      <c r="H90" s="2"/>
      <c r="I90" s="2"/>
    </row>
    <row r="91" spans="2:9" ht="15.6" x14ac:dyDescent="0.3">
      <c r="B91" s="9" t="s">
        <v>14</v>
      </c>
      <c r="C91" s="9"/>
      <c r="D91" s="9"/>
      <c r="E91" s="9"/>
      <c r="F91" s="9"/>
      <c r="G91" s="9"/>
      <c r="H91" s="9"/>
      <c r="I91" s="9"/>
    </row>
    <row r="92" spans="2:9" x14ac:dyDescent="0.3">
      <c r="B92" s="2" t="s">
        <v>15</v>
      </c>
      <c r="C92" s="15">
        <f>[2]HistoricalFS!F$17-[2]HistoricalFS!F$23</f>
        <v>976.17000000000007</v>
      </c>
      <c r="D92" s="15">
        <f>[2]HistoricalFS!G$17-[2]HistoricalFS!G$23</f>
        <v>1415.1500000000003</v>
      </c>
      <c r="E92" s="15">
        <f>[2]HistoricalFS!H$17-[2]HistoricalFS!H$23</f>
        <v>1029.7899999999972</v>
      </c>
      <c r="F92" s="15">
        <f>[2]HistoricalFS!I$17-[2]HistoricalFS!I$23</f>
        <v>1509.8900000000003</v>
      </c>
      <c r="G92" s="15">
        <f>[2]HistoricalFS!J$17-[2]HistoricalFS!J$23</f>
        <v>2499.0799999999972</v>
      </c>
      <c r="H92" s="15">
        <f>[2]HistoricalFS!K$17-[2]HistoricalFS!K$23</f>
        <v>2691.1100000000079</v>
      </c>
      <c r="I92" s="15">
        <f>[2]HistoricalFS!L$17-[2]HistoricalFS!L$23</f>
        <v>2500.7499999999995</v>
      </c>
    </row>
    <row r="93" spans="2:9" ht="28.8" x14ac:dyDescent="0.3">
      <c r="B93" s="2" t="s">
        <v>9</v>
      </c>
      <c r="C93" s="11">
        <f>C88</f>
        <v>7005.5</v>
      </c>
      <c r="D93" s="11">
        <f t="shared" ref="D93:I93" si="4">D88</f>
        <v>12076.16</v>
      </c>
      <c r="E93" s="11">
        <f t="shared" si="4"/>
        <v>13655.05</v>
      </c>
      <c r="F93" s="11">
        <f t="shared" si="4"/>
        <v>15470.98</v>
      </c>
      <c r="G93" s="11">
        <f t="shared" si="4"/>
        <v>18104.52</v>
      </c>
      <c r="H93" s="11">
        <f t="shared" si="4"/>
        <v>21172.48</v>
      </c>
      <c r="I93" s="11">
        <f t="shared" si="4"/>
        <v>24320.29</v>
      </c>
    </row>
    <row r="94" spans="2:9" ht="43.2" x14ac:dyDescent="0.3">
      <c r="B94" s="12" t="s">
        <v>16</v>
      </c>
      <c r="C94" s="13">
        <f>C92/C93</f>
        <v>0.13934337306402114</v>
      </c>
      <c r="D94" s="13">
        <f t="shared" ref="D94:I94" si="5">D92/D93</f>
        <v>0.11718542980550112</v>
      </c>
      <c r="E94" s="13">
        <f t="shared" si="5"/>
        <v>7.5414590206553417E-2</v>
      </c>
      <c r="F94" s="13">
        <f t="shared" si="5"/>
        <v>9.7594981054852398E-2</v>
      </c>
      <c r="G94" s="13">
        <f t="shared" si="5"/>
        <v>0.13803624730177863</v>
      </c>
      <c r="H94" s="13">
        <f t="shared" si="5"/>
        <v>0.12710414651472138</v>
      </c>
      <c r="I94" s="13">
        <f t="shared" si="5"/>
        <v>0.10282566531895794</v>
      </c>
    </row>
    <row r="95" spans="2:9" x14ac:dyDescent="0.3">
      <c r="B95" s="2"/>
      <c r="C95" s="2"/>
      <c r="D95" s="2"/>
      <c r="E95" s="2"/>
      <c r="F95" s="2"/>
      <c r="G95" s="2"/>
      <c r="H95" s="2"/>
      <c r="I95" s="2"/>
    </row>
    <row r="96" spans="2:9" ht="15.6" x14ac:dyDescent="0.3">
      <c r="B96" s="9" t="s">
        <v>17</v>
      </c>
      <c r="C96" s="9"/>
      <c r="D96" s="9"/>
      <c r="E96" s="9"/>
      <c r="F96" s="9"/>
      <c r="G96" s="9"/>
      <c r="H96" s="9"/>
      <c r="I96" s="9"/>
    </row>
    <row r="97" spans="2:9" ht="28.8" x14ac:dyDescent="0.3">
      <c r="B97" s="2" t="s">
        <v>18</v>
      </c>
      <c r="C97" s="11">
        <f>('[2]Data Sheet'!E$90*'[2]Data Sheet'!E$70)/10000000</f>
        <v>91809.068735459994</v>
      </c>
      <c r="D97" s="11">
        <f>('[2]Data Sheet'!F$90*'[2]Data Sheet'!F$70)/10000000</f>
        <v>141700.71365625001</v>
      </c>
      <c r="E97" s="11">
        <f>('[2]Data Sheet'!G$90*'[2]Data Sheet'!G$70)/10000000</f>
        <v>185202.02303035499</v>
      </c>
      <c r="F97" s="11">
        <f>('[2]Data Sheet'!H$90*'[2]Data Sheet'!H$70)/10000000</f>
        <v>259326.88092148502</v>
      </c>
      <c r="G97" s="11">
        <f>('[2]Data Sheet'!I$90*'[2]Data Sheet'!I$70)/10000000</f>
        <v>220477.82023769</v>
      </c>
      <c r="H97" s="11">
        <f>('[2]Data Sheet'!J$90*'[2]Data Sheet'!J$70)/10000000</f>
        <v>294495.75725408003</v>
      </c>
      <c r="I97" s="11">
        <f>('[2]Data Sheet'!K$90*'[2]Data Sheet'!K$93)</f>
        <v>265693.82399999996</v>
      </c>
    </row>
    <row r="98" spans="2:9" ht="43.2" x14ac:dyDescent="0.3">
      <c r="B98" s="2" t="s">
        <v>19</v>
      </c>
      <c r="C98" s="11">
        <f>'[2]Balance Sheet'!E$6</f>
        <v>700.15</v>
      </c>
      <c r="D98" s="11">
        <f>'[2]Balance Sheet'!F$6</f>
        <v>333.19</v>
      </c>
      <c r="E98" s="11">
        <f>'[2]Balance Sheet'!G$6</f>
        <v>392.71</v>
      </c>
      <c r="F98" s="11">
        <f>'[2]Balance Sheet'!H$6</f>
        <v>646.94000000000005</v>
      </c>
      <c r="G98" s="11">
        <f>'[2]Balance Sheet'!I$6</f>
        <v>642.98</v>
      </c>
      <c r="H98" s="11">
        <f>'[2]Balance Sheet'!J$6</f>
        <v>592.16</v>
      </c>
      <c r="I98" s="11">
        <f>'[2]Balance Sheet'!K$6</f>
        <v>819.62</v>
      </c>
    </row>
    <row r="99" spans="2:9" ht="86.4" x14ac:dyDescent="0.3">
      <c r="B99" s="12" t="s">
        <v>20</v>
      </c>
      <c r="C99" s="13">
        <f>C97/C98</f>
        <v>131.12771368343925</v>
      </c>
      <c r="D99" s="13">
        <f t="shared" ref="D99:I99" si="6">D97/D98</f>
        <v>425.28501352456561</v>
      </c>
      <c r="E99" s="13">
        <f t="shared" si="6"/>
        <v>471.59996697398844</v>
      </c>
      <c r="F99" s="13">
        <f t="shared" si="6"/>
        <v>400.85151779374439</v>
      </c>
      <c r="G99" s="13">
        <f t="shared" si="6"/>
        <v>342.8999661539861</v>
      </c>
      <c r="H99" s="13">
        <f t="shared" si="6"/>
        <v>497.32463735152669</v>
      </c>
      <c r="I99" s="13">
        <f t="shared" si="6"/>
        <v>324.16708230643462</v>
      </c>
    </row>
    <row r="100" spans="2:9" x14ac:dyDescent="0.3">
      <c r="B100" s="2"/>
      <c r="C100" s="2"/>
      <c r="D100" s="2"/>
      <c r="E100" s="2"/>
      <c r="F100" s="2"/>
      <c r="G100" s="2"/>
      <c r="H100" s="2"/>
      <c r="I100" s="2"/>
    </row>
    <row r="101" spans="2:9" ht="15.6" x14ac:dyDescent="0.3">
      <c r="B101" s="9" t="s">
        <v>21</v>
      </c>
      <c r="C101" s="9"/>
      <c r="D101" s="9"/>
      <c r="E101" s="9"/>
      <c r="F101" s="9"/>
      <c r="G101" s="9"/>
      <c r="H101" s="9"/>
      <c r="I101" s="9"/>
    </row>
    <row r="102" spans="2:9" x14ac:dyDescent="0.3">
      <c r="B102" s="2"/>
      <c r="C102" s="10">
        <f t="shared" ref="C102:H102" si="7">C86</f>
        <v>43525</v>
      </c>
      <c r="D102" s="10">
        <f t="shared" si="7"/>
        <v>43891</v>
      </c>
      <c r="E102" s="10">
        <f t="shared" si="7"/>
        <v>44256</v>
      </c>
      <c r="F102" s="10">
        <f t="shared" si="7"/>
        <v>44621</v>
      </c>
      <c r="G102" s="10">
        <f t="shared" si="7"/>
        <v>44986</v>
      </c>
      <c r="H102" s="10">
        <f t="shared" si="7"/>
        <v>45352</v>
      </c>
      <c r="I102" s="10">
        <f>I86</f>
        <v>45717</v>
      </c>
    </row>
    <row r="103" spans="2:9" ht="28.8" x14ac:dyDescent="0.3">
      <c r="B103" s="2" t="s">
        <v>22</v>
      </c>
      <c r="C103" s="11">
        <f>'[2]Profit &amp; Loss'!E$4</f>
        <v>20004.52</v>
      </c>
      <c r="D103" s="11">
        <f>'[2]Profit &amp; Loss'!F$4</f>
        <v>24870.2</v>
      </c>
      <c r="E103" s="11">
        <f>'[2]Profit &amp; Loss'!G$4</f>
        <v>24143.06</v>
      </c>
      <c r="F103" s="11">
        <f>'[2]Profit &amp; Loss'!H$4</f>
        <v>30976.27</v>
      </c>
      <c r="G103" s="11">
        <f>'[2]Profit &amp; Loss'!I$4</f>
        <v>42839.56</v>
      </c>
      <c r="H103" s="11">
        <f>'[2]Profit &amp; Loss'!J$4</f>
        <v>50788.83</v>
      </c>
      <c r="I103" s="11">
        <f>'[2]Profit &amp; Loss'!K$4</f>
        <v>59358.05</v>
      </c>
    </row>
    <row r="104" spans="2:9" ht="28.8" x14ac:dyDescent="0.3">
      <c r="B104" s="2" t="s">
        <v>9</v>
      </c>
      <c r="C104" s="11">
        <f>C93</f>
        <v>7005.5</v>
      </c>
      <c r="D104" s="11">
        <f t="shared" ref="D104:H104" si="8">D93</f>
        <v>12076.16</v>
      </c>
      <c r="E104" s="11">
        <f t="shared" si="8"/>
        <v>13655.05</v>
      </c>
      <c r="F104" s="11">
        <f t="shared" si="8"/>
        <v>15470.98</v>
      </c>
      <c r="G104" s="11">
        <f t="shared" si="8"/>
        <v>18104.52</v>
      </c>
      <c r="H104" s="11">
        <f t="shared" si="8"/>
        <v>21172.48</v>
      </c>
      <c r="I104" s="11">
        <f>I93</f>
        <v>24320.29</v>
      </c>
    </row>
    <row r="105" spans="2:9" ht="43.2" x14ac:dyDescent="0.3">
      <c r="B105" s="12" t="s">
        <v>23</v>
      </c>
      <c r="C105" s="13">
        <f>C103/C104</f>
        <v>2.8555449289843695</v>
      </c>
      <c r="D105" s="13">
        <f t="shared" ref="D105:I105" si="9">D103/D104</f>
        <v>2.0594460490752029</v>
      </c>
      <c r="E105" s="13">
        <f t="shared" si="9"/>
        <v>1.768068223843926</v>
      </c>
      <c r="F105" s="13">
        <f t="shared" si="9"/>
        <v>2.0022177004947328</v>
      </c>
      <c r="G105" s="13">
        <f t="shared" si="9"/>
        <v>2.3662356140897409</v>
      </c>
      <c r="H105" s="13">
        <f t="shared" si="9"/>
        <v>2.3988134597364126</v>
      </c>
      <c r="I105" s="13">
        <f t="shared" si="9"/>
        <v>2.4406801892576118</v>
      </c>
    </row>
    <row r="106" spans="2:9" x14ac:dyDescent="0.3">
      <c r="B106" s="2"/>
      <c r="C106" s="2"/>
      <c r="D106" s="2"/>
      <c r="E106" s="2"/>
      <c r="F106" s="2"/>
      <c r="G106" s="2"/>
      <c r="H106" s="2"/>
      <c r="I106" s="2"/>
    </row>
    <row r="107" spans="2:9" ht="15.6" x14ac:dyDescent="0.3">
      <c r="B107" s="9" t="s">
        <v>24</v>
      </c>
      <c r="C107" s="9"/>
      <c r="D107" s="9"/>
      <c r="E107" s="9"/>
      <c r="F107" s="9"/>
      <c r="G107" s="9"/>
      <c r="H107" s="9"/>
      <c r="I107" s="9"/>
    </row>
    <row r="108" spans="2:9" x14ac:dyDescent="0.3">
      <c r="B108" s="2"/>
      <c r="C108" s="10">
        <f t="shared" ref="C108:H108" si="10">C102</f>
        <v>43525</v>
      </c>
      <c r="D108" s="10">
        <f t="shared" si="10"/>
        <v>43891</v>
      </c>
      <c r="E108" s="10">
        <f t="shared" si="10"/>
        <v>44256</v>
      </c>
      <c r="F108" s="10">
        <f t="shared" si="10"/>
        <v>44621</v>
      </c>
      <c r="G108" s="10">
        <f t="shared" si="10"/>
        <v>44986</v>
      </c>
      <c r="H108" s="10">
        <f t="shared" si="10"/>
        <v>45352</v>
      </c>
      <c r="I108" s="10">
        <f>I102</f>
        <v>45717</v>
      </c>
    </row>
    <row r="109" spans="2:9" ht="28.8" x14ac:dyDescent="0.3">
      <c r="B109" s="12" t="s">
        <v>25</v>
      </c>
      <c r="C109" s="16">
        <f>C105+0.6*C99+3.3*C94+1.4*C89+1.2*C83</f>
        <v>82.428261783684277</v>
      </c>
      <c r="D109" s="16">
        <f t="shared" ref="D109:I109" si="11">D105+0.6*D99+3.3*D94+1.4*D89+1.2*D83</f>
        <v>258.2733760032072</v>
      </c>
      <c r="E109" s="16">
        <f t="shared" si="11"/>
        <v>285.48906275823936</v>
      </c>
      <c r="F109" s="16">
        <f t="shared" si="11"/>
        <v>243.27502859250015</v>
      </c>
      <c r="G109" s="16">
        <f>G105+0.6*G99+3.3*G94+1.4*G89+1.2*G83</f>
        <v>209.0339773239223</v>
      </c>
      <c r="H109" s="16">
        <f t="shared" si="11"/>
        <v>301.65466689303616</v>
      </c>
      <c r="I109" s="16">
        <f t="shared" si="11"/>
        <v>197.67980493192371</v>
      </c>
    </row>
    <row r="110" spans="2:9" ht="28.8" x14ac:dyDescent="0.3">
      <c r="B110" s="17" t="s">
        <v>26</v>
      </c>
      <c r="C110" s="18" t="str">
        <f>IF(C109&lt;1.81, "Distressed", IF(C109&gt; 3, "Strong", "Grey Zone"))</f>
        <v>Strong</v>
      </c>
      <c r="D110" s="18" t="str">
        <f t="shared" ref="D110:I110" si="12">IF(D109&lt;1.81, "Distressed", IF(D109&gt; 3, "Strong", "Grey Zone"))</f>
        <v>Strong</v>
      </c>
      <c r="E110" s="18" t="str">
        <f t="shared" si="12"/>
        <v>Strong</v>
      </c>
      <c r="F110" s="18" t="str">
        <f t="shared" si="12"/>
        <v>Strong</v>
      </c>
      <c r="G110" s="18" t="str">
        <f t="shared" si="12"/>
        <v>Strong</v>
      </c>
      <c r="H110" s="18" t="str">
        <f t="shared" si="12"/>
        <v>Strong</v>
      </c>
      <c r="I110" s="18" t="str">
        <f t="shared" si="12"/>
        <v>Strong</v>
      </c>
    </row>
    <row r="111" spans="2:9" x14ac:dyDescent="0.3">
      <c r="B111" s="2"/>
      <c r="C111" s="2"/>
      <c r="D111" s="2"/>
      <c r="E111" s="2"/>
      <c r="F111" s="2"/>
      <c r="G111" s="2"/>
      <c r="H111" s="2"/>
      <c r="I111" s="2"/>
    </row>
    <row r="112" spans="2:9" x14ac:dyDescent="0.3">
      <c r="B112" s="2"/>
      <c r="C112" s="2"/>
      <c r="D112" s="2"/>
      <c r="E112" s="2"/>
      <c r="F112" s="2"/>
      <c r="G112" s="2"/>
      <c r="H112" s="2"/>
      <c r="I112" s="2"/>
    </row>
    <row r="113" spans="2:9" x14ac:dyDescent="0.3">
      <c r="B113" s="2"/>
      <c r="C113" s="2"/>
      <c r="D113" s="2"/>
      <c r="E113" s="2"/>
      <c r="F113" s="2"/>
      <c r="G113" s="2"/>
      <c r="H113" s="2"/>
      <c r="I113" s="2"/>
    </row>
    <row r="114" spans="2:9" x14ac:dyDescent="0.3">
      <c r="B114" s="2"/>
      <c r="C114" s="2"/>
      <c r="D114" s="2"/>
      <c r="E114" s="2"/>
      <c r="F114" s="2"/>
      <c r="G114" s="2"/>
      <c r="H114" s="2"/>
      <c r="I114" s="2"/>
    </row>
    <row r="115" spans="2:9" x14ac:dyDescent="0.3">
      <c r="B115" s="2"/>
      <c r="C115" s="2"/>
      <c r="D115" s="2"/>
      <c r="E115" s="2"/>
      <c r="F115" s="2"/>
      <c r="G115" s="2"/>
      <c r="H115" s="2"/>
      <c r="I115" s="2"/>
    </row>
    <row r="116" spans="2:9" x14ac:dyDescent="0.3">
      <c r="B116" s="2"/>
      <c r="C116" s="2"/>
      <c r="D116" s="2"/>
      <c r="E116" s="2"/>
      <c r="F116" s="2"/>
      <c r="G116" s="2"/>
      <c r="H116" s="2"/>
      <c r="I116" s="2"/>
    </row>
    <row r="117" spans="2:9" x14ac:dyDescent="0.3">
      <c r="B117" s="1"/>
      <c r="C117" s="1"/>
      <c r="D117" s="1"/>
      <c r="E117" s="1"/>
      <c r="F117" s="1"/>
      <c r="G117" s="1"/>
      <c r="H117" s="1"/>
      <c r="I117" s="1"/>
    </row>
  </sheetData>
  <mergeCells count="8">
    <mergeCell ref="B101:I101"/>
    <mergeCell ref="B107:I107"/>
    <mergeCell ref="B9:I9"/>
    <mergeCell ref="B10:I13"/>
    <mergeCell ref="B79:I79"/>
    <mergeCell ref="B85:I85"/>
    <mergeCell ref="B91:I91"/>
    <mergeCell ref="B96:I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</dc:creator>
  <cp:lastModifiedBy>satish Bhosale</cp:lastModifiedBy>
  <dcterms:created xsi:type="dcterms:W3CDTF">2015-06-05T18:17:20Z</dcterms:created>
  <dcterms:modified xsi:type="dcterms:W3CDTF">2025-10-28T20:47:38Z</dcterms:modified>
</cp:coreProperties>
</file>