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/>
  <mc:AlternateContent xmlns:mc="http://schemas.openxmlformats.org/markup-compatibility/2006">
    <mc:Choice Requires="x15">
      <x15ac:absPath xmlns:x15ac="http://schemas.microsoft.com/office/spreadsheetml/2010/11/ac" url="C:\Assignements &amp; HW\excel project\"/>
    </mc:Choice>
  </mc:AlternateContent>
  <xr:revisionPtr revIDLastSave="0" documentId="13_ncr:1_{C7A5C8EA-81B7-479F-8510-CD9EC9BE4C93}" xr6:coauthVersionLast="36" xr6:coauthVersionMax="36" xr10:uidLastSave="{00000000-0000-0000-0000-000000000000}"/>
  <bookViews>
    <workbookView xWindow="0" yWindow="0" windowWidth="20490" windowHeight="7545" activeTab="3" xr2:uid="{00000000-000D-0000-FFFF-FFFF00000000}"/>
  </bookViews>
  <sheets>
    <sheet name="pivot " sheetId="2" r:id="rId1"/>
    <sheet name="Sheet1" sheetId="8" r:id="rId2"/>
    <sheet name="Sheet2" sheetId="9" r:id="rId3"/>
    <sheet name="data" sheetId="1" r:id="rId4"/>
    <sheet name="Percentile" sheetId="4" r:id="rId5"/>
    <sheet name="Summary" sheetId="6" r:id="rId6"/>
    <sheet name="Statistic" sheetId="7" r:id="rId7"/>
  </sheets>
  <calcPr calcId="191029"/>
  <pivotCaches>
    <pivotCache cacheId="0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9" l="1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C117" i="9"/>
  <c r="C118" i="9"/>
  <c r="C119" i="9"/>
  <c r="C120" i="9"/>
  <c r="C121" i="9"/>
  <c r="C122" i="9"/>
  <c r="C123" i="9"/>
  <c r="C124" i="9"/>
  <c r="C125" i="9"/>
  <c r="C126" i="9"/>
  <c r="C127" i="9"/>
  <c r="C128" i="9"/>
  <c r="C129" i="9"/>
  <c r="C130" i="9"/>
  <c r="C131" i="9"/>
  <c r="C132" i="9"/>
  <c r="C133" i="9"/>
  <c r="C134" i="9"/>
  <c r="C135" i="9"/>
  <c r="C136" i="9"/>
  <c r="C137" i="9"/>
  <c r="C138" i="9"/>
  <c r="C139" i="9"/>
  <c r="C140" i="9"/>
  <c r="C141" i="9"/>
  <c r="C142" i="9"/>
  <c r="C143" i="9"/>
  <c r="C144" i="9"/>
  <c r="C145" i="9"/>
  <c r="C146" i="9"/>
  <c r="C147" i="9"/>
  <c r="C148" i="9"/>
  <c r="C149" i="9"/>
  <c r="C150" i="9"/>
  <c r="C151" i="9"/>
  <c r="C152" i="9"/>
  <c r="C153" i="9"/>
  <c r="C154" i="9"/>
  <c r="C155" i="9"/>
  <c r="C156" i="9"/>
  <c r="C157" i="9"/>
  <c r="C158" i="9"/>
  <c r="C159" i="9"/>
  <c r="C160" i="9"/>
  <c r="C161" i="9"/>
  <c r="C162" i="9"/>
  <c r="C163" i="9"/>
  <c r="C164" i="9"/>
  <c r="C165" i="9"/>
  <c r="C166" i="9"/>
  <c r="C167" i="9"/>
  <c r="C168" i="9"/>
  <c r="C169" i="9"/>
  <c r="C170" i="9"/>
  <c r="C171" i="9"/>
  <c r="C172" i="9"/>
  <c r="C173" i="9"/>
  <c r="C174" i="9"/>
  <c r="C175" i="9"/>
  <c r="C176" i="9"/>
  <c r="C177" i="9"/>
  <c r="C178" i="9"/>
  <c r="C179" i="9"/>
  <c r="C180" i="9"/>
  <c r="C181" i="9"/>
  <c r="C182" i="9"/>
  <c r="C183" i="9"/>
  <c r="C184" i="9"/>
  <c r="C185" i="9"/>
  <c r="C186" i="9"/>
  <c r="C187" i="9"/>
  <c r="C188" i="9"/>
  <c r="C189" i="9"/>
  <c r="C190" i="9"/>
  <c r="C191" i="9"/>
  <c r="C192" i="9"/>
  <c r="C193" i="9"/>
  <c r="C194" i="9"/>
  <c r="C195" i="9"/>
  <c r="C196" i="9"/>
  <c r="C197" i="9"/>
  <c r="C198" i="9"/>
  <c r="C199" i="9"/>
  <c r="C200" i="9"/>
  <c r="C201" i="9"/>
  <c r="C202" i="9"/>
  <c r="C203" i="9"/>
  <c r="C204" i="9"/>
  <c r="C205" i="9"/>
  <c r="C206" i="9"/>
  <c r="C207" i="9"/>
  <c r="C208" i="9"/>
  <c r="C209" i="9"/>
  <c r="C210" i="9"/>
  <c r="C211" i="9"/>
  <c r="C212" i="9"/>
  <c r="C213" i="9"/>
  <c r="C214" i="9"/>
  <c r="C215" i="9"/>
  <c r="C216" i="9"/>
  <c r="C217" i="9"/>
  <c r="C218" i="9"/>
  <c r="C219" i="9"/>
  <c r="C220" i="9"/>
  <c r="C221" i="9"/>
  <c r="C222" i="9"/>
  <c r="C223" i="9"/>
  <c r="C224" i="9"/>
  <c r="C225" i="9"/>
  <c r="C226" i="9"/>
  <c r="C227" i="9"/>
  <c r="C228" i="9"/>
  <c r="C229" i="9"/>
  <c r="C230" i="9"/>
  <c r="C231" i="9"/>
  <c r="C232" i="9"/>
  <c r="C233" i="9"/>
  <c r="C234" i="9"/>
  <c r="C235" i="9"/>
  <c r="C236" i="9"/>
  <c r="C237" i="9"/>
  <c r="C238" i="9"/>
  <c r="C239" i="9"/>
  <c r="C240" i="9"/>
  <c r="C241" i="9"/>
  <c r="C242" i="9"/>
  <c r="C243" i="9"/>
  <c r="C244" i="9"/>
  <c r="C245" i="9"/>
  <c r="C246" i="9"/>
  <c r="C247" i="9"/>
  <c r="C248" i="9"/>
  <c r="C249" i="9"/>
  <c r="C250" i="9"/>
  <c r="C251" i="9"/>
  <c r="C252" i="9"/>
  <c r="C253" i="9"/>
  <c r="C254" i="9"/>
  <c r="C255" i="9"/>
  <c r="C256" i="9"/>
  <c r="C257" i="9"/>
  <c r="C258" i="9"/>
  <c r="C259" i="9"/>
  <c r="C260" i="9"/>
  <c r="C261" i="9"/>
  <c r="C262" i="9"/>
  <c r="C263" i="9"/>
  <c r="C264" i="9"/>
  <c r="C265" i="9"/>
  <c r="C266" i="9"/>
  <c r="C267" i="9"/>
  <c r="C268" i="9"/>
  <c r="C269" i="9"/>
  <c r="C270" i="9"/>
  <c r="C271" i="9"/>
  <c r="C272" i="9"/>
  <c r="C273" i="9"/>
  <c r="C274" i="9"/>
  <c r="C275" i="9"/>
  <c r="C276" i="9"/>
  <c r="C277" i="9"/>
  <c r="C278" i="9"/>
  <c r="C279" i="9"/>
  <c r="C280" i="9"/>
  <c r="C281" i="9"/>
  <c r="C282" i="9"/>
  <c r="C283" i="9"/>
  <c r="C284" i="9"/>
  <c r="C285" i="9"/>
  <c r="C286" i="9"/>
  <c r="C287" i="9"/>
  <c r="C288" i="9"/>
  <c r="C289" i="9"/>
  <c r="C290" i="9"/>
  <c r="C291" i="9"/>
  <c r="C292" i="9"/>
  <c r="C293" i="9"/>
  <c r="C294" i="9"/>
  <c r="C295" i="9"/>
  <c r="C296" i="9"/>
  <c r="C297" i="9"/>
  <c r="C298" i="9"/>
  <c r="C299" i="9"/>
  <c r="C300" i="9"/>
  <c r="C301" i="9"/>
  <c r="C302" i="9"/>
  <c r="C303" i="9"/>
  <c r="C304" i="9"/>
  <c r="C305" i="9"/>
  <c r="C306" i="9"/>
  <c r="C307" i="9"/>
  <c r="C308" i="9"/>
  <c r="C309" i="9"/>
  <c r="C310" i="9"/>
  <c r="C311" i="9"/>
  <c r="C312" i="9"/>
  <c r="C313" i="9"/>
  <c r="C314" i="9"/>
  <c r="C315" i="9"/>
  <c r="C316" i="9"/>
  <c r="C317" i="9"/>
  <c r="C318" i="9"/>
  <c r="C319" i="9"/>
  <c r="C320" i="9"/>
  <c r="C321" i="9"/>
  <c r="C322" i="9"/>
  <c r="C323" i="9"/>
  <c r="C324" i="9"/>
  <c r="C325" i="9"/>
  <c r="C326" i="9"/>
  <c r="C327" i="9"/>
  <c r="C328" i="9"/>
  <c r="C329" i="9"/>
  <c r="C330" i="9"/>
  <c r="C331" i="9"/>
  <c r="C332" i="9"/>
  <c r="C333" i="9"/>
  <c r="C334" i="9"/>
  <c r="C335" i="9"/>
  <c r="C336" i="9"/>
  <c r="C337" i="9"/>
  <c r="C338" i="9"/>
  <c r="C339" i="9"/>
  <c r="C340" i="9"/>
  <c r="C341" i="9"/>
  <c r="C342" i="9"/>
  <c r="C343" i="9"/>
  <c r="C344" i="9"/>
  <c r="C345" i="9"/>
  <c r="C346" i="9"/>
  <c r="C347" i="9"/>
  <c r="C348" i="9"/>
  <c r="C349" i="9"/>
  <c r="C350" i="9"/>
  <c r="C351" i="9"/>
  <c r="C352" i="9"/>
  <c r="C353" i="9"/>
  <c r="C354" i="9"/>
  <c r="C355" i="9"/>
  <c r="C356" i="9"/>
  <c r="C357" i="9"/>
  <c r="C358" i="9"/>
  <c r="C359" i="9"/>
  <c r="C360" i="9"/>
  <c r="C361" i="9"/>
  <c r="C362" i="9"/>
  <c r="C363" i="9"/>
  <c r="C364" i="9"/>
  <c r="C365" i="9"/>
  <c r="C366" i="9"/>
  <c r="C367" i="9"/>
  <c r="C368" i="9"/>
  <c r="C369" i="9"/>
  <c r="C370" i="9"/>
  <c r="C371" i="9"/>
  <c r="C372" i="9"/>
  <c r="C373" i="9"/>
  <c r="C374" i="9"/>
  <c r="C375" i="9"/>
  <c r="C376" i="9"/>
  <c r="C377" i="9"/>
  <c r="C378" i="9"/>
  <c r="C379" i="9"/>
  <c r="C380" i="9"/>
  <c r="C381" i="9"/>
  <c r="C382" i="9"/>
  <c r="C383" i="9"/>
  <c r="C384" i="9"/>
  <c r="C385" i="9"/>
  <c r="C386" i="9"/>
  <c r="C387" i="9"/>
  <c r="C388" i="9"/>
  <c r="C389" i="9"/>
  <c r="C390" i="9"/>
  <c r="C391" i="9"/>
  <c r="C392" i="9"/>
  <c r="C393" i="9"/>
  <c r="C394" i="9"/>
  <c r="C395" i="9"/>
  <c r="C396" i="9"/>
  <c r="C397" i="9"/>
  <c r="C398" i="9"/>
  <c r="C399" i="9"/>
  <c r="C400" i="9"/>
  <c r="C401" i="9"/>
  <c r="C402" i="9"/>
  <c r="C403" i="9"/>
  <c r="C404" i="9"/>
  <c r="C405" i="9"/>
  <c r="C406" i="9"/>
  <c r="C407" i="9"/>
  <c r="C408" i="9"/>
  <c r="C409" i="9"/>
  <c r="C410" i="9"/>
  <c r="C411" i="9"/>
  <c r="C412" i="9"/>
  <c r="C413" i="9"/>
  <c r="C414" i="9"/>
  <c r="C415" i="9"/>
  <c r="C416" i="9"/>
  <c r="C417" i="9"/>
  <c r="C418" i="9"/>
  <c r="C419" i="9"/>
  <c r="C420" i="9"/>
  <c r="C421" i="9"/>
  <c r="C422" i="9"/>
  <c r="C423" i="9"/>
  <c r="C424" i="9"/>
  <c r="C425" i="9"/>
  <c r="C426" i="9"/>
  <c r="C427" i="9"/>
  <c r="C428" i="9"/>
  <c r="C429" i="9"/>
  <c r="C430" i="9"/>
  <c r="C431" i="9"/>
  <c r="C432" i="9"/>
  <c r="C433" i="9"/>
  <c r="C434" i="9"/>
  <c r="C435" i="9"/>
  <c r="C436" i="9"/>
  <c r="C437" i="9"/>
  <c r="C438" i="9"/>
  <c r="C439" i="9"/>
  <c r="C440" i="9"/>
  <c r="C441" i="9"/>
  <c r="C442" i="9"/>
  <c r="C443" i="9"/>
  <c r="C444" i="9"/>
  <c r="C445" i="9"/>
  <c r="C446" i="9"/>
  <c r="C447" i="9"/>
  <c r="C448" i="9"/>
  <c r="C449" i="9"/>
  <c r="C450" i="9"/>
  <c r="C451" i="9"/>
  <c r="C452" i="9"/>
  <c r="C453" i="9"/>
  <c r="C454" i="9"/>
  <c r="C455" i="9"/>
  <c r="C456" i="9"/>
  <c r="C457" i="9"/>
  <c r="C458" i="9"/>
  <c r="C459" i="9"/>
  <c r="C460" i="9"/>
  <c r="C461" i="9"/>
  <c r="C462" i="9"/>
  <c r="C463" i="9"/>
  <c r="C464" i="9"/>
  <c r="C465" i="9"/>
  <c r="C466" i="9"/>
  <c r="C467" i="9"/>
  <c r="C468" i="9"/>
  <c r="C469" i="9"/>
  <c r="C470" i="9"/>
  <c r="C471" i="9"/>
  <c r="C472" i="9"/>
  <c r="C473" i="9"/>
  <c r="C474" i="9"/>
  <c r="C475" i="9"/>
  <c r="C476" i="9"/>
  <c r="C477" i="9"/>
  <c r="C478" i="9"/>
  <c r="C479" i="9"/>
  <c r="C480" i="9"/>
  <c r="C481" i="9"/>
  <c r="C482" i="9"/>
  <c r="C483" i="9"/>
  <c r="C484" i="9"/>
  <c r="C485" i="9"/>
  <c r="C486" i="9"/>
  <c r="C487" i="9"/>
  <c r="C488" i="9"/>
  <c r="C489" i="9"/>
  <c r="C490" i="9"/>
  <c r="C491" i="9"/>
  <c r="C492" i="9"/>
  <c r="C493" i="9"/>
  <c r="C494" i="9"/>
  <c r="C495" i="9"/>
  <c r="C496" i="9"/>
  <c r="C497" i="9"/>
  <c r="C498" i="9"/>
  <c r="C499" i="9"/>
  <c r="C500" i="9"/>
  <c r="C501" i="9"/>
  <c r="C502" i="9"/>
  <c r="C503" i="9"/>
  <c r="C504" i="9"/>
  <c r="C505" i="9"/>
  <c r="C506" i="9"/>
  <c r="C507" i="9"/>
  <c r="C508" i="9"/>
  <c r="C509" i="9"/>
  <c r="C510" i="9"/>
  <c r="C511" i="9"/>
  <c r="C512" i="9"/>
  <c r="C513" i="9"/>
  <c r="C514" i="9"/>
  <c r="C515" i="9"/>
  <c r="C516" i="9"/>
  <c r="C517" i="9"/>
  <c r="C518" i="9"/>
  <c r="C519" i="9"/>
  <c r="C520" i="9"/>
  <c r="C521" i="9"/>
  <c r="C522" i="9"/>
  <c r="C523" i="9"/>
  <c r="C524" i="9"/>
  <c r="C525" i="9"/>
  <c r="C526" i="9"/>
  <c r="C527" i="9"/>
  <c r="C528" i="9"/>
  <c r="C529" i="9"/>
  <c r="C530" i="9"/>
  <c r="C531" i="9"/>
  <c r="C532" i="9"/>
  <c r="C533" i="9"/>
  <c r="C534" i="9"/>
  <c r="C535" i="9"/>
  <c r="C536" i="9"/>
  <c r="C537" i="9"/>
  <c r="C538" i="9"/>
  <c r="C539" i="9"/>
  <c r="C540" i="9"/>
  <c r="C541" i="9"/>
  <c r="C542" i="9"/>
  <c r="C543" i="9"/>
  <c r="C544" i="9"/>
  <c r="C545" i="9"/>
  <c r="C546" i="9"/>
  <c r="C547" i="9"/>
  <c r="C548" i="9"/>
  <c r="C549" i="9"/>
  <c r="C550" i="9"/>
  <c r="C551" i="9"/>
  <c r="C552" i="9"/>
  <c r="C553" i="9"/>
  <c r="C554" i="9"/>
  <c r="C555" i="9"/>
  <c r="C556" i="9"/>
  <c r="C557" i="9"/>
  <c r="C558" i="9"/>
  <c r="C559" i="9"/>
  <c r="C560" i="9"/>
  <c r="C561" i="9"/>
  <c r="C562" i="9"/>
  <c r="C563" i="9"/>
  <c r="C564" i="9"/>
  <c r="C565" i="9"/>
  <c r="C566" i="9"/>
  <c r="C567" i="9"/>
  <c r="C568" i="9"/>
  <c r="C569" i="9"/>
  <c r="C570" i="9"/>
  <c r="C571" i="9"/>
  <c r="C572" i="9"/>
  <c r="C573" i="9"/>
  <c r="C574" i="9"/>
  <c r="C575" i="9"/>
  <c r="C576" i="9"/>
  <c r="C577" i="9"/>
  <c r="C578" i="9"/>
  <c r="C579" i="9"/>
  <c r="C580" i="9"/>
  <c r="C581" i="9"/>
  <c r="C582" i="9"/>
  <c r="C583" i="9"/>
  <c r="C584" i="9"/>
  <c r="C585" i="9"/>
  <c r="C586" i="9"/>
  <c r="C587" i="9"/>
  <c r="C588" i="9"/>
  <c r="C589" i="9"/>
  <c r="C590" i="9"/>
  <c r="C591" i="9"/>
  <c r="C592" i="9"/>
  <c r="C593" i="9"/>
  <c r="C594" i="9"/>
  <c r="C595" i="9"/>
  <c r="C596" i="9"/>
  <c r="C597" i="9"/>
  <c r="C598" i="9"/>
  <c r="C599" i="9"/>
  <c r="C600" i="9"/>
  <c r="C601" i="9"/>
  <c r="C602" i="9"/>
  <c r="C603" i="9"/>
  <c r="C604" i="9"/>
  <c r="C605" i="9"/>
  <c r="C606" i="9"/>
  <c r="C607" i="9"/>
  <c r="C608" i="9"/>
  <c r="C609" i="9"/>
  <c r="C610" i="9"/>
  <c r="C611" i="9"/>
  <c r="C612" i="9"/>
  <c r="C613" i="9"/>
  <c r="C614" i="9"/>
  <c r="C615" i="9"/>
  <c r="C616" i="9"/>
  <c r="C617" i="9"/>
  <c r="C618" i="9"/>
  <c r="C619" i="9"/>
  <c r="C620" i="9"/>
  <c r="C621" i="9"/>
  <c r="C622" i="9"/>
  <c r="C623" i="9"/>
  <c r="C624" i="9"/>
  <c r="C625" i="9"/>
  <c r="C626" i="9"/>
  <c r="C627" i="9"/>
  <c r="C628" i="9"/>
  <c r="C629" i="9"/>
  <c r="C630" i="9"/>
  <c r="C631" i="9"/>
  <c r="C632" i="9"/>
  <c r="C633" i="9"/>
  <c r="C634" i="9"/>
  <c r="C635" i="9"/>
  <c r="C636" i="9"/>
  <c r="C637" i="9"/>
  <c r="C638" i="9"/>
  <c r="C639" i="9"/>
  <c r="C640" i="9"/>
  <c r="C641" i="9"/>
  <c r="C642" i="9"/>
  <c r="C643" i="9"/>
  <c r="C644" i="9"/>
  <c r="C645" i="9"/>
  <c r="C646" i="9"/>
  <c r="C647" i="9"/>
  <c r="C648" i="9"/>
  <c r="C649" i="9"/>
  <c r="C650" i="9"/>
  <c r="C651" i="9"/>
  <c r="C652" i="9"/>
  <c r="C653" i="9"/>
  <c r="C654" i="9"/>
  <c r="C655" i="9"/>
  <c r="C656" i="9"/>
  <c r="C657" i="9"/>
  <c r="C658" i="9"/>
  <c r="C659" i="9"/>
  <c r="C660" i="9"/>
  <c r="C661" i="9"/>
  <c r="C662" i="9"/>
  <c r="C663" i="9"/>
  <c r="C664" i="9"/>
  <c r="C665" i="9"/>
  <c r="C666" i="9"/>
  <c r="C667" i="9"/>
  <c r="C668" i="9"/>
  <c r="C669" i="9"/>
  <c r="C670" i="9"/>
  <c r="C671" i="9"/>
  <c r="C672" i="9"/>
  <c r="C673" i="9"/>
  <c r="C674" i="9"/>
  <c r="C675" i="9"/>
  <c r="C676" i="9"/>
  <c r="C677" i="9"/>
  <c r="C678" i="9"/>
  <c r="C679" i="9"/>
  <c r="C680" i="9"/>
  <c r="C681" i="9"/>
  <c r="C682" i="9"/>
  <c r="C683" i="9"/>
  <c r="C684" i="9"/>
  <c r="C685" i="9"/>
  <c r="C686" i="9"/>
  <c r="C687" i="9"/>
  <c r="C688" i="9"/>
  <c r="C689" i="9"/>
  <c r="C690" i="9"/>
  <c r="C691" i="9"/>
  <c r="C692" i="9"/>
  <c r="C693" i="9"/>
  <c r="C694" i="9"/>
  <c r="C695" i="9"/>
  <c r="C696" i="9"/>
  <c r="C697" i="9"/>
  <c r="C698" i="9"/>
  <c r="C699" i="9"/>
  <c r="C700" i="9"/>
  <c r="C701" i="9"/>
  <c r="C702" i="9"/>
  <c r="C703" i="9"/>
  <c r="C704" i="9"/>
  <c r="C705" i="9"/>
  <c r="C706" i="9"/>
  <c r="C707" i="9"/>
  <c r="C708" i="9"/>
  <c r="C709" i="9"/>
  <c r="C710" i="9"/>
  <c r="C711" i="9"/>
  <c r="C712" i="9"/>
  <c r="C713" i="9"/>
  <c r="C714" i="9"/>
  <c r="C715" i="9"/>
  <c r="C716" i="9"/>
  <c r="C717" i="9"/>
  <c r="C718" i="9"/>
  <c r="C719" i="9"/>
  <c r="C720" i="9"/>
  <c r="C721" i="9"/>
  <c r="C722" i="9"/>
  <c r="C723" i="9"/>
  <c r="C724" i="9"/>
  <c r="C725" i="9"/>
  <c r="C726" i="9"/>
  <c r="C727" i="9"/>
  <c r="C728" i="9"/>
  <c r="C729" i="9"/>
  <c r="C730" i="9"/>
  <c r="C731" i="9"/>
  <c r="C732" i="9"/>
  <c r="C733" i="9"/>
  <c r="C734" i="9"/>
  <c r="C735" i="9"/>
  <c r="C736" i="9"/>
  <c r="C737" i="9"/>
  <c r="C738" i="9"/>
  <c r="C739" i="9"/>
  <c r="C740" i="9"/>
  <c r="C741" i="9"/>
  <c r="C742" i="9"/>
  <c r="C743" i="9"/>
  <c r="C744" i="9"/>
  <c r="C745" i="9"/>
  <c r="C746" i="9"/>
  <c r="C747" i="9"/>
  <c r="C748" i="9"/>
  <c r="C749" i="9"/>
  <c r="C750" i="9"/>
  <c r="C751" i="9"/>
  <c r="C752" i="9"/>
  <c r="C753" i="9"/>
  <c r="C754" i="9"/>
  <c r="C755" i="9"/>
  <c r="C756" i="9"/>
  <c r="C757" i="9"/>
  <c r="C758" i="9"/>
  <c r="C759" i="9"/>
  <c r="C760" i="9"/>
  <c r="C761" i="9"/>
  <c r="C762" i="9"/>
  <c r="C763" i="9"/>
  <c r="C764" i="9"/>
  <c r="C765" i="9"/>
  <c r="C766" i="9"/>
  <c r="C767" i="9"/>
  <c r="C768" i="9"/>
  <c r="C769" i="9"/>
  <c r="C770" i="9"/>
  <c r="C771" i="9"/>
  <c r="C772" i="9"/>
  <c r="C773" i="9"/>
  <c r="C774" i="9"/>
  <c r="C775" i="9"/>
  <c r="C776" i="9"/>
  <c r="C777" i="9"/>
  <c r="C778" i="9"/>
  <c r="C779" i="9"/>
  <c r="C780" i="9"/>
  <c r="C781" i="9"/>
  <c r="C782" i="9"/>
  <c r="C783" i="9"/>
  <c r="C784" i="9"/>
  <c r="C785" i="9"/>
  <c r="C786" i="9"/>
  <c r="C787" i="9"/>
  <c r="C788" i="9"/>
  <c r="C789" i="9"/>
  <c r="C790" i="9"/>
  <c r="C791" i="9"/>
  <c r="C792" i="9"/>
  <c r="C793" i="9"/>
  <c r="C794" i="9"/>
  <c r="C795" i="9"/>
  <c r="C796" i="9"/>
  <c r="C797" i="9"/>
  <c r="C798" i="9"/>
  <c r="C799" i="9"/>
  <c r="C800" i="9"/>
  <c r="C801" i="9"/>
  <c r="C802" i="9"/>
  <c r="C803" i="9"/>
  <c r="C804" i="9"/>
  <c r="C805" i="9"/>
  <c r="C806" i="9"/>
  <c r="C807" i="9"/>
  <c r="C808" i="9"/>
  <c r="C809" i="9"/>
  <c r="C810" i="9"/>
  <c r="C811" i="9"/>
  <c r="C812" i="9"/>
  <c r="C813" i="9"/>
  <c r="C814" i="9"/>
  <c r="C815" i="9"/>
  <c r="C816" i="9"/>
  <c r="C817" i="9"/>
  <c r="C818" i="9"/>
  <c r="C819" i="9"/>
  <c r="C820" i="9"/>
  <c r="C821" i="9"/>
  <c r="C822" i="9"/>
  <c r="C823" i="9"/>
  <c r="C824" i="9"/>
  <c r="C825" i="9"/>
  <c r="C826" i="9"/>
  <c r="C827" i="9"/>
  <c r="C828" i="9"/>
  <c r="C829" i="9"/>
  <c r="C830" i="9"/>
  <c r="C831" i="9"/>
  <c r="C832" i="9"/>
  <c r="C833" i="9"/>
  <c r="C834" i="9"/>
  <c r="C835" i="9"/>
  <c r="C836" i="9"/>
  <c r="C837" i="9"/>
  <c r="C838" i="9"/>
  <c r="C839" i="9"/>
  <c r="C840" i="9"/>
  <c r="C841" i="9"/>
  <c r="C842" i="9"/>
  <c r="C843" i="9"/>
  <c r="C844" i="9"/>
  <c r="C845" i="9"/>
  <c r="C846" i="9"/>
  <c r="C847" i="9"/>
  <c r="C848" i="9"/>
  <c r="C849" i="9"/>
  <c r="C850" i="9"/>
  <c r="C851" i="9"/>
  <c r="C852" i="9"/>
  <c r="C853" i="9"/>
  <c r="C854" i="9"/>
  <c r="C855" i="9"/>
  <c r="C856" i="9"/>
  <c r="C857" i="9"/>
  <c r="C858" i="9"/>
  <c r="C859" i="9"/>
  <c r="C860" i="9"/>
  <c r="C861" i="9"/>
  <c r="C862" i="9"/>
  <c r="C863" i="9"/>
  <c r="C864" i="9"/>
  <c r="C865" i="9"/>
  <c r="C866" i="9"/>
  <c r="C867" i="9"/>
  <c r="C868" i="9"/>
  <c r="C869" i="9"/>
  <c r="C870" i="9"/>
  <c r="C871" i="9"/>
  <c r="C872" i="9"/>
  <c r="C873" i="9"/>
  <c r="C874" i="9"/>
  <c r="C875" i="9"/>
  <c r="C876" i="9"/>
  <c r="C877" i="9"/>
  <c r="C878" i="9"/>
  <c r="C879" i="9"/>
  <c r="C880" i="9"/>
  <c r="C881" i="9"/>
  <c r="C882" i="9"/>
  <c r="C883" i="9"/>
  <c r="C884" i="9"/>
  <c r="C885" i="9"/>
  <c r="C886" i="9"/>
  <c r="C887" i="9"/>
  <c r="C888" i="9"/>
  <c r="C889" i="9"/>
  <c r="C890" i="9"/>
  <c r="C891" i="9"/>
  <c r="C892" i="9"/>
  <c r="C893" i="9"/>
  <c r="C894" i="9"/>
  <c r="C895" i="9"/>
  <c r="C896" i="9"/>
  <c r="C897" i="9"/>
  <c r="C898" i="9"/>
  <c r="C899" i="9"/>
  <c r="C900" i="9"/>
  <c r="C901" i="9"/>
  <c r="C902" i="9"/>
  <c r="C903" i="9"/>
  <c r="C904" i="9"/>
  <c r="C905" i="9"/>
  <c r="C906" i="9"/>
  <c r="C907" i="9"/>
  <c r="C908" i="9"/>
  <c r="C909" i="9"/>
  <c r="C910" i="9"/>
  <c r="C911" i="9"/>
  <c r="C912" i="9"/>
  <c r="C913" i="9"/>
  <c r="C914" i="9"/>
  <c r="C915" i="9"/>
  <c r="C916" i="9"/>
  <c r="C917" i="9"/>
  <c r="C918" i="9"/>
  <c r="C919" i="9"/>
  <c r="C920" i="9"/>
  <c r="C921" i="9"/>
  <c r="C922" i="9"/>
  <c r="C923" i="9"/>
  <c r="C924" i="9"/>
  <c r="C925" i="9"/>
  <c r="C926" i="9"/>
  <c r="C927" i="9"/>
  <c r="C928" i="9"/>
  <c r="C929" i="9"/>
  <c r="C930" i="9"/>
  <c r="C931" i="9"/>
  <c r="C932" i="9"/>
  <c r="C933" i="9"/>
  <c r="C934" i="9"/>
  <c r="C935" i="9"/>
  <c r="C936" i="9"/>
  <c r="C937" i="9"/>
  <c r="C938" i="9"/>
  <c r="C939" i="9"/>
  <c r="C940" i="9"/>
  <c r="C941" i="9"/>
  <c r="C942" i="9"/>
  <c r="C943" i="9"/>
  <c r="C944" i="9"/>
  <c r="C945" i="9"/>
  <c r="C946" i="9"/>
  <c r="C947" i="9"/>
  <c r="C948" i="9"/>
  <c r="C949" i="9"/>
  <c r="C950" i="9"/>
  <c r="C951" i="9"/>
  <c r="C952" i="9"/>
  <c r="C953" i="9"/>
  <c r="C954" i="9"/>
  <c r="C955" i="9"/>
  <c r="C956" i="9"/>
  <c r="C957" i="9"/>
  <c r="C958" i="9"/>
  <c r="C959" i="9"/>
  <c r="C960" i="9"/>
  <c r="C961" i="9"/>
  <c r="C962" i="9"/>
  <c r="C963" i="9"/>
  <c r="C964" i="9"/>
  <c r="C965" i="9"/>
  <c r="C966" i="9"/>
  <c r="C967" i="9"/>
  <c r="C968" i="9"/>
  <c r="C969" i="9"/>
  <c r="C970" i="9"/>
  <c r="C971" i="9"/>
  <c r="C972" i="9"/>
  <c r="C973" i="9"/>
  <c r="C974" i="9"/>
  <c r="C975" i="9"/>
  <c r="C976" i="9"/>
  <c r="C977" i="9"/>
  <c r="C978" i="9"/>
  <c r="C979" i="9"/>
  <c r="C980" i="9"/>
  <c r="C981" i="9"/>
  <c r="C982" i="9"/>
  <c r="C983" i="9"/>
  <c r="C984" i="9"/>
  <c r="C985" i="9"/>
  <c r="C986" i="9"/>
  <c r="C987" i="9"/>
  <c r="C988" i="9"/>
  <c r="C989" i="9"/>
  <c r="C990" i="9"/>
  <c r="C991" i="9"/>
  <c r="C992" i="9"/>
  <c r="C993" i="9"/>
  <c r="C994" i="9"/>
  <c r="C995" i="9"/>
  <c r="C996" i="9"/>
  <c r="C997" i="9"/>
  <c r="C998" i="9"/>
  <c r="C999" i="9"/>
  <c r="C1000" i="9"/>
  <c r="C1" i="9"/>
  <c r="B2" i="9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B69" i="9"/>
  <c r="B70" i="9"/>
  <c r="B71" i="9"/>
  <c r="B72" i="9"/>
  <c r="B73" i="9"/>
  <c r="B74" i="9"/>
  <c r="B75" i="9"/>
  <c r="B76" i="9"/>
  <c r="B77" i="9"/>
  <c r="B78" i="9"/>
  <c r="B79" i="9"/>
  <c r="B80" i="9"/>
  <c r="B81" i="9"/>
  <c r="B82" i="9"/>
  <c r="B83" i="9"/>
  <c r="B84" i="9"/>
  <c r="B85" i="9"/>
  <c r="B86" i="9"/>
  <c r="B87" i="9"/>
  <c r="B88" i="9"/>
  <c r="B89" i="9"/>
  <c r="B90" i="9"/>
  <c r="B91" i="9"/>
  <c r="B92" i="9"/>
  <c r="B93" i="9"/>
  <c r="B94" i="9"/>
  <c r="B95" i="9"/>
  <c r="B96" i="9"/>
  <c r="B97" i="9"/>
  <c r="B98" i="9"/>
  <c r="B99" i="9"/>
  <c r="B100" i="9"/>
  <c r="B101" i="9"/>
  <c r="B102" i="9"/>
  <c r="B103" i="9"/>
  <c r="B104" i="9"/>
  <c r="B105" i="9"/>
  <c r="B106" i="9"/>
  <c r="B107" i="9"/>
  <c r="B108" i="9"/>
  <c r="B109" i="9"/>
  <c r="B110" i="9"/>
  <c r="B111" i="9"/>
  <c r="B112" i="9"/>
  <c r="B113" i="9"/>
  <c r="B114" i="9"/>
  <c r="B115" i="9"/>
  <c r="B116" i="9"/>
  <c r="B117" i="9"/>
  <c r="B118" i="9"/>
  <c r="B119" i="9"/>
  <c r="B120" i="9"/>
  <c r="B121" i="9"/>
  <c r="B122" i="9"/>
  <c r="B123" i="9"/>
  <c r="B124" i="9"/>
  <c r="B125" i="9"/>
  <c r="B126" i="9"/>
  <c r="B127" i="9"/>
  <c r="B128" i="9"/>
  <c r="B129" i="9"/>
  <c r="B130" i="9"/>
  <c r="B131" i="9"/>
  <c r="B132" i="9"/>
  <c r="B133" i="9"/>
  <c r="B134" i="9"/>
  <c r="B135" i="9"/>
  <c r="B136" i="9"/>
  <c r="B137" i="9"/>
  <c r="B138" i="9"/>
  <c r="B139" i="9"/>
  <c r="B140" i="9"/>
  <c r="B141" i="9"/>
  <c r="B142" i="9"/>
  <c r="B143" i="9"/>
  <c r="B144" i="9"/>
  <c r="B145" i="9"/>
  <c r="B146" i="9"/>
  <c r="B147" i="9"/>
  <c r="B148" i="9"/>
  <c r="B149" i="9"/>
  <c r="B150" i="9"/>
  <c r="B151" i="9"/>
  <c r="B152" i="9"/>
  <c r="B153" i="9"/>
  <c r="B154" i="9"/>
  <c r="B155" i="9"/>
  <c r="B156" i="9"/>
  <c r="B157" i="9"/>
  <c r="B158" i="9"/>
  <c r="B159" i="9"/>
  <c r="B160" i="9"/>
  <c r="B161" i="9"/>
  <c r="B162" i="9"/>
  <c r="B163" i="9"/>
  <c r="B164" i="9"/>
  <c r="B165" i="9"/>
  <c r="B166" i="9"/>
  <c r="B167" i="9"/>
  <c r="B168" i="9"/>
  <c r="B169" i="9"/>
  <c r="B170" i="9"/>
  <c r="B171" i="9"/>
  <c r="B172" i="9"/>
  <c r="B173" i="9"/>
  <c r="B174" i="9"/>
  <c r="B175" i="9"/>
  <c r="B176" i="9"/>
  <c r="B177" i="9"/>
  <c r="B178" i="9"/>
  <c r="B179" i="9"/>
  <c r="B180" i="9"/>
  <c r="B181" i="9"/>
  <c r="B182" i="9"/>
  <c r="B183" i="9"/>
  <c r="B184" i="9"/>
  <c r="B185" i="9"/>
  <c r="B186" i="9"/>
  <c r="B187" i="9"/>
  <c r="B188" i="9"/>
  <c r="B189" i="9"/>
  <c r="B190" i="9"/>
  <c r="B191" i="9"/>
  <c r="B192" i="9"/>
  <c r="B193" i="9"/>
  <c r="B194" i="9"/>
  <c r="B195" i="9"/>
  <c r="B196" i="9"/>
  <c r="B197" i="9"/>
  <c r="B198" i="9"/>
  <c r="B199" i="9"/>
  <c r="B200" i="9"/>
  <c r="B201" i="9"/>
  <c r="B202" i="9"/>
  <c r="B203" i="9"/>
  <c r="B204" i="9"/>
  <c r="B205" i="9"/>
  <c r="B206" i="9"/>
  <c r="B207" i="9"/>
  <c r="B208" i="9"/>
  <c r="B209" i="9"/>
  <c r="B210" i="9"/>
  <c r="B211" i="9"/>
  <c r="B212" i="9"/>
  <c r="B213" i="9"/>
  <c r="B214" i="9"/>
  <c r="B215" i="9"/>
  <c r="B216" i="9"/>
  <c r="B217" i="9"/>
  <c r="B218" i="9"/>
  <c r="B219" i="9"/>
  <c r="B220" i="9"/>
  <c r="B221" i="9"/>
  <c r="B222" i="9"/>
  <c r="B223" i="9"/>
  <c r="B224" i="9"/>
  <c r="B225" i="9"/>
  <c r="B226" i="9"/>
  <c r="B227" i="9"/>
  <c r="B228" i="9"/>
  <c r="B229" i="9"/>
  <c r="B230" i="9"/>
  <c r="B231" i="9"/>
  <c r="B232" i="9"/>
  <c r="B233" i="9"/>
  <c r="B234" i="9"/>
  <c r="B235" i="9"/>
  <c r="B236" i="9"/>
  <c r="B237" i="9"/>
  <c r="B238" i="9"/>
  <c r="B239" i="9"/>
  <c r="B240" i="9"/>
  <c r="B241" i="9"/>
  <c r="B242" i="9"/>
  <c r="B243" i="9"/>
  <c r="B244" i="9"/>
  <c r="B245" i="9"/>
  <c r="B246" i="9"/>
  <c r="B247" i="9"/>
  <c r="B248" i="9"/>
  <c r="B249" i="9"/>
  <c r="B250" i="9"/>
  <c r="B251" i="9"/>
  <c r="B252" i="9"/>
  <c r="B253" i="9"/>
  <c r="B254" i="9"/>
  <c r="B255" i="9"/>
  <c r="B256" i="9"/>
  <c r="B257" i="9"/>
  <c r="B258" i="9"/>
  <c r="B259" i="9"/>
  <c r="B260" i="9"/>
  <c r="B261" i="9"/>
  <c r="B262" i="9"/>
  <c r="B263" i="9"/>
  <c r="B264" i="9"/>
  <c r="B265" i="9"/>
  <c r="B266" i="9"/>
  <c r="B267" i="9"/>
  <c r="B268" i="9"/>
  <c r="B269" i="9"/>
  <c r="B270" i="9"/>
  <c r="B271" i="9"/>
  <c r="B272" i="9"/>
  <c r="B273" i="9"/>
  <c r="B274" i="9"/>
  <c r="B275" i="9"/>
  <c r="B276" i="9"/>
  <c r="B277" i="9"/>
  <c r="B278" i="9"/>
  <c r="B279" i="9"/>
  <c r="B280" i="9"/>
  <c r="B281" i="9"/>
  <c r="B282" i="9"/>
  <c r="B283" i="9"/>
  <c r="B284" i="9"/>
  <c r="B285" i="9"/>
  <c r="B286" i="9"/>
  <c r="B287" i="9"/>
  <c r="B288" i="9"/>
  <c r="B289" i="9"/>
  <c r="B290" i="9"/>
  <c r="B291" i="9"/>
  <c r="B292" i="9"/>
  <c r="B293" i="9"/>
  <c r="B294" i="9"/>
  <c r="B295" i="9"/>
  <c r="B296" i="9"/>
  <c r="B297" i="9"/>
  <c r="B298" i="9"/>
  <c r="B299" i="9"/>
  <c r="B300" i="9"/>
  <c r="B301" i="9"/>
  <c r="B302" i="9"/>
  <c r="B303" i="9"/>
  <c r="B304" i="9"/>
  <c r="B305" i="9"/>
  <c r="B306" i="9"/>
  <c r="B307" i="9"/>
  <c r="B308" i="9"/>
  <c r="B309" i="9"/>
  <c r="B310" i="9"/>
  <c r="B311" i="9"/>
  <c r="B312" i="9"/>
  <c r="B313" i="9"/>
  <c r="B314" i="9"/>
  <c r="B315" i="9"/>
  <c r="B316" i="9"/>
  <c r="B317" i="9"/>
  <c r="B318" i="9"/>
  <c r="B319" i="9"/>
  <c r="B320" i="9"/>
  <c r="B321" i="9"/>
  <c r="B322" i="9"/>
  <c r="B323" i="9"/>
  <c r="B324" i="9"/>
  <c r="B325" i="9"/>
  <c r="B326" i="9"/>
  <c r="B327" i="9"/>
  <c r="B328" i="9"/>
  <c r="B329" i="9"/>
  <c r="B330" i="9"/>
  <c r="B331" i="9"/>
  <c r="B332" i="9"/>
  <c r="B333" i="9"/>
  <c r="B334" i="9"/>
  <c r="B335" i="9"/>
  <c r="B336" i="9"/>
  <c r="B337" i="9"/>
  <c r="B338" i="9"/>
  <c r="B339" i="9"/>
  <c r="B340" i="9"/>
  <c r="B341" i="9"/>
  <c r="B342" i="9"/>
  <c r="B343" i="9"/>
  <c r="B344" i="9"/>
  <c r="B345" i="9"/>
  <c r="B346" i="9"/>
  <c r="B347" i="9"/>
  <c r="B348" i="9"/>
  <c r="B349" i="9"/>
  <c r="B350" i="9"/>
  <c r="B351" i="9"/>
  <c r="B352" i="9"/>
  <c r="B353" i="9"/>
  <c r="B354" i="9"/>
  <c r="B355" i="9"/>
  <c r="B356" i="9"/>
  <c r="B357" i="9"/>
  <c r="B358" i="9"/>
  <c r="B359" i="9"/>
  <c r="B360" i="9"/>
  <c r="B361" i="9"/>
  <c r="B362" i="9"/>
  <c r="B363" i="9"/>
  <c r="B364" i="9"/>
  <c r="B365" i="9"/>
  <c r="B366" i="9"/>
  <c r="B367" i="9"/>
  <c r="B368" i="9"/>
  <c r="B369" i="9"/>
  <c r="B370" i="9"/>
  <c r="B371" i="9"/>
  <c r="B372" i="9"/>
  <c r="B373" i="9"/>
  <c r="B374" i="9"/>
  <c r="B375" i="9"/>
  <c r="B376" i="9"/>
  <c r="B377" i="9"/>
  <c r="B378" i="9"/>
  <c r="B379" i="9"/>
  <c r="B380" i="9"/>
  <c r="B381" i="9"/>
  <c r="B382" i="9"/>
  <c r="B383" i="9"/>
  <c r="B384" i="9"/>
  <c r="B385" i="9"/>
  <c r="B386" i="9"/>
  <c r="B387" i="9"/>
  <c r="B388" i="9"/>
  <c r="B389" i="9"/>
  <c r="B390" i="9"/>
  <c r="B391" i="9"/>
  <c r="B392" i="9"/>
  <c r="B393" i="9"/>
  <c r="B394" i="9"/>
  <c r="B395" i="9"/>
  <c r="B396" i="9"/>
  <c r="B397" i="9"/>
  <c r="B398" i="9"/>
  <c r="B399" i="9"/>
  <c r="B400" i="9"/>
  <c r="B401" i="9"/>
  <c r="B402" i="9"/>
  <c r="B403" i="9"/>
  <c r="B404" i="9"/>
  <c r="B405" i="9"/>
  <c r="B406" i="9"/>
  <c r="B407" i="9"/>
  <c r="B408" i="9"/>
  <c r="B409" i="9"/>
  <c r="B410" i="9"/>
  <c r="B411" i="9"/>
  <c r="B412" i="9"/>
  <c r="B413" i="9"/>
  <c r="B414" i="9"/>
  <c r="B415" i="9"/>
  <c r="B416" i="9"/>
  <c r="B417" i="9"/>
  <c r="B418" i="9"/>
  <c r="B419" i="9"/>
  <c r="B420" i="9"/>
  <c r="B421" i="9"/>
  <c r="B422" i="9"/>
  <c r="B423" i="9"/>
  <c r="B424" i="9"/>
  <c r="B425" i="9"/>
  <c r="B426" i="9"/>
  <c r="B427" i="9"/>
  <c r="B428" i="9"/>
  <c r="B429" i="9"/>
  <c r="B430" i="9"/>
  <c r="B431" i="9"/>
  <c r="B432" i="9"/>
  <c r="B433" i="9"/>
  <c r="B434" i="9"/>
  <c r="B435" i="9"/>
  <c r="B436" i="9"/>
  <c r="B437" i="9"/>
  <c r="B438" i="9"/>
  <c r="B439" i="9"/>
  <c r="B440" i="9"/>
  <c r="B441" i="9"/>
  <c r="B442" i="9"/>
  <c r="B443" i="9"/>
  <c r="B444" i="9"/>
  <c r="B445" i="9"/>
  <c r="B446" i="9"/>
  <c r="B447" i="9"/>
  <c r="B448" i="9"/>
  <c r="B449" i="9"/>
  <c r="B450" i="9"/>
  <c r="B451" i="9"/>
  <c r="B452" i="9"/>
  <c r="B453" i="9"/>
  <c r="B454" i="9"/>
  <c r="B455" i="9"/>
  <c r="B456" i="9"/>
  <c r="B457" i="9"/>
  <c r="B458" i="9"/>
  <c r="B459" i="9"/>
  <c r="B460" i="9"/>
  <c r="B461" i="9"/>
  <c r="B462" i="9"/>
  <c r="B463" i="9"/>
  <c r="B464" i="9"/>
  <c r="B465" i="9"/>
  <c r="B466" i="9"/>
  <c r="B467" i="9"/>
  <c r="B468" i="9"/>
  <c r="B469" i="9"/>
  <c r="B470" i="9"/>
  <c r="B471" i="9"/>
  <c r="B472" i="9"/>
  <c r="B473" i="9"/>
  <c r="B474" i="9"/>
  <c r="B475" i="9"/>
  <c r="B476" i="9"/>
  <c r="B477" i="9"/>
  <c r="B478" i="9"/>
  <c r="B479" i="9"/>
  <c r="B480" i="9"/>
  <c r="B481" i="9"/>
  <c r="B482" i="9"/>
  <c r="B483" i="9"/>
  <c r="B484" i="9"/>
  <c r="B485" i="9"/>
  <c r="B486" i="9"/>
  <c r="B487" i="9"/>
  <c r="B488" i="9"/>
  <c r="B489" i="9"/>
  <c r="B490" i="9"/>
  <c r="B491" i="9"/>
  <c r="B492" i="9"/>
  <c r="B493" i="9"/>
  <c r="B494" i="9"/>
  <c r="B495" i="9"/>
  <c r="B496" i="9"/>
  <c r="B497" i="9"/>
  <c r="B498" i="9"/>
  <c r="B499" i="9"/>
  <c r="B500" i="9"/>
  <c r="B501" i="9"/>
  <c r="B502" i="9"/>
  <c r="B503" i="9"/>
  <c r="B504" i="9"/>
  <c r="B505" i="9"/>
  <c r="B506" i="9"/>
  <c r="B507" i="9"/>
  <c r="B508" i="9"/>
  <c r="B509" i="9"/>
  <c r="B510" i="9"/>
  <c r="B511" i="9"/>
  <c r="B512" i="9"/>
  <c r="B513" i="9"/>
  <c r="B514" i="9"/>
  <c r="B515" i="9"/>
  <c r="B516" i="9"/>
  <c r="B517" i="9"/>
  <c r="B518" i="9"/>
  <c r="B519" i="9"/>
  <c r="B520" i="9"/>
  <c r="B521" i="9"/>
  <c r="B522" i="9"/>
  <c r="B523" i="9"/>
  <c r="B524" i="9"/>
  <c r="B525" i="9"/>
  <c r="B526" i="9"/>
  <c r="B527" i="9"/>
  <c r="B528" i="9"/>
  <c r="B529" i="9"/>
  <c r="B530" i="9"/>
  <c r="B531" i="9"/>
  <c r="B532" i="9"/>
  <c r="B533" i="9"/>
  <c r="B534" i="9"/>
  <c r="B535" i="9"/>
  <c r="B536" i="9"/>
  <c r="B537" i="9"/>
  <c r="B538" i="9"/>
  <c r="B539" i="9"/>
  <c r="B540" i="9"/>
  <c r="B541" i="9"/>
  <c r="B542" i="9"/>
  <c r="B543" i="9"/>
  <c r="B544" i="9"/>
  <c r="B545" i="9"/>
  <c r="B546" i="9"/>
  <c r="B547" i="9"/>
  <c r="B548" i="9"/>
  <c r="B549" i="9"/>
  <c r="B550" i="9"/>
  <c r="B551" i="9"/>
  <c r="B552" i="9"/>
  <c r="B553" i="9"/>
  <c r="B554" i="9"/>
  <c r="B555" i="9"/>
  <c r="B556" i="9"/>
  <c r="B557" i="9"/>
  <c r="B558" i="9"/>
  <c r="B559" i="9"/>
  <c r="B560" i="9"/>
  <c r="B561" i="9"/>
  <c r="B562" i="9"/>
  <c r="B563" i="9"/>
  <c r="B564" i="9"/>
  <c r="B565" i="9"/>
  <c r="B566" i="9"/>
  <c r="B567" i="9"/>
  <c r="B568" i="9"/>
  <c r="B569" i="9"/>
  <c r="B570" i="9"/>
  <c r="B571" i="9"/>
  <c r="B572" i="9"/>
  <c r="B573" i="9"/>
  <c r="B574" i="9"/>
  <c r="B575" i="9"/>
  <c r="B576" i="9"/>
  <c r="B577" i="9"/>
  <c r="B578" i="9"/>
  <c r="B579" i="9"/>
  <c r="B580" i="9"/>
  <c r="B581" i="9"/>
  <c r="B582" i="9"/>
  <c r="B583" i="9"/>
  <c r="B584" i="9"/>
  <c r="B585" i="9"/>
  <c r="B586" i="9"/>
  <c r="B587" i="9"/>
  <c r="B588" i="9"/>
  <c r="B589" i="9"/>
  <c r="B590" i="9"/>
  <c r="B591" i="9"/>
  <c r="B592" i="9"/>
  <c r="B593" i="9"/>
  <c r="B594" i="9"/>
  <c r="B595" i="9"/>
  <c r="B596" i="9"/>
  <c r="B597" i="9"/>
  <c r="B598" i="9"/>
  <c r="B599" i="9"/>
  <c r="B600" i="9"/>
  <c r="B601" i="9"/>
  <c r="B602" i="9"/>
  <c r="B603" i="9"/>
  <c r="B604" i="9"/>
  <c r="B605" i="9"/>
  <c r="B606" i="9"/>
  <c r="B607" i="9"/>
  <c r="B608" i="9"/>
  <c r="B609" i="9"/>
  <c r="B610" i="9"/>
  <c r="B611" i="9"/>
  <c r="B612" i="9"/>
  <c r="B613" i="9"/>
  <c r="B614" i="9"/>
  <c r="B615" i="9"/>
  <c r="B616" i="9"/>
  <c r="B617" i="9"/>
  <c r="B618" i="9"/>
  <c r="B619" i="9"/>
  <c r="B620" i="9"/>
  <c r="B621" i="9"/>
  <c r="B622" i="9"/>
  <c r="B623" i="9"/>
  <c r="B624" i="9"/>
  <c r="B625" i="9"/>
  <c r="B626" i="9"/>
  <c r="B627" i="9"/>
  <c r="B628" i="9"/>
  <c r="B629" i="9"/>
  <c r="B630" i="9"/>
  <c r="B631" i="9"/>
  <c r="B632" i="9"/>
  <c r="B633" i="9"/>
  <c r="B634" i="9"/>
  <c r="B635" i="9"/>
  <c r="B636" i="9"/>
  <c r="B637" i="9"/>
  <c r="B638" i="9"/>
  <c r="B639" i="9"/>
  <c r="B640" i="9"/>
  <c r="B641" i="9"/>
  <c r="B642" i="9"/>
  <c r="B643" i="9"/>
  <c r="B644" i="9"/>
  <c r="B645" i="9"/>
  <c r="B646" i="9"/>
  <c r="B647" i="9"/>
  <c r="B648" i="9"/>
  <c r="B649" i="9"/>
  <c r="B650" i="9"/>
  <c r="B651" i="9"/>
  <c r="B652" i="9"/>
  <c r="B653" i="9"/>
  <c r="B654" i="9"/>
  <c r="B655" i="9"/>
  <c r="B656" i="9"/>
  <c r="B657" i="9"/>
  <c r="B658" i="9"/>
  <c r="B659" i="9"/>
  <c r="B660" i="9"/>
  <c r="B661" i="9"/>
  <c r="B662" i="9"/>
  <c r="B663" i="9"/>
  <c r="B664" i="9"/>
  <c r="B665" i="9"/>
  <c r="B666" i="9"/>
  <c r="B667" i="9"/>
  <c r="B668" i="9"/>
  <c r="B669" i="9"/>
  <c r="B670" i="9"/>
  <c r="B671" i="9"/>
  <c r="B672" i="9"/>
  <c r="B673" i="9"/>
  <c r="B674" i="9"/>
  <c r="B675" i="9"/>
  <c r="B676" i="9"/>
  <c r="B677" i="9"/>
  <c r="B678" i="9"/>
  <c r="B679" i="9"/>
  <c r="B680" i="9"/>
  <c r="B681" i="9"/>
  <c r="B682" i="9"/>
  <c r="B683" i="9"/>
  <c r="B684" i="9"/>
  <c r="B685" i="9"/>
  <c r="B686" i="9"/>
  <c r="B687" i="9"/>
  <c r="B688" i="9"/>
  <c r="B689" i="9"/>
  <c r="B690" i="9"/>
  <c r="B691" i="9"/>
  <c r="B692" i="9"/>
  <c r="B693" i="9"/>
  <c r="B694" i="9"/>
  <c r="B695" i="9"/>
  <c r="B696" i="9"/>
  <c r="B697" i="9"/>
  <c r="B698" i="9"/>
  <c r="B699" i="9"/>
  <c r="B700" i="9"/>
  <c r="B701" i="9"/>
  <c r="B702" i="9"/>
  <c r="B703" i="9"/>
  <c r="B704" i="9"/>
  <c r="B705" i="9"/>
  <c r="B706" i="9"/>
  <c r="B707" i="9"/>
  <c r="B708" i="9"/>
  <c r="B709" i="9"/>
  <c r="B710" i="9"/>
  <c r="B711" i="9"/>
  <c r="B712" i="9"/>
  <c r="B713" i="9"/>
  <c r="B714" i="9"/>
  <c r="B715" i="9"/>
  <c r="B716" i="9"/>
  <c r="B717" i="9"/>
  <c r="B718" i="9"/>
  <c r="B719" i="9"/>
  <c r="B720" i="9"/>
  <c r="B721" i="9"/>
  <c r="B722" i="9"/>
  <c r="B723" i="9"/>
  <c r="B724" i="9"/>
  <c r="B725" i="9"/>
  <c r="B726" i="9"/>
  <c r="B727" i="9"/>
  <c r="B728" i="9"/>
  <c r="B729" i="9"/>
  <c r="B730" i="9"/>
  <c r="B731" i="9"/>
  <c r="B732" i="9"/>
  <c r="B733" i="9"/>
  <c r="B734" i="9"/>
  <c r="B735" i="9"/>
  <c r="B736" i="9"/>
  <c r="B737" i="9"/>
  <c r="B738" i="9"/>
  <c r="B739" i="9"/>
  <c r="B740" i="9"/>
  <c r="B741" i="9"/>
  <c r="B742" i="9"/>
  <c r="B743" i="9"/>
  <c r="B744" i="9"/>
  <c r="B745" i="9"/>
  <c r="B746" i="9"/>
  <c r="B747" i="9"/>
  <c r="B748" i="9"/>
  <c r="B749" i="9"/>
  <c r="B750" i="9"/>
  <c r="B751" i="9"/>
  <c r="B752" i="9"/>
  <c r="B753" i="9"/>
  <c r="B754" i="9"/>
  <c r="B755" i="9"/>
  <c r="B756" i="9"/>
  <c r="B757" i="9"/>
  <c r="B758" i="9"/>
  <c r="B759" i="9"/>
  <c r="B760" i="9"/>
  <c r="B761" i="9"/>
  <c r="B762" i="9"/>
  <c r="B763" i="9"/>
  <c r="B764" i="9"/>
  <c r="B765" i="9"/>
  <c r="B766" i="9"/>
  <c r="B767" i="9"/>
  <c r="B768" i="9"/>
  <c r="B769" i="9"/>
  <c r="B770" i="9"/>
  <c r="B771" i="9"/>
  <c r="B772" i="9"/>
  <c r="B773" i="9"/>
  <c r="B774" i="9"/>
  <c r="B775" i="9"/>
  <c r="B776" i="9"/>
  <c r="B777" i="9"/>
  <c r="B778" i="9"/>
  <c r="B779" i="9"/>
  <c r="B780" i="9"/>
  <c r="B781" i="9"/>
  <c r="B782" i="9"/>
  <c r="B783" i="9"/>
  <c r="B784" i="9"/>
  <c r="B785" i="9"/>
  <c r="B786" i="9"/>
  <c r="B787" i="9"/>
  <c r="B788" i="9"/>
  <c r="B789" i="9"/>
  <c r="B790" i="9"/>
  <c r="B791" i="9"/>
  <c r="B792" i="9"/>
  <c r="B793" i="9"/>
  <c r="B794" i="9"/>
  <c r="B795" i="9"/>
  <c r="B796" i="9"/>
  <c r="B797" i="9"/>
  <c r="B798" i="9"/>
  <c r="B799" i="9"/>
  <c r="B800" i="9"/>
  <c r="B801" i="9"/>
  <c r="B802" i="9"/>
  <c r="B803" i="9"/>
  <c r="B804" i="9"/>
  <c r="B805" i="9"/>
  <c r="B806" i="9"/>
  <c r="B807" i="9"/>
  <c r="B808" i="9"/>
  <c r="B809" i="9"/>
  <c r="B810" i="9"/>
  <c r="B811" i="9"/>
  <c r="B812" i="9"/>
  <c r="B813" i="9"/>
  <c r="B814" i="9"/>
  <c r="B815" i="9"/>
  <c r="B816" i="9"/>
  <c r="B817" i="9"/>
  <c r="B818" i="9"/>
  <c r="B819" i="9"/>
  <c r="B820" i="9"/>
  <c r="B821" i="9"/>
  <c r="B822" i="9"/>
  <c r="B823" i="9"/>
  <c r="B824" i="9"/>
  <c r="B825" i="9"/>
  <c r="B826" i="9"/>
  <c r="B827" i="9"/>
  <c r="B828" i="9"/>
  <c r="B829" i="9"/>
  <c r="B830" i="9"/>
  <c r="B831" i="9"/>
  <c r="B832" i="9"/>
  <c r="B833" i="9"/>
  <c r="B834" i="9"/>
  <c r="B835" i="9"/>
  <c r="B836" i="9"/>
  <c r="B837" i="9"/>
  <c r="B838" i="9"/>
  <c r="B839" i="9"/>
  <c r="B840" i="9"/>
  <c r="B841" i="9"/>
  <c r="B842" i="9"/>
  <c r="B843" i="9"/>
  <c r="B844" i="9"/>
  <c r="B845" i="9"/>
  <c r="B846" i="9"/>
  <c r="B847" i="9"/>
  <c r="B848" i="9"/>
  <c r="B849" i="9"/>
  <c r="B850" i="9"/>
  <c r="B851" i="9"/>
  <c r="B852" i="9"/>
  <c r="B853" i="9"/>
  <c r="B854" i="9"/>
  <c r="B855" i="9"/>
  <c r="B856" i="9"/>
  <c r="B857" i="9"/>
  <c r="B858" i="9"/>
  <c r="B859" i="9"/>
  <c r="B860" i="9"/>
  <c r="B861" i="9"/>
  <c r="B862" i="9"/>
  <c r="B863" i="9"/>
  <c r="B864" i="9"/>
  <c r="B865" i="9"/>
  <c r="B866" i="9"/>
  <c r="B867" i="9"/>
  <c r="B868" i="9"/>
  <c r="B869" i="9"/>
  <c r="B870" i="9"/>
  <c r="B871" i="9"/>
  <c r="B872" i="9"/>
  <c r="B873" i="9"/>
  <c r="B874" i="9"/>
  <c r="B875" i="9"/>
  <c r="B876" i="9"/>
  <c r="B877" i="9"/>
  <c r="B878" i="9"/>
  <c r="B879" i="9"/>
  <c r="B880" i="9"/>
  <c r="B881" i="9"/>
  <c r="B882" i="9"/>
  <c r="B883" i="9"/>
  <c r="B884" i="9"/>
  <c r="B885" i="9"/>
  <c r="B886" i="9"/>
  <c r="B887" i="9"/>
  <c r="B888" i="9"/>
  <c r="B889" i="9"/>
  <c r="B890" i="9"/>
  <c r="B891" i="9"/>
  <c r="B892" i="9"/>
  <c r="B893" i="9"/>
  <c r="B894" i="9"/>
  <c r="B895" i="9"/>
  <c r="B896" i="9"/>
  <c r="B897" i="9"/>
  <c r="B898" i="9"/>
  <c r="B899" i="9"/>
  <c r="B900" i="9"/>
  <c r="B901" i="9"/>
  <c r="B902" i="9"/>
  <c r="B903" i="9"/>
  <c r="B904" i="9"/>
  <c r="B905" i="9"/>
  <c r="B906" i="9"/>
  <c r="B907" i="9"/>
  <c r="B908" i="9"/>
  <c r="B909" i="9"/>
  <c r="B910" i="9"/>
  <c r="B911" i="9"/>
  <c r="B912" i="9"/>
  <c r="B913" i="9"/>
  <c r="B914" i="9"/>
  <c r="B915" i="9"/>
  <c r="B916" i="9"/>
  <c r="B917" i="9"/>
  <c r="B918" i="9"/>
  <c r="B919" i="9"/>
  <c r="B920" i="9"/>
  <c r="B921" i="9"/>
  <c r="B922" i="9"/>
  <c r="B923" i="9"/>
  <c r="B924" i="9"/>
  <c r="B925" i="9"/>
  <c r="B926" i="9"/>
  <c r="B927" i="9"/>
  <c r="B928" i="9"/>
  <c r="B929" i="9"/>
  <c r="B930" i="9"/>
  <c r="B931" i="9"/>
  <c r="B932" i="9"/>
  <c r="B933" i="9"/>
  <c r="B934" i="9"/>
  <c r="B935" i="9"/>
  <c r="B936" i="9"/>
  <c r="B937" i="9"/>
  <c r="B938" i="9"/>
  <c r="B939" i="9"/>
  <c r="B940" i="9"/>
  <c r="B941" i="9"/>
  <c r="B942" i="9"/>
  <c r="B943" i="9"/>
  <c r="B944" i="9"/>
  <c r="B945" i="9"/>
  <c r="B946" i="9"/>
  <c r="B947" i="9"/>
  <c r="B948" i="9"/>
  <c r="B949" i="9"/>
  <c r="B950" i="9"/>
  <c r="B951" i="9"/>
  <c r="B952" i="9"/>
  <c r="B953" i="9"/>
  <c r="B954" i="9"/>
  <c r="B955" i="9"/>
  <c r="B956" i="9"/>
  <c r="B957" i="9"/>
  <c r="B958" i="9"/>
  <c r="B959" i="9"/>
  <c r="B960" i="9"/>
  <c r="B961" i="9"/>
  <c r="B962" i="9"/>
  <c r="B963" i="9"/>
  <c r="B964" i="9"/>
  <c r="B965" i="9"/>
  <c r="B966" i="9"/>
  <c r="B967" i="9"/>
  <c r="B968" i="9"/>
  <c r="B969" i="9"/>
  <c r="B970" i="9"/>
  <c r="B971" i="9"/>
  <c r="B972" i="9"/>
  <c r="B973" i="9"/>
  <c r="B974" i="9"/>
  <c r="B975" i="9"/>
  <c r="B976" i="9"/>
  <c r="B977" i="9"/>
  <c r="B978" i="9"/>
  <c r="B979" i="9"/>
  <c r="B980" i="9"/>
  <c r="B981" i="9"/>
  <c r="B982" i="9"/>
  <c r="B983" i="9"/>
  <c r="B984" i="9"/>
  <c r="B985" i="9"/>
  <c r="B986" i="9"/>
  <c r="B987" i="9"/>
  <c r="B988" i="9"/>
  <c r="B989" i="9"/>
  <c r="B990" i="9"/>
  <c r="B991" i="9"/>
  <c r="B992" i="9"/>
  <c r="B993" i="9"/>
  <c r="B994" i="9"/>
  <c r="B995" i="9"/>
  <c r="B996" i="9"/>
  <c r="B997" i="9"/>
  <c r="B998" i="9"/>
  <c r="B999" i="9"/>
  <c r="B1000" i="9"/>
  <c r="B1" i="9"/>
  <c r="L2" i="7" l="1"/>
  <c r="L3" i="7"/>
  <c r="L4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L53" i="7"/>
  <c r="L54" i="7"/>
  <c r="L55" i="7"/>
  <c r="L56" i="7"/>
  <c r="L57" i="7"/>
  <c r="L58" i="7"/>
  <c r="L59" i="7"/>
  <c r="L60" i="7"/>
  <c r="L61" i="7"/>
  <c r="L62" i="7"/>
  <c r="L63" i="7"/>
  <c r="L64" i="7"/>
  <c r="L65" i="7"/>
  <c r="L66" i="7"/>
  <c r="L67" i="7"/>
  <c r="L68" i="7"/>
  <c r="L69" i="7"/>
  <c r="L70" i="7"/>
  <c r="L71" i="7"/>
  <c r="L72" i="7"/>
  <c r="L73" i="7"/>
  <c r="L74" i="7"/>
  <c r="L75" i="7"/>
  <c r="L76" i="7"/>
  <c r="L77" i="7"/>
  <c r="L78" i="7"/>
  <c r="L79" i="7"/>
  <c r="L80" i="7"/>
  <c r="L81" i="7"/>
  <c r="L82" i="7"/>
  <c r="L83" i="7"/>
  <c r="L84" i="7"/>
  <c r="L85" i="7"/>
  <c r="L86" i="7"/>
  <c r="L87" i="7"/>
  <c r="L88" i="7"/>
  <c r="L89" i="7"/>
  <c r="L90" i="7"/>
  <c r="L91" i="7"/>
  <c r="L92" i="7"/>
  <c r="L93" i="7"/>
  <c r="L94" i="7"/>
  <c r="L95" i="7"/>
  <c r="L96" i="7"/>
  <c r="L97" i="7"/>
  <c r="L98" i="7"/>
  <c r="L99" i="7"/>
  <c r="L100" i="7"/>
  <c r="L101" i="7"/>
  <c r="L102" i="7"/>
  <c r="L103" i="7"/>
  <c r="L104" i="7"/>
  <c r="L105" i="7"/>
  <c r="L106" i="7"/>
  <c r="L107" i="7"/>
  <c r="L108" i="7"/>
  <c r="L109" i="7"/>
  <c r="L110" i="7"/>
  <c r="L111" i="7"/>
  <c r="L112" i="7"/>
  <c r="L113" i="7"/>
  <c r="L114" i="7"/>
  <c r="L115" i="7"/>
  <c r="L116" i="7"/>
  <c r="L117" i="7"/>
  <c r="L118" i="7"/>
  <c r="L119" i="7"/>
  <c r="L120" i="7"/>
  <c r="L121" i="7"/>
  <c r="L122" i="7"/>
  <c r="L123" i="7"/>
  <c r="L124" i="7"/>
  <c r="L125" i="7"/>
  <c r="L126" i="7"/>
  <c r="L127" i="7"/>
  <c r="L128" i="7"/>
  <c r="L129" i="7"/>
  <c r="L130" i="7"/>
  <c r="L131" i="7"/>
  <c r="L132" i="7"/>
  <c r="L133" i="7"/>
  <c r="L134" i="7"/>
  <c r="L135" i="7"/>
  <c r="L136" i="7"/>
  <c r="L137" i="7"/>
  <c r="L138" i="7"/>
  <c r="L139" i="7"/>
  <c r="L140" i="7"/>
  <c r="L141" i="7"/>
  <c r="L142" i="7"/>
  <c r="L143" i="7"/>
  <c r="L144" i="7"/>
  <c r="L145" i="7"/>
  <c r="L146" i="7"/>
  <c r="L147" i="7"/>
  <c r="L148" i="7"/>
  <c r="L149" i="7"/>
  <c r="L150" i="7"/>
  <c r="L151" i="7"/>
  <c r="L152" i="7"/>
  <c r="L153" i="7"/>
  <c r="L154" i="7"/>
  <c r="L155" i="7"/>
  <c r="L156" i="7"/>
  <c r="L157" i="7"/>
  <c r="L158" i="7"/>
  <c r="L159" i="7"/>
  <c r="L160" i="7"/>
  <c r="L161" i="7"/>
  <c r="L162" i="7"/>
  <c r="L163" i="7"/>
  <c r="L164" i="7"/>
  <c r="L165" i="7"/>
  <c r="L166" i="7"/>
  <c r="L167" i="7"/>
  <c r="L168" i="7"/>
  <c r="L169" i="7"/>
  <c r="L170" i="7"/>
  <c r="L171" i="7"/>
  <c r="L172" i="7"/>
  <c r="L173" i="7"/>
  <c r="L174" i="7"/>
  <c r="L175" i="7"/>
  <c r="L176" i="7"/>
  <c r="L177" i="7"/>
  <c r="L178" i="7"/>
  <c r="L179" i="7"/>
  <c r="L180" i="7"/>
  <c r="L181" i="7"/>
  <c r="L182" i="7"/>
  <c r="L183" i="7"/>
  <c r="L184" i="7"/>
  <c r="L185" i="7"/>
  <c r="L186" i="7"/>
  <c r="L187" i="7"/>
  <c r="L188" i="7"/>
  <c r="L189" i="7"/>
  <c r="L190" i="7"/>
  <c r="L191" i="7"/>
  <c r="L192" i="7"/>
  <c r="L193" i="7"/>
  <c r="L194" i="7"/>
  <c r="L195" i="7"/>
  <c r="L196" i="7"/>
  <c r="L197" i="7"/>
  <c r="L198" i="7"/>
  <c r="L199" i="7"/>
  <c r="L200" i="7"/>
  <c r="L201" i="7"/>
  <c r="L202" i="7"/>
  <c r="L203" i="7"/>
  <c r="L204" i="7"/>
  <c r="L205" i="7"/>
  <c r="L206" i="7"/>
  <c r="L207" i="7"/>
  <c r="L208" i="7"/>
  <c r="L209" i="7"/>
  <c r="L210" i="7"/>
  <c r="L211" i="7"/>
  <c r="L212" i="7"/>
  <c r="L213" i="7"/>
  <c r="L214" i="7"/>
  <c r="L215" i="7"/>
  <c r="L216" i="7"/>
  <c r="L217" i="7"/>
  <c r="L218" i="7"/>
  <c r="L219" i="7"/>
  <c r="L220" i="7"/>
  <c r="L221" i="7"/>
  <c r="L222" i="7"/>
  <c r="L223" i="7"/>
  <c r="L224" i="7"/>
  <c r="L225" i="7"/>
  <c r="L226" i="7"/>
  <c r="L227" i="7"/>
  <c r="L228" i="7"/>
  <c r="L229" i="7"/>
  <c r="L230" i="7"/>
  <c r="L231" i="7"/>
  <c r="L232" i="7"/>
  <c r="L233" i="7"/>
  <c r="L234" i="7"/>
  <c r="L235" i="7"/>
  <c r="L236" i="7"/>
  <c r="L237" i="7"/>
  <c r="L238" i="7"/>
  <c r="L239" i="7"/>
  <c r="L240" i="7"/>
  <c r="L241" i="7"/>
  <c r="L242" i="7"/>
  <c r="L243" i="7"/>
  <c r="L244" i="7"/>
  <c r="L245" i="7"/>
  <c r="L246" i="7"/>
  <c r="L247" i="7"/>
  <c r="L248" i="7"/>
  <c r="L249" i="7"/>
  <c r="L250" i="7"/>
  <c r="L251" i="7"/>
  <c r="L252" i="7"/>
  <c r="L253" i="7"/>
  <c r="L254" i="7"/>
  <c r="L255" i="7"/>
  <c r="L256" i="7"/>
  <c r="L257" i="7"/>
  <c r="L258" i="7"/>
  <c r="L259" i="7"/>
  <c r="L260" i="7"/>
  <c r="L261" i="7"/>
  <c r="L262" i="7"/>
  <c r="L263" i="7"/>
  <c r="L264" i="7"/>
  <c r="L265" i="7"/>
  <c r="L266" i="7"/>
  <c r="L267" i="7"/>
  <c r="L268" i="7"/>
  <c r="L269" i="7"/>
  <c r="L270" i="7"/>
  <c r="L271" i="7"/>
  <c r="L272" i="7"/>
  <c r="L273" i="7"/>
  <c r="L274" i="7"/>
  <c r="L275" i="7"/>
  <c r="L276" i="7"/>
  <c r="L277" i="7"/>
  <c r="L278" i="7"/>
  <c r="L279" i="7"/>
  <c r="L280" i="7"/>
  <c r="L281" i="7"/>
  <c r="L282" i="7"/>
  <c r="L283" i="7"/>
  <c r="L284" i="7"/>
  <c r="L285" i="7"/>
  <c r="L286" i="7"/>
  <c r="L287" i="7"/>
  <c r="L288" i="7"/>
  <c r="L289" i="7"/>
  <c r="L290" i="7"/>
  <c r="L291" i="7"/>
  <c r="L292" i="7"/>
  <c r="L293" i="7"/>
  <c r="L294" i="7"/>
  <c r="L295" i="7"/>
  <c r="L296" i="7"/>
  <c r="L297" i="7"/>
  <c r="L298" i="7"/>
  <c r="L299" i="7"/>
  <c r="L300" i="7"/>
  <c r="L301" i="7"/>
  <c r="L302" i="7"/>
  <c r="L303" i="7"/>
  <c r="L304" i="7"/>
  <c r="L305" i="7"/>
  <c r="L306" i="7"/>
  <c r="L307" i="7"/>
  <c r="L308" i="7"/>
  <c r="L309" i="7"/>
  <c r="L310" i="7"/>
  <c r="L311" i="7"/>
  <c r="L312" i="7"/>
  <c r="L313" i="7"/>
  <c r="L314" i="7"/>
  <c r="L315" i="7"/>
  <c r="L316" i="7"/>
  <c r="L317" i="7"/>
  <c r="L318" i="7"/>
  <c r="L319" i="7"/>
  <c r="L320" i="7"/>
  <c r="L321" i="7"/>
  <c r="L322" i="7"/>
  <c r="L323" i="7"/>
  <c r="L324" i="7"/>
  <c r="L325" i="7"/>
  <c r="L326" i="7"/>
  <c r="L327" i="7"/>
  <c r="L328" i="7"/>
  <c r="L329" i="7"/>
  <c r="L330" i="7"/>
  <c r="L331" i="7"/>
  <c r="L332" i="7"/>
  <c r="L333" i="7"/>
  <c r="L334" i="7"/>
  <c r="L335" i="7"/>
  <c r="L336" i="7"/>
  <c r="L337" i="7"/>
  <c r="L338" i="7"/>
  <c r="L339" i="7"/>
  <c r="L340" i="7"/>
  <c r="L341" i="7"/>
  <c r="L342" i="7"/>
  <c r="L343" i="7"/>
  <c r="L344" i="7"/>
  <c r="L345" i="7"/>
  <c r="L346" i="7"/>
  <c r="L347" i="7"/>
  <c r="L348" i="7"/>
  <c r="L349" i="7"/>
  <c r="L350" i="7"/>
  <c r="L351" i="7"/>
  <c r="L352" i="7"/>
  <c r="L353" i="7"/>
  <c r="L354" i="7"/>
  <c r="L355" i="7"/>
  <c r="L356" i="7"/>
  <c r="L357" i="7"/>
  <c r="L358" i="7"/>
  <c r="L359" i="7"/>
  <c r="L360" i="7"/>
  <c r="L361" i="7"/>
  <c r="L362" i="7"/>
  <c r="L363" i="7"/>
  <c r="L364" i="7"/>
  <c r="L365" i="7"/>
  <c r="L366" i="7"/>
  <c r="L367" i="7"/>
  <c r="L368" i="7"/>
  <c r="L369" i="7"/>
  <c r="L370" i="7"/>
  <c r="L371" i="7"/>
  <c r="L372" i="7"/>
  <c r="L373" i="7"/>
  <c r="L374" i="7"/>
  <c r="L375" i="7"/>
  <c r="L376" i="7"/>
  <c r="L377" i="7"/>
  <c r="L378" i="7"/>
  <c r="L379" i="7"/>
  <c r="L380" i="7"/>
  <c r="L381" i="7"/>
  <c r="L382" i="7"/>
  <c r="L383" i="7"/>
  <c r="L384" i="7"/>
  <c r="L385" i="7"/>
  <c r="L386" i="7"/>
  <c r="L387" i="7"/>
  <c r="L388" i="7"/>
  <c r="L389" i="7"/>
  <c r="L390" i="7"/>
  <c r="L391" i="7"/>
  <c r="L392" i="7"/>
  <c r="L393" i="7"/>
  <c r="L394" i="7"/>
  <c r="L395" i="7"/>
  <c r="L396" i="7"/>
  <c r="L397" i="7"/>
  <c r="L398" i="7"/>
  <c r="L399" i="7"/>
  <c r="L400" i="7"/>
  <c r="L401" i="7"/>
  <c r="L402" i="7"/>
  <c r="L403" i="7"/>
  <c r="L404" i="7"/>
  <c r="L405" i="7"/>
  <c r="L406" i="7"/>
  <c r="L407" i="7"/>
  <c r="L408" i="7"/>
  <c r="L409" i="7"/>
  <c r="L410" i="7"/>
  <c r="L411" i="7"/>
  <c r="L412" i="7"/>
  <c r="L413" i="7"/>
  <c r="L414" i="7"/>
  <c r="L415" i="7"/>
  <c r="L416" i="7"/>
  <c r="L417" i="7"/>
  <c r="L418" i="7"/>
  <c r="L419" i="7"/>
  <c r="L420" i="7"/>
  <c r="L421" i="7"/>
  <c r="L422" i="7"/>
  <c r="L423" i="7"/>
  <c r="L424" i="7"/>
  <c r="L425" i="7"/>
  <c r="L426" i="7"/>
  <c r="L427" i="7"/>
  <c r="L428" i="7"/>
  <c r="L429" i="7"/>
  <c r="L430" i="7"/>
  <c r="L431" i="7"/>
  <c r="L432" i="7"/>
  <c r="L433" i="7"/>
  <c r="L434" i="7"/>
  <c r="L435" i="7"/>
  <c r="L436" i="7"/>
  <c r="L437" i="7"/>
  <c r="L438" i="7"/>
  <c r="L439" i="7"/>
  <c r="L440" i="7"/>
  <c r="L441" i="7"/>
  <c r="L442" i="7"/>
  <c r="L443" i="7"/>
  <c r="L444" i="7"/>
  <c r="L445" i="7"/>
  <c r="L446" i="7"/>
  <c r="L447" i="7"/>
  <c r="L448" i="7"/>
  <c r="L449" i="7"/>
  <c r="L450" i="7"/>
  <c r="L451" i="7"/>
  <c r="L452" i="7"/>
  <c r="L453" i="7"/>
  <c r="L454" i="7"/>
  <c r="L455" i="7"/>
  <c r="L456" i="7"/>
  <c r="L457" i="7"/>
  <c r="L458" i="7"/>
  <c r="L459" i="7"/>
  <c r="L460" i="7"/>
  <c r="L461" i="7"/>
  <c r="L462" i="7"/>
  <c r="L463" i="7"/>
  <c r="L464" i="7"/>
  <c r="L465" i="7"/>
  <c r="L466" i="7"/>
  <c r="L467" i="7"/>
  <c r="L468" i="7"/>
  <c r="L469" i="7"/>
  <c r="L470" i="7"/>
  <c r="L471" i="7"/>
  <c r="L472" i="7"/>
  <c r="L473" i="7"/>
  <c r="L474" i="7"/>
  <c r="L475" i="7"/>
  <c r="L476" i="7"/>
  <c r="L477" i="7"/>
  <c r="L478" i="7"/>
  <c r="L479" i="7"/>
  <c r="L480" i="7"/>
  <c r="L481" i="7"/>
  <c r="L482" i="7"/>
  <c r="L483" i="7"/>
  <c r="L484" i="7"/>
  <c r="L485" i="7"/>
  <c r="L486" i="7"/>
  <c r="L487" i="7"/>
  <c r="L488" i="7"/>
  <c r="L489" i="7"/>
  <c r="L490" i="7"/>
  <c r="L491" i="7"/>
  <c r="L492" i="7"/>
  <c r="L493" i="7"/>
  <c r="L494" i="7"/>
  <c r="L495" i="7"/>
  <c r="L496" i="7"/>
  <c r="L497" i="7"/>
  <c r="L498" i="7"/>
  <c r="L499" i="7"/>
  <c r="L500" i="7"/>
  <c r="L501" i="7"/>
  <c r="L502" i="7"/>
  <c r="L503" i="7"/>
  <c r="L504" i="7"/>
  <c r="L505" i="7"/>
  <c r="L506" i="7"/>
  <c r="L507" i="7"/>
  <c r="L508" i="7"/>
  <c r="L509" i="7"/>
  <c r="L510" i="7"/>
  <c r="L511" i="7"/>
  <c r="L512" i="7"/>
  <c r="L513" i="7"/>
  <c r="L514" i="7"/>
  <c r="L515" i="7"/>
  <c r="L516" i="7"/>
  <c r="L517" i="7"/>
  <c r="L518" i="7"/>
  <c r="L519" i="7"/>
  <c r="L520" i="7"/>
  <c r="L521" i="7"/>
  <c r="L522" i="7"/>
  <c r="L523" i="7"/>
  <c r="L524" i="7"/>
  <c r="L525" i="7"/>
  <c r="L526" i="7"/>
  <c r="L527" i="7"/>
  <c r="L528" i="7"/>
  <c r="L529" i="7"/>
  <c r="L530" i="7"/>
  <c r="L531" i="7"/>
  <c r="L532" i="7"/>
  <c r="L533" i="7"/>
  <c r="L534" i="7"/>
  <c r="L535" i="7"/>
  <c r="L536" i="7"/>
  <c r="L537" i="7"/>
  <c r="L538" i="7"/>
  <c r="L539" i="7"/>
  <c r="L540" i="7"/>
  <c r="L541" i="7"/>
  <c r="L542" i="7"/>
  <c r="L543" i="7"/>
  <c r="L544" i="7"/>
  <c r="L545" i="7"/>
  <c r="L546" i="7"/>
  <c r="L547" i="7"/>
  <c r="L548" i="7"/>
  <c r="L549" i="7"/>
  <c r="L550" i="7"/>
  <c r="L551" i="7"/>
  <c r="L552" i="7"/>
  <c r="L553" i="7"/>
  <c r="L554" i="7"/>
  <c r="L555" i="7"/>
  <c r="L556" i="7"/>
  <c r="L557" i="7"/>
  <c r="L558" i="7"/>
  <c r="L559" i="7"/>
  <c r="L560" i="7"/>
  <c r="L561" i="7"/>
  <c r="L562" i="7"/>
  <c r="L563" i="7"/>
  <c r="L564" i="7"/>
  <c r="L565" i="7"/>
  <c r="L566" i="7"/>
  <c r="L567" i="7"/>
  <c r="L568" i="7"/>
  <c r="L569" i="7"/>
  <c r="L570" i="7"/>
  <c r="L571" i="7"/>
  <c r="L572" i="7"/>
  <c r="L573" i="7"/>
  <c r="L574" i="7"/>
  <c r="L575" i="7"/>
  <c r="L576" i="7"/>
  <c r="L577" i="7"/>
  <c r="L578" i="7"/>
  <c r="L579" i="7"/>
  <c r="L580" i="7"/>
  <c r="L581" i="7"/>
  <c r="L582" i="7"/>
  <c r="L583" i="7"/>
  <c r="L584" i="7"/>
  <c r="L585" i="7"/>
  <c r="L586" i="7"/>
  <c r="L587" i="7"/>
  <c r="L588" i="7"/>
  <c r="L589" i="7"/>
  <c r="L590" i="7"/>
  <c r="L591" i="7"/>
  <c r="L592" i="7"/>
  <c r="L593" i="7"/>
  <c r="L594" i="7"/>
  <c r="L595" i="7"/>
  <c r="L596" i="7"/>
  <c r="L597" i="7"/>
  <c r="L598" i="7"/>
  <c r="L599" i="7"/>
  <c r="L600" i="7"/>
  <c r="L601" i="7"/>
  <c r="L602" i="7"/>
  <c r="L603" i="7"/>
  <c r="L604" i="7"/>
  <c r="L605" i="7"/>
  <c r="L606" i="7"/>
  <c r="L607" i="7"/>
  <c r="L608" i="7"/>
  <c r="L609" i="7"/>
  <c r="L610" i="7"/>
  <c r="L611" i="7"/>
  <c r="L612" i="7"/>
  <c r="L613" i="7"/>
  <c r="L614" i="7"/>
  <c r="L615" i="7"/>
  <c r="L616" i="7"/>
  <c r="L617" i="7"/>
  <c r="L618" i="7"/>
  <c r="L619" i="7"/>
  <c r="L620" i="7"/>
  <c r="L621" i="7"/>
  <c r="L622" i="7"/>
  <c r="L623" i="7"/>
  <c r="L624" i="7"/>
  <c r="L625" i="7"/>
  <c r="L626" i="7"/>
  <c r="L627" i="7"/>
  <c r="L628" i="7"/>
  <c r="L629" i="7"/>
  <c r="L630" i="7"/>
  <c r="L631" i="7"/>
  <c r="L632" i="7"/>
  <c r="L633" i="7"/>
  <c r="L634" i="7"/>
  <c r="L635" i="7"/>
  <c r="L636" i="7"/>
  <c r="L637" i="7"/>
  <c r="L638" i="7"/>
  <c r="L639" i="7"/>
  <c r="L640" i="7"/>
  <c r="L641" i="7"/>
  <c r="L642" i="7"/>
  <c r="L643" i="7"/>
  <c r="L644" i="7"/>
  <c r="L645" i="7"/>
  <c r="L646" i="7"/>
  <c r="L647" i="7"/>
  <c r="L648" i="7"/>
  <c r="L649" i="7"/>
  <c r="L650" i="7"/>
  <c r="L651" i="7"/>
  <c r="L652" i="7"/>
  <c r="L653" i="7"/>
  <c r="L654" i="7"/>
  <c r="L655" i="7"/>
  <c r="L656" i="7"/>
  <c r="L657" i="7"/>
  <c r="L658" i="7"/>
  <c r="L659" i="7"/>
  <c r="L660" i="7"/>
  <c r="L661" i="7"/>
  <c r="L662" i="7"/>
  <c r="L663" i="7"/>
  <c r="L664" i="7"/>
  <c r="L665" i="7"/>
  <c r="L666" i="7"/>
  <c r="L667" i="7"/>
  <c r="L668" i="7"/>
  <c r="L669" i="7"/>
  <c r="L670" i="7"/>
  <c r="L671" i="7"/>
  <c r="L672" i="7"/>
  <c r="L673" i="7"/>
  <c r="L674" i="7"/>
  <c r="L675" i="7"/>
  <c r="L676" i="7"/>
  <c r="L677" i="7"/>
  <c r="L678" i="7"/>
  <c r="L679" i="7"/>
  <c r="L680" i="7"/>
  <c r="L681" i="7"/>
  <c r="L682" i="7"/>
  <c r="L683" i="7"/>
  <c r="L684" i="7"/>
  <c r="L685" i="7"/>
  <c r="L686" i="7"/>
  <c r="L687" i="7"/>
  <c r="L688" i="7"/>
  <c r="L689" i="7"/>
  <c r="L690" i="7"/>
  <c r="L691" i="7"/>
  <c r="L692" i="7"/>
  <c r="L693" i="7"/>
  <c r="L694" i="7"/>
  <c r="L695" i="7"/>
  <c r="L696" i="7"/>
  <c r="L697" i="7"/>
  <c r="L698" i="7"/>
  <c r="L699" i="7"/>
  <c r="L700" i="7"/>
  <c r="L701" i="7"/>
  <c r="L702" i="7"/>
  <c r="L703" i="7"/>
  <c r="L704" i="7"/>
  <c r="L705" i="7"/>
  <c r="L706" i="7"/>
  <c r="L707" i="7"/>
  <c r="L708" i="7"/>
  <c r="L709" i="7"/>
  <c r="L710" i="7"/>
  <c r="L711" i="7"/>
  <c r="L712" i="7"/>
  <c r="L713" i="7"/>
  <c r="L714" i="7"/>
  <c r="L715" i="7"/>
  <c r="L716" i="7"/>
  <c r="L717" i="7"/>
  <c r="L718" i="7"/>
  <c r="L719" i="7"/>
  <c r="L720" i="7"/>
  <c r="L721" i="7"/>
  <c r="L722" i="7"/>
  <c r="L723" i="7"/>
  <c r="L724" i="7"/>
  <c r="L725" i="7"/>
  <c r="L726" i="7"/>
  <c r="L727" i="7"/>
  <c r="L728" i="7"/>
  <c r="L729" i="7"/>
  <c r="L730" i="7"/>
  <c r="L731" i="7"/>
  <c r="L732" i="7"/>
  <c r="L733" i="7"/>
  <c r="L734" i="7"/>
  <c r="L735" i="7"/>
  <c r="L736" i="7"/>
  <c r="L737" i="7"/>
  <c r="L738" i="7"/>
  <c r="L739" i="7"/>
  <c r="L740" i="7"/>
  <c r="L741" i="7"/>
  <c r="L742" i="7"/>
  <c r="L743" i="7"/>
  <c r="L744" i="7"/>
  <c r="L745" i="7"/>
  <c r="L746" i="7"/>
  <c r="L747" i="7"/>
  <c r="L748" i="7"/>
  <c r="L749" i="7"/>
  <c r="L750" i="7"/>
  <c r="L751" i="7"/>
  <c r="L752" i="7"/>
  <c r="L753" i="7"/>
  <c r="L754" i="7"/>
  <c r="L755" i="7"/>
  <c r="L756" i="7"/>
  <c r="L757" i="7"/>
  <c r="L758" i="7"/>
  <c r="L759" i="7"/>
  <c r="L760" i="7"/>
  <c r="L761" i="7"/>
  <c r="L762" i="7"/>
  <c r="L763" i="7"/>
  <c r="L764" i="7"/>
  <c r="L765" i="7"/>
  <c r="L766" i="7"/>
  <c r="L767" i="7"/>
  <c r="L768" i="7"/>
  <c r="L769" i="7"/>
  <c r="L770" i="7"/>
  <c r="L771" i="7"/>
  <c r="L772" i="7"/>
  <c r="L773" i="7"/>
  <c r="L774" i="7"/>
  <c r="L775" i="7"/>
  <c r="L776" i="7"/>
  <c r="L777" i="7"/>
  <c r="L778" i="7"/>
  <c r="L779" i="7"/>
  <c r="L780" i="7"/>
  <c r="L781" i="7"/>
  <c r="L782" i="7"/>
  <c r="L783" i="7"/>
  <c r="L784" i="7"/>
  <c r="L785" i="7"/>
  <c r="L786" i="7"/>
  <c r="L787" i="7"/>
  <c r="L788" i="7"/>
  <c r="L789" i="7"/>
  <c r="L790" i="7"/>
  <c r="L791" i="7"/>
  <c r="L792" i="7"/>
  <c r="L793" i="7"/>
  <c r="L794" i="7"/>
  <c r="L795" i="7"/>
  <c r="L796" i="7"/>
  <c r="L797" i="7"/>
  <c r="L798" i="7"/>
  <c r="L799" i="7"/>
  <c r="L800" i="7"/>
  <c r="L801" i="7"/>
  <c r="L802" i="7"/>
  <c r="L803" i="7"/>
  <c r="L804" i="7"/>
  <c r="L805" i="7"/>
  <c r="L806" i="7"/>
  <c r="L807" i="7"/>
  <c r="L808" i="7"/>
  <c r="L809" i="7"/>
  <c r="L810" i="7"/>
  <c r="L811" i="7"/>
  <c r="L812" i="7"/>
  <c r="L813" i="7"/>
  <c r="L814" i="7"/>
  <c r="L815" i="7"/>
  <c r="L816" i="7"/>
  <c r="L817" i="7"/>
  <c r="L818" i="7"/>
  <c r="L819" i="7"/>
  <c r="L820" i="7"/>
  <c r="L821" i="7"/>
  <c r="L822" i="7"/>
  <c r="L823" i="7"/>
  <c r="L824" i="7"/>
  <c r="L825" i="7"/>
  <c r="L826" i="7"/>
  <c r="L827" i="7"/>
  <c r="L828" i="7"/>
  <c r="L829" i="7"/>
  <c r="L830" i="7"/>
  <c r="L831" i="7"/>
  <c r="L832" i="7"/>
  <c r="L833" i="7"/>
  <c r="L834" i="7"/>
  <c r="L835" i="7"/>
  <c r="L836" i="7"/>
  <c r="L837" i="7"/>
  <c r="L838" i="7"/>
  <c r="L839" i="7"/>
  <c r="L840" i="7"/>
  <c r="L841" i="7"/>
  <c r="L842" i="7"/>
  <c r="L843" i="7"/>
  <c r="L844" i="7"/>
  <c r="L845" i="7"/>
  <c r="L846" i="7"/>
  <c r="L847" i="7"/>
  <c r="L848" i="7"/>
  <c r="L849" i="7"/>
  <c r="L850" i="7"/>
  <c r="L851" i="7"/>
  <c r="L852" i="7"/>
  <c r="L853" i="7"/>
  <c r="L854" i="7"/>
  <c r="L855" i="7"/>
  <c r="L856" i="7"/>
  <c r="L857" i="7"/>
  <c r="L858" i="7"/>
  <c r="L859" i="7"/>
  <c r="L860" i="7"/>
  <c r="L861" i="7"/>
  <c r="L862" i="7"/>
  <c r="L863" i="7"/>
  <c r="L864" i="7"/>
  <c r="L865" i="7"/>
  <c r="L866" i="7"/>
  <c r="L867" i="7"/>
  <c r="L868" i="7"/>
  <c r="L869" i="7"/>
  <c r="L870" i="7"/>
  <c r="L871" i="7"/>
  <c r="L872" i="7"/>
  <c r="L873" i="7"/>
  <c r="L874" i="7"/>
  <c r="L875" i="7"/>
  <c r="L876" i="7"/>
  <c r="L877" i="7"/>
  <c r="L878" i="7"/>
  <c r="L879" i="7"/>
  <c r="L880" i="7"/>
  <c r="L881" i="7"/>
  <c r="L882" i="7"/>
  <c r="L883" i="7"/>
  <c r="L884" i="7"/>
  <c r="L885" i="7"/>
  <c r="L886" i="7"/>
  <c r="L887" i="7"/>
  <c r="L888" i="7"/>
  <c r="L889" i="7"/>
  <c r="L890" i="7"/>
  <c r="L891" i="7"/>
  <c r="L892" i="7"/>
  <c r="L893" i="7"/>
  <c r="L894" i="7"/>
  <c r="L895" i="7"/>
  <c r="L896" i="7"/>
  <c r="L897" i="7"/>
  <c r="L898" i="7"/>
  <c r="L899" i="7"/>
  <c r="L900" i="7"/>
  <c r="L901" i="7"/>
  <c r="L902" i="7"/>
  <c r="L903" i="7"/>
  <c r="L904" i="7"/>
  <c r="L905" i="7"/>
  <c r="L906" i="7"/>
  <c r="L907" i="7"/>
  <c r="L908" i="7"/>
  <c r="L909" i="7"/>
  <c r="L910" i="7"/>
  <c r="L911" i="7"/>
  <c r="L912" i="7"/>
  <c r="L913" i="7"/>
  <c r="L914" i="7"/>
  <c r="L915" i="7"/>
  <c r="L916" i="7"/>
  <c r="L917" i="7"/>
  <c r="L918" i="7"/>
  <c r="L919" i="7"/>
  <c r="L920" i="7"/>
  <c r="L921" i="7"/>
  <c r="L922" i="7"/>
  <c r="L923" i="7"/>
  <c r="L924" i="7"/>
  <c r="L925" i="7"/>
  <c r="L926" i="7"/>
  <c r="L927" i="7"/>
  <c r="L928" i="7"/>
  <c r="L929" i="7"/>
  <c r="L930" i="7"/>
  <c r="L931" i="7"/>
  <c r="L932" i="7"/>
  <c r="L933" i="7"/>
  <c r="L934" i="7"/>
  <c r="L935" i="7"/>
  <c r="L936" i="7"/>
  <c r="L937" i="7"/>
  <c r="L938" i="7"/>
  <c r="L939" i="7"/>
  <c r="L940" i="7"/>
  <c r="L941" i="7"/>
  <c r="L942" i="7"/>
  <c r="L943" i="7"/>
  <c r="L944" i="7"/>
  <c r="L945" i="7"/>
  <c r="L946" i="7"/>
  <c r="L947" i="7"/>
  <c r="L948" i="7"/>
  <c r="L949" i="7"/>
  <c r="L950" i="7"/>
  <c r="L951" i="7"/>
  <c r="L952" i="7"/>
  <c r="L953" i="7"/>
  <c r="L954" i="7"/>
  <c r="L955" i="7"/>
  <c r="L956" i="7"/>
  <c r="L957" i="7"/>
  <c r="L958" i="7"/>
  <c r="L959" i="7"/>
  <c r="L960" i="7"/>
  <c r="L961" i="7"/>
  <c r="L962" i="7"/>
  <c r="L963" i="7"/>
  <c r="L964" i="7"/>
  <c r="L965" i="7"/>
  <c r="L966" i="7"/>
  <c r="L967" i="7"/>
  <c r="L968" i="7"/>
  <c r="L969" i="7"/>
  <c r="L970" i="7"/>
  <c r="L971" i="7"/>
  <c r="L972" i="7"/>
  <c r="L973" i="7"/>
  <c r="L974" i="7"/>
  <c r="L975" i="7"/>
  <c r="L976" i="7"/>
  <c r="L977" i="7"/>
  <c r="L978" i="7"/>
  <c r="L979" i="7"/>
  <c r="L980" i="7"/>
  <c r="L981" i="7"/>
  <c r="L982" i="7"/>
  <c r="L983" i="7"/>
  <c r="L984" i="7"/>
  <c r="L985" i="7"/>
  <c r="L986" i="7"/>
  <c r="L987" i="7"/>
  <c r="L988" i="7"/>
  <c r="L989" i="7"/>
  <c r="L990" i="7"/>
  <c r="L991" i="7"/>
  <c r="L992" i="7"/>
  <c r="L993" i="7"/>
  <c r="L994" i="7"/>
  <c r="L995" i="7"/>
  <c r="L996" i="7"/>
  <c r="L997" i="7"/>
  <c r="L998" i="7"/>
  <c r="L999" i="7"/>
  <c r="L1000" i="7"/>
  <c r="L1001" i="7"/>
  <c r="V14" i="7" l="1"/>
  <c r="V13" i="7"/>
  <c r="N2" i="7"/>
  <c r="N3" i="7"/>
  <c r="N4" i="7"/>
  <c r="N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44" i="7"/>
  <c r="N45" i="7"/>
  <c r="N46" i="7"/>
  <c r="N47" i="7"/>
  <c r="N48" i="7"/>
  <c r="N49" i="7"/>
  <c r="N50" i="7"/>
  <c r="N51" i="7"/>
  <c r="N52" i="7"/>
  <c r="N53" i="7"/>
  <c r="N54" i="7"/>
  <c r="N55" i="7"/>
  <c r="N56" i="7"/>
  <c r="N57" i="7"/>
  <c r="N58" i="7"/>
  <c r="N59" i="7"/>
  <c r="N60" i="7"/>
  <c r="N61" i="7"/>
  <c r="N62" i="7"/>
  <c r="N63" i="7"/>
  <c r="N64" i="7"/>
  <c r="N65" i="7"/>
  <c r="N66" i="7"/>
  <c r="N67" i="7"/>
  <c r="N68" i="7"/>
  <c r="N69" i="7"/>
  <c r="N70" i="7"/>
  <c r="N71" i="7"/>
  <c r="N72" i="7"/>
  <c r="N73" i="7"/>
  <c r="N74" i="7"/>
  <c r="N75" i="7"/>
  <c r="N76" i="7"/>
  <c r="N77" i="7"/>
  <c r="N78" i="7"/>
  <c r="N79" i="7"/>
  <c r="N80" i="7"/>
  <c r="N81" i="7"/>
  <c r="N82" i="7"/>
  <c r="N83" i="7"/>
  <c r="N84" i="7"/>
  <c r="N85" i="7"/>
  <c r="N86" i="7"/>
  <c r="N87" i="7"/>
  <c r="N88" i="7"/>
  <c r="N89" i="7"/>
  <c r="N90" i="7"/>
  <c r="N91" i="7"/>
  <c r="N92" i="7"/>
  <c r="N93" i="7"/>
  <c r="N94" i="7"/>
  <c r="N95" i="7"/>
  <c r="N96" i="7"/>
  <c r="N97" i="7"/>
  <c r="N98" i="7"/>
  <c r="N99" i="7"/>
  <c r="N100" i="7"/>
  <c r="N101" i="7"/>
  <c r="N102" i="7"/>
  <c r="N103" i="7"/>
  <c r="N104" i="7"/>
  <c r="N105" i="7"/>
  <c r="N106" i="7"/>
  <c r="N107" i="7"/>
  <c r="N108" i="7"/>
  <c r="N109" i="7"/>
  <c r="N110" i="7"/>
  <c r="N111" i="7"/>
  <c r="N112" i="7"/>
  <c r="N113" i="7"/>
  <c r="N114" i="7"/>
  <c r="N115" i="7"/>
  <c r="N116" i="7"/>
  <c r="N117" i="7"/>
  <c r="N118" i="7"/>
  <c r="N119" i="7"/>
  <c r="N120" i="7"/>
  <c r="N121" i="7"/>
  <c r="N122" i="7"/>
  <c r="N123" i="7"/>
  <c r="N124" i="7"/>
  <c r="N125" i="7"/>
  <c r="N126" i="7"/>
  <c r="N127" i="7"/>
  <c r="N128" i="7"/>
  <c r="N129" i="7"/>
  <c r="N130" i="7"/>
  <c r="N131" i="7"/>
  <c r="N132" i="7"/>
  <c r="N133" i="7"/>
  <c r="N134" i="7"/>
  <c r="N135" i="7"/>
  <c r="N136" i="7"/>
  <c r="N137" i="7"/>
  <c r="N138" i="7"/>
  <c r="N139" i="7"/>
  <c r="N140" i="7"/>
  <c r="N141" i="7"/>
  <c r="N142" i="7"/>
  <c r="N143" i="7"/>
  <c r="N144" i="7"/>
  <c r="N145" i="7"/>
  <c r="N146" i="7"/>
  <c r="N147" i="7"/>
  <c r="N148" i="7"/>
  <c r="N149" i="7"/>
  <c r="N150" i="7"/>
  <c r="N151" i="7"/>
  <c r="N152" i="7"/>
  <c r="N153" i="7"/>
  <c r="N154" i="7"/>
  <c r="N155" i="7"/>
  <c r="N156" i="7"/>
  <c r="N157" i="7"/>
  <c r="N158" i="7"/>
  <c r="N159" i="7"/>
  <c r="N160" i="7"/>
  <c r="N161" i="7"/>
  <c r="N162" i="7"/>
  <c r="N163" i="7"/>
  <c r="N164" i="7"/>
  <c r="N165" i="7"/>
  <c r="N166" i="7"/>
  <c r="N167" i="7"/>
  <c r="N168" i="7"/>
  <c r="N169" i="7"/>
  <c r="N170" i="7"/>
  <c r="N171" i="7"/>
  <c r="N172" i="7"/>
  <c r="N173" i="7"/>
  <c r="N174" i="7"/>
  <c r="N175" i="7"/>
  <c r="N176" i="7"/>
  <c r="N177" i="7"/>
  <c r="N178" i="7"/>
  <c r="N179" i="7"/>
  <c r="N180" i="7"/>
  <c r="N181" i="7"/>
  <c r="N182" i="7"/>
  <c r="N183" i="7"/>
  <c r="N184" i="7"/>
  <c r="N185" i="7"/>
  <c r="N186" i="7"/>
  <c r="N187" i="7"/>
  <c r="N188" i="7"/>
  <c r="N189" i="7"/>
  <c r="N190" i="7"/>
  <c r="N191" i="7"/>
  <c r="N192" i="7"/>
  <c r="N193" i="7"/>
  <c r="N194" i="7"/>
  <c r="N195" i="7"/>
  <c r="N196" i="7"/>
  <c r="N197" i="7"/>
  <c r="N198" i="7"/>
  <c r="N199" i="7"/>
  <c r="N200" i="7"/>
  <c r="N201" i="7"/>
  <c r="N202" i="7"/>
  <c r="N203" i="7"/>
  <c r="N204" i="7"/>
  <c r="N205" i="7"/>
  <c r="N206" i="7"/>
  <c r="N207" i="7"/>
  <c r="N208" i="7"/>
  <c r="N209" i="7"/>
  <c r="N210" i="7"/>
  <c r="N211" i="7"/>
  <c r="N212" i="7"/>
  <c r="N213" i="7"/>
  <c r="N214" i="7"/>
  <c r="N215" i="7"/>
  <c r="N216" i="7"/>
  <c r="N217" i="7"/>
  <c r="N218" i="7"/>
  <c r="N219" i="7"/>
  <c r="N220" i="7"/>
  <c r="N221" i="7"/>
  <c r="N222" i="7"/>
  <c r="N223" i="7"/>
  <c r="N224" i="7"/>
  <c r="N225" i="7"/>
  <c r="N226" i="7"/>
  <c r="N227" i="7"/>
  <c r="N228" i="7"/>
  <c r="N229" i="7"/>
  <c r="N230" i="7"/>
  <c r="N231" i="7"/>
  <c r="N232" i="7"/>
  <c r="N233" i="7"/>
  <c r="N234" i="7"/>
  <c r="N235" i="7"/>
  <c r="N236" i="7"/>
  <c r="N237" i="7"/>
  <c r="N238" i="7"/>
  <c r="N239" i="7"/>
  <c r="N240" i="7"/>
  <c r="N241" i="7"/>
  <c r="N242" i="7"/>
  <c r="N243" i="7"/>
  <c r="N244" i="7"/>
  <c r="N245" i="7"/>
  <c r="N246" i="7"/>
  <c r="N247" i="7"/>
  <c r="N248" i="7"/>
  <c r="N249" i="7"/>
  <c r="N250" i="7"/>
  <c r="N251" i="7"/>
  <c r="N252" i="7"/>
  <c r="N253" i="7"/>
  <c r="N254" i="7"/>
  <c r="N255" i="7"/>
  <c r="N256" i="7"/>
  <c r="N257" i="7"/>
  <c r="N258" i="7"/>
  <c r="N259" i="7"/>
  <c r="N260" i="7"/>
  <c r="N261" i="7"/>
  <c r="N262" i="7"/>
  <c r="N263" i="7"/>
  <c r="N264" i="7"/>
  <c r="N265" i="7"/>
  <c r="N266" i="7"/>
  <c r="N267" i="7"/>
  <c r="N268" i="7"/>
  <c r="N269" i="7"/>
  <c r="N270" i="7"/>
  <c r="N271" i="7"/>
  <c r="N272" i="7"/>
  <c r="N273" i="7"/>
  <c r="N274" i="7"/>
  <c r="N275" i="7"/>
  <c r="N276" i="7"/>
  <c r="N277" i="7"/>
  <c r="N278" i="7"/>
  <c r="N279" i="7"/>
  <c r="N280" i="7"/>
  <c r="N281" i="7"/>
  <c r="N282" i="7"/>
  <c r="N283" i="7"/>
  <c r="N284" i="7"/>
  <c r="N285" i="7"/>
  <c r="N286" i="7"/>
  <c r="N287" i="7"/>
  <c r="N288" i="7"/>
  <c r="N289" i="7"/>
  <c r="N290" i="7"/>
  <c r="N291" i="7"/>
  <c r="N292" i="7"/>
  <c r="N293" i="7"/>
  <c r="N294" i="7"/>
  <c r="N295" i="7"/>
  <c r="N296" i="7"/>
  <c r="N297" i="7"/>
  <c r="N298" i="7"/>
  <c r="N299" i="7"/>
  <c r="N300" i="7"/>
  <c r="N301" i="7"/>
  <c r="N302" i="7"/>
  <c r="N303" i="7"/>
  <c r="N304" i="7"/>
  <c r="N305" i="7"/>
  <c r="N306" i="7"/>
  <c r="N307" i="7"/>
  <c r="N308" i="7"/>
  <c r="N309" i="7"/>
  <c r="N310" i="7"/>
  <c r="N311" i="7"/>
  <c r="N312" i="7"/>
  <c r="N313" i="7"/>
  <c r="N314" i="7"/>
  <c r="N315" i="7"/>
  <c r="N316" i="7"/>
  <c r="N317" i="7"/>
  <c r="N318" i="7"/>
  <c r="N319" i="7"/>
  <c r="N320" i="7"/>
  <c r="N321" i="7"/>
  <c r="N322" i="7"/>
  <c r="N323" i="7"/>
  <c r="N324" i="7"/>
  <c r="N325" i="7"/>
  <c r="N326" i="7"/>
  <c r="N327" i="7"/>
  <c r="N328" i="7"/>
  <c r="N329" i="7"/>
  <c r="N330" i="7"/>
  <c r="N331" i="7"/>
  <c r="N332" i="7"/>
  <c r="N333" i="7"/>
  <c r="N334" i="7"/>
  <c r="N335" i="7"/>
  <c r="N336" i="7"/>
  <c r="N337" i="7"/>
  <c r="N338" i="7"/>
  <c r="N339" i="7"/>
  <c r="N340" i="7"/>
  <c r="N341" i="7"/>
  <c r="N342" i="7"/>
  <c r="N343" i="7"/>
  <c r="N344" i="7"/>
  <c r="N345" i="7"/>
  <c r="N346" i="7"/>
  <c r="N347" i="7"/>
  <c r="N348" i="7"/>
  <c r="N349" i="7"/>
  <c r="N350" i="7"/>
  <c r="N351" i="7"/>
  <c r="N352" i="7"/>
  <c r="N353" i="7"/>
  <c r="N354" i="7"/>
  <c r="N355" i="7"/>
  <c r="N356" i="7"/>
  <c r="N357" i="7"/>
  <c r="N358" i="7"/>
  <c r="N359" i="7"/>
  <c r="N360" i="7"/>
  <c r="N361" i="7"/>
  <c r="N362" i="7"/>
  <c r="N363" i="7"/>
  <c r="N364" i="7"/>
  <c r="N365" i="7"/>
  <c r="N366" i="7"/>
  <c r="N367" i="7"/>
  <c r="N368" i="7"/>
  <c r="N369" i="7"/>
  <c r="N370" i="7"/>
  <c r="N371" i="7"/>
  <c r="N372" i="7"/>
  <c r="N373" i="7"/>
  <c r="N374" i="7"/>
  <c r="N375" i="7"/>
  <c r="N376" i="7"/>
  <c r="N377" i="7"/>
  <c r="N378" i="7"/>
  <c r="N379" i="7"/>
  <c r="N380" i="7"/>
  <c r="N381" i="7"/>
  <c r="N382" i="7"/>
  <c r="N383" i="7"/>
  <c r="N384" i="7"/>
  <c r="N385" i="7"/>
  <c r="N386" i="7"/>
  <c r="N387" i="7"/>
  <c r="N388" i="7"/>
  <c r="N389" i="7"/>
  <c r="N390" i="7"/>
  <c r="N391" i="7"/>
  <c r="N392" i="7"/>
  <c r="N393" i="7"/>
  <c r="N394" i="7"/>
  <c r="N395" i="7"/>
  <c r="N396" i="7"/>
  <c r="N397" i="7"/>
  <c r="N398" i="7"/>
  <c r="N399" i="7"/>
  <c r="N400" i="7"/>
  <c r="N401" i="7"/>
  <c r="N402" i="7"/>
  <c r="N403" i="7"/>
  <c r="N404" i="7"/>
  <c r="N405" i="7"/>
  <c r="N406" i="7"/>
  <c r="N407" i="7"/>
  <c r="N408" i="7"/>
  <c r="N409" i="7"/>
  <c r="N410" i="7"/>
  <c r="N411" i="7"/>
  <c r="N412" i="7"/>
  <c r="N413" i="7"/>
  <c r="N414" i="7"/>
  <c r="N415" i="7"/>
  <c r="N416" i="7"/>
  <c r="N417" i="7"/>
  <c r="N418" i="7"/>
  <c r="N419" i="7"/>
  <c r="N420" i="7"/>
  <c r="N421" i="7"/>
  <c r="N422" i="7"/>
  <c r="N423" i="7"/>
  <c r="N424" i="7"/>
  <c r="N425" i="7"/>
  <c r="N426" i="7"/>
  <c r="N427" i="7"/>
  <c r="N428" i="7"/>
  <c r="N429" i="7"/>
  <c r="N430" i="7"/>
  <c r="N431" i="7"/>
  <c r="N432" i="7"/>
  <c r="N433" i="7"/>
  <c r="N434" i="7"/>
  <c r="N435" i="7"/>
  <c r="N436" i="7"/>
  <c r="N437" i="7"/>
  <c r="N438" i="7"/>
  <c r="N439" i="7"/>
  <c r="N440" i="7"/>
  <c r="N441" i="7"/>
  <c r="N442" i="7"/>
  <c r="N443" i="7"/>
  <c r="N444" i="7"/>
  <c r="N445" i="7"/>
  <c r="N446" i="7"/>
  <c r="N447" i="7"/>
  <c r="N448" i="7"/>
  <c r="N449" i="7"/>
  <c r="N450" i="7"/>
  <c r="N451" i="7"/>
  <c r="N452" i="7"/>
  <c r="N453" i="7"/>
  <c r="N454" i="7"/>
  <c r="N455" i="7"/>
  <c r="N456" i="7"/>
  <c r="N457" i="7"/>
  <c r="N458" i="7"/>
  <c r="N459" i="7"/>
  <c r="N460" i="7"/>
  <c r="N461" i="7"/>
  <c r="N462" i="7"/>
  <c r="N463" i="7"/>
  <c r="N464" i="7"/>
  <c r="N465" i="7"/>
  <c r="N466" i="7"/>
  <c r="N467" i="7"/>
  <c r="N468" i="7"/>
  <c r="N469" i="7"/>
  <c r="N470" i="7"/>
  <c r="N471" i="7"/>
  <c r="N472" i="7"/>
  <c r="N473" i="7"/>
  <c r="N474" i="7"/>
  <c r="N475" i="7"/>
  <c r="N476" i="7"/>
  <c r="N477" i="7"/>
  <c r="N478" i="7"/>
  <c r="N479" i="7"/>
  <c r="N480" i="7"/>
  <c r="N481" i="7"/>
  <c r="N482" i="7"/>
  <c r="N483" i="7"/>
  <c r="N484" i="7"/>
  <c r="N485" i="7"/>
  <c r="N486" i="7"/>
  <c r="N487" i="7"/>
  <c r="N488" i="7"/>
  <c r="N489" i="7"/>
  <c r="N490" i="7"/>
  <c r="N491" i="7"/>
  <c r="N492" i="7"/>
  <c r="N493" i="7"/>
  <c r="N494" i="7"/>
  <c r="N495" i="7"/>
  <c r="N496" i="7"/>
  <c r="N497" i="7"/>
  <c r="N498" i="7"/>
  <c r="N499" i="7"/>
  <c r="N500" i="7"/>
  <c r="N501" i="7"/>
  <c r="N502" i="7"/>
  <c r="N503" i="7"/>
  <c r="N504" i="7"/>
  <c r="N505" i="7"/>
  <c r="N506" i="7"/>
  <c r="N507" i="7"/>
  <c r="N508" i="7"/>
  <c r="N509" i="7"/>
  <c r="N510" i="7"/>
  <c r="N511" i="7"/>
  <c r="N512" i="7"/>
  <c r="N513" i="7"/>
  <c r="N514" i="7"/>
  <c r="N515" i="7"/>
  <c r="N516" i="7"/>
  <c r="N517" i="7"/>
  <c r="N518" i="7"/>
  <c r="N519" i="7"/>
  <c r="N520" i="7"/>
  <c r="N521" i="7"/>
  <c r="N522" i="7"/>
  <c r="N523" i="7"/>
  <c r="N524" i="7"/>
  <c r="N525" i="7"/>
  <c r="N526" i="7"/>
  <c r="N527" i="7"/>
  <c r="N528" i="7"/>
  <c r="N529" i="7"/>
  <c r="N530" i="7"/>
  <c r="N531" i="7"/>
  <c r="N532" i="7"/>
  <c r="N533" i="7"/>
  <c r="N534" i="7"/>
  <c r="N535" i="7"/>
  <c r="N536" i="7"/>
  <c r="N537" i="7"/>
  <c r="N538" i="7"/>
  <c r="N539" i="7"/>
  <c r="N540" i="7"/>
  <c r="N541" i="7"/>
  <c r="N542" i="7"/>
  <c r="N543" i="7"/>
  <c r="N544" i="7"/>
  <c r="N545" i="7"/>
  <c r="N546" i="7"/>
  <c r="N547" i="7"/>
  <c r="N548" i="7"/>
  <c r="N549" i="7"/>
  <c r="N550" i="7"/>
  <c r="N551" i="7"/>
  <c r="N552" i="7"/>
  <c r="N553" i="7"/>
  <c r="N554" i="7"/>
  <c r="N555" i="7"/>
  <c r="N556" i="7"/>
  <c r="N557" i="7"/>
  <c r="N558" i="7"/>
  <c r="N559" i="7"/>
  <c r="N560" i="7"/>
  <c r="N561" i="7"/>
  <c r="N562" i="7"/>
  <c r="N563" i="7"/>
  <c r="N564" i="7"/>
  <c r="N565" i="7"/>
  <c r="N566" i="7"/>
  <c r="N567" i="7"/>
  <c r="N568" i="7"/>
  <c r="N569" i="7"/>
  <c r="N570" i="7"/>
  <c r="N571" i="7"/>
  <c r="N572" i="7"/>
  <c r="N573" i="7"/>
  <c r="N574" i="7"/>
  <c r="N575" i="7"/>
  <c r="N576" i="7"/>
  <c r="N577" i="7"/>
  <c r="N578" i="7"/>
  <c r="N579" i="7"/>
  <c r="N580" i="7"/>
  <c r="N581" i="7"/>
  <c r="N582" i="7"/>
  <c r="N583" i="7"/>
  <c r="N584" i="7"/>
  <c r="N585" i="7"/>
  <c r="N586" i="7"/>
  <c r="N587" i="7"/>
  <c r="N588" i="7"/>
  <c r="N589" i="7"/>
  <c r="N590" i="7"/>
  <c r="N591" i="7"/>
  <c r="N592" i="7"/>
  <c r="N593" i="7"/>
  <c r="N594" i="7"/>
  <c r="N595" i="7"/>
  <c r="N596" i="7"/>
  <c r="N597" i="7"/>
  <c r="N598" i="7"/>
  <c r="N599" i="7"/>
  <c r="N600" i="7"/>
  <c r="N601" i="7"/>
  <c r="N602" i="7"/>
  <c r="N603" i="7"/>
  <c r="N604" i="7"/>
  <c r="N605" i="7"/>
  <c r="N606" i="7"/>
  <c r="N607" i="7"/>
  <c r="N608" i="7"/>
  <c r="N609" i="7"/>
  <c r="N610" i="7"/>
  <c r="N611" i="7"/>
  <c r="N612" i="7"/>
  <c r="N613" i="7"/>
  <c r="N614" i="7"/>
  <c r="N615" i="7"/>
  <c r="N616" i="7"/>
  <c r="N617" i="7"/>
  <c r="N618" i="7"/>
  <c r="N619" i="7"/>
  <c r="N620" i="7"/>
  <c r="N621" i="7"/>
  <c r="N622" i="7"/>
  <c r="N623" i="7"/>
  <c r="N624" i="7"/>
  <c r="N625" i="7"/>
  <c r="N626" i="7"/>
  <c r="N627" i="7"/>
  <c r="N628" i="7"/>
  <c r="N629" i="7"/>
  <c r="N630" i="7"/>
  <c r="N631" i="7"/>
  <c r="N632" i="7"/>
  <c r="N633" i="7"/>
  <c r="N634" i="7"/>
  <c r="N635" i="7"/>
  <c r="N636" i="7"/>
  <c r="N637" i="7"/>
  <c r="N638" i="7"/>
  <c r="N639" i="7"/>
  <c r="N640" i="7"/>
  <c r="N641" i="7"/>
  <c r="N642" i="7"/>
  <c r="N643" i="7"/>
  <c r="N644" i="7"/>
  <c r="N645" i="7"/>
  <c r="N646" i="7"/>
  <c r="N647" i="7"/>
  <c r="N648" i="7"/>
  <c r="N649" i="7"/>
  <c r="N650" i="7"/>
  <c r="N651" i="7"/>
  <c r="N652" i="7"/>
  <c r="N653" i="7"/>
  <c r="N654" i="7"/>
  <c r="N655" i="7"/>
  <c r="N656" i="7"/>
  <c r="N657" i="7"/>
  <c r="N658" i="7"/>
  <c r="N659" i="7"/>
  <c r="N660" i="7"/>
  <c r="N661" i="7"/>
  <c r="N662" i="7"/>
  <c r="N663" i="7"/>
  <c r="N664" i="7"/>
  <c r="N665" i="7"/>
  <c r="N666" i="7"/>
  <c r="N667" i="7"/>
  <c r="N668" i="7"/>
  <c r="N669" i="7"/>
  <c r="N670" i="7"/>
  <c r="N671" i="7"/>
  <c r="N672" i="7"/>
  <c r="N673" i="7"/>
  <c r="N674" i="7"/>
  <c r="N675" i="7"/>
  <c r="N676" i="7"/>
  <c r="N677" i="7"/>
  <c r="N678" i="7"/>
  <c r="N679" i="7"/>
  <c r="N680" i="7"/>
  <c r="N681" i="7"/>
  <c r="N682" i="7"/>
  <c r="N683" i="7"/>
  <c r="N684" i="7"/>
  <c r="N685" i="7"/>
  <c r="N686" i="7"/>
  <c r="N687" i="7"/>
  <c r="N688" i="7"/>
  <c r="N689" i="7"/>
  <c r="N690" i="7"/>
  <c r="N691" i="7"/>
  <c r="N692" i="7"/>
  <c r="N693" i="7"/>
  <c r="N694" i="7"/>
  <c r="N695" i="7"/>
  <c r="N696" i="7"/>
  <c r="N697" i="7"/>
  <c r="N698" i="7"/>
  <c r="N699" i="7"/>
  <c r="N700" i="7"/>
  <c r="N701" i="7"/>
  <c r="N702" i="7"/>
  <c r="N703" i="7"/>
  <c r="N704" i="7"/>
  <c r="N705" i="7"/>
  <c r="N706" i="7"/>
  <c r="N707" i="7"/>
  <c r="N708" i="7"/>
  <c r="N709" i="7"/>
  <c r="N710" i="7"/>
  <c r="N711" i="7"/>
  <c r="N712" i="7"/>
  <c r="N713" i="7"/>
  <c r="N714" i="7"/>
  <c r="N715" i="7"/>
  <c r="N716" i="7"/>
  <c r="N717" i="7"/>
  <c r="N718" i="7"/>
  <c r="N719" i="7"/>
  <c r="N720" i="7"/>
  <c r="N721" i="7"/>
  <c r="N722" i="7"/>
  <c r="N723" i="7"/>
  <c r="N724" i="7"/>
  <c r="N725" i="7"/>
  <c r="N726" i="7"/>
  <c r="N727" i="7"/>
  <c r="N728" i="7"/>
  <c r="N729" i="7"/>
  <c r="N730" i="7"/>
  <c r="N731" i="7"/>
  <c r="N732" i="7"/>
  <c r="N733" i="7"/>
  <c r="N734" i="7"/>
  <c r="N735" i="7"/>
  <c r="N736" i="7"/>
  <c r="N737" i="7"/>
  <c r="N738" i="7"/>
  <c r="N739" i="7"/>
  <c r="N740" i="7"/>
  <c r="N741" i="7"/>
  <c r="N742" i="7"/>
  <c r="N743" i="7"/>
  <c r="N744" i="7"/>
  <c r="N745" i="7"/>
  <c r="N746" i="7"/>
  <c r="N747" i="7"/>
  <c r="N748" i="7"/>
  <c r="N749" i="7"/>
  <c r="N750" i="7"/>
  <c r="N751" i="7"/>
  <c r="N752" i="7"/>
  <c r="N753" i="7"/>
  <c r="N754" i="7"/>
  <c r="N755" i="7"/>
  <c r="N756" i="7"/>
  <c r="N757" i="7"/>
  <c r="N758" i="7"/>
  <c r="N759" i="7"/>
  <c r="N760" i="7"/>
  <c r="N761" i="7"/>
  <c r="N762" i="7"/>
  <c r="N763" i="7"/>
  <c r="N764" i="7"/>
  <c r="N765" i="7"/>
  <c r="N766" i="7"/>
  <c r="N767" i="7"/>
  <c r="N768" i="7"/>
  <c r="N769" i="7"/>
  <c r="N770" i="7"/>
  <c r="N771" i="7"/>
  <c r="N772" i="7"/>
  <c r="N773" i="7"/>
  <c r="N774" i="7"/>
  <c r="N775" i="7"/>
  <c r="N776" i="7"/>
  <c r="N777" i="7"/>
  <c r="N778" i="7"/>
  <c r="N779" i="7"/>
  <c r="N780" i="7"/>
  <c r="N781" i="7"/>
  <c r="N782" i="7"/>
  <c r="N783" i="7"/>
  <c r="N784" i="7"/>
  <c r="N785" i="7"/>
  <c r="N786" i="7"/>
  <c r="N787" i="7"/>
  <c r="N788" i="7"/>
  <c r="N789" i="7"/>
  <c r="N790" i="7"/>
  <c r="N791" i="7"/>
  <c r="N792" i="7"/>
  <c r="N793" i="7"/>
  <c r="N794" i="7"/>
  <c r="N795" i="7"/>
  <c r="N796" i="7"/>
  <c r="N797" i="7"/>
  <c r="N798" i="7"/>
  <c r="N799" i="7"/>
  <c r="N800" i="7"/>
  <c r="N801" i="7"/>
  <c r="N802" i="7"/>
  <c r="N803" i="7"/>
  <c r="N804" i="7"/>
  <c r="N805" i="7"/>
  <c r="N806" i="7"/>
  <c r="N807" i="7"/>
  <c r="N808" i="7"/>
  <c r="N809" i="7"/>
  <c r="N810" i="7"/>
  <c r="N811" i="7"/>
  <c r="N812" i="7"/>
  <c r="N813" i="7"/>
  <c r="N814" i="7"/>
  <c r="N815" i="7"/>
  <c r="N816" i="7"/>
  <c r="N817" i="7"/>
  <c r="N818" i="7"/>
  <c r="N819" i="7"/>
  <c r="N820" i="7"/>
  <c r="N821" i="7"/>
  <c r="N822" i="7"/>
  <c r="N823" i="7"/>
  <c r="N824" i="7"/>
  <c r="N825" i="7"/>
  <c r="N826" i="7"/>
  <c r="N827" i="7"/>
  <c r="N828" i="7"/>
  <c r="N829" i="7"/>
  <c r="N830" i="7"/>
  <c r="N831" i="7"/>
  <c r="N832" i="7"/>
  <c r="N833" i="7"/>
  <c r="N834" i="7"/>
  <c r="N835" i="7"/>
  <c r="N836" i="7"/>
  <c r="N837" i="7"/>
  <c r="N838" i="7"/>
  <c r="N839" i="7"/>
  <c r="N840" i="7"/>
  <c r="N841" i="7"/>
  <c r="N842" i="7"/>
  <c r="N843" i="7"/>
  <c r="N844" i="7"/>
  <c r="N845" i="7"/>
  <c r="N846" i="7"/>
  <c r="N847" i="7"/>
  <c r="N848" i="7"/>
  <c r="N849" i="7"/>
  <c r="N850" i="7"/>
  <c r="N851" i="7"/>
  <c r="N852" i="7"/>
  <c r="N853" i="7"/>
  <c r="N854" i="7"/>
  <c r="N855" i="7"/>
  <c r="N856" i="7"/>
  <c r="N857" i="7"/>
  <c r="N858" i="7"/>
  <c r="N859" i="7"/>
  <c r="N860" i="7"/>
  <c r="N861" i="7"/>
  <c r="N862" i="7"/>
  <c r="N863" i="7"/>
  <c r="N864" i="7"/>
  <c r="N865" i="7"/>
  <c r="N866" i="7"/>
  <c r="N867" i="7"/>
  <c r="N868" i="7"/>
  <c r="N869" i="7"/>
  <c r="N870" i="7"/>
  <c r="N871" i="7"/>
  <c r="N872" i="7"/>
  <c r="N873" i="7"/>
  <c r="N874" i="7"/>
  <c r="N875" i="7"/>
  <c r="N876" i="7"/>
  <c r="N877" i="7"/>
  <c r="N878" i="7"/>
  <c r="N879" i="7"/>
  <c r="N880" i="7"/>
  <c r="N881" i="7"/>
  <c r="N882" i="7"/>
  <c r="N883" i="7"/>
  <c r="N884" i="7"/>
  <c r="N885" i="7"/>
  <c r="N886" i="7"/>
  <c r="N887" i="7"/>
  <c r="N888" i="7"/>
  <c r="N889" i="7"/>
  <c r="N890" i="7"/>
  <c r="N891" i="7"/>
  <c r="N892" i="7"/>
  <c r="N893" i="7"/>
  <c r="N894" i="7"/>
  <c r="N895" i="7"/>
  <c r="N896" i="7"/>
  <c r="N897" i="7"/>
  <c r="N898" i="7"/>
  <c r="N899" i="7"/>
  <c r="N900" i="7"/>
  <c r="N901" i="7"/>
  <c r="N902" i="7"/>
  <c r="N903" i="7"/>
  <c r="N904" i="7"/>
  <c r="N905" i="7"/>
  <c r="N906" i="7"/>
  <c r="N907" i="7"/>
  <c r="N908" i="7"/>
  <c r="N909" i="7"/>
  <c r="N910" i="7"/>
  <c r="N911" i="7"/>
  <c r="N912" i="7"/>
  <c r="N913" i="7"/>
  <c r="N914" i="7"/>
  <c r="N915" i="7"/>
  <c r="N916" i="7"/>
  <c r="N917" i="7"/>
  <c r="N918" i="7"/>
  <c r="N919" i="7"/>
  <c r="N920" i="7"/>
  <c r="N921" i="7"/>
  <c r="N922" i="7"/>
  <c r="N923" i="7"/>
  <c r="N924" i="7"/>
  <c r="N925" i="7"/>
  <c r="N926" i="7"/>
  <c r="N927" i="7"/>
  <c r="N928" i="7"/>
  <c r="N929" i="7"/>
  <c r="N930" i="7"/>
  <c r="N931" i="7"/>
  <c r="N932" i="7"/>
  <c r="N933" i="7"/>
  <c r="N934" i="7"/>
  <c r="N935" i="7"/>
  <c r="N936" i="7"/>
  <c r="N937" i="7"/>
  <c r="N938" i="7"/>
  <c r="N939" i="7"/>
  <c r="N940" i="7"/>
  <c r="N941" i="7"/>
  <c r="N942" i="7"/>
  <c r="N943" i="7"/>
  <c r="N944" i="7"/>
  <c r="N945" i="7"/>
  <c r="N946" i="7"/>
  <c r="N947" i="7"/>
  <c r="N948" i="7"/>
  <c r="N949" i="7"/>
  <c r="N950" i="7"/>
  <c r="N951" i="7"/>
  <c r="N952" i="7"/>
  <c r="N953" i="7"/>
  <c r="N954" i="7"/>
  <c r="N955" i="7"/>
  <c r="N956" i="7"/>
  <c r="N957" i="7"/>
  <c r="N958" i="7"/>
  <c r="N959" i="7"/>
  <c r="N960" i="7"/>
  <c r="N961" i="7"/>
  <c r="N962" i="7"/>
  <c r="N963" i="7"/>
  <c r="N964" i="7"/>
  <c r="N965" i="7"/>
  <c r="N966" i="7"/>
  <c r="N967" i="7"/>
  <c r="N968" i="7"/>
  <c r="N969" i="7"/>
  <c r="N970" i="7"/>
  <c r="N971" i="7"/>
  <c r="N972" i="7"/>
  <c r="N973" i="7"/>
  <c r="N974" i="7"/>
  <c r="N975" i="7"/>
  <c r="N976" i="7"/>
  <c r="N977" i="7"/>
  <c r="N978" i="7"/>
  <c r="N979" i="7"/>
  <c r="N980" i="7"/>
  <c r="N981" i="7"/>
  <c r="N982" i="7"/>
  <c r="N983" i="7"/>
  <c r="N984" i="7"/>
  <c r="N985" i="7"/>
  <c r="N986" i="7"/>
  <c r="N987" i="7"/>
  <c r="N988" i="7"/>
  <c r="N989" i="7"/>
  <c r="N990" i="7"/>
  <c r="N991" i="7"/>
  <c r="N992" i="7"/>
  <c r="N993" i="7"/>
  <c r="N994" i="7"/>
  <c r="N995" i="7"/>
  <c r="N996" i="7"/>
  <c r="N997" i="7"/>
  <c r="N998" i="7"/>
  <c r="N999" i="7"/>
  <c r="N1000" i="7"/>
  <c r="N1001" i="7"/>
  <c r="K2" i="7"/>
  <c r="K3" i="7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74" i="7"/>
  <c r="K75" i="7"/>
  <c r="K76" i="7"/>
  <c r="K77" i="7"/>
  <c r="K78" i="7"/>
  <c r="K79" i="7"/>
  <c r="K80" i="7"/>
  <c r="K81" i="7"/>
  <c r="K82" i="7"/>
  <c r="K83" i="7"/>
  <c r="K84" i="7"/>
  <c r="K85" i="7"/>
  <c r="K86" i="7"/>
  <c r="K87" i="7"/>
  <c r="K88" i="7"/>
  <c r="K89" i="7"/>
  <c r="K90" i="7"/>
  <c r="K91" i="7"/>
  <c r="K92" i="7"/>
  <c r="K93" i="7"/>
  <c r="K94" i="7"/>
  <c r="K95" i="7"/>
  <c r="K96" i="7"/>
  <c r="K97" i="7"/>
  <c r="K98" i="7"/>
  <c r="K99" i="7"/>
  <c r="K100" i="7"/>
  <c r="K101" i="7"/>
  <c r="K102" i="7"/>
  <c r="K103" i="7"/>
  <c r="K104" i="7"/>
  <c r="K105" i="7"/>
  <c r="K106" i="7"/>
  <c r="K107" i="7"/>
  <c r="K108" i="7"/>
  <c r="K109" i="7"/>
  <c r="K110" i="7"/>
  <c r="K111" i="7"/>
  <c r="K112" i="7"/>
  <c r="K113" i="7"/>
  <c r="K114" i="7"/>
  <c r="K115" i="7"/>
  <c r="K116" i="7"/>
  <c r="K117" i="7"/>
  <c r="K118" i="7"/>
  <c r="K119" i="7"/>
  <c r="K120" i="7"/>
  <c r="K121" i="7"/>
  <c r="K122" i="7"/>
  <c r="K123" i="7"/>
  <c r="K124" i="7"/>
  <c r="K125" i="7"/>
  <c r="K126" i="7"/>
  <c r="K127" i="7"/>
  <c r="K128" i="7"/>
  <c r="K129" i="7"/>
  <c r="K130" i="7"/>
  <c r="K131" i="7"/>
  <c r="K132" i="7"/>
  <c r="K133" i="7"/>
  <c r="K134" i="7"/>
  <c r="K135" i="7"/>
  <c r="K136" i="7"/>
  <c r="K137" i="7"/>
  <c r="K138" i="7"/>
  <c r="K139" i="7"/>
  <c r="K140" i="7"/>
  <c r="K141" i="7"/>
  <c r="K142" i="7"/>
  <c r="K143" i="7"/>
  <c r="K144" i="7"/>
  <c r="K145" i="7"/>
  <c r="K146" i="7"/>
  <c r="K147" i="7"/>
  <c r="K148" i="7"/>
  <c r="K149" i="7"/>
  <c r="K150" i="7"/>
  <c r="K151" i="7"/>
  <c r="K152" i="7"/>
  <c r="K153" i="7"/>
  <c r="K154" i="7"/>
  <c r="K155" i="7"/>
  <c r="K156" i="7"/>
  <c r="K157" i="7"/>
  <c r="K158" i="7"/>
  <c r="K159" i="7"/>
  <c r="K160" i="7"/>
  <c r="K161" i="7"/>
  <c r="K162" i="7"/>
  <c r="K163" i="7"/>
  <c r="K164" i="7"/>
  <c r="K165" i="7"/>
  <c r="K166" i="7"/>
  <c r="K167" i="7"/>
  <c r="K168" i="7"/>
  <c r="K169" i="7"/>
  <c r="K170" i="7"/>
  <c r="K171" i="7"/>
  <c r="K172" i="7"/>
  <c r="K173" i="7"/>
  <c r="K174" i="7"/>
  <c r="K175" i="7"/>
  <c r="K176" i="7"/>
  <c r="K177" i="7"/>
  <c r="K178" i="7"/>
  <c r="K179" i="7"/>
  <c r="K180" i="7"/>
  <c r="K181" i="7"/>
  <c r="K182" i="7"/>
  <c r="K183" i="7"/>
  <c r="K184" i="7"/>
  <c r="K185" i="7"/>
  <c r="K186" i="7"/>
  <c r="K187" i="7"/>
  <c r="K188" i="7"/>
  <c r="K189" i="7"/>
  <c r="K190" i="7"/>
  <c r="K191" i="7"/>
  <c r="K192" i="7"/>
  <c r="K193" i="7"/>
  <c r="K194" i="7"/>
  <c r="K195" i="7"/>
  <c r="K196" i="7"/>
  <c r="K197" i="7"/>
  <c r="K198" i="7"/>
  <c r="K199" i="7"/>
  <c r="K200" i="7"/>
  <c r="K201" i="7"/>
  <c r="K202" i="7"/>
  <c r="K203" i="7"/>
  <c r="K204" i="7"/>
  <c r="K205" i="7"/>
  <c r="K206" i="7"/>
  <c r="K207" i="7"/>
  <c r="K208" i="7"/>
  <c r="K209" i="7"/>
  <c r="K210" i="7"/>
  <c r="K211" i="7"/>
  <c r="K212" i="7"/>
  <c r="K213" i="7"/>
  <c r="K214" i="7"/>
  <c r="K215" i="7"/>
  <c r="K216" i="7"/>
  <c r="K217" i="7"/>
  <c r="K218" i="7"/>
  <c r="K219" i="7"/>
  <c r="K220" i="7"/>
  <c r="K221" i="7"/>
  <c r="K222" i="7"/>
  <c r="K223" i="7"/>
  <c r="K224" i="7"/>
  <c r="K225" i="7"/>
  <c r="K226" i="7"/>
  <c r="K227" i="7"/>
  <c r="K228" i="7"/>
  <c r="K229" i="7"/>
  <c r="K230" i="7"/>
  <c r="K231" i="7"/>
  <c r="K232" i="7"/>
  <c r="K233" i="7"/>
  <c r="K234" i="7"/>
  <c r="K235" i="7"/>
  <c r="K236" i="7"/>
  <c r="K237" i="7"/>
  <c r="K238" i="7"/>
  <c r="K239" i="7"/>
  <c r="K240" i="7"/>
  <c r="K241" i="7"/>
  <c r="K242" i="7"/>
  <c r="K243" i="7"/>
  <c r="K244" i="7"/>
  <c r="K245" i="7"/>
  <c r="K246" i="7"/>
  <c r="K247" i="7"/>
  <c r="K248" i="7"/>
  <c r="K249" i="7"/>
  <c r="K250" i="7"/>
  <c r="K251" i="7"/>
  <c r="K252" i="7"/>
  <c r="K253" i="7"/>
  <c r="K254" i="7"/>
  <c r="K255" i="7"/>
  <c r="K256" i="7"/>
  <c r="K257" i="7"/>
  <c r="K258" i="7"/>
  <c r="K259" i="7"/>
  <c r="K260" i="7"/>
  <c r="K261" i="7"/>
  <c r="K262" i="7"/>
  <c r="K263" i="7"/>
  <c r="K264" i="7"/>
  <c r="K265" i="7"/>
  <c r="K266" i="7"/>
  <c r="K267" i="7"/>
  <c r="K268" i="7"/>
  <c r="K269" i="7"/>
  <c r="K270" i="7"/>
  <c r="K271" i="7"/>
  <c r="K272" i="7"/>
  <c r="K273" i="7"/>
  <c r="K274" i="7"/>
  <c r="K275" i="7"/>
  <c r="K276" i="7"/>
  <c r="K277" i="7"/>
  <c r="K278" i="7"/>
  <c r="K279" i="7"/>
  <c r="K280" i="7"/>
  <c r="K281" i="7"/>
  <c r="K282" i="7"/>
  <c r="K283" i="7"/>
  <c r="K284" i="7"/>
  <c r="K285" i="7"/>
  <c r="K286" i="7"/>
  <c r="K287" i="7"/>
  <c r="K288" i="7"/>
  <c r="K289" i="7"/>
  <c r="K290" i="7"/>
  <c r="K291" i="7"/>
  <c r="K292" i="7"/>
  <c r="K293" i="7"/>
  <c r="K294" i="7"/>
  <c r="K295" i="7"/>
  <c r="K296" i="7"/>
  <c r="K297" i="7"/>
  <c r="K298" i="7"/>
  <c r="K299" i="7"/>
  <c r="K300" i="7"/>
  <c r="K301" i="7"/>
  <c r="K302" i="7"/>
  <c r="K303" i="7"/>
  <c r="K304" i="7"/>
  <c r="K305" i="7"/>
  <c r="K306" i="7"/>
  <c r="K307" i="7"/>
  <c r="K308" i="7"/>
  <c r="K309" i="7"/>
  <c r="K310" i="7"/>
  <c r="K311" i="7"/>
  <c r="K312" i="7"/>
  <c r="K313" i="7"/>
  <c r="K314" i="7"/>
  <c r="K315" i="7"/>
  <c r="K316" i="7"/>
  <c r="K317" i="7"/>
  <c r="K318" i="7"/>
  <c r="K319" i="7"/>
  <c r="K320" i="7"/>
  <c r="K321" i="7"/>
  <c r="K322" i="7"/>
  <c r="K323" i="7"/>
  <c r="K324" i="7"/>
  <c r="K325" i="7"/>
  <c r="K326" i="7"/>
  <c r="K327" i="7"/>
  <c r="K328" i="7"/>
  <c r="K329" i="7"/>
  <c r="K330" i="7"/>
  <c r="K331" i="7"/>
  <c r="K332" i="7"/>
  <c r="K333" i="7"/>
  <c r="K334" i="7"/>
  <c r="K335" i="7"/>
  <c r="K336" i="7"/>
  <c r="K337" i="7"/>
  <c r="K338" i="7"/>
  <c r="K339" i="7"/>
  <c r="K340" i="7"/>
  <c r="K341" i="7"/>
  <c r="K342" i="7"/>
  <c r="K343" i="7"/>
  <c r="K344" i="7"/>
  <c r="K345" i="7"/>
  <c r="K346" i="7"/>
  <c r="K347" i="7"/>
  <c r="K348" i="7"/>
  <c r="K349" i="7"/>
  <c r="K350" i="7"/>
  <c r="K351" i="7"/>
  <c r="K352" i="7"/>
  <c r="K353" i="7"/>
  <c r="K354" i="7"/>
  <c r="K355" i="7"/>
  <c r="K356" i="7"/>
  <c r="K357" i="7"/>
  <c r="K358" i="7"/>
  <c r="K359" i="7"/>
  <c r="K360" i="7"/>
  <c r="K361" i="7"/>
  <c r="K362" i="7"/>
  <c r="K363" i="7"/>
  <c r="K364" i="7"/>
  <c r="K365" i="7"/>
  <c r="K366" i="7"/>
  <c r="K367" i="7"/>
  <c r="K368" i="7"/>
  <c r="K369" i="7"/>
  <c r="K370" i="7"/>
  <c r="K371" i="7"/>
  <c r="K372" i="7"/>
  <c r="K373" i="7"/>
  <c r="K374" i="7"/>
  <c r="K375" i="7"/>
  <c r="K376" i="7"/>
  <c r="K377" i="7"/>
  <c r="K378" i="7"/>
  <c r="K379" i="7"/>
  <c r="K380" i="7"/>
  <c r="K381" i="7"/>
  <c r="K382" i="7"/>
  <c r="K383" i="7"/>
  <c r="K384" i="7"/>
  <c r="K385" i="7"/>
  <c r="K386" i="7"/>
  <c r="K387" i="7"/>
  <c r="K388" i="7"/>
  <c r="K389" i="7"/>
  <c r="K390" i="7"/>
  <c r="K391" i="7"/>
  <c r="K392" i="7"/>
  <c r="K393" i="7"/>
  <c r="K394" i="7"/>
  <c r="K395" i="7"/>
  <c r="K396" i="7"/>
  <c r="K397" i="7"/>
  <c r="K398" i="7"/>
  <c r="K399" i="7"/>
  <c r="K400" i="7"/>
  <c r="K401" i="7"/>
  <c r="K402" i="7"/>
  <c r="K403" i="7"/>
  <c r="K404" i="7"/>
  <c r="K405" i="7"/>
  <c r="K406" i="7"/>
  <c r="K407" i="7"/>
  <c r="K408" i="7"/>
  <c r="K409" i="7"/>
  <c r="K410" i="7"/>
  <c r="K411" i="7"/>
  <c r="K412" i="7"/>
  <c r="K413" i="7"/>
  <c r="K414" i="7"/>
  <c r="K415" i="7"/>
  <c r="K416" i="7"/>
  <c r="K417" i="7"/>
  <c r="K418" i="7"/>
  <c r="K419" i="7"/>
  <c r="K420" i="7"/>
  <c r="K421" i="7"/>
  <c r="K422" i="7"/>
  <c r="K423" i="7"/>
  <c r="K424" i="7"/>
  <c r="K425" i="7"/>
  <c r="K426" i="7"/>
  <c r="K427" i="7"/>
  <c r="K428" i="7"/>
  <c r="K429" i="7"/>
  <c r="K430" i="7"/>
  <c r="K431" i="7"/>
  <c r="K432" i="7"/>
  <c r="K433" i="7"/>
  <c r="K434" i="7"/>
  <c r="K435" i="7"/>
  <c r="K436" i="7"/>
  <c r="K437" i="7"/>
  <c r="K438" i="7"/>
  <c r="K439" i="7"/>
  <c r="K440" i="7"/>
  <c r="K441" i="7"/>
  <c r="K442" i="7"/>
  <c r="K443" i="7"/>
  <c r="K444" i="7"/>
  <c r="K445" i="7"/>
  <c r="K446" i="7"/>
  <c r="K447" i="7"/>
  <c r="K448" i="7"/>
  <c r="K449" i="7"/>
  <c r="K450" i="7"/>
  <c r="K451" i="7"/>
  <c r="K452" i="7"/>
  <c r="K453" i="7"/>
  <c r="K454" i="7"/>
  <c r="K455" i="7"/>
  <c r="K456" i="7"/>
  <c r="K457" i="7"/>
  <c r="K458" i="7"/>
  <c r="K459" i="7"/>
  <c r="K460" i="7"/>
  <c r="K461" i="7"/>
  <c r="K462" i="7"/>
  <c r="K463" i="7"/>
  <c r="K464" i="7"/>
  <c r="K465" i="7"/>
  <c r="K466" i="7"/>
  <c r="K467" i="7"/>
  <c r="K468" i="7"/>
  <c r="K469" i="7"/>
  <c r="K470" i="7"/>
  <c r="K471" i="7"/>
  <c r="K472" i="7"/>
  <c r="K473" i="7"/>
  <c r="K474" i="7"/>
  <c r="K475" i="7"/>
  <c r="K476" i="7"/>
  <c r="K477" i="7"/>
  <c r="K478" i="7"/>
  <c r="K479" i="7"/>
  <c r="K480" i="7"/>
  <c r="K481" i="7"/>
  <c r="K482" i="7"/>
  <c r="K483" i="7"/>
  <c r="K484" i="7"/>
  <c r="K485" i="7"/>
  <c r="K486" i="7"/>
  <c r="K487" i="7"/>
  <c r="K488" i="7"/>
  <c r="K489" i="7"/>
  <c r="K490" i="7"/>
  <c r="K491" i="7"/>
  <c r="K492" i="7"/>
  <c r="K493" i="7"/>
  <c r="K494" i="7"/>
  <c r="K495" i="7"/>
  <c r="K496" i="7"/>
  <c r="K497" i="7"/>
  <c r="K498" i="7"/>
  <c r="K499" i="7"/>
  <c r="K500" i="7"/>
  <c r="K501" i="7"/>
  <c r="K502" i="7"/>
  <c r="K503" i="7"/>
  <c r="K504" i="7"/>
  <c r="K505" i="7"/>
  <c r="K506" i="7"/>
  <c r="K507" i="7"/>
  <c r="K508" i="7"/>
  <c r="K509" i="7"/>
  <c r="K510" i="7"/>
  <c r="K511" i="7"/>
  <c r="K512" i="7"/>
  <c r="K513" i="7"/>
  <c r="K514" i="7"/>
  <c r="K515" i="7"/>
  <c r="K516" i="7"/>
  <c r="K517" i="7"/>
  <c r="K518" i="7"/>
  <c r="K519" i="7"/>
  <c r="K520" i="7"/>
  <c r="K521" i="7"/>
  <c r="K522" i="7"/>
  <c r="K523" i="7"/>
  <c r="K524" i="7"/>
  <c r="K525" i="7"/>
  <c r="K526" i="7"/>
  <c r="K527" i="7"/>
  <c r="K528" i="7"/>
  <c r="K529" i="7"/>
  <c r="K530" i="7"/>
  <c r="K531" i="7"/>
  <c r="K532" i="7"/>
  <c r="K533" i="7"/>
  <c r="K534" i="7"/>
  <c r="K535" i="7"/>
  <c r="K536" i="7"/>
  <c r="K537" i="7"/>
  <c r="K538" i="7"/>
  <c r="K539" i="7"/>
  <c r="K540" i="7"/>
  <c r="K541" i="7"/>
  <c r="K542" i="7"/>
  <c r="K543" i="7"/>
  <c r="K544" i="7"/>
  <c r="K545" i="7"/>
  <c r="K546" i="7"/>
  <c r="K547" i="7"/>
  <c r="K548" i="7"/>
  <c r="K549" i="7"/>
  <c r="K550" i="7"/>
  <c r="K551" i="7"/>
  <c r="K552" i="7"/>
  <c r="K553" i="7"/>
  <c r="K554" i="7"/>
  <c r="K555" i="7"/>
  <c r="K556" i="7"/>
  <c r="K557" i="7"/>
  <c r="K558" i="7"/>
  <c r="K559" i="7"/>
  <c r="K560" i="7"/>
  <c r="K561" i="7"/>
  <c r="K562" i="7"/>
  <c r="K563" i="7"/>
  <c r="K564" i="7"/>
  <c r="K565" i="7"/>
  <c r="K566" i="7"/>
  <c r="K567" i="7"/>
  <c r="K568" i="7"/>
  <c r="K569" i="7"/>
  <c r="K570" i="7"/>
  <c r="K571" i="7"/>
  <c r="K572" i="7"/>
  <c r="K573" i="7"/>
  <c r="K574" i="7"/>
  <c r="K575" i="7"/>
  <c r="K576" i="7"/>
  <c r="K577" i="7"/>
  <c r="K578" i="7"/>
  <c r="K579" i="7"/>
  <c r="K580" i="7"/>
  <c r="K581" i="7"/>
  <c r="K582" i="7"/>
  <c r="K583" i="7"/>
  <c r="K584" i="7"/>
  <c r="K585" i="7"/>
  <c r="K586" i="7"/>
  <c r="K587" i="7"/>
  <c r="K588" i="7"/>
  <c r="K589" i="7"/>
  <c r="K590" i="7"/>
  <c r="K591" i="7"/>
  <c r="K592" i="7"/>
  <c r="K593" i="7"/>
  <c r="K594" i="7"/>
  <c r="K595" i="7"/>
  <c r="K596" i="7"/>
  <c r="K597" i="7"/>
  <c r="K598" i="7"/>
  <c r="K599" i="7"/>
  <c r="K600" i="7"/>
  <c r="K601" i="7"/>
  <c r="K602" i="7"/>
  <c r="K603" i="7"/>
  <c r="K604" i="7"/>
  <c r="K605" i="7"/>
  <c r="K606" i="7"/>
  <c r="K607" i="7"/>
  <c r="K608" i="7"/>
  <c r="K609" i="7"/>
  <c r="K610" i="7"/>
  <c r="K611" i="7"/>
  <c r="K612" i="7"/>
  <c r="K613" i="7"/>
  <c r="K614" i="7"/>
  <c r="K615" i="7"/>
  <c r="K616" i="7"/>
  <c r="K617" i="7"/>
  <c r="K618" i="7"/>
  <c r="K619" i="7"/>
  <c r="K620" i="7"/>
  <c r="K621" i="7"/>
  <c r="K622" i="7"/>
  <c r="K623" i="7"/>
  <c r="K624" i="7"/>
  <c r="K625" i="7"/>
  <c r="K626" i="7"/>
  <c r="K627" i="7"/>
  <c r="K628" i="7"/>
  <c r="K629" i="7"/>
  <c r="K630" i="7"/>
  <c r="K631" i="7"/>
  <c r="K632" i="7"/>
  <c r="K633" i="7"/>
  <c r="K634" i="7"/>
  <c r="K635" i="7"/>
  <c r="K636" i="7"/>
  <c r="K637" i="7"/>
  <c r="K638" i="7"/>
  <c r="K639" i="7"/>
  <c r="K640" i="7"/>
  <c r="K641" i="7"/>
  <c r="K642" i="7"/>
  <c r="K643" i="7"/>
  <c r="K644" i="7"/>
  <c r="K645" i="7"/>
  <c r="K646" i="7"/>
  <c r="K647" i="7"/>
  <c r="K648" i="7"/>
  <c r="K649" i="7"/>
  <c r="K650" i="7"/>
  <c r="K651" i="7"/>
  <c r="K652" i="7"/>
  <c r="K653" i="7"/>
  <c r="K654" i="7"/>
  <c r="K655" i="7"/>
  <c r="K656" i="7"/>
  <c r="K657" i="7"/>
  <c r="K658" i="7"/>
  <c r="K659" i="7"/>
  <c r="K660" i="7"/>
  <c r="K661" i="7"/>
  <c r="K662" i="7"/>
  <c r="K663" i="7"/>
  <c r="K664" i="7"/>
  <c r="K665" i="7"/>
  <c r="K666" i="7"/>
  <c r="K667" i="7"/>
  <c r="K668" i="7"/>
  <c r="K669" i="7"/>
  <c r="K670" i="7"/>
  <c r="K671" i="7"/>
  <c r="K672" i="7"/>
  <c r="K673" i="7"/>
  <c r="K674" i="7"/>
  <c r="K675" i="7"/>
  <c r="K676" i="7"/>
  <c r="K677" i="7"/>
  <c r="K678" i="7"/>
  <c r="K679" i="7"/>
  <c r="K680" i="7"/>
  <c r="K681" i="7"/>
  <c r="K682" i="7"/>
  <c r="K683" i="7"/>
  <c r="K684" i="7"/>
  <c r="K685" i="7"/>
  <c r="K686" i="7"/>
  <c r="K687" i="7"/>
  <c r="K688" i="7"/>
  <c r="K689" i="7"/>
  <c r="K690" i="7"/>
  <c r="K691" i="7"/>
  <c r="K692" i="7"/>
  <c r="K693" i="7"/>
  <c r="K694" i="7"/>
  <c r="K695" i="7"/>
  <c r="K696" i="7"/>
  <c r="K697" i="7"/>
  <c r="K698" i="7"/>
  <c r="K699" i="7"/>
  <c r="K700" i="7"/>
  <c r="K701" i="7"/>
  <c r="K702" i="7"/>
  <c r="K703" i="7"/>
  <c r="K704" i="7"/>
  <c r="K705" i="7"/>
  <c r="K706" i="7"/>
  <c r="K707" i="7"/>
  <c r="K708" i="7"/>
  <c r="K709" i="7"/>
  <c r="K710" i="7"/>
  <c r="K711" i="7"/>
  <c r="K712" i="7"/>
  <c r="K713" i="7"/>
  <c r="K714" i="7"/>
  <c r="K715" i="7"/>
  <c r="K716" i="7"/>
  <c r="K717" i="7"/>
  <c r="K718" i="7"/>
  <c r="K719" i="7"/>
  <c r="K720" i="7"/>
  <c r="K721" i="7"/>
  <c r="K722" i="7"/>
  <c r="K723" i="7"/>
  <c r="K724" i="7"/>
  <c r="K725" i="7"/>
  <c r="K726" i="7"/>
  <c r="K727" i="7"/>
  <c r="K728" i="7"/>
  <c r="K729" i="7"/>
  <c r="K730" i="7"/>
  <c r="K731" i="7"/>
  <c r="K732" i="7"/>
  <c r="K733" i="7"/>
  <c r="K734" i="7"/>
  <c r="K735" i="7"/>
  <c r="K736" i="7"/>
  <c r="K737" i="7"/>
  <c r="K738" i="7"/>
  <c r="K739" i="7"/>
  <c r="K740" i="7"/>
  <c r="K741" i="7"/>
  <c r="K742" i="7"/>
  <c r="K743" i="7"/>
  <c r="K744" i="7"/>
  <c r="K745" i="7"/>
  <c r="K746" i="7"/>
  <c r="K747" i="7"/>
  <c r="K748" i="7"/>
  <c r="K749" i="7"/>
  <c r="K750" i="7"/>
  <c r="K751" i="7"/>
  <c r="K752" i="7"/>
  <c r="K753" i="7"/>
  <c r="K754" i="7"/>
  <c r="K755" i="7"/>
  <c r="K756" i="7"/>
  <c r="K757" i="7"/>
  <c r="K758" i="7"/>
  <c r="K759" i="7"/>
  <c r="K760" i="7"/>
  <c r="K761" i="7"/>
  <c r="K762" i="7"/>
  <c r="K763" i="7"/>
  <c r="K764" i="7"/>
  <c r="K765" i="7"/>
  <c r="K766" i="7"/>
  <c r="K767" i="7"/>
  <c r="K768" i="7"/>
  <c r="K769" i="7"/>
  <c r="K770" i="7"/>
  <c r="K771" i="7"/>
  <c r="K772" i="7"/>
  <c r="K773" i="7"/>
  <c r="K774" i="7"/>
  <c r="K775" i="7"/>
  <c r="K776" i="7"/>
  <c r="K777" i="7"/>
  <c r="K778" i="7"/>
  <c r="K779" i="7"/>
  <c r="K780" i="7"/>
  <c r="K781" i="7"/>
  <c r="K782" i="7"/>
  <c r="K783" i="7"/>
  <c r="K784" i="7"/>
  <c r="K785" i="7"/>
  <c r="K786" i="7"/>
  <c r="K787" i="7"/>
  <c r="K788" i="7"/>
  <c r="K789" i="7"/>
  <c r="K790" i="7"/>
  <c r="K791" i="7"/>
  <c r="K792" i="7"/>
  <c r="K793" i="7"/>
  <c r="K794" i="7"/>
  <c r="K795" i="7"/>
  <c r="K796" i="7"/>
  <c r="K797" i="7"/>
  <c r="K798" i="7"/>
  <c r="K799" i="7"/>
  <c r="K800" i="7"/>
  <c r="K801" i="7"/>
  <c r="K802" i="7"/>
  <c r="K803" i="7"/>
  <c r="K804" i="7"/>
  <c r="K805" i="7"/>
  <c r="K806" i="7"/>
  <c r="K807" i="7"/>
  <c r="K808" i="7"/>
  <c r="K809" i="7"/>
  <c r="K810" i="7"/>
  <c r="K811" i="7"/>
  <c r="K812" i="7"/>
  <c r="K813" i="7"/>
  <c r="K814" i="7"/>
  <c r="K815" i="7"/>
  <c r="K816" i="7"/>
  <c r="K817" i="7"/>
  <c r="K818" i="7"/>
  <c r="K819" i="7"/>
  <c r="K820" i="7"/>
  <c r="K821" i="7"/>
  <c r="K822" i="7"/>
  <c r="K823" i="7"/>
  <c r="K824" i="7"/>
  <c r="K825" i="7"/>
  <c r="K826" i="7"/>
  <c r="K827" i="7"/>
  <c r="K828" i="7"/>
  <c r="K829" i="7"/>
  <c r="K830" i="7"/>
  <c r="K831" i="7"/>
  <c r="K832" i="7"/>
  <c r="K833" i="7"/>
  <c r="K834" i="7"/>
  <c r="K835" i="7"/>
  <c r="K836" i="7"/>
  <c r="K837" i="7"/>
  <c r="K838" i="7"/>
  <c r="K839" i="7"/>
  <c r="K840" i="7"/>
  <c r="K841" i="7"/>
  <c r="K842" i="7"/>
  <c r="K843" i="7"/>
  <c r="K844" i="7"/>
  <c r="K845" i="7"/>
  <c r="K846" i="7"/>
  <c r="K847" i="7"/>
  <c r="K848" i="7"/>
  <c r="K849" i="7"/>
  <c r="K850" i="7"/>
  <c r="K851" i="7"/>
  <c r="K852" i="7"/>
  <c r="K853" i="7"/>
  <c r="K854" i="7"/>
  <c r="K855" i="7"/>
  <c r="K856" i="7"/>
  <c r="K857" i="7"/>
  <c r="K858" i="7"/>
  <c r="K859" i="7"/>
  <c r="K860" i="7"/>
  <c r="K861" i="7"/>
  <c r="K862" i="7"/>
  <c r="K863" i="7"/>
  <c r="K864" i="7"/>
  <c r="K865" i="7"/>
  <c r="K866" i="7"/>
  <c r="K867" i="7"/>
  <c r="K868" i="7"/>
  <c r="K869" i="7"/>
  <c r="K870" i="7"/>
  <c r="K871" i="7"/>
  <c r="K872" i="7"/>
  <c r="K873" i="7"/>
  <c r="K874" i="7"/>
  <c r="K875" i="7"/>
  <c r="K876" i="7"/>
  <c r="K877" i="7"/>
  <c r="K878" i="7"/>
  <c r="K879" i="7"/>
  <c r="K880" i="7"/>
  <c r="K881" i="7"/>
  <c r="K882" i="7"/>
  <c r="K883" i="7"/>
  <c r="K884" i="7"/>
  <c r="K885" i="7"/>
  <c r="K886" i="7"/>
  <c r="K887" i="7"/>
  <c r="K888" i="7"/>
  <c r="K889" i="7"/>
  <c r="K890" i="7"/>
  <c r="K891" i="7"/>
  <c r="K892" i="7"/>
  <c r="K893" i="7"/>
  <c r="K894" i="7"/>
  <c r="K895" i="7"/>
  <c r="K896" i="7"/>
  <c r="K897" i="7"/>
  <c r="K898" i="7"/>
  <c r="K899" i="7"/>
  <c r="K900" i="7"/>
  <c r="K901" i="7"/>
  <c r="K902" i="7"/>
  <c r="K903" i="7"/>
  <c r="K904" i="7"/>
  <c r="K905" i="7"/>
  <c r="K906" i="7"/>
  <c r="K907" i="7"/>
  <c r="K908" i="7"/>
  <c r="K909" i="7"/>
  <c r="K910" i="7"/>
  <c r="K911" i="7"/>
  <c r="K912" i="7"/>
  <c r="K913" i="7"/>
  <c r="K914" i="7"/>
  <c r="K915" i="7"/>
  <c r="K916" i="7"/>
  <c r="K917" i="7"/>
  <c r="K918" i="7"/>
  <c r="K919" i="7"/>
  <c r="K920" i="7"/>
  <c r="K921" i="7"/>
  <c r="K922" i="7"/>
  <c r="K923" i="7"/>
  <c r="K924" i="7"/>
  <c r="K925" i="7"/>
  <c r="K926" i="7"/>
  <c r="K927" i="7"/>
  <c r="K928" i="7"/>
  <c r="K929" i="7"/>
  <c r="K930" i="7"/>
  <c r="K931" i="7"/>
  <c r="K932" i="7"/>
  <c r="K933" i="7"/>
  <c r="K934" i="7"/>
  <c r="K935" i="7"/>
  <c r="K936" i="7"/>
  <c r="K937" i="7"/>
  <c r="K938" i="7"/>
  <c r="K939" i="7"/>
  <c r="K940" i="7"/>
  <c r="K941" i="7"/>
  <c r="K942" i="7"/>
  <c r="K943" i="7"/>
  <c r="K944" i="7"/>
  <c r="K945" i="7"/>
  <c r="K946" i="7"/>
  <c r="K947" i="7"/>
  <c r="K948" i="7"/>
  <c r="K949" i="7"/>
  <c r="K950" i="7"/>
  <c r="K951" i="7"/>
  <c r="K952" i="7"/>
  <c r="K953" i="7"/>
  <c r="K954" i="7"/>
  <c r="K955" i="7"/>
  <c r="K956" i="7"/>
  <c r="K957" i="7"/>
  <c r="K958" i="7"/>
  <c r="K959" i="7"/>
  <c r="K960" i="7"/>
  <c r="K961" i="7"/>
  <c r="K962" i="7"/>
  <c r="K963" i="7"/>
  <c r="K964" i="7"/>
  <c r="K965" i="7"/>
  <c r="K966" i="7"/>
  <c r="K967" i="7"/>
  <c r="K968" i="7"/>
  <c r="K969" i="7"/>
  <c r="K970" i="7"/>
  <c r="K971" i="7"/>
  <c r="K972" i="7"/>
  <c r="K973" i="7"/>
  <c r="K974" i="7"/>
  <c r="K975" i="7"/>
  <c r="K976" i="7"/>
  <c r="K977" i="7"/>
  <c r="K978" i="7"/>
  <c r="K979" i="7"/>
  <c r="K980" i="7"/>
  <c r="K981" i="7"/>
  <c r="K982" i="7"/>
  <c r="K983" i="7"/>
  <c r="K984" i="7"/>
  <c r="K985" i="7"/>
  <c r="K986" i="7"/>
  <c r="K987" i="7"/>
  <c r="K988" i="7"/>
  <c r="K989" i="7"/>
  <c r="K990" i="7"/>
  <c r="K991" i="7"/>
  <c r="K992" i="7"/>
  <c r="K993" i="7"/>
  <c r="K994" i="7"/>
  <c r="K995" i="7"/>
  <c r="K996" i="7"/>
  <c r="K997" i="7"/>
  <c r="K998" i="7"/>
  <c r="K999" i="7"/>
  <c r="K1000" i="7"/>
  <c r="K1001" i="7"/>
  <c r="V10" i="7"/>
  <c r="V9" i="7"/>
  <c r="V8" i="7"/>
  <c r="V7" i="7"/>
  <c r="V6" i="7"/>
  <c r="Z9" i="7" s="1"/>
  <c r="T73" i="4"/>
  <c r="T64" i="1"/>
  <c r="T65" i="1"/>
  <c r="T66" i="1"/>
  <c r="T67" i="1"/>
  <c r="T68" i="1"/>
  <c r="T69" i="1"/>
  <c r="T70" i="1"/>
  <c r="T71" i="1"/>
  <c r="T72" i="1"/>
  <c r="T73" i="1"/>
  <c r="T74" i="1"/>
  <c r="T75" i="1"/>
  <c r="T63" i="1"/>
  <c r="T44" i="1"/>
  <c r="T56" i="1"/>
  <c r="T54" i="1"/>
  <c r="T43" i="1"/>
  <c r="T55" i="1"/>
  <c r="T46" i="1"/>
  <c r="T53" i="1"/>
  <c r="T52" i="1"/>
  <c r="T51" i="1"/>
  <c r="T50" i="1"/>
  <c r="T49" i="1"/>
  <c r="T48" i="1"/>
  <c r="T47" i="1"/>
  <c r="T45" i="1"/>
  <c r="Q15" i="1"/>
  <c r="Z32" i="4"/>
  <c r="Z31" i="4"/>
  <c r="Z30" i="4"/>
  <c r="Z29" i="4"/>
  <c r="Z28" i="4"/>
  <c r="Z27" i="4"/>
  <c r="Z23" i="4"/>
  <c r="Z22" i="4"/>
  <c r="Z21" i="4"/>
  <c r="Z20" i="4"/>
  <c r="Z19" i="4"/>
  <c r="Z18" i="4"/>
  <c r="S73" i="4"/>
  <c r="W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43" i="4"/>
  <c r="R44" i="4"/>
  <c r="R45" i="4"/>
  <c r="R46" i="4"/>
  <c r="R47" i="4"/>
  <c r="R48" i="4"/>
  <c r="R49" i="4"/>
  <c r="R50" i="4"/>
  <c r="R51" i="4"/>
  <c r="R52" i="4"/>
  <c r="R53" i="4"/>
  <c r="R54" i="4"/>
  <c r="R55" i="4"/>
  <c r="R56" i="4"/>
  <c r="R57" i="4"/>
  <c r="R58" i="4"/>
  <c r="R59" i="4"/>
  <c r="R60" i="4"/>
  <c r="R61" i="4"/>
  <c r="R62" i="4"/>
  <c r="R63" i="4"/>
  <c r="R64" i="4"/>
  <c r="R65" i="4"/>
  <c r="R66" i="4"/>
  <c r="R67" i="4"/>
  <c r="R68" i="4"/>
  <c r="R69" i="4"/>
  <c r="R70" i="4"/>
  <c r="R71" i="4"/>
  <c r="R72" i="4"/>
  <c r="R73" i="4"/>
  <c r="R74" i="4"/>
  <c r="R75" i="4"/>
  <c r="R76" i="4"/>
  <c r="R77" i="4"/>
  <c r="R78" i="4"/>
  <c r="R79" i="4"/>
  <c r="R80" i="4"/>
  <c r="R81" i="4"/>
  <c r="R82" i="4"/>
  <c r="R83" i="4"/>
  <c r="R84" i="4"/>
  <c r="R85" i="4"/>
  <c r="R86" i="4"/>
  <c r="R87" i="4"/>
  <c r="R88" i="4"/>
  <c r="R89" i="4"/>
  <c r="R90" i="4"/>
  <c r="R91" i="4"/>
  <c r="R92" i="4"/>
  <c r="R93" i="4"/>
  <c r="R94" i="4"/>
  <c r="R95" i="4"/>
  <c r="R96" i="4"/>
  <c r="R97" i="4"/>
  <c r="R98" i="4"/>
  <c r="R99" i="4"/>
  <c r="R100" i="4"/>
  <c r="R101" i="4"/>
  <c r="R102" i="4"/>
  <c r="R103" i="4"/>
  <c r="R104" i="4"/>
  <c r="R105" i="4"/>
  <c r="R106" i="4"/>
  <c r="R107" i="4"/>
  <c r="R108" i="4"/>
  <c r="R109" i="4"/>
  <c r="R110" i="4"/>
  <c r="R111" i="4"/>
  <c r="R112" i="4"/>
  <c r="R113" i="4"/>
  <c r="R114" i="4"/>
  <c r="R115" i="4"/>
  <c r="R116" i="4"/>
  <c r="R117" i="4"/>
  <c r="R118" i="4"/>
  <c r="R119" i="4"/>
  <c r="R120" i="4"/>
  <c r="R121" i="4"/>
  <c r="R122" i="4"/>
  <c r="R123" i="4"/>
  <c r="R23" i="4"/>
  <c r="S17" i="4"/>
  <c r="S13" i="4"/>
  <c r="S14" i="4"/>
  <c r="V11" i="4"/>
  <c r="V10" i="4"/>
  <c r="U7" i="4"/>
  <c r="I5" i="6"/>
  <c r="V11" i="7" l="1"/>
  <c r="Z8" i="7"/>
  <c r="Z7" i="7" s="1"/>
  <c r="Z6" i="7" s="1"/>
  <c r="Z10" i="7"/>
  <c r="Z11" i="7" s="1"/>
  <c r="Z12" i="7" s="1"/>
  <c r="V12" i="7"/>
  <c r="Q22" i="1"/>
  <c r="Q21" i="1"/>
  <c r="Q20" i="1"/>
  <c r="Q17" i="1" l="1"/>
  <c r="Q16" i="1"/>
  <c r="Q14" i="1"/>
  <c r="Q13" i="1"/>
  <c r="Q12" i="1"/>
  <c r="Q11" i="1"/>
  <c r="U9" i="1"/>
  <c r="S9" i="1"/>
  <c r="Q9" i="1"/>
  <c r="Q8" i="1"/>
  <c r="Q7" i="1"/>
</calcChain>
</file>

<file path=xl/sharedStrings.xml><?xml version="1.0" encoding="utf-8"?>
<sst xmlns="http://schemas.openxmlformats.org/spreadsheetml/2006/main" count="29924" uniqueCount="2065">
  <si>
    <t>E02387</t>
  </si>
  <si>
    <t>Emily Davis</t>
  </si>
  <si>
    <t>Sr. Manger</t>
  </si>
  <si>
    <t>IT</t>
  </si>
  <si>
    <t>Research &amp; Development</t>
  </si>
  <si>
    <t>Female</t>
  </si>
  <si>
    <t>Black</t>
  </si>
  <si>
    <t>United States</t>
  </si>
  <si>
    <t>Seattle</t>
  </si>
  <si>
    <t>E04105</t>
  </si>
  <si>
    <t>Theodore Dinh</t>
  </si>
  <si>
    <t>Technical Architect</t>
  </si>
  <si>
    <t>Manufacturing</t>
  </si>
  <si>
    <t>Male</t>
  </si>
  <si>
    <t>Asian</t>
  </si>
  <si>
    <t>China</t>
  </si>
  <si>
    <t>Chongqing</t>
  </si>
  <si>
    <t/>
  </si>
  <si>
    <t>E02572</t>
  </si>
  <si>
    <t>Luna Sanders</t>
  </si>
  <si>
    <t>Director</t>
  </si>
  <si>
    <t>Finance</t>
  </si>
  <si>
    <t>Speciality Products</t>
  </si>
  <si>
    <t>Caucasian</t>
  </si>
  <si>
    <t>Chicago</t>
  </si>
  <si>
    <t>E02832</t>
  </si>
  <si>
    <t>Penelope Jordan</t>
  </si>
  <si>
    <t>Computer Systems Manager</t>
  </si>
  <si>
    <t>E01639</t>
  </si>
  <si>
    <t>Austin Vo</t>
  </si>
  <si>
    <t>Sr. Analyst</t>
  </si>
  <si>
    <t>Phoenix</t>
  </si>
  <si>
    <t>E00644</t>
  </si>
  <si>
    <t>Joshua Gupta</t>
  </si>
  <si>
    <t>Account Representative</t>
  </si>
  <si>
    <t>Sales</t>
  </si>
  <si>
    <t>Corporate</t>
  </si>
  <si>
    <t>E01550</t>
  </si>
  <si>
    <t>Ruby Barnes</t>
  </si>
  <si>
    <t>Manager</t>
  </si>
  <si>
    <t>E04332</t>
  </si>
  <si>
    <t>Luke Martin</t>
  </si>
  <si>
    <t>Analyst</t>
  </si>
  <si>
    <t>Miami</t>
  </si>
  <si>
    <t>E04533</t>
  </si>
  <si>
    <t>Easton Bailey</t>
  </si>
  <si>
    <t>Accounting</t>
  </si>
  <si>
    <t>Austin</t>
  </si>
  <si>
    <t>E03838</t>
  </si>
  <si>
    <t>Madeline Walker</t>
  </si>
  <si>
    <t>E00591</t>
  </si>
  <si>
    <t>Savannah Ali</t>
  </si>
  <si>
    <t>Human Resources</t>
  </si>
  <si>
    <t>E03344</t>
  </si>
  <si>
    <t>Camila Rogers</t>
  </si>
  <si>
    <t>Controls Engineer</t>
  </si>
  <si>
    <t>Engineering</t>
  </si>
  <si>
    <t>E00530</t>
  </si>
  <si>
    <t>Eli Jones</t>
  </si>
  <si>
    <t>E04239</t>
  </si>
  <si>
    <t>Everleigh Ng</t>
  </si>
  <si>
    <t>Shanghai</t>
  </si>
  <si>
    <t>E03496</t>
  </si>
  <si>
    <t>Robert Yang</t>
  </si>
  <si>
    <t>E00549</t>
  </si>
  <si>
    <t>Isabella Xi</t>
  </si>
  <si>
    <t>Vice President</t>
  </si>
  <si>
    <t>Marketing</t>
  </si>
  <si>
    <t>E00163</t>
  </si>
  <si>
    <t>Bella Powell</t>
  </si>
  <si>
    <t>E00884</t>
  </si>
  <si>
    <t>Camila Silva</t>
  </si>
  <si>
    <t>Latino</t>
  </si>
  <si>
    <t>E04116</t>
  </si>
  <si>
    <t>David Barnes</t>
  </si>
  <si>
    <t>Columbus</t>
  </si>
  <si>
    <t>E04625</t>
  </si>
  <si>
    <t>Adam Dang</t>
  </si>
  <si>
    <t>E03680</t>
  </si>
  <si>
    <t>Elias Alvarado</t>
  </si>
  <si>
    <t>Brazil</t>
  </si>
  <si>
    <t>Manaus</t>
  </si>
  <si>
    <t>E04732</t>
  </si>
  <si>
    <t>Eva Rivera</t>
  </si>
  <si>
    <t>E03484</t>
  </si>
  <si>
    <t>Logan Rivera</t>
  </si>
  <si>
    <t>Rio de Janerio</t>
  </si>
  <si>
    <t>E00671</t>
  </si>
  <si>
    <t>Leonardo Dixon</t>
  </si>
  <si>
    <t>E02071</t>
  </si>
  <si>
    <t>Mateo Her</t>
  </si>
  <si>
    <t>E02206</t>
  </si>
  <si>
    <t>Jose Henderson</t>
  </si>
  <si>
    <t>Beijing</t>
  </si>
  <si>
    <t>E04545</t>
  </si>
  <si>
    <t>Abigail Mejia</t>
  </si>
  <si>
    <t>Quality Engineer</t>
  </si>
  <si>
    <t>E00154</t>
  </si>
  <si>
    <t>Wyatt Chin</t>
  </si>
  <si>
    <t>E03343</t>
  </si>
  <si>
    <t>Carson Lu</t>
  </si>
  <si>
    <t>Engineering Manager</t>
  </si>
  <si>
    <t>E00304</t>
  </si>
  <si>
    <t>Dylan Choi</t>
  </si>
  <si>
    <t>E02594</t>
  </si>
  <si>
    <t>Ezekiel Kumar</t>
  </si>
  <si>
    <t>IT Coordinator</t>
  </si>
  <si>
    <t>E00402</t>
  </si>
  <si>
    <t>Dominic Guzman</t>
  </si>
  <si>
    <t>E01994</t>
  </si>
  <si>
    <t>Angel Powell</t>
  </si>
  <si>
    <t>Analyst II</t>
  </si>
  <si>
    <t>E03549</t>
  </si>
  <si>
    <t>Mateo Vu</t>
  </si>
  <si>
    <t>E03247</t>
  </si>
  <si>
    <t>Caroline Jenkins</t>
  </si>
  <si>
    <t>E02074</t>
  </si>
  <si>
    <t>Nora Brown</t>
  </si>
  <si>
    <t>Enterprise Architect</t>
  </si>
  <si>
    <t>E04152</t>
  </si>
  <si>
    <t>Adeline Huang</t>
  </si>
  <si>
    <t>Chengdu</t>
  </si>
  <si>
    <t>E01628</t>
  </si>
  <si>
    <t>Jackson Perry</t>
  </si>
  <si>
    <t>E04285</t>
  </si>
  <si>
    <t>Riley Padilla</t>
  </si>
  <si>
    <t>E01417</t>
  </si>
  <si>
    <t>Leah Pena</t>
  </si>
  <si>
    <t>E01754</t>
  </si>
  <si>
    <t>Owen Lam</t>
  </si>
  <si>
    <t>Sr. Business Partner</t>
  </si>
  <si>
    <t>E03749</t>
  </si>
  <si>
    <t>Kennedy Foster</t>
  </si>
  <si>
    <t>E03574</t>
  </si>
  <si>
    <t>John Moore</t>
  </si>
  <si>
    <t>E04600</t>
  </si>
  <si>
    <t>William Vu</t>
  </si>
  <si>
    <t>E00586</t>
  </si>
  <si>
    <t>Sadie Washington</t>
  </si>
  <si>
    <t>E03538</t>
  </si>
  <si>
    <t>Gabriel Holmes</t>
  </si>
  <si>
    <t>E02185</t>
  </si>
  <si>
    <t>Wyatt Rojas</t>
  </si>
  <si>
    <t>E03830</t>
  </si>
  <si>
    <t>Eva Coleman</t>
  </si>
  <si>
    <t>E03720</t>
  </si>
  <si>
    <t>Dominic Clark</t>
  </si>
  <si>
    <t>E03025</t>
  </si>
  <si>
    <t>Lucy Alexander</t>
  </si>
  <si>
    <t>E04917</t>
  </si>
  <si>
    <t>Everleigh Washington</t>
  </si>
  <si>
    <t>HRIS Analyst</t>
  </si>
  <si>
    <t>E00415</t>
  </si>
  <si>
    <t>Leilani Butler</t>
  </si>
  <si>
    <t>E02862</t>
  </si>
  <si>
    <t>Peyton Huang</t>
  </si>
  <si>
    <t>E04207</t>
  </si>
  <si>
    <t>John Contreras</t>
  </si>
  <si>
    <t>E02139</t>
  </si>
  <si>
    <t>Rylee Yu</t>
  </si>
  <si>
    <t>E01797</t>
  </si>
  <si>
    <t>Piper Lewis</t>
  </si>
  <si>
    <t>Field Engineer</t>
  </si>
  <si>
    <t>E01839</t>
  </si>
  <si>
    <t>Stella Alexander</t>
  </si>
  <si>
    <t>Automation Engineer</t>
  </si>
  <si>
    <t>E01633</t>
  </si>
  <si>
    <t>Addison Do</t>
  </si>
  <si>
    <t>Operations Engineer</t>
  </si>
  <si>
    <t>E01848</t>
  </si>
  <si>
    <t>Zoey Jackson</t>
  </si>
  <si>
    <t>Business Partner</t>
  </si>
  <si>
    <t>E00716</t>
  </si>
  <si>
    <t>John Chow</t>
  </si>
  <si>
    <t>E00699</t>
  </si>
  <si>
    <t>Ava Ayala</t>
  </si>
  <si>
    <t>E00502</t>
  </si>
  <si>
    <t>Natalia Salazar</t>
  </si>
  <si>
    <t>E04000</t>
  </si>
  <si>
    <t>Skylar Carrillo</t>
  </si>
  <si>
    <t>E02112</t>
  </si>
  <si>
    <t>Christian Sanders</t>
  </si>
  <si>
    <t>E03824</t>
  </si>
  <si>
    <t>Penelope Coleman</t>
  </si>
  <si>
    <t>E03906</t>
  </si>
  <si>
    <t>Piper Richardson</t>
  </si>
  <si>
    <t>E00436</t>
  </si>
  <si>
    <t>Everly Walker</t>
  </si>
  <si>
    <t>E04798</t>
  </si>
  <si>
    <t>Aurora Ali</t>
  </si>
  <si>
    <t>E01249</t>
  </si>
  <si>
    <t>Penelope Guerrero</t>
  </si>
  <si>
    <t>E03349</t>
  </si>
  <si>
    <t>Anna Mehta</t>
  </si>
  <si>
    <t>Cloud Infrastructure Architect</t>
  </si>
  <si>
    <t>E02966</t>
  </si>
  <si>
    <t>William Foster</t>
  </si>
  <si>
    <t>E01499</t>
  </si>
  <si>
    <t>Jade Rojas</t>
  </si>
  <si>
    <t>E00105</t>
  </si>
  <si>
    <t>Isla Espinoza</t>
  </si>
  <si>
    <t>E00665</t>
  </si>
  <si>
    <t>David Chu</t>
  </si>
  <si>
    <t>E00791</t>
  </si>
  <si>
    <t>Thomas Padilla</t>
  </si>
  <si>
    <t>Sao Paulo</t>
  </si>
  <si>
    <t>E01540</t>
  </si>
  <si>
    <t>Miles Salazar</t>
  </si>
  <si>
    <t>E04474</t>
  </si>
  <si>
    <t>Mila Hong</t>
  </si>
  <si>
    <t>Test Engineer</t>
  </si>
  <si>
    <t>E03417</t>
  </si>
  <si>
    <t>Benjamin Moua</t>
  </si>
  <si>
    <t>E00254</t>
  </si>
  <si>
    <t>Samuel Morales</t>
  </si>
  <si>
    <t>E02166</t>
  </si>
  <si>
    <t>John Soto</t>
  </si>
  <si>
    <t>E00935</t>
  </si>
  <si>
    <t>Joseph Martin</t>
  </si>
  <si>
    <t>E01525</t>
  </si>
  <si>
    <t>Jose Ross</t>
  </si>
  <si>
    <t>E00386</t>
  </si>
  <si>
    <t>Parker James</t>
  </si>
  <si>
    <t>E00416</t>
  </si>
  <si>
    <t>Everleigh Fernandez</t>
  </si>
  <si>
    <t>E03383</t>
  </si>
  <si>
    <t>Lincoln Hall</t>
  </si>
  <si>
    <t>E01516</t>
  </si>
  <si>
    <t>Willow Mai</t>
  </si>
  <si>
    <t>E01234</t>
  </si>
  <si>
    <t>Jack Cheng</t>
  </si>
  <si>
    <t>E03440</t>
  </si>
  <si>
    <t>Genesis Navarro</t>
  </si>
  <si>
    <t>E00431</t>
  </si>
  <si>
    <t>Eliza Hernandez</t>
  </si>
  <si>
    <t>Network Architect</t>
  </si>
  <si>
    <t>E01258</t>
  </si>
  <si>
    <t>Gabriel Brooks</t>
  </si>
  <si>
    <t>Network Engineer</t>
  </si>
  <si>
    <t>E00440</t>
  </si>
  <si>
    <t>Jack Huynh</t>
  </si>
  <si>
    <t>E00595</t>
  </si>
  <si>
    <t>Everly Chow</t>
  </si>
  <si>
    <t>E00972</t>
  </si>
  <si>
    <t>Amelia Salazar</t>
  </si>
  <si>
    <t>E04562</t>
  </si>
  <si>
    <t>Xavier Zheng</t>
  </si>
  <si>
    <t>E02802</t>
  </si>
  <si>
    <t>Matthew Chau</t>
  </si>
  <si>
    <t>E01427</t>
  </si>
  <si>
    <t>Mia Cheng</t>
  </si>
  <si>
    <t>E04568</t>
  </si>
  <si>
    <t>E04931</t>
  </si>
  <si>
    <t>Zoe Romero</t>
  </si>
  <si>
    <t>E00443</t>
  </si>
  <si>
    <t>Nolan Bui</t>
  </si>
  <si>
    <t>E03890</t>
  </si>
  <si>
    <t>Nevaeh Jones</t>
  </si>
  <si>
    <t>E01194</t>
  </si>
  <si>
    <t>Samantha Adams</t>
  </si>
  <si>
    <t>E02875</t>
  </si>
  <si>
    <t>Madeline Shin</t>
  </si>
  <si>
    <t>E04959</t>
  </si>
  <si>
    <t>Noah King</t>
  </si>
  <si>
    <t>Development Engineer</t>
  </si>
  <si>
    <t>E03816</t>
  </si>
  <si>
    <t>Leilani Chow</t>
  </si>
  <si>
    <t>E01261</t>
  </si>
  <si>
    <t>Connor Simmons</t>
  </si>
  <si>
    <t>E03612</t>
  </si>
  <si>
    <t>Grayson Cooper</t>
  </si>
  <si>
    <t>E01388</t>
  </si>
  <si>
    <t>Ivy Soto</t>
  </si>
  <si>
    <t>E03875</t>
  </si>
  <si>
    <t>Aurora Simmons</t>
  </si>
  <si>
    <t>E04413</t>
  </si>
  <si>
    <t>Andrew Thomas</t>
  </si>
  <si>
    <t>E00691</t>
  </si>
  <si>
    <t>Ezekiel Desai</t>
  </si>
  <si>
    <t>E03047</t>
  </si>
  <si>
    <t>Gabriella Gupta</t>
  </si>
  <si>
    <t>Sr. Account Representative</t>
  </si>
  <si>
    <t>E04903</t>
  </si>
  <si>
    <t>Skylar Liu</t>
  </si>
  <si>
    <t>E04735</t>
  </si>
  <si>
    <t>Nova Coleman</t>
  </si>
  <si>
    <t>System Administrator </t>
  </si>
  <si>
    <t>E02850</t>
  </si>
  <si>
    <t>Evelyn Dinh</t>
  </si>
  <si>
    <t>E03583</t>
  </si>
  <si>
    <t>Brooks Marquez</t>
  </si>
  <si>
    <t>E02017</t>
  </si>
  <si>
    <t>Connor Joseph</t>
  </si>
  <si>
    <t>E01642</t>
  </si>
  <si>
    <t>Mia Lam</t>
  </si>
  <si>
    <t>E04379</t>
  </si>
  <si>
    <t>Scarlett Rodriguez</t>
  </si>
  <si>
    <t>E04131</t>
  </si>
  <si>
    <t>Cora Rivera</t>
  </si>
  <si>
    <t>E02872</t>
  </si>
  <si>
    <t>Liam Jung</t>
  </si>
  <si>
    <t>E02331</t>
  </si>
  <si>
    <t>Sophia Huynh</t>
  </si>
  <si>
    <t>E00417</t>
  </si>
  <si>
    <t>Athena Carrillo</t>
  </si>
  <si>
    <t>E04267</t>
  </si>
  <si>
    <t>Greyson Sanders</t>
  </si>
  <si>
    <t>E03061</t>
  </si>
  <si>
    <t>Vivian Lewis</t>
  </si>
  <si>
    <t>E00013</t>
  </si>
  <si>
    <t>Elena Vang</t>
  </si>
  <si>
    <t>E04265</t>
  </si>
  <si>
    <t>Natalia Diaz</t>
  </si>
  <si>
    <t>E04769</t>
  </si>
  <si>
    <t>Mila Leung</t>
  </si>
  <si>
    <t>E03042</t>
  </si>
  <si>
    <t>Ava Nelson</t>
  </si>
  <si>
    <t>Systems Analyst</t>
  </si>
  <si>
    <t>E00527</t>
  </si>
  <si>
    <t>Mateo Chu</t>
  </si>
  <si>
    <t>E01095</t>
  </si>
  <si>
    <t>Isla Lai</t>
  </si>
  <si>
    <t>E03131</t>
  </si>
  <si>
    <t>Ezekiel Reed</t>
  </si>
  <si>
    <t>E01713</t>
  </si>
  <si>
    <t>Nolan Guzman</t>
  </si>
  <si>
    <t>E00128</t>
  </si>
  <si>
    <t>Everleigh Espinoza</t>
  </si>
  <si>
    <t>E03849</t>
  </si>
  <si>
    <t>Evelyn Jung</t>
  </si>
  <si>
    <t>E02464</t>
  </si>
  <si>
    <t>Sophie Silva</t>
  </si>
  <si>
    <t>E00306</t>
  </si>
  <si>
    <t>Mateo Williams</t>
  </si>
  <si>
    <t>E03737</t>
  </si>
  <si>
    <t>Kennedy Rahman</t>
  </si>
  <si>
    <t>E02783</t>
  </si>
  <si>
    <t>Levi Mendez</t>
  </si>
  <si>
    <t>E02939</t>
  </si>
  <si>
    <t>Julian Fong</t>
  </si>
  <si>
    <t>E02706</t>
  </si>
  <si>
    <t>Nevaeh Kang</t>
  </si>
  <si>
    <t>E00170</t>
  </si>
  <si>
    <t>Hannah Nelson</t>
  </si>
  <si>
    <t>E01425</t>
  </si>
  <si>
    <t>Anthony Rogers</t>
  </si>
  <si>
    <t>E00130</t>
  </si>
  <si>
    <t>Paisley Kang</t>
  </si>
  <si>
    <t>E02094</t>
  </si>
  <si>
    <t>Matthew Gupta</t>
  </si>
  <si>
    <t>E03567</t>
  </si>
  <si>
    <t>Silas Chavez</t>
  </si>
  <si>
    <t>E04682</t>
  </si>
  <si>
    <t>Colton Thao</t>
  </si>
  <si>
    <t>E00957</t>
  </si>
  <si>
    <t>Genesis Perry</t>
  </si>
  <si>
    <t>E04458</t>
  </si>
  <si>
    <t>Alexander Bryant</t>
  </si>
  <si>
    <t>Elias Zhang</t>
  </si>
  <si>
    <t>Solutions Architect</t>
  </si>
  <si>
    <t>E00521</t>
  </si>
  <si>
    <t>Lily Carter</t>
  </si>
  <si>
    <t>E03717</t>
  </si>
  <si>
    <t>Joseph Ruiz</t>
  </si>
  <si>
    <t>E01533</t>
  </si>
  <si>
    <t>Avery Bailey</t>
  </si>
  <si>
    <t>E04449</t>
  </si>
  <si>
    <t>Miles Hsu</t>
  </si>
  <si>
    <t>E02855</t>
  </si>
  <si>
    <t>Piper Cheng</t>
  </si>
  <si>
    <t>E00816</t>
  </si>
  <si>
    <t>Skylar Watson</t>
  </si>
  <si>
    <t>E02283</t>
  </si>
  <si>
    <t>Jaxon Park</t>
  </si>
  <si>
    <t>E04888</t>
  </si>
  <si>
    <t>Elijah Henry</t>
  </si>
  <si>
    <t>E03907</t>
  </si>
  <si>
    <t>Camila Watson</t>
  </si>
  <si>
    <t>Lucas Thomas</t>
  </si>
  <si>
    <t>Skylar Doan</t>
  </si>
  <si>
    <t>E01501</t>
  </si>
  <si>
    <t>Hudson Liu</t>
  </si>
  <si>
    <t>E01141</t>
  </si>
  <si>
    <t>Gianna Williams</t>
  </si>
  <si>
    <t>E02254</t>
  </si>
  <si>
    <t>Jaxson Sandoval</t>
  </si>
  <si>
    <t>E04504</t>
  </si>
  <si>
    <t>Jameson Alvarado</t>
  </si>
  <si>
    <t>E03394</t>
  </si>
  <si>
    <t>Joseph Ly</t>
  </si>
  <si>
    <t>E02942</t>
  </si>
  <si>
    <t>Daniel Richardson</t>
  </si>
  <si>
    <t>E04130</t>
  </si>
  <si>
    <t>Elias Figueroa</t>
  </si>
  <si>
    <t>E02848</t>
  </si>
  <si>
    <t>Emma Brooks</t>
  </si>
  <si>
    <t>E00085</t>
  </si>
  <si>
    <t>Isla Wong</t>
  </si>
  <si>
    <t>E03956</t>
  </si>
  <si>
    <t>E00672</t>
  </si>
  <si>
    <t>Mila Pena</t>
  </si>
  <si>
    <t>E04618</t>
  </si>
  <si>
    <t>Mason Zhao</t>
  </si>
  <si>
    <t>E03506</t>
  </si>
  <si>
    <t>Jaxson Mai</t>
  </si>
  <si>
    <t>E00568</t>
  </si>
  <si>
    <t>Ava Garza</t>
  </si>
  <si>
    <t>E00535</t>
  </si>
  <si>
    <t>Nathan Mendez</t>
  </si>
  <si>
    <t>E04630</t>
  </si>
  <si>
    <t>Maria Griffin</t>
  </si>
  <si>
    <t>E00874</t>
  </si>
  <si>
    <t>Alexander Choi</t>
  </si>
  <si>
    <t>E01546</t>
  </si>
  <si>
    <t>Maria Hong</t>
  </si>
  <si>
    <t>E00941</t>
  </si>
  <si>
    <t>Sophie Ali</t>
  </si>
  <si>
    <t>E03446</t>
  </si>
  <si>
    <t>Julian Ross</t>
  </si>
  <si>
    <t>E01361</t>
  </si>
  <si>
    <t>Emma Hill</t>
  </si>
  <si>
    <t>E01631</t>
  </si>
  <si>
    <t>Leilani Yee</t>
  </si>
  <si>
    <t>E03719</t>
  </si>
  <si>
    <t>Jack Brown</t>
  </si>
  <si>
    <t>E03269</t>
  </si>
  <si>
    <t>Charlotte Chu</t>
  </si>
  <si>
    <t>E01037</t>
  </si>
  <si>
    <t>Jeremiah Chu</t>
  </si>
  <si>
    <t>IT Systems Architect</t>
  </si>
  <si>
    <t>Miles Cho</t>
  </si>
  <si>
    <t>E02216</t>
  </si>
  <si>
    <t>Caleb Marquez</t>
  </si>
  <si>
    <t>E02803</t>
  </si>
  <si>
    <t>Eli Soto</t>
  </si>
  <si>
    <t>E01584</t>
  </si>
  <si>
    <t>Carter Mejia</t>
  </si>
  <si>
    <t>E02489</t>
  </si>
  <si>
    <t>Ethan Clark</t>
  </si>
  <si>
    <t>E03189</t>
  </si>
  <si>
    <t>Asher Jackson</t>
  </si>
  <si>
    <t>E03560</t>
  </si>
  <si>
    <t>Ayla Ng</t>
  </si>
  <si>
    <t>E00769</t>
  </si>
  <si>
    <t>Jose Kang</t>
  </si>
  <si>
    <t>E02791</t>
  </si>
  <si>
    <t>Aubrey Romero</t>
  </si>
  <si>
    <t>E02333</t>
  </si>
  <si>
    <t>Jaxson Wright</t>
  </si>
  <si>
    <t>Service Desk Analyst</t>
  </si>
  <si>
    <t>E01002</t>
  </si>
  <si>
    <t>Elias Ali</t>
  </si>
  <si>
    <t>E03520</t>
  </si>
  <si>
    <t>Nolan Pena</t>
  </si>
  <si>
    <t>E00752</t>
  </si>
  <si>
    <t>Luna Liu</t>
  </si>
  <si>
    <t>E00233</t>
  </si>
  <si>
    <t>Brooklyn Reyes</t>
  </si>
  <si>
    <t>E02639</t>
  </si>
  <si>
    <t>Hadley Parker</t>
  </si>
  <si>
    <t>E00697</t>
  </si>
  <si>
    <t>Jonathan Chavez</t>
  </si>
  <si>
    <t>E02183</t>
  </si>
  <si>
    <t>Sarah Ayala</t>
  </si>
  <si>
    <t>E00715</t>
  </si>
  <si>
    <t>Elijah Kang</t>
  </si>
  <si>
    <t>E04288</t>
  </si>
  <si>
    <t>Ella White</t>
  </si>
  <si>
    <t>E02421</t>
  </si>
  <si>
    <t>Jordan Truong</t>
  </si>
  <si>
    <t>E00523</t>
  </si>
  <si>
    <t>Daniel Jordan</t>
  </si>
  <si>
    <t>Network Administrator</t>
  </si>
  <si>
    <t>E03615</t>
  </si>
  <si>
    <t>Daniel Dixon</t>
  </si>
  <si>
    <t>E02761</t>
  </si>
  <si>
    <t>Luca Duong</t>
  </si>
  <si>
    <t>E02121</t>
  </si>
  <si>
    <t>Levi Brown</t>
  </si>
  <si>
    <t>E01486</t>
  </si>
  <si>
    <t>Mason Cho</t>
  </si>
  <si>
    <t>E00725</t>
  </si>
  <si>
    <t>Nova Herrera</t>
  </si>
  <si>
    <t>E03027</t>
  </si>
  <si>
    <t>Elijah Watson</t>
  </si>
  <si>
    <t>E03689</t>
  </si>
  <si>
    <t>Wesley Gray</t>
  </si>
  <si>
    <t>E01986</t>
  </si>
  <si>
    <t>Wesley Sharma</t>
  </si>
  <si>
    <t>E01286</t>
  </si>
  <si>
    <t>Mateo Mendez</t>
  </si>
  <si>
    <t>E01409</t>
  </si>
  <si>
    <t>Jose Molina</t>
  </si>
  <si>
    <t>E00626</t>
  </si>
  <si>
    <t>Luna Simmons</t>
  </si>
  <si>
    <t>E04342</t>
  </si>
  <si>
    <t>Samantha Barnes</t>
  </si>
  <si>
    <t>E03904</t>
  </si>
  <si>
    <t>Hunter Ortiz</t>
  </si>
  <si>
    <t>E01291</t>
  </si>
  <si>
    <t>Thomas Aguilar</t>
  </si>
  <si>
    <t>E00917</t>
  </si>
  <si>
    <t>Skylar Bell</t>
  </si>
  <si>
    <t>E01484</t>
  </si>
  <si>
    <t>Anna Zhu</t>
  </si>
  <si>
    <t>E03864</t>
  </si>
  <si>
    <t>Ella Hunter</t>
  </si>
  <si>
    <t>E00488</t>
  </si>
  <si>
    <t>Emery Hunter</t>
  </si>
  <si>
    <t>E02227</t>
  </si>
  <si>
    <t>Sofia Parker</t>
  </si>
  <si>
    <t>E04802</t>
  </si>
  <si>
    <t>Lucy Fong</t>
  </si>
  <si>
    <t>E01970</t>
  </si>
  <si>
    <t>Vivian Barnes</t>
  </si>
  <si>
    <t>E02813</t>
  </si>
  <si>
    <t>Kai Chow</t>
  </si>
  <si>
    <t>E02031</t>
  </si>
  <si>
    <t>Melody Cooper</t>
  </si>
  <si>
    <t>E03252</t>
  </si>
  <si>
    <t>James Bui</t>
  </si>
  <si>
    <t>E04871</t>
  </si>
  <si>
    <t>Liam Grant</t>
  </si>
  <si>
    <t>E03547</t>
  </si>
  <si>
    <t>Owen Han</t>
  </si>
  <si>
    <t>E04742</t>
  </si>
  <si>
    <t>Kinsley Vega</t>
  </si>
  <si>
    <t>E01070</t>
  </si>
  <si>
    <t>Leonardo Martin</t>
  </si>
  <si>
    <t>E04359</t>
  </si>
  <si>
    <t>Greyson Lam</t>
  </si>
  <si>
    <t>E03268</t>
  </si>
  <si>
    <t>Emilia Rivera</t>
  </si>
  <si>
    <t>E04035</t>
  </si>
  <si>
    <t>Penelope Johnson</t>
  </si>
  <si>
    <t>E01221</t>
  </si>
  <si>
    <t>Eva Figueroa</t>
  </si>
  <si>
    <t>E00276</t>
  </si>
  <si>
    <t>Ezekiel Jordan</t>
  </si>
  <si>
    <t>E01687</t>
  </si>
  <si>
    <t>Luke Mai</t>
  </si>
  <si>
    <t>E02844</t>
  </si>
  <si>
    <t>Charles Diaz</t>
  </si>
  <si>
    <t>E01263</t>
  </si>
  <si>
    <t>Adam Espinoza</t>
  </si>
  <si>
    <t>E00119</t>
  </si>
  <si>
    <t>Jack Maldonado</t>
  </si>
  <si>
    <t>E03935</t>
  </si>
  <si>
    <t>Cora Jiang</t>
  </si>
  <si>
    <t>E00742</t>
  </si>
  <si>
    <t>Cooper Mitchell</t>
  </si>
  <si>
    <t>E02810</t>
  </si>
  <si>
    <t>Layla Torres</t>
  </si>
  <si>
    <t>E01860</t>
  </si>
  <si>
    <t>Jack Edwards</t>
  </si>
  <si>
    <t>E04890</t>
  </si>
  <si>
    <t>Eleanor Chan</t>
  </si>
  <si>
    <t>E02285</t>
  </si>
  <si>
    <t>Aria Xi</t>
  </si>
  <si>
    <t>E00842</t>
  </si>
  <si>
    <t>John Vega</t>
  </si>
  <si>
    <t>E01271</t>
  </si>
  <si>
    <t>Luke Munoz</t>
  </si>
  <si>
    <t>E01921</t>
  </si>
  <si>
    <t>Sarah Daniels</t>
  </si>
  <si>
    <t>E03664</t>
  </si>
  <si>
    <t>Aria Castro</t>
  </si>
  <si>
    <t>E00813</t>
  </si>
  <si>
    <t>Autumn Joseph</t>
  </si>
  <si>
    <t>E00870</t>
  </si>
  <si>
    <t>Evelyn Liang</t>
  </si>
  <si>
    <t>E04167</t>
  </si>
  <si>
    <t>Henry Alvarez</t>
  </si>
  <si>
    <t>E00245</t>
  </si>
  <si>
    <t>Benjamin Delgado</t>
  </si>
  <si>
    <t>E00976</t>
  </si>
  <si>
    <t>Zoe Rodriguez</t>
  </si>
  <si>
    <t>E04112</t>
  </si>
  <si>
    <t>Axel Chu</t>
  </si>
  <si>
    <t>E01807</t>
  </si>
  <si>
    <t>Cameron Evans</t>
  </si>
  <si>
    <t>E04103</t>
  </si>
  <si>
    <t>Isabella Soto</t>
  </si>
  <si>
    <t>E01412</t>
  </si>
  <si>
    <t>Eva Jenkins</t>
  </si>
  <si>
    <t>E04386</t>
  </si>
  <si>
    <t>Cameron Powell</t>
  </si>
  <si>
    <t>E01232</t>
  </si>
  <si>
    <t>Samantha Foster</t>
  </si>
  <si>
    <t>E04572</t>
  </si>
  <si>
    <t>Jade Li</t>
  </si>
  <si>
    <t>E02747</t>
  </si>
  <si>
    <t>Kinsley Acosta</t>
  </si>
  <si>
    <t>E01064</t>
  </si>
  <si>
    <t>Clara Kang</t>
  </si>
  <si>
    <t>E00178</t>
  </si>
  <si>
    <t>Harper Alexander</t>
  </si>
  <si>
    <t>E01091</t>
  </si>
  <si>
    <t>Carter Reed</t>
  </si>
  <si>
    <t>Charlotte Ruiz</t>
  </si>
  <si>
    <t>E01309</t>
  </si>
  <si>
    <t>Everleigh Jiang</t>
  </si>
  <si>
    <t>E02378</t>
  </si>
  <si>
    <t>Audrey Smith</t>
  </si>
  <si>
    <t>E04127</t>
  </si>
  <si>
    <t>Emery Acosta</t>
  </si>
  <si>
    <t>E02072</t>
  </si>
  <si>
    <t>Charles Robinson</t>
  </si>
  <si>
    <t>E02555</t>
  </si>
  <si>
    <t>Landon Lopez</t>
  </si>
  <si>
    <t>E00187</t>
  </si>
  <si>
    <t>Miles Mehta</t>
  </si>
  <si>
    <t>Ezra Simmons</t>
  </si>
  <si>
    <t>E02062</t>
  </si>
  <si>
    <t>Nora Santiago</t>
  </si>
  <si>
    <t>E00034</t>
  </si>
  <si>
    <t>Caroline Herrera</t>
  </si>
  <si>
    <t>E00273</t>
  </si>
  <si>
    <t>David Owens</t>
  </si>
  <si>
    <t>Avery Yee</t>
  </si>
  <si>
    <t>E01403</t>
  </si>
  <si>
    <t>Xavier Park</t>
  </si>
  <si>
    <t>E03438</t>
  </si>
  <si>
    <t>Asher Morales</t>
  </si>
  <si>
    <t>E04136</t>
  </si>
  <si>
    <t>Mason Cao</t>
  </si>
  <si>
    <t>E02944</t>
  </si>
  <si>
    <t>Joshua Fong</t>
  </si>
  <si>
    <t>E03300</t>
  </si>
  <si>
    <t>Maria Chin</t>
  </si>
  <si>
    <t>E00078</t>
  </si>
  <si>
    <t>Eva Garcia</t>
  </si>
  <si>
    <t>E00825</t>
  </si>
  <si>
    <t>Anna Molina</t>
  </si>
  <si>
    <t>E04972</t>
  </si>
  <si>
    <t>Logan Bryant</t>
  </si>
  <si>
    <t>E03941</t>
  </si>
  <si>
    <t>Isla Han</t>
  </si>
  <si>
    <t>E02148</t>
  </si>
  <si>
    <t>Christopher Vega</t>
  </si>
  <si>
    <t>E02252</t>
  </si>
  <si>
    <t>Lillian Park</t>
  </si>
  <si>
    <t>E03096</t>
  </si>
  <si>
    <t>Kennedy Zhang</t>
  </si>
  <si>
    <t>E04800</t>
  </si>
  <si>
    <t>Eli Han</t>
  </si>
  <si>
    <t>E02838</t>
  </si>
  <si>
    <t>Julia Pham</t>
  </si>
  <si>
    <t>E02980</t>
  </si>
  <si>
    <t>Hailey Shin</t>
  </si>
  <si>
    <t>E04477</t>
  </si>
  <si>
    <t>Connor Grant</t>
  </si>
  <si>
    <t>E04348</t>
  </si>
  <si>
    <t>Natalia Owens</t>
  </si>
  <si>
    <t>E01638</t>
  </si>
  <si>
    <t>Maria He</t>
  </si>
  <si>
    <t>E03419</t>
  </si>
  <si>
    <t>Jade Yi</t>
  </si>
  <si>
    <t>E04222</t>
  </si>
  <si>
    <t>Quinn Xiong</t>
  </si>
  <si>
    <t>E04126</t>
  </si>
  <si>
    <t>Dominic Baker</t>
  </si>
  <si>
    <t>E01896</t>
  </si>
  <si>
    <t>Adam Nelson</t>
  </si>
  <si>
    <t>E03018</t>
  </si>
  <si>
    <t>Autumn Reed</t>
  </si>
  <si>
    <t>E03325</t>
  </si>
  <si>
    <t>Robert Edwards</t>
  </si>
  <si>
    <t>E04037</t>
  </si>
  <si>
    <t>Roman Martinez</t>
  </si>
  <si>
    <t>E01902</t>
  </si>
  <si>
    <t>Eleanor Li</t>
  </si>
  <si>
    <t>E01466</t>
  </si>
  <si>
    <t>Connor Vang</t>
  </si>
  <si>
    <t>E02038</t>
  </si>
  <si>
    <t>Ellie Chung</t>
  </si>
  <si>
    <t>E03474</t>
  </si>
  <si>
    <t>Violet Hall</t>
  </si>
  <si>
    <t>E02744</t>
  </si>
  <si>
    <t>Dylan Padilla</t>
  </si>
  <si>
    <t>E00702</t>
  </si>
  <si>
    <t>Nathan Pham</t>
  </si>
  <si>
    <t>E03081</t>
  </si>
  <si>
    <t>Ayla Brown</t>
  </si>
  <si>
    <t>E01281</t>
  </si>
  <si>
    <t>Isaac Mitchell</t>
  </si>
  <si>
    <t>E04029</t>
  </si>
  <si>
    <t>Jayden Jimenez</t>
  </si>
  <si>
    <t>E01116</t>
  </si>
  <si>
    <t>Jaxon Tran</t>
  </si>
  <si>
    <t>E01753</t>
  </si>
  <si>
    <t>Connor Fong</t>
  </si>
  <si>
    <t>E04072</t>
  </si>
  <si>
    <t>Emery Mitchell</t>
  </si>
  <si>
    <t>Landon Luu</t>
  </si>
  <si>
    <t>E04419</t>
  </si>
  <si>
    <t>Sophia Ahmed</t>
  </si>
  <si>
    <t>E00467</t>
  </si>
  <si>
    <t>Sofia Dinh</t>
  </si>
  <si>
    <t>E00365</t>
  </si>
  <si>
    <t>Jonathan Patel</t>
  </si>
  <si>
    <t>Piper Patterson</t>
  </si>
  <si>
    <t>E03292</t>
  </si>
  <si>
    <t>Cora Evans</t>
  </si>
  <si>
    <t>E04779</t>
  </si>
  <si>
    <t>Cameron Young</t>
  </si>
  <si>
    <t>E00501</t>
  </si>
  <si>
    <t>Melody Ho</t>
  </si>
  <si>
    <t>E01132</t>
  </si>
  <si>
    <t>Aiden Bryant</t>
  </si>
  <si>
    <t>E00556</t>
  </si>
  <si>
    <t>Grayson Walker</t>
  </si>
  <si>
    <t>E00311</t>
  </si>
  <si>
    <t>Scarlett Figueroa</t>
  </si>
  <si>
    <t>E04567</t>
  </si>
  <si>
    <t>Madeline Hoang</t>
  </si>
  <si>
    <t>E04378</t>
  </si>
  <si>
    <t>E03251</t>
  </si>
  <si>
    <t>Ruby Medina</t>
  </si>
  <si>
    <t>E03167</t>
  </si>
  <si>
    <t>Luke Zheng</t>
  </si>
  <si>
    <t>E03347</t>
  </si>
  <si>
    <t>Rylee Dinh</t>
  </si>
  <si>
    <t>E03908</t>
  </si>
  <si>
    <t>Miles Evans</t>
  </si>
  <si>
    <t>E01351</t>
  </si>
  <si>
    <t>Leo Owens</t>
  </si>
  <si>
    <t>E02681</t>
  </si>
  <si>
    <t>Caroline Owens</t>
  </si>
  <si>
    <t>E03807</t>
  </si>
  <si>
    <t>Kennedy Do</t>
  </si>
  <si>
    <t>E00422</t>
  </si>
  <si>
    <t>Jade Acosta</t>
  </si>
  <si>
    <t>E00265</t>
  </si>
  <si>
    <t>Mila Vasquez</t>
  </si>
  <si>
    <t>E04601</t>
  </si>
  <si>
    <t>Allison Ayala</t>
  </si>
  <si>
    <t>E04816</t>
  </si>
  <si>
    <t>Jace Zhang</t>
  </si>
  <si>
    <t>E02147</t>
  </si>
  <si>
    <t>Allison Medina</t>
  </si>
  <si>
    <t>E02914</t>
  </si>
  <si>
    <t>Maria Wilson</t>
  </si>
  <si>
    <t>Everly Coleman</t>
  </si>
  <si>
    <t>E03972</t>
  </si>
  <si>
    <t>Jordan Gomez</t>
  </si>
  <si>
    <t>E02189</t>
  </si>
  <si>
    <t>Isla Chavez</t>
  </si>
  <si>
    <t>E04290</t>
  </si>
  <si>
    <t>Hannah Gomez</t>
  </si>
  <si>
    <t>E03630</t>
  </si>
  <si>
    <t>Jacob Davis</t>
  </si>
  <si>
    <t>E00432</t>
  </si>
  <si>
    <t>Eli Gupta</t>
  </si>
  <si>
    <t>E03045</t>
  </si>
  <si>
    <t>Andrew Huynh</t>
  </si>
  <si>
    <t>E01924</t>
  </si>
  <si>
    <t>Anna Gutierrez</t>
  </si>
  <si>
    <t>E04877</t>
  </si>
  <si>
    <t>Samuel Vega</t>
  </si>
  <si>
    <t>E02770</t>
  </si>
  <si>
    <t>Liliana Do</t>
  </si>
  <si>
    <t>E04590</t>
  </si>
  <si>
    <t>Isaac Sanders</t>
  </si>
  <si>
    <t>E01977</t>
  </si>
  <si>
    <t>Raelynn Gupta</t>
  </si>
  <si>
    <t>E01378</t>
  </si>
  <si>
    <t>Genesis Xiong</t>
  </si>
  <si>
    <t>E04224</t>
  </si>
  <si>
    <t>Lucas Ramos</t>
  </si>
  <si>
    <t>E03423</t>
  </si>
  <si>
    <t>Santiago f Gonzalez</t>
  </si>
  <si>
    <t>Henry Zhu</t>
  </si>
  <si>
    <t>E00788</t>
  </si>
  <si>
    <t>Emily Contreras</t>
  </si>
  <si>
    <t>E00207</t>
  </si>
  <si>
    <t>Hailey Lai</t>
  </si>
  <si>
    <t>E00834</t>
  </si>
  <si>
    <t>Vivian Guzman</t>
  </si>
  <si>
    <t>E04571</t>
  </si>
  <si>
    <t>Hadley Contreras</t>
  </si>
  <si>
    <t>E02652</t>
  </si>
  <si>
    <t>Nathan Sun</t>
  </si>
  <si>
    <t>E02693</t>
  </si>
  <si>
    <t>Grace Campos</t>
  </si>
  <si>
    <t>E03359</t>
  </si>
  <si>
    <t>Autumn Ortiz</t>
  </si>
  <si>
    <t>E00399</t>
  </si>
  <si>
    <t>Connor Walker</t>
  </si>
  <si>
    <t>E02971</t>
  </si>
  <si>
    <t>Mia Wu</t>
  </si>
  <si>
    <t>E03327</t>
  </si>
  <si>
    <t>Julia Luong</t>
  </si>
  <si>
    <t>E00900</t>
  </si>
  <si>
    <t>Eleanor Delgado</t>
  </si>
  <si>
    <t>E00836</t>
  </si>
  <si>
    <t>Addison Roberts</t>
  </si>
  <si>
    <t>E03854</t>
  </si>
  <si>
    <t>Camila Li</t>
  </si>
  <si>
    <t>E04729</t>
  </si>
  <si>
    <t>Ezekiel Fong</t>
  </si>
  <si>
    <t>E00360</t>
  </si>
  <si>
    <t>Dylan Thao</t>
  </si>
  <si>
    <t>E02284</t>
  </si>
  <si>
    <t>Josephine Salazar</t>
  </si>
  <si>
    <t>E00181</t>
  </si>
  <si>
    <t>Genesis Hu</t>
  </si>
  <si>
    <t>E04168</t>
  </si>
  <si>
    <t>Mila Juarez</t>
  </si>
  <si>
    <t>E02861</t>
  </si>
  <si>
    <t>Daniel Perry</t>
  </si>
  <si>
    <t>E01357</t>
  </si>
  <si>
    <t>Paisley Hunter</t>
  </si>
  <si>
    <t>E04387</t>
  </si>
  <si>
    <t>Everleigh White</t>
  </si>
  <si>
    <t>E03090</t>
  </si>
  <si>
    <t>Penelope Choi</t>
  </si>
  <si>
    <t>E03591</t>
  </si>
  <si>
    <t>Piper Sun</t>
  </si>
  <si>
    <t>E03328</t>
  </si>
  <si>
    <t>Lucy Johnson</t>
  </si>
  <si>
    <t>E04937</t>
  </si>
  <si>
    <t>Ian Ngo</t>
  </si>
  <si>
    <t>E00515</t>
  </si>
  <si>
    <t>Joseph Vazquez</t>
  </si>
  <si>
    <t>E01241</t>
  </si>
  <si>
    <t>Hadley Guerrero</t>
  </si>
  <si>
    <t>E03255</t>
  </si>
  <si>
    <t>Jose Brown</t>
  </si>
  <si>
    <t>E01711</t>
  </si>
  <si>
    <t>Benjamin Ford</t>
  </si>
  <si>
    <t>E00500</t>
  </si>
  <si>
    <t>Henry Shah</t>
  </si>
  <si>
    <t>Ivy Daniels</t>
  </si>
  <si>
    <t>E02728</t>
  </si>
  <si>
    <t>Thomas Chang</t>
  </si>
  <si>
    <t>E04749</t>
  </si>
  <si>
    <t>Caroline Phan</t>
  </si>
  <si>
    <t>E02023</t>
  </si>
  <si>
    <t>Maverick Mehta</t>
  </si>
  <si>
    <t>E03166</t>
  </si>
  <si>
    <t>Austin Edwards</t>
  </si>
  <si>
    <t>E02599</t>
  </si>
  <si>
    <t>Daniel Huang</t>
  </si>
  <si>
    <t>E01014</t>
  </si>
  <si>
    <t>Lucas Phan</t>
  </si>
  <si>
    <t>E04529</t>
  </si>
  <si>
    <t>Gabriel Yu</t>
  </si>
  <si>
    <t>Mason Watson</t>
  </si>
  <si>
    <t>E00632</t>
  </si>
  <si>
    <t>Angel Chang</t>
  </si>
  <si>
    <t>E02108</t>
  </si>
  <si>
    <t>Madeline Coleman</t>
  </si>
  <si>
    <t>E03802</t>
  </si>
  <si>
    <t>Thomas Vazquez</t>
  </si>
  <si>
    <t>E03685</t>
  </si>
  <si>
    <t>Silas Hunter</t>
  </si>
  <si>
    <t>E01089</t>
  </si>
  <si>
    <t>Nicholas Brooks</t>
  </si>
  <si>
    <t>E03988</t>
  </si>
  <si>
    <t>Dominic Thomas</t>
  </si>
  <si>
    <t>E00401</t>
  </si>
  <si>
    <t>Wesley Adams</t>
  </si>
  <si>
    <t>E03429</t>
  </si>
  <si>
    <t>Ian Wu</t>
  </si>
  <si>
    <t>E02417</t>
  </si>
  <si>
    <t>Alice Young</t>
  </si>
  <si>
    <t>E00359</t>
  </si>
  <si>
    <t>Logan Carrillo</t>
  </si>
  <si>
    <t>E02044</t>
  </si>
  <si>
    <t>Caroline Alexander</t>
  </si>
  <si>
    <t>E01479</t>
  </si>
  <si>
    <t>Serenity Bailey</t>
  </si>
  <si>
    <t>E04962</t>
  </si>
  <si>
    <t>Elena Tan</t>
  </si>
  <si>
    <t>E02769</t>
  </si>
  <si>
    <t>Eliza Adams</t>
  </si>
  <si>
    <t>E03893</t>
  </si>
  <si>
    <t>Alice Xiong</t>
  </si>
  <si>
    <t>E00553</t>
  </si>
  <si>
    <t>Isla Yoon</t>
  </si>
  <si>
    <t>E03540</t>
  </si>
  <si>
    <t>Emma Perry</t>
  </si>
  <si>
    <t>Riley Marquez</t>
  </si>
  <si>
    <t>E03277</t>
  </si>
  <si>
    <t>Caroline Hu</t>
  </si>
  <si>
    <t>E04194</t>
  </si>
  <si>
    <t>Madison Kumar</t>
  </si>
  <si>
    <t>Matthew Lim</t>
  </si>
  <si>
    <t>E01762</t>
  </si>
  <si>
    <t>Maya Ngo</t>
  </si>
  <si>
    <t>E02632</t>
  </si>
  <si>
    <t>Alice Soto</t>
  </si>
  <si>
    <t>E04226</t>
  </si>
  <si>
    <t>Andrew Moore</t>
  </si>
  <si>
    <t>E04101</t>
  </si>
  <si>
    <t>Olivia Harris</t>
  </si>
  <si>
    <t>E01981</t>
  </si>
  <si>
    <t>Genesis Banks</t>
  </si>
  <si>
    <t>E02534</t>
  </si>
  <si>
    <t>Victoria Johnson</t>
  </si>
  <si>
    <t>E01238</t>
  </si>
  <si>
    <t>Eloise Griffin</t>
  </si>
  <si>
    <t>E01118</t>
  </si>
  <si>
    <t>Roman Yang</t>
  </si>
  <si>
    <t>E04041</t>
  </si>
  <si>
    <t>Clara Huynh</t>
  </si>
  <si>
    <t>E04308</t>
  </si>
  <si>
    <t>Kai Flores</t>
  </si>
  <si>
    <t>E01052</t>
  </si>
  <si>
    <t>Jaxson Dinh</t>
  </si>
  <si>
    <t>E04165</t>
  </si>
  <si>
    <t>Sophie Vang</t>
  </si>
  <si>
    <t>E02295</t>
  </si>
  <si>
    <t>Axel Jordan</t>
  </si>
  <si>
    <t>E04546</t>
  </si>
  <si>
    <t>Jade Hunter</t>
  </si>
  <si>
    <t>E04217</t>
  </si>
  <si>
    <t>Lydia Williams</t>
  </si>
  <si>
    <t>E00650</t>
  </si>
  <si>
    <t>Emery Chang</t>
  </si>
  <si>
    <t>E00344</t>
  </si>
  <si>
    <t>Savannah He</t>
  </si>
  <si>
    <t>E04645</t>
  </si>
  <si>
    <t>Elias Ahmed</t>
  </si>
  <si>
    <t>E03880</t>
  </si>
  <si>
    <t>Samantha Woods</t>
  </si>
  <si>
    <t>E02730</t>
  </si>
  <si>
    <t>Axel Soto</t>
  </si>
  <si>
    <t>E04517</t>
  </si>
  <si>
    <t>Amelia Choi</t>
  </si>
  <si>
    <t>E00965</t>
  </si>
  <si>
    <t>Jacob Khan</t>
  </si>
  <si>
    <t>E04639</t>
  </si>
  <si>
    <t>Luna Taylor</t>
  </si>
  <si>
    <t>E00465</t>
  </si>
  <si>
    <t>Dominic Parker</t>
  </si>
  <si>
    <t>E03058</t>
  </si>
  <si>
    <t>Angel Xiong</t>
  </si>
  <si>
    <t>E02337</t>
  </si>
  <si>
    <t>Emma Cao</t>
  </si>
  <si>
    <t>E04927</t>
  </si>
  <si>
    <t>Ezekiel Bryant</t>
  </si>
  <si>
    <t>E03799</t>
  </si>
  <si>
    <t>Natalie Hwang</t>
  </si>
  <si>
    <t>E04538</t>
  </si>
  <si>
    <t>Adeline Yang</t>
  </si>
  <si>
    <t>E02633</t>
  </si>
  <si>
    <t>Allison Roberts</t>
  </si>
  <si>
    <t>E02965</t>
  </si>
  <si>
    <t>Andrew Do</t>
  </si>
  <si>
    <t>E04345</t>
  </si>
  <si>
    <t>Eliana Grant</t>
  </si>
  <si>
    <t>E02895</t>
  </si>
  <si>
    <t>Mila Soto</t>
  </si>
  <si>
    <t>Gabriella Johnson</t>
  </si>
  <si>
    <t>E00758</t>
  </si>
  <si>
    <t>Jonathan Khan</t>
  </si>
  <si>
    <t>E03750</t>
  </si>
  <si>
    <t>Elias Dang</t>
  </si>
  <si>
    <t>E00144</t>
  </si>
  <si>
    <t>Theodore Ngo</t>
  </si>
  <si>
    <t>E02943</t>
  </si>
  <si>
    <t>Bella Lopez</t>
  </si>
  <si>
    <t>E03901</t>
  </si>
  <si>
    <t>Luca Truong</t>
  </si>
  <si>
    <t>E03461</t>
  </si>
  <si>
    <t>Nathan Lau</t>
  </si>
  <si>
    <t>E03490</t>
  </si>
  <si>
    <t>Henry Campos</t>
  </si>
  <si>
    <t>E04466</t>
  </si>
  <si>
    <t>Connor Bell</t>
  </si>
  <si>
    <t>E03226</t>
  </si>
  <si>
    <t>Angel Stewart</t>
  </si>
  <si>
    <t>E04607</t>
  </si>
  <si>
    <t>Landon Brown</t>
  </si>
  <si>
    <t>E02678</t>
  </si>
  <si>
    <t>Nicholas Rivera</t>
  </si>
  <si>
    <t>E02190</t>
  </si>
  <si>
    <t>Gabriel Carter</t>
  </si>
  <si>
    <t>E00747</t>
  </si>
  <si>
    <t>Leilani Baker</t>
  </si>
  <si>
    <t>E00268</t>
  </si>
  <si>
    <t>Ian Flores</t>
  </si>
  <si>
    <t>E01416</t>
  </si>
  <si>
    <t>Hudson Thompson</t>
  </si>
  <si>
    <t>E01524</t>
  </si>
  <si>
    <t>Ian Miller</t>
  </si>
  <si>
    <t>Harper Chin</t>
  </si>
  <si>
    <t>E02801</t>
  </si>
  <si>
    <t>Santiago f Brooks</t>
  </si>
  <si>
    <t>E04155</t>
  </si>
  <si>
    <t>Dylan Dominguez</t>
  </si>
  <si>
    <t>E01952</t>
  </si>
  <si>
    <t>Everett Lee</t>
  </si>
  <si>
    <t>E00116</t>
  </si>
  <si>
    <t>Madelyn Mehta</t>
  </si>
  <si>
    <t>E04811</t>
  </si>
  <si>
    <t>Athena Vasquez</t>
  </si>
  <si>
    <t>E00624</t>
  </si>
  <si>
    <t>William Watson</t>
  </si>
  <si>
    <t>E03404</t>
  </si>
  <si>
    <t>Everleigh Nunez</t>
  </si>
  <si>
    <t>E01845</t>
  </si>
  <si>
    <t>Leo Fernandez</t>
  </si>
  <si>
    <t>E04784</t>
  </si>
  <si>
    <t>Joshua Lin</t>
  </si>
  <si>
    <t>E00145</t>
  </si>
  <si>
    <t>Alexander Rivera</t>
  </si>
  <si>
    <t>E00218</t>
  </si>
  <si>
    <t>David Desai</t>
  </si>
  <si>
    <t>Aubrey Yoon</t>
  </si>
  <si>
    <t>Grayson Brown</t>
  </si>
  <si>
    <t>Noah Chen</t>
  </si>
  <si>
    <t>E00784</t>
  </si>
  <si>
    <t>Ella Nguyen</t>
  </si>
  <si>
    <t>E04925</t>
  </si>
  <si>
    <t>Athena Jordan</t>
  </si>
  <si>
    <t>E04448</t>
  </si>
  <si>
    <t>Adrian Ruiz</t>
  </si>
  <si>
    <t>E04817</t>
  </si>
  <si>
    <t>Zoe Sanchez</t>
  </si>
  <si>
    <t>E00325</t>
  </si>
  <si>
    <t>Jameson Chen</t>
  </si>
  <si>
    <t>E00403</t>
  </si>
  <si>
    <t>Liliana Soto</t>
  </si>
  <si>
    <t>Lincoln Reyes</t>
  </si>
  <si>
    <t>E04358</t>
  </si>
  <si>
    <t>Grayson Soto</t>
  </si>
  <si>
    <t>E04662</t>
  </si>
  <si>
    <t>Julia Morris</t>
  </si>
  <si>
    <t>E01496</t>
  </si>
  <si>
    <t>Ava Ortiz</t>
  </si>
  <si>
    <t>E01870</t>
  </si>
  <si>
    <t>Carson Chau</t>
  </si>
  <si>
    <t>E03971</t>
  </si>
  <si>
    <t>Lillian Chen</t>
  </si>
  <si>
    <t>E03616</t>
  </si>
  <si>
    <t>Josiah Lewis</t>
  </si>
  <si>
    <t>E00153</t>
  </si>
  <si>
    <t>Claire Jones</t>
  </si>
  <si>
    <t>E02313</t>
  </si>
  <si>
    <t>Jeremiah Lu</t>
  </si>
  <si>
    <t>E02960</t>
  </si>
  <si>
    <t>Nova Hill</t>
  </si>
  <si>
    <t>E00096</t>
  </si>
  <si>
    <t>Peyton Cruz</t>
  </si>
  <si>
    <t>E02140</t>
  </si>
  <si>
    <t>Naomi Zhao</t>
  </si>
  <si>
    <t>E00826</t>
  </si>
  <si>
    <t>Rylee Bui</t>
  </si>
  <si>
    <t>E03881</t>
  </si>
  <si>
    <t>Andrew Reed</t>
  </si>
  <si>
    <t>E02604</t>
  </si>
  <si>
    <t>Brooklyn Collins</t>
  </si>
  <si>
    <t>E02613</t>
  </si>
  <si>
    <t>John Jung</t>
  </si>
  <si>
    <t>E00864</t>
  </si>
  <si>
    <t>Samantha Aguilar</t>
  </si>
  <si>
    <t>E01760</t>
  </si>
  <si>
    <t>Madeline Acosta</t>
  </si>
  <si>
    <t>E03223</t>
  </si>
  <si>
    <t>Ethan Joseph</t>
  </si>
  <si>
    <t>E01262</t>
  </si>
  <si>
    <t>E01075</t>
  </si>
  <si>
    <t>Joshua Juarez</t>
  </si>
  <si>
    <t>E00364</t>
  </si>
  <si>
    <t>Matthew Howard</t>
  </si>
  <si>
    <t>E04108</t>
  </si>
  <si>
    <t>Jade Figueroa</t>
  </si>
  <si>
    <t>E02917</t>
  </si>
  <si>
    <t>Everett Morales</t>
  </si>
  <si>
    <t>Genesis Hunter</t>
  </si>
  <si>
    <t>E03393</t>
  </si>
  <si>
    <t>Henry Figueroa</t>
  </si>
  <si>
    <t>E02977</t>
  </si>
  <si>
    <t>Nicholas Song</t>
  </si>
  <si>
    <t>E03371</t>
  </si>
  <si>
    <t>Jack Alexander</t>
  </si>
  <si>
    <t>E02531</t>
  </si>
  <si>
    <t>Jameson Foster</t>
  </si>
  <si>
    <t>E02473</t>
  </si>
  <si>
    <t>Leonardo Lo</t>
  </si>
  <si>
    <t>E02468</t>
  </si>
  <si>
    <t>Ella Huang</t>
  </si>
  <si>
    <t>Liam Jordan</t>
  </si>
  <si>
    <t>E03697</t>
  </si>
  <si>
    <t>Isaac Woods</t>
  </si>
  <si>
    <t>E00593</t>
  </si>
  <si>
    <t>Luke Wilson</t>
  </si>
  <si>
    <t>E01103</t>
  </si>
  <si>
    <t>Lyla Alvarez</t>
  </si>
  <si>
    <t>E03889</t>
  </si>
  <si>
    <t>Caleb Flores</t>
  </si>
  <si>
    <t>E01958</t>
  </si>
  <si>
    <t>Angel Lin</t>
  </si>
  <si>
    <t>Easton Moore</t>
  </si>
  <si>
    <t>E01167</t>
  </si>
  <si>
    <t>Kinsley Collins</t>
  </si>
  <si>
    <t>E00099</t>
  </si>
  <si>
    <t>Brooklyn Salazar</t>
  </si>
  <si>
    <t>E00044</t>
  </si>
  <si>
    <t>Scarlett Jenkins</t>
  </si>
  <si>
    <t>E00711</t>
  </si>
  <si>
    <t>Melody Chin</t>
  </si>
  <si>
    <t>E04795</t>
  </si>
  <si>
    <t>Eloise Alexander</t>
  </si>
  <si>
    <t>E03912</t>
  </si>
  <si>
    <t>Carter Turner</t>
  </si>
  <si>
    <t>E02103</t>
  </si>
  <si>
    <t>Andrew Ma</t>
  </si>
  <si>
    <t>E04213</t>
  </si>
  <si>
    <t>Hailey Xi</t>
  </si>
  <si>
    <t>E04756</t>
  </si>
  <si>
    <t>Aiden Le</t>
  </si>
  <si>
    <t>E04114</t>
  </si>
  <si>
    <t>Christopher Lim</t>
  </si>
  <si>
    <t>E01423</t>
  </si>
  <si>
    <t>James Castillo</t>
  </si>
  <si>
    <t>E03181</t>
  </si>
  <si>
    <t>Greyson Dang</t>
  </si>
  <si>
    <t>E03305</t>
  </si>
  <si>
    <t>Hannah King</t>
  </si>
  <si>
    <t>E00703</t>
  </si>
  <si>
    <t>Wesley Dominguez</t>
  </si>
  <si>
    <t>E04403</t>
  </si>
  <si>
    <t>Dominic Hu</t>
  </si>
  <si>
    <t>E00103</t>
  </si>
  <si>
    <t>Nora Park</t>
  </si>
  <si>
    <t>E04487</t>
  </si>
  <si>
    <t>Audrey Hwang</t>
  </si>
  <si>
    <t>Ella Jenkins</t>
  </si>
  <si>
    <t>E02179</t>
  </si>
  <si>
    <t>Peyton Owens</t>
  </si>
  <si>
    <t>E04242</t>
  </si>
  <si>
    <t>Alice Lopez</t>
  </si>
  <si>
    <t>E01371</t>
  </si>
  <si>
    <t>Dominic Le</t>
  </si>
  <si>
    <t>E03065</t>
  </si>
  <si>
    <t>Ezra Ortiz</t>
  </si>
  <si>
    <t>E01377</t>
  </si>
  <si>
    <t>Grayson Luu</t>
  </si>
  <si>
    <t>E03097</t>
  </si>
  <si>
    <t>Brooks Stewart</t>
  </si>
  <si>
    <t>E01668</t>
  </si>
  <si>
    <t>Naomi Xi</t>
  </si>
  <si>
    <t>E03354</t>
  </si>
  <si>
    <t>Silas Estrada</t>
  </si>
  <si>
    <t>E02088</t>
  </si>
  <si>
    <t>Skylar Ayala</t>
  </si>
  <si>
    <t>E03980</t>
  </si>
  <si>
    <t>Lydia Huynh</t>
  </si>
  <si>
    <t>Hazel Cortez</t>
  </si>
  <si>
    <t>E00824</t>
  </si>
  <si>
    <t>Everleigh Adams</t>
  </si>
  <si>
    <t>Layla Salazar</t>
  </si>
  <si>
    <t>E03113</t>
  </si>
  <si>
    <t>Willow Chen</t>
  </si>
  <si>
    <t>E01488</t>
  </si>
  <si>
    <t>Penelope Griffin</t>
  </si>
  <si>
    <t>E01787</t>
  </si>
  <si>
    <t>Lillian Romero</t>
  </si>
  <si>
    <t>E03550</t>
  </si>
  <si>
    <t>Stella Wu</t>
  </si>
  <si>
    <t>Parker Vang</t>
  </si>
  <si>
    <t>E04799</t>
  </si>
  <si>
    <t>Mila Roberts</t>
  </si>
  <si>
    <t>E03402</t>
  </si>
  <si>
    <t>Isaac Liu</t>
  </si>
  <si>
    <t>E04128</t>
  </si>
  <si>
    <t>Jacob Doan</t>
  </si>
  <si>
    <t>Raelynn Ma</t>
  </si>
  <si>
    <t>E03114</t>
  </si>
  <si>
    <t>Jameson Juarez</t>
  </si>
  <si>
    <t>E04004</t>
  </si>
  <si>
    <t>Everleigh Shah</t>
  </si>
  <si>
    <t>E04472</t>
  </si>
  <si>
    <t>Alexander Foster</t>
  </si>
  <si>
    <t>E00161</t>
  </si>
  <si>
    <t>Ryan Ha</t>
  </si>
  <si>
    <t>E04417</t>
  </si>
  <si>
    <t>Chloe Salazar</t>
  </si>
  <si>
    <t>E04536</t>
  </si>
  <si>
    <t>Layla Scott</t>
  </si>
  <si>
    <t>Leah Khan</t>
  </si>
  <si>
    <t>E02857</t>
  </si>
  <si>
    <t>Mason Jimenez</t>
  </si>
  <si>
    <t>E03059</t>
  </si>
  <si>
    <t>Hailey Dang</t>
  </si>
  <si>
    <t>E02477</t>
  </si>
  <si>
    <t>Amelia Bui</t>
  </si>
  <si>
    <t>E00022</t>
  </si>
  <si>
    <t>Elena Her</t>
  </si>
  <si>
    <t>E03370</t>
  </si>
  <si>
    <t>Ian Cortez</t>
  </si>
  <si>
    <t>E00555</t>
  </si>
  <si>
    <t>Christian Ali</t>
  </si>
  <si>
    <t>E03160</t>
  </si>
  <si>
    <t>Carter Ortiz</t>
  </si>
  <si>
    <t>E03919</t>
  </si>
  <si>
    <t>Grayson Chan</t>
  </si>
  <si>
    <t>E01724</t>
  </si>
  <si>
    <t>Nolan Molina</t>
  </si>
  <si>
    <t>E04087</t>
  </si>
  <si>
    <t>Adam Kaur</t>
  </si>
  <si>
    <t>E02856</t>
  </si>
  <si>
    <t>Amelia Kaur</t>
  </si>
  <si>
    <t>E03805</t>
  </si>
  <si>
    <t>Autumn Gonzales</t>
  </si>
  <si>
    <t>E00319</t>
  </si>
  <si>
    <t>Ezra Wilson</t>
  </si>
  <si>
    <t>E01090</t>
  </si>
  <si>
    <t>Jacob Cheng</t>
  </si>
  <si>
    <t>E04323</t>
  </si>
  <si>
    <t>Melody Valdez</t>
  </si>
  <si>
    <t>E02687</t>
  </si>
  <si>
    <t>Caroline Nelson</t>
  </si>
  <si>
    <t>E01407</t>
  </si>
  <si>
    <t>Ellie Guerrero</t>
  </si>
  <si>
    <t>E02748</t>
  </si>
  <si>
    <t>Genesis Zhu</t>
  </si>
  <si>
    <t>E01995</t>
  </si>
  <si>
    <t>Jonathan Ho</t>
  </si>
  <si>
    <t>E01714</t>
  </si>
  <si>
    <t>Savannah Park</t>
  </si>
  <si>
    <t>E04491</t>
  </si>
  <si>
    <t>Nathan Chan</t>
  </si>
  <si>
    <t>E01076</t>
  </si>
  <si>
    <t>Sofia Vu</t>
  </si>
  <si>
    <t>Ruby Choi</t>
  </si>
  <si>
    <t>E02843</t>
  </si>
  <si>
    <t>Lily Pena</t>
  </si>
  <si>
    <t>E03758</t>
  </si>
  <si>
    <t>Liam Zhang</t>
  </si>
  <si>
    <t>E02063</t>
  </si>
  <si>
    <t>Ian Gutierrez</t>
  </si>
  <si>
    <t>E00638</t>
  </si>
  <si>
    <t>David Simmons</t>
  </si>
  <si>
    <t>E03571</t>
  </si>
  <si>
    <t>Lincoln Henderson</t>
  </si>
  <si>
    <t>E01820</t>
  </si>
  <si>
    <t>Nathan Miller</t>
  </si>
  <si>
    <t>E01712</t>
  </si>
  <si>
    <t>James Singh</t>
  </si>
  <si>
    <t>E00184</t>
  </si>
  <si>
    <t>Kayden Ortega</t>
  </si>
  <si>
    <t>Lucy Figueroa</t>
  </si>
  <si>
    <t>E02899</t>
  </si>
  <si>
    <t>Joshua Cortez</t>
  </si>
  <si>
    <t>E02478</t>
  </si>
  <si>
    <t>Alexander Morris</t>
  </si>
  <si>
    <t>E04170</t>
  </si>
  <si>
    <t>Grayson Chin</t>
  </si>
  <si>
    <t>E00929</t>
  </si>
  <si>
    <t>Allison Espinoza</t>
  </si>
  <si>
    <t>Naomi Chu</t>
  </si>
  <si>
    <t>Jameson Martin</t>
  </si>
  <si>
    <t>E02492</t>
  </si>
  <si>
    <t>Sebastian Gupta</t>
  </si>
  <si>
    <t>E01733</t>
  </si>
  <si>
    <t>Eloise Pham</t>
  </si>
  <si>
    <t>Valentina Davis</t>
  </si>
  <si>
    <t>E04938</t>
  </si>
  <si>
    <t>Brooklyn Daniels</t>
  </si>
  <si>
    <t>E04952</t>
  </si>
  <si>
    <t>Paisley Gomez</t>
  </si>
  <si>
    <t>E02420</t>
  </si>
  <si>
    <t>Madison Li</t>
  </si>
  <si>
    <t>Everleigh Simmons</t>
  </si>
  <si>
    <t>E03947</t>
  </si>
  <si>
    <t>Logan Soto</t>
  </si>
  <si>
    <t>E04535</t>
  </si>
  <si>
    <t>Charlotte Vo</t>
  </si>
  <si>
    <t>E00380</t>
  </si>
  <si>
    <t>Alice Thompson</t>
  </si>
  <si>
    <t>E01432</t>
  </si>
  <si>
    <t>Peyton Garza</t>
  </si>
  <si>
    <t>E02628</t>
  </si>
  <si>
    <t>Nora Nelson</t>
  </si>
  <si>
    <t>E03578</t>
  </si>
  <si>
    <t>Maverick Li</t>
  </si>
  <si>
    <t>E03563</t>
  </si>
  <si>
    <t>Ian Barnes</t>
  </si>
  <si>
    <t>E02781</t>
  </si>
  <si>
    <t>Athena Vu</t>
  </si>
  <si>
    <t>E04739</t>
  </si>
  <si>
    <t>Ruby Washington</t>
  </si>
  <si>
    <t>E02665</t>
  </si>
  <si>
    <t>Bella Butler</t>
  </si>
  <si>
    <t>E04132</t>
  </si>
  <si>
    <t>Kinsley Henry</t>
  </si>
  <si>
    <t>Kennedy Romero</t>
  </si>
  <si>
    <t>E04277</t>
  </si>
  <si>
    <t>Zoe Do</t>
  </si>
  <si>
    <t>Everett Khan</t>
  </si>
  <si>
    <t>E02012</t>
  </si>
  <si>
    <t>Anna Han</t>
  </si>
  <si>
    <t>E02881</t>
  </si>
  <si>
    <t>Leilani Sharma</t>
  </si>
  <si>
    <t>Jordan Cho</t>
  </si>
  <si>
    <t>E00605</t>
  </si>
  <si>
    <t>Nova Williams</t>
  </si>
  <si>
    <t>E04641</t>
  </si>
  <si>
    <t>Scarlett Hill</t>
  </si>
  <si>
    <t>E01019</t>
  </si>
  <si>
    <t>Dominic Scott</t>
  </si>
  <si>
    <t>E01519</t>
  </si>
  <si>
    <t>Anthony Marquez</t>
  </si>
  <si>
    <t>E03694</t>
  </si>
  <si>
    <t>Elena Patterson</t>
  </si>
  <si>
    <t>E01123</t>
  </si>
  <si>
    <t>Madison Nelson</t>
  </si>
  <si>
    <t>E01366</t>
  </si>
  <si>
    <t>William Walker</t>
  </si>
  <si>
    <t>E04005</t>
  </si>
  <si>
    <t>Lincoln Wong</t>
  </si>
  <si>
    <t>James Huang</t>
  </si>
  <si>
    <t>E04018</t>
  </si>
  <si>
    <t>Emery Ford</t>
  </si>
  <si>
    <t>E01591</t>
  </si>
  <si>
    <t>Paisley Trinh</t>
  </si>
  <si>
    <t>E04940</t>
  </si>
  <si>
    <t>Hudson Williams</t>
  </si>
  <si>
    <t>E03465</t>
  </si>
  <si>
    <t>Harper Phan</t>
  </si>
  <si>
    <t>E03870</t>
  </si>
  <si>
    <t>Madeline Allen</t>
  </si>
  <si>
    <t>E01927</t>
  </si>
  <si>
    <t>Charles Moore</t>
  </si>
  <si>
    <t>E03064</t>
  </si>
  <si>
    <t>Lincoln Fong</t>
  </si>
  <si>
    <t>E01883</t>
  </si>
  <si>
    <t>Isla Guzman</t>
  </si>
  <si>
    <t>E03984</t>
  </si>
  <si>
    <t>Hailey Foster</t>
  </si>
  <si>
    <t>E00446</t>
  </si>
  <si>
    <t>Hudson Hill</t>
  </si>
  <si>
    <t>E02825</t>
  </si>
  <si>
    <t>Wyatt Li</t>
  </si>
  <si>
    <t>E04174</t>
  </si>
  <si>
    <t>Maverick Henry</t>
  </si>
  <si>
    <t>E01899</t>
  </si>
  <si>
    <t>Xavier Jackson</t>
  </si>
  <si>
    <t>E02562</t>
  </si>
  <si>
    <t>Christian Medina</t>
  </si>
  <si>
    <t>E01006</t>
  </si>
  <si>
    <t>Autumn Leung</t>
  </si>
  <si>
    <t>E02903</t>
  </si>
  <si>
    <t>Robert Vazquez</t>
  </si>
  <si>
    <t>E03642</t>
  </si>
  <si>
    <t>Aria Roberts</t>
  </si>
  <si>
    <t>E02884</t>
  </si>
  <si>
    <t>Axel Johnson</t>
  </si>
  <si>
    <t>E00701</t>
  </si>
  <si>
    <t>Madeline Garcia</t>
  </si>
  <si>
    <t>E04720</t>
  </si>
  <si>
    <t>Christopher Chung</t>
  </si>
  <si>
    <t>E01985</t>
  </si>
  <si>
    <t>Eliana Turner</t>
  </si>
  <si>
    <t>E03273</t>
  </si>
  <si>
    <t>Daniel Shah</t>
  </si>
  <si>
    <t>E02415</t>
  </si>
  <si>
    <t>Penelope Gonzalez</t>
  </si>
  <si>
    <t>E02877</t>
  </si>
  <si>
    <t>Mila Allen</t>
  </si>
  <si>
    <t>E00091</t>
  </si>
  <si>
    <t>Emilia Chu</t>
  </si>
  <si>
    <t>E02563</t>
  </si>
  <si>
    <t>Emily Clark</t>
  </si>
  <si>
    <t>E04221</t>
  </si>
  <si>
    <t>Roman King</t>
  </si>
  <si>
    <t>E04887</t>
  </si>
  <si>
    <t>Emery Do</t>
  </si>
  <si>
    <t>E03170</t>
  </si>
  <si>
    <t>Autumn Thao</t>
  </si>
  <si>
    <t>E01636</t>
  </si>
  <si>
    <t>Naomi Coleman</t>
  </si>
  <si>
    <t>E01387</t>
  </si>
  <si>
    <t>Cora Zheng</t>
  </si>
  <si>
    <t>E01363</t>
  </si>
  <si>
    <t>Ayla Daniels</t>
  </si>
  <si>
    <t>E02249</t>
  </si>
  <si>
    <t>Allison Daniels</t>
  </si>
  <si>
    <t>E02987</t>
  </si>
  <si>
    <t>Mateo Harris</t>
  </si>
  <si>
    <t>E03655</t>
  </si>
  <si>
    <t>Samantha Rogers</t>
  </si>
  <si>
    <t>E04048</t>
  </si>
  <si>
    <t>Julian Lee</t>
  </si>
  <si>
    <t>E03626</t>
  </si>
  <si>
    <t>Nicholas Avila</t>
  </si>
  <si>
    <t>Hailey Watson</t>
  </si>
  <si>
    <t>E02920</t>
  </si>
  <si>
    <t>Willow Woods</t>
  </si>
  <si>
    <t>E03220</t>
  </si>
  <si>
    <t>Alexander Gonzales</t>
  </si>
  <si>
    <t>E01347</t>
  </si>
  <si>
    <t>Aiden Gonzales</t>
  </si>
  <si>
    <t>E03968</t>
  </si>
  <si>
    <t>Joshua Chin</t>
  </si>
  <si>
    <t>E04299</t>
  </si>
  <si>
    <t>Paisley Hall</t>
  </si>
  <si>
    <t>E01150</t>
  </si>
  <si>
    <t>Allison Leung</t>
  </si>
  <si>
    <t>E03774</t>
  </si>
  <si>
    <t>Hannah Mejia</t>
  </si>
  <si>
    <t>Elizabeth Huang</t>
  </si>
  <si>
    <t>E01877</t>
  </si>
  <si>
    <t>Abigail Garza</t>
  </si>
  <si>
    <t>E01193</t>
  </si>
  <si>
    <t>Raelynn Lu</t>
  </si>
  <si>
    <t>E01789</t>
  </si>
  <si>
    <t>Charles Luu</t>
  </si>
  <si>
    <t>E01422</t>
  </si>
  <si>
    <t>Lydia Espinoza</t>
  </si>
  <si>
    <t>Adeline Thao</t>
  </si>
  <si>
    <t>Kinsley Dixon</t>
  </si>
  <si>
    <t>E04150</t>
  </si>
  <si>
    <t>Natalia Vu</t>
  </si>
  <si>
    <t>E02846</t>
  </si>
  <si>
    <t>Julia Mai</t>
  </si>
  <si>
    <t>E04247</t>
  </si>
  <si>
    <t>Camila Evans</t>
  </si>
  <si>
    <t>Everly Lai</t>
  </si>
  <si>
    <t>Adam He</t>
  </si>
  <si>
    <t>E03648</t>
  </si>
  <si>
    <t>Vivian Hunter</t>
  </si>
  <si>
    <t>E02192</t>
  </si>
  <si>
    <t>Lucy Avila</t>
  </si>
  <si>
    <t>E03981</t>
  </si>
  <si>
    <t>Eliana Li</t>
  </si>
  <si>
    <t>E03262</t>
  </si>
  <si>
    <t>Logan Mitchell</t>
  </si>
  <si>
    <t>E02716</t>
  </si>
  <si>
    <t>Dominic Dinh</t>
  </si>
  <si>
    <t>Lucas Daniels</t>
  </si>
  <si>
    <t>E04123</t>
  </si>
  <si>
    <t>Andrew Holmes</t>
  </si>
  <si>
    <t>E03471</t>
  </si>
  <si>
    <t>Julia Sandoval</t>
  </si>
  <si>
    <t>E00717</t>
  </si>
  <si>
    <t>Kennedy Vargas</t>
  </si>
  <si>
    <t>E01966</t>
  </si>
  <si>
    <t>Thomas Williams</t>
  </si>
  <si>
    <t>E03683</t>
  </si>
  <si>
    <t>Raelynn Hong</t>
  </si>
  <si>
    <t>Eli Reed</t>
  </si>
  <si>
    <t>E04766</t>
  </si>
  <si>
    <t>Lyla Yoon</t>
  </si>
  <si>
    <t>E01465</t>
  </si>
  <si>
    <t>Hannah White</t>
  </si>
  <si>
    <t>E00206</t>
  </si>
  <si>
    <t>Theodore Xi</t>
  </si>
  <si>
    <t>E04088</t>
  </si>
  <si>
    <t>Ezra Liang</t>
  </si>
  <si>
    <t>E02066</t>
  </si>
  <si>
    <t>Grayson Yee</t>
  </si>
  <si>
    <t>E03227</t>
  </si>
  <si>
    <t>Eli Richardson</t>
  </si>
  <si>
    <t>E03364</t>
  </si>
  <si>
    <t>Audrey Lee</t>
  </si>
  <si>
    <t>E00607</t>
  </si>
  <si>
    <t>Jameson Allen</t>
  </si>
  <si>
    <t>E02258</t>
  </si>
  <si>
    <t>Eliza Chen</t>
  </si>
  <si>
    <t>E03681</t>
  </si>
  <si>
    <t>Lyla Chen</t>
  </si>
  <si>
    <t>E02298</t>
  </si>
  <si>
    <t>Emily Doan</t>
  </si>
  <si>
    <t>E02984</t>
  </si>
  <si>
    <t>Jack Mai</t>
  </si>
  <si>
    <t>E02440</t>
  </si>
  <si>
    <t>Grayson Turner</t>
  </si>
  <si>
    <t>E04699</t>
  </si>
  <si>
    <t>Ivy Tang</t>
  </si>
  <si>
    <t>E03579</t>
  </si>
  <si>
    <t>Robert Zhang</t>
  </si>
  <si>
    <t>E01649</t>
  </si>
  <si>
    <t>Eva Alvarado</t>
  </si>
  <si>
    <t>E04969</t>
  </si>
  <si>
    <t>Abigail Vang</t>
  </si>
  <si>
    <t>Claire Adams</t>
  </si>
  <si>
    <t>E00955</t>
  </si>
  <si>
    <t>Theodore Marquez</t>
  </si>
  <si>
    <t>E00810</t>
  </si>
  <si>
    <t>Hunter Nunez</t>
  </si>
  <si>
    <t>E02798</t>
  </si>
  <si>
    <t>Charles Henderson</t>
  </si>
  <si>
    <t>E04542</t>
  </si>
  <si>
    <t>Camila Cortez</t>
  </si>
  <si>
    <t>E02818</t>
  </si>
  <si>
    <t>Aaron Garza</t>
  </si>
  <si>
    <t>E02907</t>
  </si>
  <si>
    <t>Jose Singh</t>
  </si>
  <si>
    <t>E00023</t>
  </si>
  <si>
    <t>Gabriel Joseph</t>
  </si>
  <si>
    <t>E02391</t>
  </si>
  <si>
    <t>Natalia Santos</t>
  </si>
  <si>
    <t>E01429</t>
  </si>
  <si>
    <t>Dylan Wilson</t>
  </si>
  <si>
    <t>E00494</t>
  </si>
  <si>
    <t>Robert Alvarez</t>
  </si>
  <si>
    <t>E00634</t>
  </si>
  <si>
    <t>Samantha Chavez</t>
  </si>
  <si>
    <t>Samuel Bailey</t>
  </si>
  <si>
    <t>E04683</t>
  </si>
  <si>
    <t>Ezekiel Delgado</t>
  </si>
  <si>
    <t>Benjamin Ramirez</t>
  </si>
  <si>
    <t>E03834</t>
  </si>
  <si>
    <t>Anthony Carter</t>
  </si>
  <si>
    <t>E02923</t>
  </si>
  <si>
    <t>Ethan Tang</t>
  </si>
  <si>
    <t>E02642</t>
  </si>
  <si>
    <t>Sebastian Rogers</t>
  </si>
  <si>
    <t>E00981</t>
  </si>
  <si>
    <t>Miles Thao</t>
  </si>
  <si>
    <t>E04157</t>
  </si>
  <si>
    <t>William Cao</t>
  </si>
  <si>
    <t>E03528</t>
  </si>
  <si>
    <t>Leo Hsu</t>
  </si>
  <si>
    <t>E04547</t>
  </si>
  <si>
    <t>Avery Grant</t>
  </si>
  <si>
    <t>E04415</t>
  </si>
  <si>
    <t>Penelope Fong</t>
  </si>
  <si>
    <t>E04484</t>
  </si>
  <si>
    <t>Vivian Thao</t>
  </si>
  <si>
    <t>E02800</t>
  </si>
  <si>
    <t>Eva Estrada</t>
  </si>
  <si>
    <t>E04926</t>
  </si>
  <si>
    <t>Emma Luna</t>
  </si>
  <si>
    <t>E01268</t>
  </si>
  <si>
    <t>Charlotte Wu</t>
  </si>
  <si>
    <t>E04853</t>
  </si>
  <si>
    <t>Vivian Chu</t>
  </si>
  <si>
    <t>E01209</t>
  </si>
  <si>
    <t>Jayden Williams</t>
  </si>
  <si>
    <t>E02024</t>
  </si>
  <si>
    <t>Amelia Bell</t>
  </si>
  <si>
    <t>E02427</t>
  </si>
  <si>
    <t>Addison Mehta</t>
  </si>
  <si>
    <t>Alexander Jackson</t>
  </si>
  <si>
    <t>E00951</t>
  </si>
  <si>
    <t>Everly Lin</t>
  </si>
  <si>
    <t>E03248</t>
  </si>
  <si>
    <t>Lyla Stewart</t>
  </si>
  <si>
    <t>E04444</t>
  </si>
  <si>
    <t>Brooklyn Ruiz</t>
  </si>
  <si>
    <t>E02307</t>
  </si>
  <si>
    <t>Skylar Evans</t>
  </si>
  <si>
    <t>E02375</t>
  </si>
  <si>
    <t>Lincoln Huynh</t>
  </si>
  <si>
    <t>E02276</t>
  </si>
  <si>
    <t>Hazel Griffin</t>
  </si>
  <si>
    <t>E02649</t>
  </si>
  <si>
    <t>Charles Gonzalez</t>
  </si>
  <si>
    <t>E00503</t>
  </si>
  <si>
    <t>Leah Patterson</t>
  </si>
  <si>
    <t>E01706</t>
  </si>
  <si>
    <t>Avery Sun</t>
  </si>
  <si>
    <t>E00676</t>
  </si>
  <si>
    <t>Isaac Yoon</t>
  </si>
  <si>
    <t>E02005</t>
  </si>
  <si>
    <t>Isabella Bui</t>
  </si>
  <si>
    <t>E01895</t>
  </si>
  <si>
    <t>Gabriel Zhou</t>
  </si>
  <si>
    <t>E01396</t>
  </si>
  <si>
    <t>Jack Vu</t>
  </si>
  <si>
    <t>E00749</t>
  </si>
  <si>
    <t>Valentina Moua</t>
  </si>
  <si>
    <t>E01941</t>
  </si>
  <si>
    <t>Quinn Trinh</t>
  </si>
  <si>
    <t>E01413</t>
  </si>
  <si>
    <t>E03928</t>
  </si>
  <si>
    <t>Miles Dang</t>
  </si>
  <si>
    <t>E04109</t>
  </si>
  <si>
    <t>Leah Bryant</t>
  </si>
  <si>
    <t>E03994</t>
  </si>
  <si>
    <t>Henry Jung</t>
  </si>
  <si>
    <t>E00639</t>
  </si>
  <si>
    <t>Benjamin Mai</t>
  </si>
  <si>
    <t>E00608</t>
  </si>
  <si>
    <t>E04189</t>
  </si>
  <si>
    <t>Ariana Kim</t>
  </si>
  <si>
    <t>E02732</t>
  </si>
  <si>
    <t>Alice Tran</t>
  </si>
  <si>
    <t>E00324</t>
  </si>
  <si>
    <t>Hailey Song</t>
  </si>
  <si>
    <t>E00518</t>
  </si>
  <si>
    <t>Lydia Morales</t>
  </si>
  <si>
    <t>Liam Sanders</t>
  </si>
  <si>
    <t>E04564</t>
  </si>
  <si>
    <t>Luke Sanchez</t>
  </si>
  <si>
    <t>E02033</t>
  </si>
  <si>
    <t>Grace Sun</t>
  </si>
  <si>
    <t>E00412</t>
  </si>
  <si>
    <t>Ezra Banks</t>
  </si>
  <si>
    <t>E01844</t>
  </si>
  <si>
    <t>Jayden Kang</t>
  </si>
  <si>
    <t>E00667</t>
  </si>
  <si>
    <t>Skylar Shah</t>
  </si>
  <si>
    <t>Sebastian Le</t>
  </si>
  <si>
    <t>E00287</t>
  </si>
  <si>
    <t>Luca Nelson</t>
  </si>
  <si>
    <t>E02235</t>
  </si>
  <si>
    <t>Riley Ramirez</t>
  </si>
  <si>
    <t>E02720</t>
  </si>
  <si>
    <t>Jaxon Fong</t>
  </si>
  <si>
    <t>Kayden Jordan</t>
  </si>
  <si>
    <t>E01188</t>
  </si>
  <si>
    <t>Alexander James</t>
  </si>
  <si>
    <t>E02428</t>
  </si>
  <si>
    <t>Connor Luu</t>
  </si>
  <si>
    <t>E03289</t>
  </si>
  <si>
    <t>Christopher Lam</t>
  </si>
  <si>
    <t>E01947</t>
  </si>
  <si>
    <t>Sophie Owens</t>
  </si>
  <si>
    <t>Addison Perez</t>
  </si>
  <si>
    <t>E04249</t>
  </si>
  <si>
    <t>Hadley Dang</t>
  </si>
  <si>
    <t>Ethan Mehta</t>
  </si>
  <si>
    <t>Madison Her</t>
  </si>
  <si>
    <t>E04363</t>
  </si>
  <si>
    <t>Savannah Singh</t>
  </si>
  <si>
    <t>E04920</t>
  </si>
  <si>
    <t>Nevaeh Hsu</t>
  </si>
  <si>
    <t>E03866</t>
  </si>
  <si>
    <t>Jordan Zhu</t>
  </si>
  <si>
    <t>E03521</t>
  </si>
  <si>
    <t>Jackson Navarro</t>
  </si>
  <si>
    <t>E04095</t>
  </si>
  <si>
    <t>Sadie Patterson</t>
  </si>
  <si>
    <t>E04079</t>
  </si>
  <si>
    <t>Christopher Butler</t>
  </si>
  <si>
    <t>E01508</t>
  </si>
  <si>
    <t>Penelope Rodriguez</t>
  </si>
  <si>
    <t>E02259</t>
  </si>
  <si>
    <t>Emily Lau</t>
  </si>
  <si>
    <t>Sophie Oh</t>
  </si>
  <si>
    <t>E01834</t>
  </si>
  <si>
    <t>Chloe Allen</t>
  </si>
  <si>
    <t>E03124</t>
  </si>
  <si>
    <t>Caleb Nelson</t>
  </si>
  <si>
    <t>E01898</t>
  </si>
  <si>
    <t>Oliver Moua</t>
  </si>
  <si>
    <t>E00342</t>
  </si>
  <si>
    <t>Wesley Doan</t>
  </si>
  <si>
    <t>E03910</t>
  </si>
  <si>
    <t>Nova Hsu</t>
  </si>
  <si>
    <t>E00862</t>
  </si>
  <si>
    <t>Levi Moreno</t>
  </si>
  <si>
    <t>E02576</t>
  </si>
  <si>
    <t>Gianna Ha</t>
  </si>
  <si>
    <t>E00035</t>
  </si>
  <si>
    <t>Lillian Gonzales</t>
  </si>
  <si>
    <t>E01832</t>
  </si>
  <si>
    <t>Ezra Singh</t>
  </si>
  <si>
    <t>E01755</t>
  </si>
  <si>
    <t>Audrey Patel</t>
  </si>
  <si>
    <t>Brooklyn Cho</t>
  </si>
  <si>
    <t>Piper Ramos</t>
  </si>
  <si>
    <t>E04697</t>
  </si>
  <si>
    <t>Eleanor Williams</t>
  </si>
  <si>
    <t>E00371</t>
  </si>
  <si>
    <t>Melody Grant</t>
  </si>
  <si>
    <t>E02992</t>
  </si>
  <si>
    <t>Paisley Sanders</t>
  </si>
  <si>
    <t>E04369</t>
  </si>
  <si>
    <t>Santiago f Gray</t>
  </si>
  <si>
    <t>E00592</t>
  </si>
  <si>
    <t>Josephine Richardson</t>
  </si>
  <si>
    <t>E03532</t>
  </si>
  <si>
    <t>Jaxson Santiago</t>
  </si>
  <si>
    <t>E00863</t>
  </si>
  <si>
    <t>Lincoln Ramos</t>
  </si>
  <si>
    <t>E03310</t>
  </si>
  <si>
    <t>Dylan Campbell</t>
  </si>
  <si>
    <t>Olivia Gray</t>
  </si>
  <si>
    <t>E01242</t>
  </si>
  <si>
    <t>Emery Doan</t>
  </si>
  <si>
    <t>E02535</t>
  </si>
  <si>
    <t>Caroline Perez</t>
  </si>
  <si>
    <t>E00369</t>
  </si>
  <si>
    <t>Genesis Woods</t>
  </si>
  <si>
    <t>E03332</t>
  </si>
  <si>
    <t>Ruby Sun</t>
  </si>
  <si>
    <t>E03278</t>
  </si>
  <si>
    <t>Nevaeh James</t>
  </si>
  <si>
    <t>Parker Sandoval</t>
  </si>
  <si>
    <t>E03055</t>
  </si>
  <si>
    <t>Austin Rojas</t>
  </si>
  <si>
    <t>E01943</t>
  </si>
  <si>
    <t>Vivian Espinoza</t>
  </si>
  <si>
    <t>Cooper Gupta</t>
  </si>
  <si>
    <t>Axel Santos</t>
  </si>
  <si>
    <t>E04637</t>
  </si>
  <si>
    <t>Samuel Song</t>
  </si>
  <si>
    <t>E03240</t>
  </si>
  <si>
    <t>Aiden Silva</t>
  </si>
  <si>
    <t>E00340</t>
  </si>
  <si>
    <t>Eliana Allen</t>
  </si>
  <si>
    <t>E04751</t>
  </si>
  <si>
    <t>Grayson James</t>
  </si>
  <si>
    <t>E04636</t>
  </si>
  <si>
    <t>Hailey Yee</t>
  </si>
  <si>
    <t>Ian Vargas</t>
  </si>
  <si>
    <t>E02938</t>
  </si>
  <si>
    <t>John Trinh</t>
  </si>
  <si>
    <t>Sofia Trinh</t>
  </si>
  <si>
    <t>E01111</t>
  </si>
  <si>
    <t>Santiago f Moua</t>
  </si>
  <si>
    <t>E03149</t>
  </si>
  <si>
    <t>Layla Collins</t>
  </si>
  <si>
    <t>E00952</t>
  </si>
  <si>
    <t>Jaxon Powell</t>
  </si>
  <si>
    <t>E04380</t>
  </si>
  <si>
    <t>Naomi Washington</t>
  </si>
  <si>
    <t>Ryan Holmes</t>
  </si>
  <si>
    <t>E04994</t>
  </si>
  <si>
    <t>Bella Holmes</t>
  </si>
  <si>
    <t>E00447</t>
  </si>
  <si>
    <t>Hailey Sanchez</t>
  </si>
  <si>
    <t>E00089</t>
  </si>
  <si>
    <t>Sofia Yoon</t>
  </si>
  <si>
    <t>E02035</t>
  </si>
  <si>
    <t>Eli Rahman</t>
  </si>
  <si>
    <t>E03595</t>
  </si>
  <si>
    <t>Christopher Howard</t>
  </si>
  <si>
    <t>E03611</t>
  </si>
  <si>
    <t>Alice Mehta</t>
  </si>
  <si>
    <t>E04464</t>
  </si>
  <si>
    <t>Cooper Yoon</t>
  </si>
  <si>
    <t>E02135</t>
  </si>
  <si>
    <t>John Delgado</t>
  </si>
  <si>
    <t>E01684</t>
  </si>
  <si>
    <t>Jaxson Liang</t>
  </si>
  <si>
    <t>E02968</t>
  </si>
  <si>
    <t>Caroline Santos</t>
  </si>
  <si>
    <t>E03362</t>
  </si>
  <si>
    <t>Lily Henderson</t>
  </si>
  <si>
    <t>E01108</t>
  </si>
  <si>
    <t>Hannah Martinez</t>
  </si>
  <si>
    <t>E02217</t>
  </si>
  <si>
    <t>William Phillips</t>
  </si>
  <si>
    <t>E03519</t>
  </si>
  <si>
    <t>Eliza Zheng</t>
  </si>
  <si>
    <t>E01967</t>
  </si>
  <si>
    <t>John Dang</t>
  </si>
  <si>
    <t>E01125</t>
  </si>
  <si>
    <t>Joshua Yang</t>
  </si>
  <si>
    <t>E03795</t>
  </si>
  <si>
    <t>Hazel Young</t>
  </si>
  <si>
    <t>E00508</t>
  </si>
  <si>
    <t>Thomas Jung</t>
  </si>
  <si>
    <t>E02047</t>
  </si>
  <si>
    <t>Xavier Perez</t>
  </si>
  <si>
    <t>E01582</t>
  </si>
  <si>
    <t>Elijah Coleman</t>
  </si>
  <si>
    <t>Clara Sanchez</t>
  </si>
  <si>
    <t>E04872</t>
  </si>
  <si>
    <t>Isaac Stewart</t>
  </si>
  <si>
    <t>E03159</t>
  </si>
  <si>
    <t>Claire Romero</t>
  </si>
  <si>
    <t>E01337</t>
  </si>
  <si>
    <t>Andrew Coleman</t>
  </si>
  <si>
    <t>E00102</t>
  </si>
  <si>
    <t>Riley Rojas</t>
  </si>
  <si>
    <t>E03637</t>
  </si>
  <si>
    <t>Landon Thao</t>
  </si>
  <si>
    <t>E03455</t>
  </si>
  <si>
    <t>Hadley Ford</t>
  </si>
  <si>
    <t>Austin Brown</t>
  </si>
  <si>
    <t>E01225</t>
  </si>
  <si>
    <t>Christian Fong</t>
  </si>
  <si>
    <t>E01264</t>
  </si>
  <si>
    <t>Hazel Alvarez</t>
  </si>
  <si>
    <t>E02274</t>
  </si>
  <si>
    <t>Isabella Bailey</t>
  </si>
  <si>
    <t>E00480</t>
  </si>
  <si>
    <t>Hadley Yee</t>
  </si>
  <si>
    <t>E00203</t>
  </si>
  <si>
    <t>Julia Doan</t>
  </si>
  <si>
    <t>E00647</t>
  </si>
  <si>
    <t>Dylan Ali</t>
  </si>
  <si>
    <t>E03296</t>
  </si>
  <si>
    <t>Eloise Trinh</t>
  </si>
  <si>
    <t>E02453</t>
  </si>
  <si>
    <t>Dylan Kumar</t>
  </si>
  <si>
    <t>Emily Gupta</t>
  </si>
  <si>
    <t>E02522</t>
  </si>
  <si>
    <t>Silas Rivera</t>
  </si>
  <si>
    <t>E00459</t>
  </si>
  <si>
    <t>Jackson Jordan</t>
  </si>
  <si>
    <t>E03007</t>
  </si>
  <si>
    <t>Isaac Joseph</t>
  </si>
  <si>
    <t>Leilani Thao</t>
  </si>
  <si>
    <t>E03863</t>
  </si>
  <si>
    <t>Madeline Watson</t>
  </si>
  <si>
    <t>E02710</t>
  </si>
  <si>
    <t>Silas Huang</t>
  </si>
  <si>
    <t>Peyton Walker</t>
  </si>
  <si>
    <t>E01339</t>
  </si>
  <si>
    <t>Jeremiah Hernandez</t>
  </si>
  <si>
    <t>Jace Washington</t>
  </si>
  <si>
    <t>E03379</t>
  </si>
  <si>
    <t>Landon Kim</t>
  </si>
  <si>
    <t>E02153</t>
  </si>
  <si>
    <t>Peyton Vasquez</t>
  </si>
  <si>
    <t>E00994</t>
  </si>
  <si>
    <t>Charlotte Baker</t>
  </si>
  <si>
    <t>E00943</t>
  </si>
  <si>
    <t>Elena Mendoza</t>
  </si>
  <si>
    <t>E00869</t>
  </si>
  <si>
    <t>Nova Lin</t>
  </si>
  <si>
    <t>E03457</t>
  </si>
  <si>
    <t>Ivy Desai</t>
  </si>
  <si>
    <t>E02193</t>
  </si>
  <si>
    <t>Josephine Acosta</t>
  </si>
  <si>
    <t>E00577</t>
  </si>
  <si>
    <t>Nora Nunez</t>
  </si>
  <si>
    <t>E00538</t>
  </si>
  <si>
    <t>Caleb Xiong</t>
  </si>
  <si>
    <t>E01415</t>
  </si>
  <si>
    <t>Henry Green</t>
  </si>
  <si>
    <t>Madelyn Chan</t>
  </si>
  <si>
    <t>E00225</t>
  </si>
  <si>
    <t>Angel Delgado</t>
  </si>
  <si>
    <t>E02889</t>
  </si>
  <si>
    <t>Mia Herrera</t>
  </si>
  <si>
    <t>E04978</t>
  </si>
  <si>
    <t>Peyton Harris</t>
  </si>
  <si>
    <t>E04163</t>
  </si>
  <si>
    <t>David Herrera</t>
  </si>
  <si>
    <t>E01652</t>
  </si>
  <si>
    <t>Avery Dominguez</t>
  </si>
  <si>
    <t>E00880</t>
  </si>
  <si>
    <t>Grace Carter</t>
  </si>
  <si>
    <t>E04335</t>
  </si>
  <si>
    <t>Parker Allen</t>
  </si>
  <si>
    <t>E01300</t>
  </si>
  <si>
    <t>Sadie Lee</t>
  </si>
  <si>
    <t>E03102</t>
  </si>
  <si>
    <t>Cooper Valdez</t>
  </si>
  <si>
    <t>E04089</t>
  </si>
  <si>
    <t>Sebastian Fong</t>
  </si>
  <si>
    <t>E02059</t>
  </si>
  <si>
    <t>Roman Munoz</t>
  </si>
  <si>
    <t>E03894</t>
  </si>
  <si>
    <t>Charlotte Chang</t>
  </si>
  <si>
    <t>E03106</t>
  </si>
  <si>
    <t>Xavier Davis</t>
  </si>
  <si>
    <t>E01350</t>
  </si>
  <si>
    <t>Natalie Carter</t>
  </si>
  <si>
    <t>E02900</t>
  </si>
  <si>
    <t>Elena Richardson</t>
  </si>
  <si>
    <t>E02202</t>
  </si>
  <si>
    <t>Emilia Bailey</t>
  </si>
  <si>
    <t>E02696</t>
  </si>
  <si>
    <t>Ryan Lu</t>
  </si>
  <si>
    <t>E01722</t>
  </si>
  <si>
    <t>Asher Huynh</t>
  </si>
  <si>
    <t>Kinsley Martinez</t>
  </si>
  <si>
    <t>E00640</t>
  </si>
  <si>
    <t>Paisley Bryant</t>
  </si>
  <si>
    <t>E02554</t>
  </si>
  <si>
    <t>Joshua Ramirez</t>
  </si>
  <si>
    <t>E03412</t>
  </si>
  <si>
    <t>Joshua Martin</t>
  </si>
  <si>
    <t>E00646</t>
  </si>
  <si>
    <t>E04670</t>
  </si>
  <si>
    <t>Angel Do</t>
  </si>
  <si>
    <t>E03580</t>
  </si>
  <si>
    <t>Maverick Medina</t>
  </si>
  <si>
    <t>Isaac Han</t>
  </si>
  <si>
    <t>E02363</t>
  </si>
  <si>
    <t>Eliza Liang</t>
  </si>
  <si>
    <t>E03718</t>
  </si>
  <si>
    <t>Zoe Zhou</t>
  </si>
  <si>
    <t>E01749</t>
  </si>
  <si>
    <t>Nathan Lee</t>
  </si>
  <si>
    <t>E02888</t>
  </si>
  <si>
    <t>Elijah Ramos</t>
  </si>
  <si>
    <t>E01338</t>
  </si>
  <si>
    <t>Jaxson Coleman</t>
  </si>
  <si>
    <t>E03000</t>
  </si>
  <si>
    <t>Hailey Hong</t>
  </si>
  <si>
    <t>E01611</t>
  </si>
  <si>
    <t>Gabriella Zhu</t>
  </si>
  <si>
    <t>E02684</t>
  </si>
  <si>
    <t>Aaron Maldonado</t>
  </si>
  <si>
    <t>E02561</t>
  </si>
  <si>
    <t>Samantha Vargas</t>
  </si>
  <si>
    <t>E03168</t>
  </si>
  <si>
    <t>Nora Le</t>
  </si>
  <si>
    <t>Alice Roberts</t>
  </si>
  <si>
    <t>E03691</t>
  </si>
  <si>
    <t>Colton Garcia</t>
  </si>
  <si>
    <t>Stella Lai</t>
  </si>
  <si>
    <t>Leonardo Luong</t>
  </si>
  <si>
    <t>Nicholas Wong</t>
  </si>
  <si>
    <t>E00282</t>
  </si>
  <si>
    <t>Jeremiah Castillo</t>
  </si>
  <si>
    <t>Cooper Jiang</t>
  </si>
  <si>
    <t>E00559</t>
  </si>
  <si>
    <t>Penelope Silva</t>
  </si>
  <si>
    <t>E02558</t>
  </si>
  <si>
    <t>Jose Richardson</t>
  </si>
  <si>
    <t>E00956</t>
  </si>
  <si>
    <t>Eleanor Chau</t>
  </si>
  <si>
    <t>E03858</t>
  </si>
  <si>
    <t>John Cho</t>
  </si>
  <si>
    <t>E02221</t>
  </si>
  <si>
    <t>Julian Delgado</t>
  </si>
  <si>
    <t>E00126</t>
  </si>
  <si>
    <t>Isabella Scott</t>
  </si>
  <si>
    <t>E02627</t>
  </si>
  <si>
    <t>Parker Avila</t>
  </si>
  <si>
    <t>E03778</t>
  </si>
  <si>
    <t>Luke Vu</t>
  </si>
  <si>
    <t>E00481</t>
  </si>
  <si>
    <t>Jameson Nelson</t>
  </si>
  <si>
    <t>E02833</t>
  </si>
  <si>
    <t>Adrian Fernandez</t>
  </si>
  <si>
    <t>E03902</t>
  </si>
  <si>
    <t>Madison Hunter</t>
  </si>
  <si>
    <t>E02310</t>
  </si>
  <si>
    <t>Jordan Phillips</t>
  </si>
  <si>
    <t>E02661</t>
  </si>
  <si>
    <t>Maya Chan</t>
  </si>
  <si>
    <t>Wesley King</t>
  </si>
  <si>
    <t>E00682</t>
  </si>
  <si>
    <t>Sofia Fernandez</t>
  </si>
  <si>
    <t>Maverick Figueroa</t>
  </si>
  <si>
    <t>E00785</t>
  </si>
  <si>
    <t>Hannah Hoang</t>
  </si>
  <si>
    <t>E04598</t>
  </si>
  <si>
    <t>Violet Garcia</t>
  </si>
  <si>
    <t>Aaliyah Mai</t>
  </si>
  <si>
    <t>E02703</t>
  </si>
  <si>
    <t>Austin Vang</t>
  </si>
  <si>
    <t>E02191</t>
  </si>
  <si>
    <t>Maria Sun</t>
  </si>
  <si>
    <t>E00156</t>
  </si>
  <si>
    <t>Madelyn Scott</t>
  </si>
  <si>
    <t>Dylan Chin</t>
  </si>
  <si>
    <t>E04032</t>
  </si>
  <si>
    <t>Emery Zhang</t>
  </si>
  <si>
    <t>E00005</t>
  </si>
  <si>
    <t>Riley Washington</t>
  </si>
  <si>
    <t>E04354</t>
  </si>
  <si>
    <t>Raelynn Rios</t>
  </si>
  <si>
    <t>E01578</t>
  </si>
  <si>
    <t>Anthony Hong</t>
  </si>
  <si>
    <t>E03430</t>
  </si>
  <si>
    <t>Leo Herrera</t>
  </si>
  <si>
    <t>Robert Wright</t>
  </si>
  <si>
    <t>E04762</t>
  </si>
  <si>
    <t>Audrey Richardson</t>
  </si>
  <si>
    <t>E01148</t>
  </si>
  <si>
    <t>Scarlett Kumar</t>
  </si>
  <si>
    <t>E03094</t>
  </si>
  <si>
    <t>Wesley Young</t>
  </si>
  <si>
    <t>E01909</t>
  </si>
  <si>
    <t>Lillian Khan</t>
  </si>
  <si>
    <t>E04398</t>
  </si>
  <si>
    <t>Oliver Yang</t>
  </si>
  <si>
    <t>E02521</t>
  </si>
  <si>
    <t>Lily Nguyen</t>
  </si>
  <si>
    <t>E03545</t>
  </si>
  <si>
    <t>Sofia Cheng</t>
  </si>
  <si>
    <t>EMP_ID</t>
  </si>
  <si>
    <t>EMP_NAME</t>
  </si>
  <si>
    <t>Designation</t>
  </si>
  <si>
    <t>Department</t>
  </si>
  <si>
    <t>Gender</t>
  </si>
  <si>
    <t>Age</t>
  </si>
  <si>
    <t>Joining Date</t>
  </si>
  <si>
    <t>Annual Salary</t>
  </si>
  <si>
    <t>Division</t>
  </si>
  <si>
    <t>Resignation</t>
  </si>
  <si>
    <t>Country</t>
  </si>
  <si>
    <t>Hike</t>
  </si>
  <si>
    <t>Ethnicity</t>
  </si>
  <si>
    <t>City</t>
  </si>
  <si>
    <t>count no.of employee in table</t>
  </si>
  <si>
    <t xml:space="preserve">count non empty cell </t>
  </si>
  <si>
    <t>count blank cell</t>
  </si>
  <si>
    <t>or</t>
  </si>
  <si>
    <t>no. cell in the table</t>
  </si>
  <si>
    <t>no. of Male</t>
  </si>
  <si>
    <t>No. of Female</t>
  </si>
  <si>
    <t>Average if</t>
  </si>
  <si>
    <t>Row Labels</t>
  </si>
  <si>
    <t>Grand Total</t>
  </si>
  <si>
    <t>fenale &amp; united state</t>
  </si>
  <si>
    <t>sumif</t>
  </si>
  <si>
    <t>HR Budget</t>
  </si>
  <si>
    <t>sumifs</t>
  </si>
  <si>
    <t xml:space="preserve">Male Vs Female Analysis </t>
  </si>
  <si>
    <t>Count</t>
  </si>
  <si>
    <t>Average Salary</t>
  </si>
  <si>
    <t>Department wise</t>
  </si>
  <si>
    <t>Salary Budget</t>
  </si>
  <si>
    <t>Ethincity</t>
  </si>
  <si>
    <t>Aver Salary</t>
  </si>
  <si>
    <t>Average of Hike</t>
  </si>
  <si>
    <t>Avg hike</t>
  </si>
  <si>
    <t>Ratio</t>
  </si>
  <si>
    <t xml:space="preserve">Percentiles </t>
  </si>
  <si>
    <t>devided data into 100 parts</t>
  </si>
  <si>
    <t>percentage</t>
  </si>
  <si>
    <t>devided into 100 equal parts</t>
  </si>
  <si>
    <t>40 perecnt of 400</t>
  </si>
  <si>
    <t xml:space="preserve">1 parts / 1 percent  </t>
  </si>
  <si>
    <t>4 unit</t>
  </si>
  <si>
    <t xml:space="preserve">40 parts/percent </t>
  </si>
  <si>
    <t>4 unit *40</t>
  </si>
  <si>
    <t xml:space="preserve">range </t>
  </si>
  <si>
    <t>(min, max)</t>
  </si>
  <si>
    <t>min</t>
  </si>
  <si>
    <t>max</t>
  </si>
  <si>
    <t>Range of salary</t>
  </si>
  <si>
    <t>[40063,258498]</t>
  </si>
  <si>
    <t>40 th percentile</t>
  </si>
  <si>
    <t>40% falls below88061.2</t>
  </si>
  <si>
    <t>60% falls above 88061.2</t>
  </si>
  <si>
    <t>perentile value</t>
  </si>
  <si>
    <t>perentile output</t>
  </si>
  <si>
    <t xml:space="preserve">Quartiles </t>
  </si>
  <si>
    <t>SMALLL</t>
  </si>
  <si>
    <t>return nth small no</t>
  </si>
  <si>
    <t>1st smallest</t>
  </si>
  <si>
    <t>2nd smallest</t>
  </si>
  <si>
    <t>3rd smallest</t>
  </si>
  <si>
    <t># records</t>
  </si>
  <si>
    <t>10th smallest</t>
  </si>
  <si>
    <t>100th smallest</t>
  </si>
  <si>
    <t>1000th smallest</t>
  </si>
  <si>
    <t>Large</t>
  </si>
  <si>
    <t>return nth largest no.</t>
  </si>
  <si>
    <t>1st largest</t>
  </si>
  <si>
    <t>2nd largest</t>
  </si>
  <si>
    <t>3rd largest</t>
  </si>
  <si>
    <t>10th largest</t>
  </si>
  <si>
    <t>100th largest</t>
  </si>
  <si>
    <t>1000th largest</t>
  </si>
  <si>
    <t>Mean</t>
  </si>
  <si>
    <t>Median</t>
  </si>
  <si>
    <t>standard deviation</t>
  </si>
  <si>
    <t>Average/Mean</t>
  </si>
  <si>
    <t>mode</t>
  </si>
  <si>
    <t>skewed</t>
  </si>
  <si>
    <t>Column2</t>
  </si>
  <si>
    <t>sqrt</t>
  </si>
  <si>
    <t>cube</t>
  </si>
  <si>
    <t>Skewed after sqrt</t>
  </si>
  <si>
    <t>Skewed after cube</t>
  </si>
  <si>
    <t>skewed after log10</t>
  </si>
  <si>
    <t>kurtosis</t>
  </si>
  <si>
    <t>NMD</t>
  </si>
  <si>
    <t>3 Std Dev Below</t>
  </si>
  <si>
    <t>2 Std Dev Below</t>
  </si>
  <si>
    <t>1 Std Dev Below</t>
  </si>
  <si>
    <t>1 Std Dev Above</t>
  </si>
  <si>
    <t>2 Std Dev Above</t>
  </si>
  <si>
    <t>3 Std Dev Above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</si>
</sst>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4" formatCode="_(&quot;$&quot;* #,##0.00_);_(&quot;$&quot;* \(#,##0.00\);_(&quot;$&quot;* &quot;-&quot;??_);_(@_)"/>
    <numFmt numFmtId="164" formatCode="[$-F800]dddd\,\ mmmm\ dd\,\ yyyy"/>
    <numFmt numFmtId="165" formatCode="&quot;$&quot;#,##0_);\(&quot;$&quot;#,##0\);&quot;$&quot;0_)"/>
    <numFmt numFmtId="166" formatCode="#,##0%_);\(#,##0%\);0%_)"/>
    <numFmt numFmtId="167" formatCode="_([$INR]\ * #,##0.00_);_([$INR]\ * \(#,##0.00\);_([$INR]\ 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theme="6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2" borderId="1" xfId="0" applyFill="1" applyBorder="1"/>
    <xf numFmtId="164" fontId="0" fillId="2" borderId="1" xfId="0" applyNumberFormat="1" applyFill="1" applyBorder="1"/>
    <xf numFmtId="165" fontId="0" fillId="2" borderId="1" xfId="0" applyNumberFormat="1" applyFill="1" applyBorder="1"/>
    <xf numFmtId="166" fontId="0" fillId="2" borderId="1" xfId="0" applyNumberFormat="1" applyFill="1" applyBorder="1"/>
    <xf numFmtId="0" fontId="0" fillId="0" borderId="1" xfId="0" applyBorder="1"/>
    <xf numFmtId="164" fontId="0" fillId="0" borderId="1" xfId="0" applyNumberFormat="1" applyBorder="1"/>
    <xf numFmtId="165" fontId="0" fillId="0" borderId="1" xfId="0" applyNumberFormat="1" applyBorder="1"/>
    <xf numFmtId="166" fontId="0" fillId="0" borderId="1" xfId="0" applyNumberFormat="1" applyBorder="1"/>
    <xf numFmtId="0" fontId="0" fillId="0" borderId="2" xfId="0" applyBorder="1"/>
    <xf numFmtId="164" fontId="0" fillId="0" borderId="2" xfId="0" applyNumberFormat="1" applyBorder="1"/>
    <xf numFmtId="165" fontId="0" fillId="0" borderId="2" xfId="0" applyNumberFormat="1" applyBorder="1"/>
    <xf numFmtId="166" fontId="0" fillId="0" borderId="2" xfId="0" applyNumberFormat="1" applyBorder="1"/>
    <xf numFmtId="0" fontId="0" fillId="0" borderId="0" xfId="0" pivotButton="1"/>
    <xf numFmtId="0" fontId="0" fillId="0" borderId="0" xfId="0" applyAlignment="1">
      <alignment horizontal="left"/>
    </xf>
    <xf numFmtId="0" fontId="0" fillId="2" borderId="1" xfId="0" applyFont="1" applyFill="1" applyBorder="1"/>
    <xf numFmtId="164" fontId="0" fillId="2" borderId="1" xfId="0" applyNumberFormat="1" applyFont="1" applyFill="1" applyBorder="1"/>
    <xf numFmtId="165" fontId="0" fillId="2" borderId="1" xfId="0" applyNumberFormat="1" applyFont="1" applyFill="1" applyBorder="1"/>
    <xf numFmtId="166" fontId="0" fillId="2" borderId="1" xfId="0" applyNumberFormat="1" applyFont="1" applyFill="1" applyBorder="1"/>
    <xf numFmtId="0" fontId="0" fillId="0" borderId="1" xfId="0" applyFont="1" applyBorder="1"/>
    <xf numFmtId="164" fontId="0" fillId="0" borderId="1" xfId="0" applyNumberFormat="1" applyFont="1" applyBorder="1"/>
    <xf numFmtId="165" fontId="0" fillId="0" borderId="1" xfId="0" applyNumberFormat="1" applyFont="1" applyBorder="1"/>
    <xf numFmtId="166" fontId="0" fillId="0" borderId="1" xfId="0" applyNumberFormat="1" applyFont="1" applyBorder="1"/>
    <xf numFmtId="0" fontId="0" fillId="0" borderId="2" xfId="0" applyFont="1" applyBorder="1"/>
    <xf numFmtId="164" fontId="0" fillId="0" borderId="2" xfId="0" applyNumberFormat="1" applyFont="1" applyBorder="1"/>
    <xf numFmtId="165" fontId="0" fillId="0" borderId="2" xfId="0" applyNumberFormat="1" applyFont="1" applyBorder="1"/>
    <xf numFmtId="166" fontId="0" fillId="0" borderId="2" xfId="0" applyNumberFormat="1" applyFont="1" applyBorder="1"/>
    <xf numFmtId="0" fontId="0" fillId="4" borderId="1" xfId="0" applyFill="1" applyBorder="1"/>
    <xf numFmtId="0" fontId="0" fillId="3" borderId="1" xfId="0" applyFill="1" applyBorder="1"/>
    <xf numFmtId="0" fontId="0" fillId="5" borderId="1" xfId="0" applyFill="1" applyBorder="1"/>
    <xf numFmtId="0" fontId="0" fillId="0" borderId="1" xfId="0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10" fontId="0" fillId="0" borderId="1" xfId="0" applyNumberFormat="1" applyBorder="1"/>
    <xf numFmtId="2" fontId="0" fillId="0" borderId="0" xfId="0" applyNumberFormat="1"/>
    <xf numFmtId="10" fontId="0" fillId="0" borderId="0" xfId="0" applyNumberFormat="1"/>
    <xf numFmtId="167" fontId="0" fillId="0" borderId="0" xfId="0" applyNumberFormat="1" applyBorder="1" applyAlignment="1">
      <alignment horizontal="center" vertical="center"/>
    </xf>
    <xf numFmtId="0" fontId="1" fillId="0" borderId="6" xfId="0" applyNumberFormat="1" applyFont="1" applyBorder="1" applyAlignment="1">
      <alignment horizontal="center" vertical="center"/>
    </xf>
    <xf numFmtId="167" fontId="1" fillId="0" borderId="6" xfId="0" applyNumberFormat="1" applyFont="1" applyBorder="1" applyAlignment="1">
      <alignment horizontal="center" vertical="center"/>
    </xf>
    <xf numFmtId="167" fontId="0" fillId="0" borderId="6" xfId="0" applyNumberFormat="1" applyBorder="1" applyAlignment="1">
      <alignment horizontal="center" vertical="center"/>
    </xf>
    <xf numFmtId="0" fontId="1" fillId="6" borderId="5" xfId="0" applyFont="1" applyFill="1" applyBorder="1" applyAlignment="1">
      <alignment horizontal="center"/>
    </xf>
    <xf numFmtId="44" fontId="0" fillId="0" borderId="0" xfId="0" applyNumberFormat="1"/>
    <xf numFmtId="0" fontId="2" fillId="7" borderId="7" xfId="0" applyFont="1" applyFill="1" applyBorder="1"/>
    <xf numFmtId="0" fontId="2" fillId="7" borderId="8" xfId="0" applyFont="1" applyFill="1" applyBorder="1"/>
    <xf numFmtId="0" fontId="2" fillId="7" borderId="9" xfId="0" applyFont="1" applyFill="1" applyBorder="1"/>
    <xf numFmtId="0" fontId="0" fillId="0" borderId="1" xfId="0" applyFont="1" applyBorder="1" applyAlignment="1">
      <alignment horizontal="left" vertical="top"/>
    </xf>
    <xf numFmtId="164" fontId="0" fillId="0" borderId="1" xfId="0" applyNumberFormat="1" applyFont="1" applyBorder="1" applyAlignment="1">
      <alignment horizontal="left" vertical="top"/>
    </xf>
    <xf numFmtId="0" fontId="0" fillId="8" borderId="0" xfId="0" applyFill="1"/>
    <xf numFmtId="0" fontId="0" fillId="8" borderId="1" xfId="0" applyFill="1" applyBorder="1"/>
    <xf numFmtId="10" fontId="1" fillId="0" borderId="10" xfId="0" applyNumberFormat="1" applyFont="1" applyBorder="1"/>
    <xf numFmtId="0" fontId="0" fillId="9" borderId="0" xfId="0" applyFill="1"/>
    <xf numFmtId="0" fontId="1" fillId="6" borderId="3" xfId="0" applyFont="1" applyFill="1" applyBorder="1" applyAlignment="1">
      <alignment horizontal="center"/>
    </xf>
    <xf numFmtId="0" fontId="1" fillId="6" borderId="4" xfId="0" applyFont="1" applyFill="1" applyBorder="1" applyAlignment="1">
      <alignment horizontal="center"/>
    </xf>
    <xf numFmtId="14" fontId="0" fillId="2" borderId="1" xfId="0" applyNumberFormat="1" applyFont="1" applyFill="1" applyBorder="1"/>
    <xf numFmtId="14" fontId="0" fillId="0" borderId="1" xfId="0" applyNumberFormat="1" applyFont="1" applyBorder="1"/>
  </cellXfs>
  <cellStyles count="1">
    <cellStyle name="Normal" xfId="0" builtinId="0"/>
  </cellStyles>
  <dxfs count="59">
    <dxf>
      <numFmt numFmtId="164" formatCode="[$-F800]dddd\,\ mmmm\ dd\,\ 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6" formatCode="#,##0%_);\(#,##0%\);0%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5" formatCode="&quot;$&quot;#,##0_);\(&quot;$&quot;#,##0\);&quot;$&quot;0_)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5" formatCode="&quot;$&quot;#,##0_);\(&quot;$&quot;#,##0\);&quot;$&quot;0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5" formatCode="&quot;$&quot;#,##0_);\(&quot;$&quot;#,##0\);&quot;$&quot;0_)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5" formatCode="&quot;$&quot;#,##0_);\(&quot;$&quot;#,##0\);&quot;$&quot;0_)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5" formatCode="&quot;$&quot;#,##0_);\(&quot;$&quot;#,##0\);&quot;$&quot;0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[$-F800]dddd\,\ mmmm\ dd\,\ 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[$-F800]dddd\,\ mmmm\ dd\,\ 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#,##0%_);\(#,##0%\);0%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&quot;$&quot;#,##0_);\(&quot;$&quot;#,##0\);&quot;$&quot;0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[$-F800]dddd\,\ mmmm\ dd\,\ 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164" formatCode="[$-F800]dddd\,\ mmmm\ dd\,\ 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6" formatCode="#,##0%_);\(#,##0%\);0%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5" formatCode="&quot;$&quot;#,##0_);\(&quot;$&quot;#,##0\);&quot;$&quot;0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[$-F800]dddd\,\ mmmm\ dd\,\ 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2" formatCode="0.00"/>
    </dxf>
    <dxf>
      <numFmt numFmtId="2" formatCode="0.00"/>
    </dxf>
    <dxf>
      <numFmt numFmtId="2" formatCode="0.00"/>
    </dxf>
  </dxfs>
  <tableStyles count="1" defaultTableStyle="TableStyleMedium2" defaultPivotStyle="PivotStyleLight16">
    <tableStyle name="Invisible" pivot="0" table="0" count="0" xr9:uid="{00000000-0011-0000-FFFF-FFFF00000000}"/>
  </tableStyles>
  <colors>
    <mruColors>
      <color rgb="FF000000"/>
      <color rgb="FF33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 data.xlsx]pivot !employee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'pivot '!$B$4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63B-4340-9FF1-01A8553A31C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63B-4340-9FF1-01A8553A31CB}"/>
              </c:ext>
            </c:extLst>
          </c:dPt>
          <c:cat>
            <c:strRef>
              <c:f>'pivot 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'!$B$5:$B$7</c:f>
              <c:numCache>
                <c:formatCode>0.00%</c:formatCode>
                <c:ptCount val="2"/>
                <c:pt idx="0">
                  <c:v>8.5984555984555996E-2</c:v>
                </c:pt>
                <c:pt idx="1">
                  <c:v>9.1535269709543551E-2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3D-4C90-BBD6-80B6BF1FF7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Percentile!$J$1</c:f>
              <c:strCache>
                <c:ptCount val="1"/>
                <c:pt idx="0">
                  <c:v>Annual Salary</c:v>
                </c:pt>
              </c:strCache>
            </c:strRef>
          </c:tx>
          <c:invertIfNegative val="0"/>
          <c:val>
            <c:numRef>
              <c:f>Percentile!$J$2:$J$1001</c:f>
              <c:numCache>
                <c:formatCode>"$"#,##0_);\("$"#,##0\);"$"0_)</c:formatCode>
                <c:ptCount val="1000"/>
                <c:pt idx="0">
                  <c:v>141604</c:v>
                </c:pt>
                <c:pt idx="1">
                  <c:v>99975</c:v>
                </c:pt>
                <c:pt idx="2">
                  <c:v>163099</c:v>
                </c:pt>
                <c:pt idx="3">
                  <c:v>84913</c:v>
                </c:pt>
                <c:pt idx="4">
                  <c:v>95409</c:v>
                </c:pt>
                <c:pt idx="5">
                  <c:v>50994</c:v>
                </c:pt>
                <c:pt idx="6">
                  <c:v>119746</c:v>
                </c:pt>
                <c:pt idx="7">
                  <c:v>41336</c:v>
                </c:pt>
                <c:pt idx="8">
                  <c:v>113527</c:v>
                </c:pt>
                <c:pt idx="9">
                  <c:v>77203</c:v>
                </c:pt>
                <c:pt idx="10">
                  <c:v>157333</c:v>
                </c:pt>
                <c:pt idx="11">
                  <c:v>109851</c:v>
                </c:pt>
                <c:pt idx="12">
                  <c:v>105086</c:v>
                </c:pt>
                <c:pt idx="13">
                  <c:v>146742</c:v>
                </c:pt>
                <c:pt idx="14">
                  <c:v>97078</c:v>
                </c:pt>
                <c:pt idx="15">
                  <c:v>249270</c:v>
                </c:pt>
                <c:pt idx="16">
                  <c:v>175837</c:v>
                </c:pt>
                <c:pt idx="17">
                  <c:v>154828</c:v>
                </c:pt>
                <c:pt idx="18">
                  <c:v>186503</c:v>
                </c:pt>
                <c:pt idx="19">
                  <c:v>166331</c:v>
                </c:pt>
                <c:pt idx="20">
                  <c:v>146140</c:v>
                </c:pt>
                <c:pt idx="21">
                  <c:v>151703</c:v>
                </c:pt>
                <c:pt idx="22">
                  <c:v>172787</c:v>
                </c:pt>
                <c:pt idx="23">
                  <c:v>49998</c:v>
                </c:pt>
                <c:pt idx="24">
                  <c:v>207172</c:v>
                </c:pt>
                <c:pt idx="25">
                  <c:v>152239</c:v>
                </c:pt>
                <c:pt idx="26">
                  <c:v>98581</c:v>
                </c:pt>
                <c:pt idx="27">
                  <c:v>246231</c:v>
                </c:pt>
                <c:pt idx="28">
                  <c:v>99354</c:v>
                </c:pt>
                <c:pt idx="29">
                  <c:v>231141</c:v>
                </c:pt>
                <c:pt idx="30">
                  <c:v>54775</c:v>
                </c:pt>
                <c:pt idx="31">
                  <c:v>55499</c:v>
                </c:pt>
                <c:pt idx="32">
                  <c:v>66521</c:v>
                </c:pt>
                <c:pt idx="33">
                  <c:v>59100</c:v>
                </c:pt>
                <c:pt idx="34">
                  <c:v>49011</c:v>
                </c:pt>
                <c:pt idx="35">
                  <c:v>99575</c:v>
                </c:pt>
                <c:pt idx="36">
                  <c:v>99989</c:v>
                </c:pt>
                <c:pt idx="37">
                  <c:v>256420</c:v>
                </c:pt>
                <c:pt idx="38">
                  <c:v>78940</c:v>
                </c:pt>
                <c:pt idx="39">
                  <c:v>82872</c:v>
                </c:pt>
                <c:pt idx="40">
                  <c:v>86317</c:v>
                </c:pt>
                <c:pt idx="41">
                  <c:v>113135</c:v>
                </c:pt>
                <c:pt idx="42">
                  <c:v>199808</c:v>
                </c:pt>
                <c:pt idx="43">
                  <c:v>56037</c:v>
                </c:pt>
                <c:pt idx="44">
                  <c:v>122350</c:v>
                </c:pt>
                <c:pt idx="45">
                  <c:v>92952</c:v>
                </c:pt>
                <c:pt idx="46">
                  <c:v>79921</c:v>
                </c:pt>
                <c:pt idx="47">
                  <c:v>167199</c:v>
                </c:pt>
                <c:pt idx="48">
                  <c:v>71476</c:v>
                </c:pt>
                <c:pt idx="49">
                  <c:v>189420</c:v>
                </c:pt>
                <c:pt idx="50">
                  <c:v>64057</c:v>
                </c:pt>
                <c:pt idx="51">
                  <c:v>68728</c:v>
                </c:pt>
                <c:pt idx="52">
                  <c:v>125633</c:v>
                </c:pt>
                <c:pt idx="53">
                  <c:v>66889</c:v>
                </c:pt>
                <c:pt idx="54">
                  <c:v>178700</c:v>
                </c:pt>
                <c:pt idx="55">
                  <c:v>83990</c:v>
                </c:pt>
                <c:pt idx="56">
                  <c:v>102043</c:v>
                </c:pt>
                <c:pt idx="57">
                  <c:v>90678</c:v>
                </c:pt>
                <c:pt idx="58">
                  <c:v>59067</c:v>
                </c:pt>
                <c:pt idx="59">
                  <c:v>135062</c:v>
                </c:pt>
                <c:pt idx="60">
                  <c:v>159044</c:v>
                </c:pt>
                <c:pt idx="61">
                  <c:v>74691</c:v>
                </c:pt>
                <c:pt idx="62">
                  <c:v>92753</c:v>
                </c:pt>
                <c:pt idx="63">
                  <c:v>236946</c:v>
                </c:pt>
                <c:pt idx="64">
                  <c:v>48906</c:v>
                </c:pt>
                <c:pt idx="65">
                  <c:v>80024</c:v>
                </c:pt>
                <c:pt idx="66">
                  <c:v>54415</c:v>
                </c:pt>
                <c:pt idx="67">
                  <c:v>120341</c:v>
                </c:pt>
                <c:pt idx="68">
                  <c:v>208415</c:v>
                </c:pt>
                <c:pt idx="69">
                  <c:v>78844</c:v>
                </c:pt>
                <c:pt idx="70">
                  <c:v>76354</c:v>
                </c:pt>
                <c:pt idx="71">
                  <c:v>165927</c:v>
                </c:pt>
                <c:pt idx="72">
                  <c:v>109812</c:v>
                </c:pt>
                <c:pt idx="73">
                  <c:v>86299</c:v>
                </c:pt>
                <c:pt idx="74">
                  <c:v>206624</c:v>
                </c:pt>
                <c:pt idx="75">
                  <c:v>53215</c:v>
                </c:pt>
                <c:pt idx="76">
                  <c:v>86858</c:v>
                </c:pt>
                <c:pt idx="77">
                  <c:v>93971</c:v>
                </c:pt>
                <c:pt idx="78">
                  <c:v>57008</c:v>
                </c:pt>
                <c:pt idx="79">
                  <c:v>141899</c:v>
                </c:pt>
                <c:pt idx="80">
                  <c:v>64847</c:v>
                </c:pt>
                <c:pt idx="81">
                  <c:v>116878</c:v>
                </c:pt>
                <c:pt idx="82">
                  <c:v>70505</c:v>
                </c:pt>
                <c:pt idx="83">
                  <c:v>189702</c:v>
                </c:pt>
                <c:pt idx="84">
                  <c:v>180664</c:v>
                </c:pt>
                <c:pt idx="85">
                  <c:v>48345</c:v>
                </c:pt>
                <c:pt idx="86">
                  <c:v>152214</c:v>
                </c:pt>
                <c:pt idx="87">
                  <c:v>69803</c:v>
                </c:pt>
                <c:pt idx="88">
                  <c:v>76588</c:v>
                </c:pt>
                <c:pt idx="89">
                  <c:v>84596</c:v>
                </c:pt>
                <c:pt idx="90">
                  <c:v>114441</c:v>
                </c:pt>
                <c:pt idx="91">
                  <c:v>140402</c:v>
                </c:pt>
                <c:pt idx="92">
                  <c:v>59817</c:v>
                </c:pt>
                <c:pt idx="93">
                  <c:v>55854</c:v>
                </c:pt>
                <c:pt idx="94">
                  <c:v>95998</c:v>
                </c:pt>
                <c:pt idx="95">
                  <c:v>154941</c:v>
                </c:pt>
                <c:pt idx="96">
                  <c:v>247022</c:v>
                </c:pt>
                <c:pt idx="97">
                  <c:v>88072</c:v>
                </c:pt>
                <c:pt idx="98">
                  <c:v>67925</c:v>
                </c:pt>
                <c:pt idx="99">
                  <c:v>219693</c:v>
                </c:pt>
                <c:pt idx="100">
                  <c:v>61773</c:v>
                </c:pt>
                <c:pt idx="101">
                  <c:v>74546</c:v>
                </c:pt>
                <c:pt idx="102">
                  <c:v>62575</c:v>
                </c:pt>
                <c:pt idx="103">
                  <c:v>199041</c:v>
                </c:pt>
                <c:pt idx="104">
                  <c:v>52310</c:v>
                </c:pt>
                <c:pt idx="105">
                  <c:v>159571</c:v>
                </c:pt>
                <c:pt idx="106">
                  <c:v>91763</c:v>
                </c:pt>
                <c:pt idx="107">
                  <c:v>96475</c:v>
                </c:pt>
                <c:pt idx="108">
                  <c:v>113781</c:v>
                </c:pt>
                <c:pt idx="109">
                  <c:v>166599</c:v>
                </c:pt>
                <c:pt idx="110">
                  <c:v>95372</c:v>
                </c:pt>
                <c:pt idx="111">
                  <c:v>161203</c:v>
                </c:pt>
                <c:pt idx="112">
                  <c:v>74738</c:v>
                </c:pt>
                <c:pt idx="113">
                  <c:v>171173</c:v>
                </c:pt>
                <c:pt idx="114">
                  <c:v>201464</c:v>
                </c:pt>
                <c:pt idx="115">
                  <c:v>174895</c:v>
                </c:pt>
                <c:pt idx="116">
                  <c:v>134486</c:v>
                </c:pt>
                <c:pt idx="117">
                  <c:v>71699</c:v>
                </c:pt>
                <c:pt idx="118">
                  <c:v>94430</c:v>
                </c:pt>
                <c:pt idx="119">
                  <c:v>103504</c:v>
                </c:pt>
                <c:pt idx="120">
                  <c:v>92771</c:v>
                </c:pt>
                <c:pt idx="121">
                  <c:v>71531</c:v>
                </c:pt>
                <c:pt idx="122">
                  <c:v>90304</c:v>
                </c:pt>
                <c:pt idx="123">
                  <c:v>104903</c:v>
                </c:pt>
                <c:pt idx="124">
                  <c:v>55859</c:v>
                </c:pt>
                <c:pt idx="125">
                  <c:v>79785</c:v>
                </c:pt>
                <c:pt idx="126">
                  <c:v>99017</c:v>
                </c:pt>
                <c:pt idx="127">
                  <c:v>53809</c:v>
                </c:pt>
                <c:pt idx="128">
                  <c:v>71864</c:v>
                </c:pt>
                <c:pt idx="129">
                  <c:v>225558</c:v>
                </c:pt>
                <c:pt idx="130">
                  <c:v>128984</c:v>
                </c:pt>
                <c:pt idx="131">
                  <c:v>96997</c:v>
                </c:pt>
                <c:pt idx="132">
                  <c:v>176294</c:v>
                </c:pt>
                <c:pt idx="133">
                  <c:v>48340</c:v>
                </c:pt>
                <c:pt idx="134">
                  <c:v>240488</c:v>
                </c:pt>
                <c:pt idx="135">
                  <c:v>97339</c:v>
                </c:pt>
                <c:pt idx="136">
                  <c:v>211291</c:v>
                </c:pt>
                <c:pt idx="137">
                  <c:v>249506</c:v>
                </c:pt>
                <c:pt idx="138">
                  <c:v>80950</c:v>
                </c:pt>
                <c:pt idx="139">
                  <c:v>86538</c:v>
                </c:pt>
                <c:pt idx="140">
                  <c:v>70992</c:v>
                </c:pt>
                <c:pt idx="141">
                  <c:v>205314</c:v>
                </c:pt>
                <c:pt idx="142">
                  <c:v>196951</c:v>
                </c:pt>
                <c:pt idx="143">
                  <c:v>67686</c:v>
                </c:pt>
                <c:pt idx="144">
                  <c:v>86431</c:v>
                </c:pt>
                <c:pt idx="145">
                  <c:v>125936</c:v>
                </c:pt>
                <c:pt idx="146">
                  <c:v>149712</c:v>
                </c:pt>
                <c:pt idx="147">
                  <c:v>88758</c:v>
                </c:pt>
                <c:pt idx="148">
                  <c:v>83639</c:v>
                </c:pt>
                <c:pt idx="149">
                  <c:v>68268</c:v>
                </c:pt>
                <c:pt idx="150">
                  <c:v>75819</c:v>
                </c:pt>
                <c:pt idx="151">
                  <c:v>86658</c:v>
                </c:pt>
                <c:pt idx="152">
                  <c:v>74552</c:v>
                </c:pt>
                <c:pt idx="153">
                  <c:v>82839</c:v>
                </c:pt>
                <c:pt idx="154">
                  <c:v>64475</c:v>
                </c:pt>
                <c:pt idx="155">
                  <c:v>69453</c:v>
                </c:pt>
                <c:pt idx="156">
                  <c:v>127148</c:v>
                </c:pt>
                <c:pt idx="157">
                  <c:v>190253</c:v>
                </c:pt>
                <c:pt idx="158">
                  <c:v>115798</c:v>
                </c:pt>
                <c:pt idx="159">
                  <c:v>93102</c:v>
                </c:pt>
                <c:pt idx="160">
                  <c:v>110054</c:v>
                </c:pt>
                <c:pt idx="161">
                  <c:v>95786</c:v>
                </c:pt>
                <c:pt idx="162">
                  <c:v>90855</c:v>
                </c:pt>
                <c:pt idx="163">
                  <c:v>92897</c:v>
                </c:pt>
                <c:pt idx="164">
                  <c:v>242919</c:v>
                </c:pt>
                <c:pt idx="165">
                  <c:v>184368</c:v>
                </c:pt>
                <c:pt idx="166">
                  <c:v>144754</c:v>
                </c:pt>
                <c:pt idx="167">
                  <c:v>89458</c:v>
                </c:pt>
                <c:pt idx="168">
                  <c:v>190815</c:v>
                </c:pt>
                <c:pt idx="169">
                  <c:v>137995</c:v>
                </c:pt>
                <c:pt idx="170">
                  <c:v>93840</c:v>
                </c:pt>
                <c:pt idx="171">
                  <c:v>94790</c:v>
                </c:pt>
                <c:pt idx="172">
                  <c:v>197367</c:v>
                </c:pt>
                <c:pt idx="173">
                  <c:v>174097</c:v>
                </c:pt>
                <c:pt idx="174">
                  <c:v>120128</c:v>
                </c:pt>
                <c:pt idx="175">
                  <c:v>129708</c:v>
                </c:pt>
                <c:pt idx="176">
                  <c:v>102270</c:v>
                </c:pt>
                <c:pt idx="177">
                  <c:v>249686</c:v>
                </c:pt>
                <c:pt idx="178">
                  <c:v>50475</c:v>
                </c:pt>
                <c:pt idx="179">
                  <c:v>100099</c:v>
                </c:pt>
                <c:pt idx="180">
                  <c:v>41673</c:v>
                </c:pt>
                <c:pt idx="181">
                  <c:v>70996</c:v>
                </c:pt>
                <c:pt idx="182">
                  <c:v>40752</c:v>
                </c:pt>
                <c:pt idx="183">
                  <c:v>97537</c:v>
                </c:pt>
                <c:pt idx="184">
                  <c:v>96567</c:v>
                </c:pt>
                <c:pt idx="185">
                  <c:v>49404</c:v>
                </c:pt>
                <c:pt idx="186">
                  <c:v>66819</c:v>
                </c:pt>
                <c:pt idx="187">
                  <c:v>50784</c:v>
                </c:pt>
                <c:pt idx="188">
                  <c:v>125828</c:v>
                </c:pt>
                <c:pt idx="189">
                  <c:v>92610</c:v>
                </c:pt>
                <c:pt idx="190">
                  <c:v>123405</c:v>
                </c:pt>
                <c:pt idx="191">
                  <c:v>73004</c:v>
                </c:pt>
                <c:pt idx="192">
                  <c:v>95061</c:v>
                </c:pt>
                <c:pt idx="193">
                  <c:v>160832</c:v>
                </c:pt>
                <c:pt idx="194">
                  <c:v>64417</c:v>
                </c:pt>
                <c:pt idx="195">
                  <c:v>127543</c:v>
                </c:pt>
                <c:pt idx="196">
                  <c:v>56154</c:v>
                </c:pt>
                <c:pt idx="197">
                  <c:v>218530</c:v>
                </c:pt>
                <c:pt idx="198">
                  <c:v>91954</c:v>
                </c:pt>
                <c:pt idx="199">
                  <c:v>221217</c:v>
                </c:pt>
                <c:pt idx="200">
                  <c:v>87536</c:v>
                </c:pt>
                <c:pt idx="201">
                  <c:v>41429</c:v>
                </c:pt>
                <c:pt idx="202">
                  <c:v>245482</c:v>
                </c:pt>
                <c:pt idx="203">
                  <c:v>71359</c:v>
                </c:pt>
                <c:pt idx="204">
                  <c:v>183161</c:v>
                </c:pt>
                <c:pt idx="205">
                  <c:v>69260</c:v>
                </c:pt>
                <c:pt idx="206">
                  <c:v>95639</c:v>
                </c:pt>
                <c:pt idx="207">
                  <c:v>120660</c:v>
                </c:pt>
                <c:pt idx="208">
                  <c:v>75119</c:v>
                </c:pt>
                <c:pt idx="209">
                  <c:v>192213</c:v>
                </c:pt>
                <c:pt idx="210">
                  <c:v>65047</c:v>
                </c:pt>
                <c:pt idx="211">
                  <c:v>151413</c:v>
                </c:pt>
                <c:pt idx="212">
                  <c:v>76906</c:v>
                </c:pt>
                <c:pt idx="213">
                  <c:v>122802</c:v>
                </c:pt>
                <c:pt idx="214">
                  <c:v>99091</c:v>
                </c:pt>
                <c:pt idx="215">
                  <c:v>113987</c:v>
                </c:pt>
                <c:pt idx="216">
                  <c:v>95045</c:v>
                </c:pt>
                <c:pt idx="217">
                  <c:v>190401</c:v>
                </c:pt>
                <c:pt idx="218">
                  <c:v>86061</c:v>
                </c:pt>
                <c:pt idx="219">
                  <c:v>79882</c:v>
                </c:pt>
                <c:pt idx="220">
                  <c:v>255431</c:v>
                </c:pt>
                <c:pt idx="221">
                  <c:v>82017</c:v>
                </c:pt>
                <c:pt idx="222">
                  <c:v>53799</c:v>
                </c:pt>
                <c:pt idx="223">
                  <c:v>82739</c:v>
                </c:pt>
                <c:pt idx="224">
                  <c:v>99080</c:v>
                </c:pt>
                <c:pt idx="225">
                  <c:v>96719</c:v>
                </c:pt>
                <c:pt idx="226">
                  <c:v>180687</c:v>
                </c:pt>
                <c:pt idx="227">
                  <c:v>95743</c:v>
                </c:pt>
                <c:pt idx="228">
                  <c:v>89695</c:v>
                </c:pt>
                <c:pt idx="229">
                  <c:v>122753</c:v>
                </c:pt>
                <c:pt idx="230">
                  <c:v>93734</c:v>
                </c:pt>
                <c:pt idx="231">
                  <c:v>52069</c:v>
                </c:pt>
                <c:pt idx="232">
                  <c:v>258426</c:v>
                </c:pt>
                <c:pt idx="233">
                  <c:v>125375</c:v>
                </c:pt>
                <c:pt idx="234">
                  <c:v>198243</c:v>
                </c:pt>
                <c:pt idx="235">
                  <c:v>96023</c:v>
                </c:pt>
                <c:pt idx="236">
                  <c:v>83066</c:v>
                </c:pt>
                <c:pt idx="237">
                  <c:v>61216</c:v>
                </c:pt>
                <c:pt idx="238">
                  <c:v>144231</c:v>
                </c:pt>
                <c:pt idx="239">
                  <c:v>51630</c:v>
                </c:pt>
                <c:pt idx="240">
                  <c:v>124129</c:v>
                </c:pt>
                <c:pt idx="241">
                  <c:v>60055</c:v>
                </c:pt>
                <c:pt idx="242">
                  <c:v>189290</c:v>
                </c:pt>
                <c:pt idx="243">
                  <c:v>182202</c:v>
                </c:pt>
                <c:pt idx="244">
                  <c:v>117518</c:v>
                </c:pt>
                <c:pt idx="245">
                  <c:v>157474</c:v>
                </c:pt>
                <c:pt idx="246">
                  <c:v>126856</c:v>
                </c:pt>
                <c:pt idx="247">
                  <c:v>129124</c:v>
                </c:pt>
                <c:pt idx="248">
                  <c:v>165181</c:v>
                </c:pt>
                <c:pt idx="249">
                  <c:v>247939</c:v>
                </c:pt>
                <c:pt idx="250">
                  <c:v>169509</c:v>
                </c:pt>
                <c:pt idx="251">
                  <c:v>138521</c:v>
                </c:pt>
                <c:pt idx="252">
                  <c:v>113873</c:v>
                </c:pt>
                <c:pt idx="253">
                  <c:v>73317</c:v>
                </c:pt>
                <c:pt idx="254">
                  <c:v>69096</c:v>
                </c:pt>
                <c:pt idx="255">
                  <c:v>87158</c:v>
                </c:pt>
                <c:pt idx="256">
                  <c:v>70778</c:v>
                </c:pt>
                <c:pt idx="257">
                  <c:v>153938</c:v>
                </c:pt>
                <c:pt idx="258">
                  <c:v>59888</c:v>
                </c:pt>
                <c:pt idx="259">
                  <c:v>63098</c:v>
                </c:pt>
                <c:pt idx="260">
                  <c:v>255369</c:v>
                </c:pt>
                <c:pt idx="261">
                  <c:v>142318</c:v>
                </c:pt>
                <c:pt idx="262">
                  <c:v>49186</c:v>
                </c:pt>
                <c:pt idx="263">
                  <c:v>220937</c:v>
                </c:pt>
                <c:pt idx="264">
                  <c:v>183156</c:v>
                </c:pt>
                <c:pt idx="265">
                  <c:v>192749</c:v>
                </c:pt>
                <c:pt idx="266">
                  <c:v>135325</c:v>
                </c:pt>
                <c:pt idx="267">
                  <c:v>79356</c:v>
                </c:pt>
                <c:pt idx="268">
                  <c:v>74412</c:v>
                </c:pt>
                <c:pt idx="269">
                  <c:v>61886</c:v>
                </c:pt>
                <c:pt idx="270">
                  <c:v>173071</c:v>
                </c:pt>
                <c:pt idx="271">
                  <c:v>70189</c:v>
                </c:pt>
                <c:pt idx="272">
                  <c:v>181452</c:v>
                </c:pt>
                <c:pt idx="273">
                  <c:v>70369</c:v>
                </c:pt>
                <c:pt idx="274">
                  <c:v>78056</c:v>
                </c:pt>
                <c:pt idx="275">
                  <c:v>189933</c:v>
                </c:pt>
                <c:pt idx="276">
                  <c:v>78237</c:v>
                </c:pt>
                <c:pt idx="277">
                  <c:v>48687</c:v>
                </c:pt>
                <c:pt idx="278">
                  <c:v>121065</c:v>
                </c:pt>
                <c:pt idx="279">
                  <c:v>94246</c:v>
                </c:pt>
                <c:pt idx="280">
                  <c:v>44614</c:v>
                </c:pt>
                <c:pt idx="281">
                  <c:v>234469</c:v>
                </c:pt>
                <c:pt idx="282">
                  <c:v>88272</c:v>
                </c:pt>
                <c:pt idx="283">
                  <c:v>74449</c:v>
                </c:pt>
                <c:pt idx="284">
                  <c:v>222941</c:v>
                </c:pt>
                <c:pt idx="285">
                  <c:v>50341</c:v>
                </c:pt>
                <c:pt idx="286">
                  <c:v>72235</c:v>
                </c:pt>
                <c:pt idx="287">
                  <c:v>70165</c:v>
                </c:pt>
                <c:pt idx="288">
                  <c:v>148485</c:v>
                </c:pt>
                <c:pt idx="289">
                  <c:v>86089</c:v>
                </c:pt>
                <c:pt idx="290">
                  <c:v>106313</c:v>
                </c:pt>
                <c:pt idx="291">
                  <c:v>46833</c:v>
                </c:pt>
                <c:pt idx="292">
                  <c:v>155320</c:v>
                </c:pt>
                <c:pt idx="293">
                  <c:v>89984</c:v>
                </c:pt>
                <c:pt idx="294">
                  <c:v>83756</c:v>
                </c:pt>
                <c:pt idx="295">
                  <c:v>176324</c:v>
                </c:pt>
                <c:pt idx="296">
                  <c:v>74077</c:v>
                </c:pt>
                <c:pt idx="297">
                  <c:v>104162</c:v>
                </c:pt>
                <c:pt idx="298">
                  <c:v>82162</c:v>
                </c:pt>
                <c:pt idx="299">
                  <c:v>63880</c:v>
                </c:pt>
                <c:pt idx="300">
                  <c:v>73248</c:v>
                </c:pt>
                <c:pt idx="301">
                  <c:v>91853</c:v>
                </c:pt>
                <c:pt idx="302">
                  <c:v>168014</c:v>
                </c:pt>
                <c:pt idx="303">
                  <c:v>70770</c:v>
                </c:pt>
                <c:pt idx="304">
                  <c:v>50825</c:v>
                </c:pt>
                <c:pt idx="305">
                  <c:v>145846</c:v>
                </c:pt>
                <c:pt idx="306">
                  <c:v>125807</c:v>
                </c:pt>
                <c:pt idx="307">
                  <c:v>46845</c:v>
                </c:pt>
                <c:pt idx="308">
                  <c:v>157969</c:v>
                </c:pt>
                <c:pt idx="309">
                  <c:v>97807</c:v>
                </c:pt>
                <c:pt idx="310">
                  <c:v>73854</c:v>
                </c:pt>
                <c:pt idx="311">
                  <c:v>149537</c:v>
                </c:pt>
                <c:pt idx="312">
                  <c:v>128303</c:v>
                </c:pt>
                <c:pt idx="313">
                  <c:v>67374</c:v>
                </c:pt>
                <c:pt idx="314">
                  <c:v>102167</c:v>
                </c:pt>
                <c:pt idx="315">
                  <c:v>151027</c:v>
                </c:pt>
                <c:pt idx="316">
                  <c:v>120905</c:v>
                </c:pt>
                <c:pt idx="317">
                  <c:v>231567</c:v>
                </c:pt>
                <c:pt idx="318">
                  <c:v>215388</c:v>
                </c:pt>
                <c:pt idx="319">
                  <c:v>127972</c:v>
                </c:pt>
                <c:pt idx="320">
                  <c:v>80701</c:v>
                </c:pt>
                <c:pt idx="321">
                  <c:v>115417</c:v>
                </c:pt>
                <c:pt idx="322">
                  <c:v>88045</c:v>
                </c:pt>
                <c:pt idx="323">
                  <c:v>86478</c:v>
                </c:pt>
                <c:pt idx="324">
                  <c:v>180994</c:v>
                </c:pt>
                <c:pt idx="325">
                  <c:v>64494</c:v>
                </c:pt>
                <c:pt idx="326">
                  <c:v>70122</c:v>
                </c:pt>
                <c:pt idx="327">
                  <c:v>181854</c:v>
                </c:pt>
                <c:pt idx="328">
                  <c:v>52811</c:v>
                </c:pt>
                <c:pt idx="329">
                  <c:v>50111</c:v>
                </c:pt>
                <c:pt idx="330">
                  <c:v>71192</c:v>
                </c:pt>
                <c:pt idx="331">
                  <c:v>155351</c:v>
                </c:pt>
                <c:pt idx="332">
                  <c:v>161690</c:v>
                </c:pt>
                <c:pt idx="333">
                  <c:v>60132</c:v>
                </c:pt>
                <c:pt idx="334">
                  <c:v>87216</c:v>
                </c:pt>
                <c:pt idx="335">
                  <c:v>50069</c:v>
                </c:pt>
                <c:pt idx="336">
                  <c:v>151108</c:v>
                </c:pt>
                <c:pt idx="337">
                  <c:v>67398</c:v>
                </c:pt>
                <c:pt idx="338">
                  <c:v>68488</c:v>
                </c:pt>
                <c:pt idx="339">
                  <c:v>92932</c:v>
                </c:pt>
                <c:pt idx="340">
                  <c:v>43363</c:v>
                </c:pt>
                <c:pt idx="341">
                  <c:v>95963</c:v>
                </c:pt>
                <c:pt idx="342">
                  <c:v>111038</c:v>
                </c:pt>
                <c:pt idx="343">
                  <c:v>200246</c:v>
                </c:pt>
                <c:pt idx="344">
                  <c:v>194871</c:v>
                </c:pt>
                <c:pt idx="345">
                  <c:v>98769</c:v>
                </c:pt>
                <c:pt idx="346">
                  <c:v>65334</c:v>
                </c:pt>
                <c:pt idx="347">
                  <c:v>83934</c:v>
                </c:pt>
                <c:pt idx="348">
                  <c:v>150399</c:v>
                </c:pt>
                <c:pt idx="349">
                  <c:v>160280</c:v>
                </c:pt>
                <c:pt idx="350">
                  <c:v>54051</c:v>
                </c:pt>
                <c:pt idx="351">
                  <c:v>150699</c:v>
                </c:pt>
                <c:pt idx="352">
                  <c:v>69570</c:v>
                </c:pt>
                <c:pt idx="353">
                  <c:v>86774</c:v>
                </c:pt>
                <c:pt idx="354">
                  <c:v>57606</c:v>
                </c:pt>
                <c:pt idx="355">
                  <c:v>125730</c:v>
                </c:pt>
                <c:pt idx="356">
                  <c:v>64170</c:v>
                </c:pt>
                <c:pt idx="357">
                  <c:v>72303</c:v>
                </c:pt>
                <c:pt idx="358">
                  <c:v>105891</c:v>
                </c:pt>
                <c:pt idx="359">
                  <c:v>255230</c:v>
                </c:pt>
                <c:pt idx="360">
                  <c:v>59591</c:v>
                </c:pt>
                <c:pt idx="361">
                  <c:v>187048</c:v>
                </c:pt>
                <c:pt idx="362">
                  <c:v>58605</c:v>
                </c:pt>
                <c:pt idx="363">
                  <c:v>178502</c:v>
                </c:pt>
                <c:pt idx="364">
                  <c:v>103724</c:v>
                </c:pt>
                <c:pt idx="365">
                  <c:v>156277</c:v>
                </c:pt>
                <c:pt idx="366">
                  <c:v>87744</c:v>
                </c:pt>
                <c:pt idx="367">
                  <c:v>54714</c:v>
                </c:pt>
                <c:pt idx="368">
                  <c:v>99169</c:v>
                </c:pt>
                <c:pt idx="369">
                  <c:v>142628</c:v>
                </c:pt>
                <c:pt idx="370">
                  <c:v>75869</c:v>
                </c:pt>
                <c:pt idx="371">
                  <c:v>60985</c:v>
                </c:pt>
                <c:pt idx="372">
                  <c:v>126911</c:v>
                </c:pt>
                <c:pt idx="373">
                  <c:v>216949</c:v>
                </c:pt>
                <c:pt idx="374">
                  <c:v>168510</c:v>
                </c:pt>
                <c:pt idx="375">
                  <c:v>85870</c:v>
                </c:pt>
                <c:pt idx="376">
                  <c:v>86510</c:v>
                </c:pt>
                <c:pt idx="377">
                  <c:v>119647</c:v>
                </c:pt>
                <c:pt idx="378">
                  <c:v>80921</c:v>
                </c:pt>
                <c:pt idx="379">
                  <c:v>98110</c:v>
                </c:pt>
                <c:pt idx="380">
                  <c:v>86831</c:v>
                </c:pt>
                <c:pt idx="381">
                  <c:v>72826</c:v>
                </c:pt>
                <c:pt idx="382">
                  <c:v>171217</c:v>
                </c:pt>
                <c:pt idx="383">
                  <c:v>103058</c:v>
                </c:pt>
                <c:pt idx="384">
                  <c:v>117062</c:v>
                </c:pt>
                <c:pt idx="385">
                  <c:v>159031</c:v>
                </c:pt>
                <c:pt idx="386">
                  <c:v>125086</c:v>
                </c:pt>
                <c:pt idx="387">
                  <c:v>67976</c:v>
                </c:pt>
                <c:pt idx="388">
                  <c:v>74215</c:v>
                </c:pt>
                <c:pt idx="389">
                  <c:v>187389</c:v>
                </c:pt>
                <c:pt idx="390">
                  <c:v>131841</c:v>
                </c:pt>
                <c:pt idx="391">
                  <c:v>97231</c:v>
                </c:pt>
                <c:pt idx="392">
                  <c:v>155004</c:v>
                </c:pt>
                <c:pt idx="393">
                  <c:v>41859</c:v>
                </c:pt>
                <c:pt idx="394">
                  <c:v>52733</c:v>
                </c:pt>
                <c:pt idx="395">
                  <c:v>250953</c:v>
                </c:pt>
                <c:pt idx="396">
                  <c:v>191807</c:v>
                </c:pt>
                <c:pt idx="397">
                  <c:v>64677</c:v>
                </c:pt>
                <c:pt idx="398">
                  <c:v>130274</c:v>
                </c:pt>
                <c:pt idx="399">
                  <c:v>96331</c:v>
                </c:pt>
                <c:pt idx="400">
                  <c:v>150758</c:v>
                </c:pt>
                <c:pt idx="401">
                  <c:v>173629</c:v>
                </c:pt>
                <c:pt idx="402">
                  <c:v>62174</c:v>
                </c:pt>
                <c:pt idx="403">
                  <c:v>56555</c:v>
                </c:pt>
                <c:pt idx="404">
                  <c:v>74655</c:v>
                </c:pt>
                <c:pt idx="405">
                  <c:v>93017</c:v>
                </c:pt>
                <c:pt idx="406">
                  <c:v>82300</c:v>
                </c:pt>
                <c:pt idx="407">
                  <c:v>91621</c:v>
                </c:pt>
                <c:pt idx="408">
                  <c:v>91280</c:v>
                </c:pt>
                <c:pt idx="409">
                  <c:v>47071</c:v>
                </c:pt>
                <c:pt idx="410">
                  <c:v>81218</c:v>
                </c:pt>
                <c:pt idx="411">
                  <c:v>181801</c:v>
                </c:pt>
                <c:pt idx="412">
                  <c:v>63137</c:v>
                </c:pt>
                <c:pt idx="413">
                  <c:v>221465</c:v>
                </c:pt>
                <c:pt idx="414">
                  <c:v>79388</c:v>
                </c:pt>
                <c:pt idx="415">
                  <c:v>68176</c:v>
                </c:pt>
                <c:pt idx="416">
                  <c:v>122829</c:v>
                </c:pt>
                <c:pt idx="417">
                  <c:v>126353</c:v>
                </c:pt>
                <c:pt idx="418">
                  <c:v>188727</c:v>
                </c:pt>
                <c:pt idx="419">
                  <c:v>99624</c:v>
                </c:pt>
                <c:pt idx="420">
                  <c:v>108686</c:v>
                </c:pt>
                <c:pt idx="421">
                  <c:v>50857</c:v>
                </c:pt>
                <c:pt idx="422">
                  <c:v>120628</c:v>
                </c:pt>
                <c:pt idx="423">
                  <c:v>181216</c:v>
                </c:pt>
                <c:pt idx="424">
                  <c:v>46081</c:v>
                </c:pt>
                <c:pt idx="425">
                  <c:v>159885</c:v>
                </c:pt>
                <c:pt idx="426">
                  <c:v>153271</c:v>
                </c:pt>
                <c:pt idx="427">
                  <c:v>114242</c:v>
                </c:pt>
                <c:pt idx="428">
                  <c:v>48415</c:v>
                </c:pt>
                <c:pt idx="429">
                  <c:v>65566</c:v>
                </c:pt>
                <c:pt idx="430">
                  <c:v>147752</c:v>
                </c:pt>
                <c:pt idx="431">
                  <c:v>136810</c:v>
                </c:pt>
                <c:pt idx="432">
                  <c:v>54635</c:v>
                </c:pt>
                <c:pt idx="433">
                  <c:v>96636</c:v>
                </c:pt>
                <c:pt idx="434">
                  <c:v>91592</c:v>
                </c:pt>
                <c:pt idx="435">
                  <c:v>55563</c:v>
                </c:pt>
                <c:pt idx="436">
                  <c:v>159724</c:v>
                </c:pt>
                <c:pt idx="437">
                  <c:v>183190</c:v>
                </c:pt>
                <c:pt idx="438">
                  <c:v>54829</c:v>
                </c:pt>
                <c:pt idx="439">
                  <c:v>96639</c:v>
                </c:pt>
                <c:pt idx="440">
                  <c:v>117278</c:v>
                </c:pt>
                <c:pt idx="441">
                  <c:v>84193</c:v>
                </c:pt>
                <c:pt idx="442">
                  <c:v>87806</c:v>
                </c:pt>
                <c:pt idx="443">
                  <c:v>63959</c:v>
                </c:pt>
                <c:pt idx="444">
                  <c:v>234723</c:v>
                </c:pt>
                <c:pt idx="445">
                  <c:v>50809</c:v>
                </c:pt>
                <c:pt idx="446">
                  <c:v>77396</c:v>
                </c:pt>
                <c:pt idx="447">
                  <c:v>89523</c:v>
                </c:pt>
                <c:pt idx="448">
                  <c:v>86173</c:v>
                </c:pt>
                <c:pt idx="449">
                  <c:v>222224</c:v>
                </c:pt>
                <c:pt idx="450">
                  <c:v>146140</c:v>
                </c:pt>
                <c:pt idx="451">
                  <c:v>109456</c:v>
                </c:pt>
                <c:pt idx="452">
                  <c:v>170221</c:v>
                </c:pt>
                <c:pt idx="453">
                  <c:v>97433</c:v>
                </c:pt>
                <c:pt idx="454">
                  <c:v>59646</c:v>
                </c:pt>
                <c:pt idx="455">
                  <c:v>158787</c:v>
                </c:pt>
                <c:pt idx="456">
                  <c:v>83378</c:v>
                </c:pt>
                <c:pt idx="457">
                  <c:v>88895</c:v>
                </c:pt>
                <c:pt idx="458">
                  <c:v>168846</c:v>
                </c:pt>
                <c:pt idx="459">
                  <c:v>43336</c:v>
                </c:pt>
                <c:pt idx="460">
                  <c:v>127801</c:v>
                </c:pt>
                <c:pt idx="461">
                  <c:v>76352</c:v>
                </c:pt>
                <c:pt idx="462">
                  <c:v>250767</c:v>
                </c:pt>
                <c:pt idx="463">
                  <c:v>223055</c:v>
                </c:pt>
                <c:pt idx="464">
                  <c:v>189680</c:v>
                </c:pt>
                <c:pt idx="465">
                  <c:v>71167</c:v>
                </c:pt>
                <c:pt idx="466">
                  <c:v>76027</c:v>
                </c:pt>
                <c:pt idx="467">
                  <c:v>183113</c:v>
                </c:pt>
                <c:pt idx="468">
                  <c:v>67753</c:v>
                </c:pt>
                <c:pt idx="469">
                  <c:v>63744</c:v>
                </c:pt>
                <c:pt idx="470">
                  <c:v>92209</c:v>
                </c:pt>
                <c:pt idx="471">
                  <c:v>157487</c:v>
                </c:pt>
                <c:pt idx="472">
                  <c:v>99697</c:v>
                </c:pt>
                <c:pt idx="473">
                  <c:v>90770</c:v>
                </c:pt>
                <c:pt idx="474">
                  <c:v>55369</c:v>
                </c:pt>
                <c:pt idx="475">
                  <c:v>69578</c:v>
                </c:pt>
                <c:pt idx="476">
                  <c:v>167526</c:v>
                </c:pt>
                <c:pt idx="477">
                  <c:v>65507</c:v>
                </c:pt>
                <c:pt idx="478">
                  <c:v>108268</c:v>
                </c:pt>
                <c:pt idx="479">
                  <c:v>80055</c:v>
                </c:pt>
                <c:pt idx="480">
                  <c:v>76802</c:v>
                </c:pt>
                <c:pt idx="481">
                  <c:v>253249</c:v>
                </c:pt>
                <c:pt idx="482">
                  <c:v>78388</c:v>
                </c:pt>
                <c:pt idx="483">
                  <c:v>249870</c:v>
                </c:pt>
                <c:pt idx="484">
                  <c:v>148321</c:v>
                </c:pt>
                <c:pt idx="485">
                  <c:v>90258</c:v>
                </c:pt>
                <c:pt idx="486">
                  <c:v>72486</c:v>
                </c:pt>
                <c:pt idx="487">
                  <c:v>95499</c:v>
                </c:pt>
                <c:pt idx="488">
                  <c:v>90212</c:v>
                </c:pt>
                <c:pt idx="489">
                  <c:v>254057</c:v>
                </c:pt>
                <c:pt idx="490">
                  <c:v>43001</c:v>
                </c:pt>
                <c:pt idx="491">
                  <c:v>85120</c:v>
                </c:pt>
                <c:pt idx="492">
                  <c:v>52200</c:v>
                </c:pt>
                <c:pt idx="493">
                  <c:v>150855</c:v>
                </c:pt>
                <c:pt idx="494">
                  <c:v>65702</c:v>
                </c:pt>
                <c:pt idx="495">
                  <c:v>162038</c:v>
                </c:pt>
                <c:pt idx="496">
                  <c:v>157057</c:v>
                </c:pt>
                <c:pt idx="497">
                  <c:v>127559</c:v>
                </c:pt>
                <c:pt idx="498">
                  <c:v>62644</c:v>
                </c:pt>
                <c:pt idx="499">
                  <c:v>73907</c:v>
                </c:pt>
                <c:pt idx="500">
                  <c:v>90040</c:v>
                </c:pt>
                <c:pt idx="501">
                  <c:v>91134</c:v>
                </c:pt>
                <c:pt idx="502">
                  <c:v>201396</c:v>
                </c:pt>
                <c:pt idx="503">
                  <c:v>54733</c:v>
                </c:pt>
                <c:pt idx="504">
                  <c:v>65341</c:v>
                </c:pt>
                <c:pt idx="505">
                  <c:v>139208</c:v>
                </c:pt>
                <c:pt idx="506">
                  <c:v>73200</c:v>
                </c:pt>
                <c:pt idx="507">
                  <c:v>102636</c:v>
                </c:pt>
                <c:pt idx="508">
                  <c:v>87427</c:v>
                </c:pt>
                <c:pt idx="509">
                  <c:v>49219</c:v>
                </c:pt>
                <c:pt idx="510">
                  <c:v>106437</c:v>
                </c:pt>
                <c:pt idx="511">
                  <c:v>64364</c:v>
                </c:pt>
                <c:pt idx="512">
                  <c:v>172180</c:v>
                </c:pt>
                <c:pt idx="513">
                  <c:v>88343</c:v>
                </c:pt>
                <c:pt idx="514">
                  <c:v>66649</c:v>
                </c:pt>
                <c:pt idx="515">
                  <c:v>102847</c:v>
                </c:pt>
                <c:pt idx="516">
                  <c:v>134881</c:v>
                </c:pt>
                <c:pt idx="517">
                  <c:v>68807</c:v>
                </c:pt>
                <c:pt idx="518">
                  <c:v>228822</c:v>
                </c:pt>
                <c:pt idx="519">
                  <c:v>43391</c:v>
                </c:pt>
                <c:pt idx="520">
                  <c:v>91782</c:v>
                </c:pt>
                <c:pt idx="521">
                  <c:v>211637</c:v>
                </c:pt>
                <c:pt idx="522">
                  <c:v>73255</c:v>
                </c:pt>
                <c:pt idx="523">
                  <c:v>108826</c:v>
                </c:pt>
                <c:pt idx="524">
                  <c:v>94352</c:v>
                </c:pt>
                <c:pt idx="525">
                  <c:v>73955</c:v>
                </c:pt>
                <c:pt idx="526">
                  <c:v>113909</c:v>
                </c:pt>
                <c:pt idx="527">
                  <c:v>92321</c:v>
                </c:pt>
                <c:pt idx="528">
                  <c:v>99557</c:v>
                </c:pt>
                <c:pt idx="529">
                  <c:v>115854</c:v>
                </c:pt>
                <c:pt idx="530">
                  <c:v>82462</c:v>
                </c:pt>
                <c:pt idx="531">
                  <c:v>198473</c:v>
                </c:pt>
                <c:pt idx="532">
                  <c:v>153492</c:v>
                </c:pt>
                <c:pt idx="533">
                  <c:v>208210</c:v>
                </c:pt>
                <c:pt idx="534">
                  <c:v>91632</c:v>
                </c:pt>
                <c:pt idx="535">
                  <c:v>71755</c:v>
                </c:pt>
                <c:pt idx="536">
                  <c:v>111006</c:v>
                </c:pt>
                <c:pt idx="537">
                  <c:v>99774</c:v>
                </c:pt>
                <c:pt idx="538">
                  <c:v>184648</c:v>
                </c:pt>
                <c:pt idx="539">
                  <c:v>247874</c:v>
                </c:pt>
                <c:pt idx="540">
                  <c:v>62239</c:v>
                </c:pt>
                <c:pt idx="541">
                  <c:v>114911</c:v>
                </c:pt>
                <c:pt idx="542">
                  <c:v>115490</c:v>
                </c:pt>
                <c:pt idx="543">
                  <c:v>118708</c:v>
                </c:pt>
                <c:pt idx="544">
                  <c:v>197649</c:v>
                </c:pt>
                <c:pt idx="545">
                  <c:v>89841</c:v>
                </c:pt>
                <c:pt idx="546">
                  <c:v>61026</c:v>
                </c:pt>
                <c:pt idx="547">
                  <c:v>96693</c:v>
                </c:pt>
                <c:pt idx="548">
                  <c:v>82907</c:v>
                </c:pt>
                <c:pt idx="549">
                  <c:v>257194</c:v>
                </c:pt>
                <c:pt idx="550">
                  <c:v>94658</c:v>
                </c:pt>
                <c:pt idx="551">
                  <c:v>89419</c:v>
                </c:pt>
                <c:pt idx="552">
                  <c:v>51983</c:v>
                </c:pt>
                <c:pt idx="553">
                  <c:v>179494</c:v>
                </c:pt>
                <c:pt idx="554">
                  <c:v>68426</c:v>
                </c:pt>
                <c:pt idx="555">
                  <c:v>144986</c:v>
                </c:pt>
                <c:pt idx="556">
                  <c:v>60113</c:v>
                </c:pt>
                <c:pt idx="557">
                  <c:v>50548</c:v>
                </c:pt>
                <c:pt idx="558">
                  <c:v>68846</c:v>
                </c:pt>
                <c:pt idx="559">
                  <c:v>90901</c:v>
                </c:pt>
                <c:pt idx="560">
                  <c:v>102033</c:v>
                </c:pt>
                <c:pt idx="561">
                  <c:v>151783</c:v>
                </c:pt>
                <c:pt idx="562">
                  <c:v>170164</c:v>
                </c:pt>
                <c:pt idx="563">
                  <c:v>155905</c:v>
                </c:pt>
                <c:pt idx="564">
                  <c:v>50733</c:v>
                </c:pt>
                <c:pt idx="565">
                  <c:v>88663</c:v>
                </c:pt>
                <c:pt idx="566">
                  <c:v>88213</c:v>
                </c:pt>
                <c:pt idx="567">
                  <c:v>67130</c:v>
                </c:pt>
                <c:pt idx="568">
                  <c:v>94876</c:v>
                </c:pt>
                <c:pt idx="569">
                  <c:v>98230</c:v>
                </c:pt>
                <c:pt idx="570">
                  <c:v>96757</c:v>
                </c:pt>
                <c:pt idx="571">
                  <c:v>51513</c:v>
                </c:pt>
                <c:pt idx="572">
                  <c:v>234311</c:v>
                </c:pt>
                <c:pt idx="573">
                  <c:v>152353</c:v>
                </c:pt>
                <c:pt idx="574">
                  <c:v>124774</c:v>
                </c:pt>
                <c:pt idx="575">
                  <c:v>157070</c:v>
                </c:pt>
                <c:pt idx="576">
                  <c:v>130133</c:v>
                </c:pt>
                <c:pt idx="577">
                  <c:v>108780</c:v>
                </c:pt>
                <c:pt idx="578">
                  <c:v>151853</c:v>
                </c:pt>
                <c:pt idx="579">
                  <c:v>64669</c:v>
                </c:pt>
                <c:pt idx="580">
                  <c:v>69352</c:v>
                </c:pt>
                <c:pt idx="581">
                  <c:v>74631</c:v>
                </c:pt>
                <c:pt idx="582">
                  <c:v>96441</c:v>
                </c:pt>
                <c:pt idx="583">
                  <c:v>114250</c:v>
                </c:pt>
                <c:pt idx="584">
                  <c:v>70165</c:v>
                </c:pt>
                <c:pt idx="585">
                  <c:v>109059</c:v>
                </c:pt>
                <c:pt idx="586">
                  <c:v>77442</c:v>
                </c:pt>
                <c:pt idx="587">
                  <c:v>72126</c:v>
                </c:pt>
                <c:pt idx="588">
                  <c:v>70334</c:v>
                </c:pt>
                <c:pt idx="589">
                  <c:v>78006</c:v>
                </c:pt>
                <c:pt idx="590">
                  <c:v>160385</c:v>
                </c:pt>
                <c:pt idx="591">
                  <c:v>202323</c:v>
                </c:pt>
                <c:pt idx="592">
                  <c:v>141555</c:v>
                </c:pt>
                <c:pt idx="593">
                  <c:v>184960</c:v>
                </c:pt>
                <c:pt idx="594">
                  <c:v>221592</c:v>
                </c:pt>
                <c:pt idx="595">
                  <c:v>53301</c:v>
                </c:pt>
                <c:pt idx="596">
                  <c:v>91276</c:v>
                </c:pt>
                <c:pt idx="597">
                  <c:v>140042</c:v>
                </c:pt>
                <c:pt idx="598">
                  <c:v>57225</c:v>
                </c:pt>
                <c:pt idx="599">
                  <c:v>102839</c:v>
                </c:pt>
                <c:pt idx="600">
                  <c:v>199783</c:v>
                </c:pt>
                <c:pt idx="601">
                  <c:v>70980</c:v>
                </c:pt>
                <c:pt idx="602">
                  <c:v>104431</c:v>
                </c:pt>
                <c:pt idx="603">
                  <c:v>48510</c:v>
                </c:pt>
                <c:pt idx="604">
                  <c:v>70110</c:v>
                </c:pt>
                <c:pt idx="605">
                  <c:v>186138</c:v>
                </c:pt>
                <c:pt idx="606">
                  <c:v>56350</c:v>
                </c:pt>
                <c:pt idx="607">
                  <c:v>149761</c:v>
                </c:pt>
                <c:pt idx="608">
                  <c:v>126277</c:v>
                </c:pt>
                <c:pt idx="609">
                  <c:v>119631</c:v>
                </c:pt>
                <c:pt idx="610">
                  <c:v>256561</c:v>
                </c:pt>
                <c:pt idx="611">
                  <c:v>66958</c:v>
                </c:pt>
                <c:pt idx="612">
                  <c:v>158897</c:v>
                </c:pt>
                <c:pt idx="613">
                  <c:v>71695</c:v>
                </c:pt>
                <c:pt idx="614">
                  <c:v>73779</c:v>
                </c:pt>
                <c:pt idx="615">
                  <c:v>123640</c:v>
                </c:pt>
                <c:pt idx="616">
                  <c:v>46878</c:v>
                </c:pt>
                <c:pt idx="617">
                  <c:v>57032</c:v>
                </c:pt>
                <c:pt idx="618">
                  <c:v>98150</c:v>
                </c:pt>
                <c:pt idx="619">
                  <c:v>171426</c:v>
                </c:pt>
                <c:pt idx="620">
                  <c:v>48266</c:v>
                </c:pt>
                <c:pt idx="621">
                  <c:v>223404</c:v>
                </c:pt>
                <c:pt idx="622">
                  <c:v>74854</c:v>
                </c:pt>
                <c:pt idx="623">
                  <c:v>217783</c:v>
                </c:pt>
                <c:pt idx="624">
                  <c:v>44735</c:v>
                </c:pt>
                <c:pt idx="625">
                  <c:v>50685</c:v>
                </c:pt>
                <c:pt idx="626">
                  <c:v>58993</c:v>
                </c:pt>
                <c:pt idx="627">
                  <c:v>115765</c:v>
                </c:pt>
                <c:pt idx="628">
                  <c:v>193044</c:v>
                </c:pt>
                <c:pt idx="629">
                  <c:v>56686</c:v>
                </c:pt>
                <c:pt idx="630">
                  <c:v>131652</c:v>
                </c:pt>
                <c:pt idx="631">
                  <c:v>150577</c:v>
                </c:pt>
                <c:pt idx="632">
                  <c:v>87359</c:v>
                </c:pt>
                <c:pt idx="633">
                  <c:v>51877</c:v>
                </c:pt>
                <c:pt idx="634">
                  <c:v>86417</c:v>
                </c:pt>
                <c:pt idx="635">
                  <c:v>96548</c:v>
                </c:pt>
                <c:pt idx="636">
                  <c:v>92940</c:v>
                </c:pt>
                <c:pt idx="637">
                  <c:v>61410</c:v>
                </c:pt>
                <c:pt idx="638">
                  <c:v>110302</c:v>
                </c:pt>
                <c:pt idx="639">
                  <c:v>187205</c:v>
                </c:pt>
                <c:pt idx="640">
                  <c:v>81687</c:v>
                </c:pt>
                <c:pt idx="641">
                  <c:v>241083</c:v>
                </c:pt>
                <c:pt idx="642">
                  <c:v>223805</c:v>
                </c:pt>
                <c:pt idx="643">
                  <c:v>161759</c:v>
                </c:pt>
                <c:pt idx="644">
                  <c:v>95899</c:v>
                </c:pt>
                <c:pt idx="645">
                  <c:v>80700</c:v>
                </c:pt>
                <c:pt idx="646">
                  <c:v>128136</c:v>
                </c:pt>
                <c:pt idx="647">
                  <c:v>58745</c:v>
                </c:pt>
                <c:pt idx="648">
                  <c:v>76202</c:v>
                </c:pt>
                <c:pt idx="649">
                  <c:v>195200</c:v>
                </c:pt>
                <c:pt idx="650">
                  <c:v>71454</c:v>
                </c:pt>
                <c:pt idx="651">
                  <c:v>94652</c:v>
                </c:pt>
                <c:pt idx="652">
                  <c:v>63411</c:v>
                </c:pt>
                <c:pt idx="653">
                  <c:v>67171</c:v>
                </c:pt>
                <c:pt idx="654">
                  <c:v>152036</c:v>
                </c:pt>
                <c:pt idx="655">
                  <c:v>95562</c:v>
                </c:pt>
                <c:pt idx="656">
                  <c:v>96092</c:v>
                </c:pt>
                <c:pt idx="657">
                  <c:v>254289</c:v>
                </c:pt>
                <c:pt idx="658">
                  <c:v>69110</c:v>
                </c:pt>
                <c:pt idx="659">
                  <c:v>236314</c:v>
                </c:pt>
                <c:pt idx="660">
                  <c:v>45206</c:v>
                </c:pt>
                <c:pt idx="661">
                  <c:v>210708</c:v>
                </c:pt>
                <c:pt idx="662">
                  <c:v>87770</c:v>
                </c:pt>
                <c:pt idx="663">
                  <c:v>106858</c:v>
                </c:pt>
                <c:pt idx="664">
                  <c:v>155788</c:v>
                </c:pt>
                <c:pt idx="665">
                  <c:v>74891</c:v>
                </c:pt>
                <c:pt idx="666">
                  <c:v>95670</c:v>
                </c:pt>
                <c:pt idx="667">
                  <c:v>67837</c:v>
                </c:pt>
                <c:pt idx="668">
                  <c:v>72425</c:v>
                </c:pt>
                <c:pt idx="669">
                  <c:v>93103</c:v>
                </c:pt>
                <c:pt idx="670">
                  <c:v>76272</c:v>
                </c:pt>
                <c:pt idx="671">
                  <c:v>55760</c:v>
                </c:pt>
                <c:pt idx="672">
                  <c:v>253294</c:v>
                </c:pt>
                <c:pt idx="673">
                  <c:v>58671</c:v>
                </c:pt>
                <c:pt idx="674">
                  <c:v>55457</c:v>
                </c:pt>
                <c:pt idx="675">
                  <c:v>72340</c:v>
                </c:pt>
                <c:pt idx="676">
                  <c:v>122054</c:v>
                </c:pt>
                <c:pt idx="677">
                  <c:v>167100</c:v>
                </c:pt>
                <c:pt idx="678">
                  <c:v>78153</c:v>
                </c:pt>
                <c:pt idx="679">
                  <c:v>103524</c:v>
                </c:pt>
                <c:pt idx="680">
                  <c:v>119906</c:v>
                </c:pt>
                <c:pt idx="681">
                  <c:v>45061</c:v>
                </c:pt>
                <c:pt idx="682">
                  <c:v>91399</c:v>
                </c:pt>
                <c:pt idx="683">
                  <c:v>97336</c:v>
                </c:pt>
                <c:pt idx="684">
                  <c:v>124629</c:v>
                </c:pt>
                <c:pt idx="685">
                  <c:v>231850</c:v>
                </c:pt>
                <c:pt idx="686">
                  <c:v>128329</c:v>
                </c:pt>
                <c:pt idx="687">
                  <c:v>186033</c:v>
                </c:pt>
                <c:pt idx="688">
                  <c:v>121480</c:v>
                </c:pt>
                <c:pt idx="689">
                  <c:v>153275</c:v>
                </c:pt>
                <c:pt idx="690">
                  <c:v>97830</c:v>
                </c:pt>
                <c:pt idx="691">
                  <c:v>239394</c:v>
                </c:pt>
                <c:pt idx="692">
                  <c:v>49738</c:v>
                </c:pt>
                <c:pt idx="693">
                  <c:v>45049</c:v>
                </c:pt>
                <c:pt idx="694">
                  <c:v>153628</c:v>
                </c:pt>
                <c:pt idx="695">
                  <c:v>142731</c:v>
                </c:pt>
                <c:pt idx="696">
                  <c:v>137106</c:v>
                </c:pt>
                <c:pt idx="697">
                  <c:v>183239</c:v>
                </c:pt>
                <c:pt idx="698">
                  <c:v>45819</c:v>
                </c:pt>
                <c:pt idx="699">
                  <c:v>55518</c:v>
                </c:pt>
                <c:pt idx="700">
                  <c:v>108134</c:v>
                </c:pt>
                <c:pt idx="701">
                  <c:v>113950</c:v>
                </c:pt>
                <c:pt idx="702">
                  <c:v>182035</c:v>
                </c:pt>
                <c:pt idx="703">
                  <c:v>181356</c:v>
                </c:pt>
                <c:pt idx="704">
                  <c:v>66084</c:v>
                </c:pt>
                <c:pt idx="705">
                  <c:v>76912</c:v>
                </c:pt>
                <c:pt idx="706">
                  <c:v>67987</c:v>
                </c:pt>
                <c:pt idx="707">
                  <c:v>59833</c:v>
                </c:pt>
                <c:pt idx="708">
                  <c:v>128468</c:v>
                </c:pt>
                <c:pt idx="709">
                  <c:v>102440</c:v>
                </c:pt>
                <c:pt idx="710">
                  <c:v>246619</c:v>
                </c:pt>
                <c:pt idx="711">
                  <c:v>101143</c:v>
                </c:pt>
                <c:pt idx="712">
                  <c:v>51404</c:v>
                </c:pt>
                <c:pt idx="713">
                  <c:v>87292</c:v>
                </c:pt>
                <c:pt idx="714">
                  <c:v>182321</c:v>
                </c:pt>
                <c:pt idx="715">
                  <c:v>53929</c:v>
                </c:pt>
                <c:pt idx="716">
                  <c:v>191571</c:v>
                </c:pt>
                <c:pt idx="717">
                  <c:v>150555</c:v>
                </c:pt>
                <c:pt idx="718">
                  <c:v>122890</c:v>
                </c:pt>
                <c:pt idx="719">
                  <c:v>216999</c:v>
                </c:pt>
                <c:pt idx="720">
                  <c:v>110565</c:v>
                </c:pt>
                <c:pt idx="721">
                  <c:v>48762</c:v>
                </c:pt>
                <c:pt idx="722">
                  <c:v>87036</c:v>
                </c:pt>
                <c:pt idx="723">
                  <c:v>177443</c:v>
                </c:pt>
                <c:pt idx="724">
                  <c:v>75862</c:v>
                </c:pt>
                <c:pt idx="725">
                  <c:v>90870</c:v>
                </c:pt>
                <c:pt idx="726">
                  <c:v>99202</c:v>
                </c:pt>
                <c:pt idx="727">
                  <c:v>92293</c:v>
                </c:pt>
                <c:pt idx="728">
                  <c:v>63196</c:v>
                </c:pt>
                <c:pt idx="729">
                  <c:v>65340</c:v>
                </c:pt>
                <c:pt idx="730">
                  <c:v>202680</c:v>
                </c:pt>
                <c:pt idx="731">
                  <c:v>77461</c:v>
                </c:pt>
                <c:pt idx="732">
                  <c:v>109680</c:v>
                </c:pt>
                <c:pt idx="733">
                  <c:v>159567</c:v>
                </c:pt>
                <c:pt idx="734">
                  <c:v>94407</c:v>
                </c:pt>
                <c:pt idx="735">
                  <c:v>234594</c:v>
                </c:pt>
                <c:pt idx="736">
                  <c:v>43080</c:v>
                </c:pt>
                <c:pt idx="737">
                  <c:v>129541</c:v>
                </c:pt>
                <c:pt idx="738">
                  <c:v>165756</c:v>
                </c:pt>
                <c:pt idx="739">
                  <c:v>142878</c:v>
                </c:pt>
                <c:pt idx="740">
                  <c:v>187992</c:v>
                </c:pt>
                <c:pt idx="741">
                  <c:v>249801</c:v>
                </c:pt>
                <c:pt idx="742">
                  <c:v>76505</c:v>
                </c:pt>
                <c:pt idx="743">
                  <c:v>84297</c:v>
                </c:pt>
                <c:pt idx="744">
                  <c:v>75769</c:v>
                </c:pt>
                <c:pt idx="745">
                  <c:v>235619</c:v>
                </c:pt>
                <c:pt idx="746">
                  <c:v>187187</c:v>
                </c:pt>
                <c:pt idx="747">
                  <c:v>68987</c:v>
                </c:pt>
                <c:pt idx="748">
                  <c:v>155926</c:v>
                </c:pt>
                <c:pt idx="749">
                  <c:v>93668</c:v>
                </c:pt>
                <c:pt idx="750">
                  <c:v>69647</c:v>
                </c:pt>
                <c:pt idx="751">
                  <c:v>63318</c:v>
                </c:pt>
                <c:pt idx="752">
                  <c:v>77629</c:v>
                </c:pt>
                <c:pt idx="753">
                  <c:v>138808</c:v>
                </c:pt>
                <c:pt idx="754">
                  <c:v>88777</c:v>
                </c:pt>
                <c:pt idx="755">
                  <c:v>186378</c:v>
                </c:pt>
                <c:pt idx="756">
                  <c:v>60017</c:v>
                </c:pt>
                <c:pt idx="757">
                  <c:v>148991</c:v>
                </c:pt>
                <c:pt idx="758">
                  <c:v>97398</c:v>
                </c:pt>
                <c:pt idx="759">
                  <c:v>72805</c:v>
                </c:pt>
                <c:pt idx="760">
                  <c:v>72131</c:v>
                </c:pt>
                <c:pt idx="761">
                  <c:v>104668</c:v>
                </c:pt>
                <c:pt idx="762">
                  <c:v>89769</c:v>
                </c:pt>
                <c:pt idx="763">
                  <c:v>127616</c:v>
                </c:pt>
                <c:pt idx="764">
                  <c:v>109883</c:v>
                </c:pt>
                <c:pt idx="765">
                  <c:v>47974</c:v>
                </c:pt>
                <c:pt idx="766">
                  <c:v>120321</c:v>
                </c:pt>
                <c:pt idx="767">
                  <c:v>57446</c:v>
                </c:pt>
                <c:pt idx="768">
                  <c:v>174099</c:v>
                </c:pt>
                <c:pt idx="769">
                  <c:v>128703</c:v>
                </c:pt>
                <c:pt idx="770">
                  <c:v>65247</c:v>
                </c:pt>
                <c:pt idx="771">
                  <c:v>64247</c:v>
                </c:pt>
                <c:pt idx="772">
                  <c:v>118253</c:v>
                </c:pt>
                <c:pt idx="773">
                  <c:v>109422</c:v>
                </c:pt>
                <c:pt idx="774">
                  <c:v>126950</c:v>
                </c:pt>
                <c:pt idx="775">
                  <c:v>97500</c:v>
                </c:pt>
                <c:pt idx="776">
                  <c:v>41844</c:v>
                </c:pt>
                <c:pt idx="777">
                  <c:v>58875</c:v>
                </c:pt>
                <c:pt idx="778">
                  <c:v>64204</c:v>
                </c:pt>
                <c:pt idx="779">
                  <c:v>67743</c:v>
                </c:pt>
                <c:pt idx="780">
                  <c:v>71677</c:v>
                </c:pt>
                <c:pt idx="781">
                  <c:v>40063</c:v>
                </c:pt>
                <c:pt idx="782">
                  <c:v>40124</c:v>
                </c:pt>
                <c:pt idx="783">
                  <c:v>103183</c:v>
                </c:pt>
                <c:pt idx="784">
                  <c:v>95239</c:v>
                </c:pt>
                <c:pt idx="785">
                  <c:v>75012</c:v>
                </c:pt>
                <c:pt idx="786">
                  <c:v>96366</c:v>
                </c:pt>
                <c:pt idx="787">
                  <c:v>40897</c:v>
                </c:pt>
                <c:pt idx="788">
                  <c:v>124928</c:v>
                </c:pt>
                <c:pt idx="789">
                  <c:v>108221</c:v>
                </c:pt>
                <c:pt idx="790">
                  <c:v>75579</c:v>
                </c:pt>
                <c:pt idx="791">
                  <c:v>129903</c:v>
                </c:pt>
                <c:pt idx="792">
                  <c:v>186870</c:v>
                </c:pt>
                <c:pt idx="793">
                  <c:v>57531</c:v>
                </c:pt>
                <c:pt idx="794">
                  <c:v>55894</c:v>
                </c:pt>
                <c:pt idx="795">
                  <c:v>72903</c:v>
                </c:pt>
                <c:pt idx="796">
                  <c:v>45369</c:v>
                </c:pt>
                <c:pt idx="797">
                  <c:v>106578</c:v>
                </c:pt>
                <c:pt idx="798">
                  <c:v>92994</c:v>
                </c:pt>
                <c:pt idx="799">
                  <c:v>83685</c:v>
                </c:pt>
                <c:pt idx="800">
                  <c:v>99335</c:v>
                </c:pt>
                <c:pt idx="801">
                  <c:v>131179</c:v>
                </c:pt>
                <c:pt idx="802">
                  <c:v>73899</c:v>
                </c:pt>
                <c:pt idx="803">
                  <c:v>252325</c:v>
                </c:pt>
                <c:pt idx="804">
                  <c:v>52697</c:v>
                </c:pt>
                <c:pt idx="805">
                  <c:v>123588</c:v>
                </c:pt>
                <c:pt idx="806">
                  <c:v>243568</c:v>
                </c:pt>
                <c:pt idx="807">
                  <c:v>199176</c:v>
                </c:pt>
                <c:pt idx="808">
                  <c:v>82806</c:v>
                </c:pt>
                <c:pt idx="809">
                  <c:v>164399</c:v>
                </c:pt>
                <c:pt idx="810">
                  <c:v>154956</c:v>
                </c:pt>
                <c:pt idx="811">
                  <c:v>143970</c:v>
                </c:pt>
                <c:pt idx="812">
                  <c:v>163143</c:v>
                </c:pt>
                <c:pt idx="813">
                  <c:v>89390</c:v>
                </c:pt>
                <c:pt idx="814">
                  <c:v>67468</c:v>
                </c:pt>
                <c:pt idx="815">
                  <c:v>100810</c:v>
                </c:pt>
                <c:pt idx="816">
                  <c:v>74779</c:v>
                </c:pt>
                <c:pt idx="817">
                  <c:v>63985</c:v>
                </c:pt>
                <c:pt idx="818">
                  <c:v>77903</c:v>
                </c:pt>
                <c:pt idx="819">
                  <c:v>164396</c:v>
                </c:pt>
                <c:pt idx="820">
                  <c:v>71234</c:v>
                </c:pt>
                <c:pt idx="821">
                  <c:v>122487</c:v>
                </c:pt>
                <c:pt idx="822">
                  <c:v>101870</c:v>
                </c:pt>
                <c:pt idx="823">
                  <c:v>40316</c:v>
                </c:pt>
                <c:pt idx="824">
                  <c:v>115145</c:v>
                </c:pt>
                <c:pt idx="825">
                  <c:v>62335</c:v>
                </c:pt>
                <c:pt idx="826">
                  <c:v>41561</c:v>
                </c:pt>
                <c:pt idx="827">
                  <c:v>131183</c:v>
                </c:pt>
                <c:pt idx="828">
                  <c:v>92655</c:v>
                </c:pt>
                <c:pt idx="829">
                  <c:v>157057</c:v>
                </c:pt>
                <c:pt idx="830">
                  <c:v>64462</c:v>
                </c:pt>
                <c:pt idx="831">
                  <c:v>79352</c:v>
                </c:pt>
                <c:pt idx="832">
                  <c:v>157812</c:v>
                </c:pt>
                <c:pt idx="833">
                  <c:v>80745</c:v>
                </c:pt>
                <c:pt idx="834">
                  <c:v>75354</c:v>
                </c:pt>
                <c:pt idx="835">
                  <c:v>78938</c:v>
                </c:pt>
                <c:pt idx="836">
                  <c:v>96313</c:v>
                </c:pt>
                <c:pt idx="837">
                  <c:v>153767</c:v>
                </c:pt>
                <c:pt idx="838">
                  <c:v>103423</c:v>
                </c:pt>
                <c:pt idx="839">
                  <c:v>86464</c:v>
                </c:pt>
                <c:pt idx="840">
                  <c:v>80516</c:v>
                </c:pt>
                <c:pt idx="841">
                  <c:v>105390</c:v>
                </c:pt>
                <c:pt idx="842">
                  <c:v>83418</c:v>
                </c:pt>
                <c:pt idx="843">
                  <c:v>66660</c:v>
                </c:pt>
                <c:pt idx="844">
                  <c:v>101985</c:v>
                </c:pt>
                <c:pt idx="845">
                  <c:v>199504</c:v>
                </c:pt>
                <c:pt idx="846">
                  <c:v>147966</c:v>
                </c:pt>
                <c:pt idx="847">
                  <c:v>41728</c:v>
                </c:pt>
                <c:pt idx="848">
                  <c:v>94422</c:v>
                </c:pt>
                <c:pt idx="849">
                  <c:v>191026</c:v>
                </c:pt>
                <c:pt idx="850">
                  <c:v>186725</c:v>
                </c:pt>
                <c:pt idx="851">
                  <c:v>52800</c:v>
                </c:pt>
                <c:pt idx="852">
                  <c:v>113982</c:v>
                </c:pt>
                <c:pt idx="853">
                  <c:v>56239</c:v>
                </c:pt>
                <c:pt idx="854">
                  <c:v>44732</c:v>
                </c:pt>
                <c:pt idx="855">
                  <c:v>153961</c:v>
                </c:pt>
                <c:pt idx="856">
                  <c:v>68337</c:v>
                </c:pt>
                <c:pt idx="857">
                  <c:v>145093</c:v>
                </c:pt>
                <c:pt idx="858">
                  <c:v>74170</c:v>
                </c:pt>
                <c:pt idx="859">
                  <c:v>62605</c:v>
                </c:pt>
                <c:pt idx="860">
                  <c:v>107195</c:v>
                </c:pt>
                <c:pt idx="861">
                  <c:v>127422</c:v>
                </c:pt>
                <c:pt idx="862">
                  <c:v>161269</c:v>
                </c:pt>
                <c:pt idx="863">
                  <c:v>203445</c:v>
                </c:pt>
                <c:pt idx="864">
                  <c:v>131353</c:v>
                </c:pt>
                <c:pt idx="865">
                  <c:v>88182</c:v>
                </c:pt>
                <c:pt idx="866">
                  <c:v>75780</c:v>
                </c:pt>
                <c:pt idx="867">
                  <c:v>52621</c:v>
                </c:pt>
                <c:pt idx="868">
                  <c:v>106079</c:v>
                </c:pt>
                <c:pt idx="869">
                  <c:v>92058</c:v>
                </c:pt>
                <c:pt idx="870">
                  <c:v>67114</c:v>
                </c:pt>
                <c:pt idx="871">
                  <c:v>56565</c:v>
                </c:pt>
                <c:pt idx="872">
                  <c:v>64937</c:v>
                </c:pt>
                <c:pt idx="873">
                  <c:v>127626</c:v>
                </c:pt>
                <c:pt idx="874">
                  <c:v>88478</c:v>
                </c:pt>
                <c:pt idx="875">
                  <c:v>91679</c:v>
                </c:pt>
                <c:pt idx="876">
                  <c:v>199848</c:v>
                </c:pt>
                <c:pt idx="877">
                  <c:v>61944</c:v>
                </c:pt>
                <c:pt idx="878">
                  <c:v>154624</c:v>
                </c:pt>
                <c:pt idx="879">
                  <c:v>79447</c:v>
                </c:pt>
                <c:pt idx="880">
                  <c:v>71111</c:v>
                </c:pt>
                <c:pt idx="881">
                  <c:v>159538</c:v>
                </c:pt>
                <c:pt idx="882">
                  <c:v>111404</c:v>
                </c:pt>
                <c:pt idx="883">
                  <c:v>172007</c:v>
                </c:pt>
                <c:pt idx="884">
                  <c:v>219474</c:v>
                </c:pt>
                <c:pt idx="885">
                  <c:v>174415</c:v>
                </c:pt>
                <c:pt idx="886">
                  <c:v>90333</c:v>
                </c:pt>
                <c:pt idx="887">
                  <c:v>67299</c:v>
                </c:pt>
                <c:pt idx="888">
                  <c:v>45286</c:v>
                </c:pt>
                <c:pt idx="889">
                  <c:v>194723</c:v>
                </c:pt>
                <c:pt idx="890">
                  <c:v>109850</c:v>
                </c:pt>
                <c:pt idx="891">
                  <c:v>45295</c:v>
                </c:pt>
                <c:pt idx="892">
                  <c:v>61310</c:v>
                </c:pt>
                <c:pt idx="893">
                  <c:v>87851</c:v>
                </c:pt>
                <c:pt idx="894">
                  <c:v>47913</c:v>
                </c:pt>
                <c:pt idx="895">
                  <c:v>46727</c:v>
                </c:pt>
                <c:pt idx="896">
                  <c:v>133400</c:v>
                </c:pt>
                <c:pt idx="897">
                  <c:v>90535</c:v>
                </c:pt>
                <c:pt idx="898">
                  <c:v>93343</c:v>
                </c:pt>
                <c:pt idx="899">
                  <c:v>63705</c:v>
                </c:pt>
                <c:pt idx="900">
                  <c:v>258081</c:v>
                </c:pt>
                <c:pt idx="901">
                  <c:v>54654</c:v>
                </c:pt>
                <c:pt idx="902">
                  <c:v>58006</c:v>
                </c:pt>
                <c:pt idx="903">
                  <c:v>150034</c:v>
                </c:pt>
                <c:pt idx="904">
                  <c:v>198562</c:v>
                </c:pt>
                <c:pt idx="905">
                  <c:v>62411</c:v>
                </c:pt>
                <c:pt idx="906">
                  <c:v>111299</c:v>
                </c:pt>
                <c:pt idx="907">
                  <c:v>41545</c:v>
                </c:pt>
                <c:pt idx="908">
                  <c:v>74467</c:v>
                </c:pt>
                <c:pt idx="909">
                  <c:v>117545</c:v>
                </c:pt>
                <c:pt idx="910">
                  <c:v>117226</c:v>
                </c:pt>
                <c:pt idx="911">
                  <c:v>55767</c:v>
                </c:pt>
                <c:pt idx="912">
                  <c:v>60930</c:v>
                </c:pt>
                <c:pt idx="913">
                  <c:v>154973</c:v>
                </c:pt>
                <c:pt idx="914">
                  <c:v>69332</c:v>
                </c:pt>
                <c:pt idx="915">
                  <c:v>119699</c:v>
                </c:pt>
                <c:pt idx="916">
                  <c:v>198176</c:v>
                </c:pt>
                <c:pt idx="917">
                  <c:v>58586</c:v>
                </c:pt>
                <c:pt idx="918">
                  <c:v>74010</c:v>
                </c:pt>
                <c:pt idx="919">
                  <c:v>96598</c:v>
                </c:pt>
                <c:pt idx="920">
                  <c:v>106444</c:v>
                </c:pt>
                <c:pt idx="921">
                  <c:v>156931</c:v>
                </c:pt>
                <c:pt idx="922">
                  <c:v>171360</c:v>
                </c:pt>
                <c:pt idx="923">
                  <c:v>64505</c:v>
                </c:pt>
                <c:pt idx="924">
                  <c:v>102298</c:v>
                </c:pt>
                <c:pt idx="925">
                  <c:v>133297</c:v>
                </c:pt>
                <c:pt idx="926">
                  <c:v>155080</c:v>
                </c:pt>
                <c:pt idx="927">
                  <c:v>81828</c:v>
                </c:pt>
                <c:pt idx="928">
                  <c:v>149417</c:v>
                </c:pt>
                <c:pt idx="929">
                  <c:v>113269</c:v>
                </c:pt>
                <c:pt idx="930">
                  <c:v>136716</c:v>
                </c:pt>
                <c:pt idx="931">
                  <c:v>122644</c:v>
                </c:pt>
                <c:pt idx="932">
                  <c:v>106428</c:v>
                </c:pt>
                <c:pt idx="933">
                  <c:v>238236</c:v>
                </c:pt>
                <c:pt idx="934">
                  <c:v>153253</c:v>
                </c:pt>
                <c:pt idx="935">
                  <c:v>103707</c:v>
                </c:pt>
                <c:pt idx="936">
                  <c:v>245360</c:v>
                </c:pt>
                <c:pt idx="937">
                  <c:v>67275</c:v>
                </c:pt>
                <c:pt idx="938">
                  <c:v>101288</c:v>
                </c:pt>
                <c:pt idx="939">
                  <c:v>177443</c:v>
                </c:pt>
                <c:pt idx="940">
                  <c:v>91400</c:v>
                </c:pt>
                <c:pt idx="941">
                  <c:v>181247</c:v>
                </c:pt>
                <c:pt idx="942">
                  <c:v>135558</c:v>
                </c:pt>
                <c:pt idx="943">
                  <c:v>56878</c:v>
                </c:pt>
                <c:pt idx="944">
                  <c:v>94735</c:v>
                </c:pt>
                <c:pt idx="945">
                  <c:v>51234</c:v>
                </c:pt>
                <c:pt idx="946">
                  <c:v>230025</c:v>
                </c:pt>
                <c:pt idx="947">
                  <c:v>134006</c:v>
                </c:pt>
                <c:pt idx="948">
                  <c:v>103096</c:v>
                </c:pt>
                <c:pt idx="949">
                  <c:v>58703</c:v>
                </c:pt>
                <c:pt idx="950">
                  <c:v>132544</c:v>
                </c:pt>
                <c:pt idx="951">
                  <c:v>126671</c:v>
                </c:pt>
                <c:pt idx="952">
                  <c:v>56405</c:v>
                </c:pt>
                <c:pt idx="953">
                  <c:v>88730</c:v>
                </c:pt>
                <c:pt idx="954">
                  <c:v>62861</c:v>
                </c:pt>
                <c:pt idx="955">
                  <c:v>151246</c:v>
                </c:pt>
                <c:pt idx="956">
                  <c:v>154388</c:v>
                </c:pt>
                <c:pt idx="957">
                  <c:v>162978</c:v>
                </c:pt>
                <c:pt idx="958">
                  <c:v>80170</c:v>
                </c:pt>
                <c:pt idx="959">
                  <c:v>98520</c:v>
                </c:pt>
                <c:pt idx="960">
                  <c:v>116527</c:v>
                </c:pt>
                <c:pt idx="961">
                  <c:v>174607</c:v>
                </c:pt>
                <c:pt idx="962">
                  <c:v>64202</c:v>
                </c:pt>
                <c:pt idx="963">
                  <c:v>50883</c:v>
                </c:pt>
                <c:pt idx="964">
                  <c:v>94618</c:v>
                </c:pt>
                <c:pt idx="965">
                  <c:v>151556</c:v>
                </c:pt>
                <c:pt idx="966">
                  <c:v>80659</c:v>
                </c:pt>
                <c:pt idx="967">
                  <c:v>195385</c:v>
                </c:pt>
                <c:pt idx="968">
                  <c:v>52693</c:v>
                </c:pt>
                <c:pt idx="969">
                  <c:v>72045</c:v>
                </c:pt>
                <c:pt idx="970">
                  <c:v>62749</c:v>
                </c:pt>
                <c:pt idx="971">
                  <c:v>154884</c:v>
                </c:pt>
                <c:pt idx="972">
                  <c:v>96566</c:v>
                </c:pt>
                <c:pt idx="973">
                  <c:v>54994</c:v>
                </c:pt>
                <c:pt idx="974">
                  <c:v>61523</c:v>
                </c:pt>
                <c:pt idx="975">
                  <c:v>190512</c:v>
                </c:pt>
                <c:pt idx="976">
                  <c:v>124827</c:v>
                </c:pt>
                <c:pt idx="977">
                  <c:v>101577</c:v>
                </c:pt>
                <c:pt idx="978">
                  <c:v>105223</c:v>
                </c:pt>
                <c:pt idx="979">
                  <c:v>94815</c:v>
                </c:pt>
                <c:pt idx="980">
                  <c:v>114893</c:v>
                </c:pt>
                <c:pt idx="981">
                  <c:v>80622</c:v>
                </c:pt>
                <c:pt idx="982">
                  <c:v>246589</c:v>
                </c:pt>
                <c:pt idx="983">
                  <c:v>119397</c:v>
                </c:pt>
                <c:pt idx="984">
                  <c:v>150666</c:v>
                </c:pt>
                <c:pt idx="985">
                  <c:v>148035</c:v>
                </c:pt>
                <c:pt idx="986">
                  <c:v>158898</c:v>
                </c:pt>
                <c:pt idx="987">
                  <c:v>89659</c:v>
                </c:pt>
                <c:pt idx="988">
                  <c:v>171487</c:v>
                </c:pt>
                <c:pt idx="989">
                  <c:v>258498</c:v>
                </c:pt>
                <c:pt idx="990">
                  <c:v>146961</c:v>
                </c:pt>
                <c:pt idx="991">
                  <c:v>85369</c:v>
                </c:pt>
                <c:pt idx="992">
                  <c:v>67489</c:v>
                </c:pt>
                <c:pt idx="993">
                  <c:v>166259</c:v>
                </c:pt>
                <c:pt idx="994">
                  <c:v>47032</c:v>
                </c:pt>
                <c:pt idx="995">
                  <c:v>98427</c:v>
                </c:pt>
                <c:pt idx="996">
                  <c:v>47387</c:v>
                </c:pt>
                <c:pt idx="997">
                  <c:v>176710</c:v>
                </c:pt>
                <c:pt idx="998">
                  <c:v>95960</c:v>
                </c:pt>
                <c:pt idx="999">
                  <c:v>216195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0F-4F45-BCB1-4E6E839744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0516608"/>
        <c:axId val="80518144"/>
      </c:barChart>
      <c:catAx>
        <c:axId val="80516608"/>
        <c:scaling>
          <c:orientation val="minMax"/>
        </c:scaling>
        <c:delete val="0"/>
        <c:axPos val="b"/>
        <c:majorTickMark val="out"/>
        <c:minorTickMark val="none"/>
        <c:tickLblPos val="nextTo"/>
        <c:crossAx val="80518144"/>
        <c:crosses val="autoZero"/>
        <c:auto val="1"/>
        <c:lblAlgn val="ctr"/>
        <c:lblOffset val="100"/>
        <c:noMultiLvlLbl val="0"/>
      </c:catAx>
      <c:valAx>
        <c:axId val="80518144"/>
        <c:scaling>
          <c:orientation val="minMax"/>
        </c:scaling>
        <c:delete val="0"/>
        <c:axPos val="l"/>
        <c:majorGridlines/>
        <c:numFmt formatCode="&quot;$&quot;#,##0_);\(&quot;$&quot;#,##0\);&quot;$&quot;0_)" sourceLinked="1"/>
        <c:majorTickMark val="out"/>
        <c:minorTickMark val="none"/>
        <c:tickLblPos val="nextTo"/>
        <c:crossAx val="80516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109537</xdr:colOff>
      <xdr:row>4</xdr:row>
      <xdr:rowOff>33337</xdr:rowOff>
    </xdr:from>
    <xdr:to>
      <xdr:col>4</xdr:col>
      <xdr:colOff>1085850</xdr:colOff>
      <xdr:row>12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88B1D0-AAFB-4D28-8ABC-E39BF6FDF1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123825</xdr:colOff>
      <xdr:row>1</xdr:row>
      <xdr:rowOff>133350</xdr:rowOff>
    </xdr:from>
    <xdr:to>
      <xdr:col>11</xdr:col>
      <xdr:colOff>47625</xdr:colOff>
      <xdr:row>6</xdr:row>
      <xdr:rowOff>133350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2418569-A933-4965-90D7-432ABDCAD67A}"/>
            </a:ext>
          </a:extLst>
        </xdr:cNvPr>
        <xdr:cNvSpPr/>
      </xdr:nvSpPr>
      <xdr:spPr>
        <a:xfrm>
          <a:off x="1343025" y="323850"/>
          <a:ext cx="5410200" cy="9525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219075</xdr:colOff>
      <xdr:row>1</xdr:row>
      <xdr:rowOff>104775</xdr:rowOff>
    </xdr:from>
    <xdr:to>
      <xdr:col>1</xdr:col>
      <xdr:colOff>333375</xdr:colOff>
      <xdr:row>17</xdr:row>
      <xdr:rowOff>161925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EFB27F65-DF47-4F49-90EA-1CC38B1043E0}"/>
            </a:ext>
          </a:extLst>
        </xdr:cNvPr>
        <xdr:cNvSpPr/>
      </xdr:nvSpPr>
      <xdr:spPr>
        <a:xfrm>
          <a:off x="219075" y="295275"/>
          <a:ext cx="723900" cy="31051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438150</xdr:colOff>
      <xdr:row>2</xdr:row>
      <xdr:rowOff>47625</xdr:rowOff>
    </xdr:from>
    <xdr:to>
      <xdr:col>5</xdr:col>
      <xdr:colOff>390525</xdr:colOff>
      <xdr:row>3</xdr:row>
      <xdr:rowOff>161925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A0234C85-2AAC-4268-B203-56AEF607638D}"/>
            </a:ext>
          </a:extLst>
        </xdr:cNvPr>
        <xdr:cNvSpPr txBox="1"/>
      </xdr:nvSpPr>
      <xdr:spPr>
        <a:xfrm>
          <a:off x="1657350" y="428625"/>
          <a:ext cx="1781175" cy="304800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0070C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Road Accident Dashboard</a:t>
          </a:r>
          <a:r>
            <a:rPr lang="en-US" sz="1100">
              <a:solidFill>
                <a:srgbClr val="000000"/>
              </a:solidFill>
            </a:rPr>
            <a:t> </a:t>
          </a:r>
        </a:p>
      </xdr:txBody>
    </xdr:sp>
    <xdr:clientData/>
  </xdr:twoCellAnchor>
  <xdr:twoCellAnchor>
    <xdr:from>
      <xdr:col>5</xdr:col>
      <xdr:colOff>561975</xdr:colOff>
      <xdr:row>2</xdr:row>
      <xdr:rowOff>66675</xdr:rowOff>
    </xdr:from>
    <xdr:to>
      <xdr:col>8</xdr:col>
      <xdr:colOff>514350</xdr:colOff>
      <xdr:row>3</xdr:row>
      <xdr:rowOff>180975</xdr:rowOff>
    </xdr:to>
    <xdr:sp macro="" textlink="'pivot '!C5">
      <xdr:nvSpPr>
        <xdr:cNvPr id="6" name="TextBox 5">
          <a:extLst>
            <a:ext uri="{FF2B5EF4-FFF2-40B4-BE49-F238E27FC236}">
              <a16:creationId xmlns:a16="http://schemas.microsoft.com/office/drawing/2014/main" id="{70F70684-940B-4EF4-B7A0-6A2B51931F6C}"/>
            </a:ext>
          </a:extLst>
        </xdr:cNvPr>
        <xdr:cNvSpPr txBox="1"/>
      </xdr:nvSpPr>
      <xdr:spPr>
        <a:xfrm>
          <a:off x="3609975" y="447675"/>
          <a:ext cx="1781175" cy="304800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AFB072C-08B1-4FC6-920B-2FBD340EA098}" type="TxLink">
            <a:rPr lang="en-US" sz="11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8.60%</a:t>
          </a:fld>
          <a:endParaRPr lang="en-US" sz="1100">
            <a:solidFill>
              <a:srgbClr val="000000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1390650</xdr:colOff>
      <xdr:row>8</xdr:row>
      <xdr:rowOff>161925</xdr:rowOff>
    </xdr:from>
    <xdr:to>
      <xdr:col>9</xdr:col>
      <xdr:colOff>361950</xdr:colOff>
      <xdr:row>23</xdr:row>
      <xdr:rowOff>47625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179.912355787033" createdVersion="6" refreshedVersion="6" minRefreshableVersion="3" recordCount="1000" xr:uid="{00000000-000A-0000-FFFF-FFFF00000000}">
  <cacheSource type="worksheet">
    <worksheetSource name="Employee"/>
  </cacheSource>
  <cacheFields count="14">
    <cacheField name="EMP_ID" numFmtId="0">
      <sharedItems count="911">
        <s v="E02387"/>
        <s v="E04105"/>
        <s v="E02572"/>
        <s v="E02832"/>
        <s v="E01639"/>
        <s v="E00644"/>
        <s v="E01550"/>
        <s v="E04332"/>
        <s v="E04533"/>
        <s v="E03838"/>
        <s v="E00591"/>
        <s v="E03344"/>
        <s v="E00530"/>
        <s v="E04239"/>
        <s v="E03496"/>
        <s v="E00549"/>
        <s v="E00163"/>
        <s v="E00884"/>
        <s v="E04116"/>
        <s v="E04625"/>
        <s v="E03680"/>
        <s v="E04732"/>
        <s v="E03484"/>
        <s v="E00671"/>
        <s v="E02071"/>
        <s v="E02206"/>
        <s v="E04545"/>
        <s v="E00154"/>
        <s v="E03343"/>
        <s v="E00304"/>
        <s v="E02594"/>
        <s v="E00402"/>
        <s v="E01994"/>
        <s v="E03549"/>
        <s v="E03247"/>
        <s v="E02074"/>
        <s v="E04152"/>
        <s v="E01628"/>
        <s v="E04285"/>
        <s v="E01417"/>
        <s v="E01754"/>
        <s v="E03749"/>
        <s v="E03574"/>
        <s v="E04600"/>
        <s v="E00586"/>
        <s v="E03538"/>
        <s v="E02185"/>
        <s v="E03830"/>
        <s v="E03720"/>
        <s v="E03025"/>
        <s v="E04917"/>
        <s v="E00415"/>
        <s v="E02862"/>
        <s v="E04207"/>
        <s v="E02139"/>
        <s v="E01797"/>
        <s v="E01839"/>
        <s v="E01633"/>
        <s v="E01848"/>
        <s v="E00716"/>
        <s v="E00699"/>
        <s v="E00502"/>
        <s v="E04000"/>
        <s v="E02112"/>
        <s v="E03824"/>
        <s v="E03906"/>
        <s v="E00436"/>
        <s v="E04798"/>
        <s v="E01249"/>
        <s v="E03349"/>
        <s v="E02966"/>
        <s v="E01499"/>
        <s v="E00105"/>
        <s v="E00665"/>
        <s v="E00791"/>
        <s v="E01540"/>
        <s v="E04474"/>
        <s v="E03417"/>
        <s v="E00254"/>
        <s v="E02166"/>
        <s v="E00935"/>
        <s v="E01525"/>
        <s v="E00386"/>
        <s v="E00416"/>
        <s v="E03383"/>
        <s v="E01516"/>
        <s v="E01234"/>
        <s v="E03440"/>
        <s v="E00431"/>
        <s v="E01258"/>
        <s v="E00440"/>
        <s v="E00595"/>
        <s v="E00972"/>
        <s v="E04562"/>
        <s v="E02802"/>
        <s v="E01427"/>
        <s v="E04568"/>
        <s v="E04931"/>
        <s v="E00443"/>
        <s v="E03890"/>
        <s v="E01194"/>
        <s v="E02875"/>
        <s v="E04959"/>
        <s v="E03816"/>
        <s v="E01261"/>
        <s v="E03612"/>
        <s v="E01388"/>
        <s v="E03875"/>
        <s v="E04413"/>
        <s v="E00691"/>
        <s v="E03047"/>
        <s v="E04903"/>
        <s v="E04735"/>
        <s v="E02850"/>
        <s v="E03583"/>
        <s v="E02017"/>
        <s v="E01642"/>
        <s v="E04379"/>
        <s v="E04131"/>
        <s v="E02872"/>
        <s v="E02331"/>
        <s v="E00417"/>
        <s v="E04267"/>
        <s v="E03061"/>
        <s v="E00013"/>
        <s v="E04265"/>
        <s v="E04769"/>
        <s v="E03042"/>
        <s v="E00527"/>
        <s v="E01095"/>
        <s v="E03131"/>
        <s v="E01713"/>
        <s v="E00128"/>
        <s v="E03849"/>
        <s v="E02464"/>
        <s v="E00306"/>
        <s v="E03737"/>
        <s v="E02783"/>
        <s v="E02939"/>
        <s v="E02706"/>
        <s v="E00170"/>
        <s v="E01425"/>
        <s v="E00130"/>
        <s v="E02094"/>
        <s v="E03567"/>
        <s v="E04682"/>
        <s v="E00957"/>
        <s v="E04458"/>
        <s v="E00521"/>
        <s v="E03717"/>
        <s v="E01533"/>
        <s v="E04449"/>
        <s v="E02855"/>
        <s v="E00816"/>
        <s v="E02283"/>
        <s v="E04888"/>
        <s v="E03907"/>
        <s v="E01501"/>
        <s v="E01141"/>
        <s v="E02254"/>
        <s v="E04504"/>
        <s v="E03394"/>
        <s v="E02942"/>
        <s v="E04130"/>
        <s v="E02848"/>
        <s v="E00085"/>
        <s v="E03956"/>
        <s v="E00672"/>
        <s v="E04618"/>
        <s v="E03506"/>
        <s v="E00568"/>
        <s v="E00535"/>
        <s v="E04630"/>
        <s v="E00874"/>
        <s v="E01546"/>
        <s v="E00941"/>
        <s v="E03446"/>
        <s v="E01361"/>
        <s v="E01631"/>
        <s v="E03719"/>
        <s v="E03269"/>
        <s v="E01037"/>
        <s v="E02216"/>
        <s v="E02803"/>
        <s v="E01584"/>
        <s v="E02489"/>
        <s v="E03189"/>
        <s v="E03560"/>
        <s v="E00769"/>
        <s v="E02791"/>
        <s v="E02333"/>
        <s v="E01002"/>
        <s v="E03520"/>
        <s v="E00752"/>
        <s v="E00233"/>
        <s v="E02639"/>
        <s v="E00697"/>
        <s v="E02183"/>
        <s v="E00715"/>
        <s v="E04288"/>
        <s v="E02421"/>
        <s v="E00523"/>
        <s v="E03615"/>
        <s v="E02761"/>
        <s v="E02121"/>
        <s v="E01486"/>
        <s v="E00725"/>
        <s v="E03027"/>
        <s v="E03689"/>
        <s v="E01986"/>
        <s v="E01286"/>
        <s v="E01409"/>
        <s v="E00626"/>
        <s v="E04342"/>
        <s v="E03904"/>
        <s v="E01291"/>
        <s v="E00917"/>
        <s v="E01484"/>
        <s v="E03864"/>
        <s v="E00488"/>
        <s v="E02227"/>
        <s v="E04802"/>
        <s v="E01970"/>
        <s v="E02813"/>
        <s v="E02031"/>
        <s v="E03252"/>
        <s v="E04871"/>
        <s v="E03547"/>
        <s v="E04742"/>
        <s v="E01070"/>
        <s v="E04359"/>
        <s v="E03268"/>
        <s v="E04035"/>
        <s v="E01221"/>
        <s v="E00276"/>
        <s v="E01687"/>
        <s v="E02844"/>
        <s v="E01263"/>
        <s v="E00119"/>
        <s v="E03935"/>
        <s v="E00742"/>
        <s v="E02810"/>
        <s v="E01860"/>
        <s v="E04890"/>
        <s v="E02285"/>
        <s v="E00842"/>
        <s v="E01271"/>
        <s v="E01921"/>
        <s v="E03664"/>
        <s v="E00813"/>
        <s v="E00870"/>
        <s v="E04167"/>
        <s v="E00245"/>
        <s v="E00976"/>
        <s v="E04112"/>
        <s v="E01807"/>
        <s v="E04103"/>
        <s v="E01412"/>
        <s v="E04386"/>
        <s v="E01232"/>
        <s v="E04572"/>
        <s v="E02747"/>
        <s v="E01064"/>
        <s v="E00178"/>
        <s v="E01091"/>
        <s v="E01309"/>
        <s v="E02378"/>
        <s v="E04127"/>
        <s v="E02072"/>
        <s v="E02555"/>
        <s v="E00187"/>
        <s v="E02062"/>
        <s v="E00034"/>
        <s v="E00273"/>
        <s v="E01403"/>
        <s v="E03438"/>
        <s v="E04136"/>
        <s v="E02944"/>
        <s v="E03300"/>
        <s v="E00078"/>
        <s v="E00825"/>
        <s v="E04972"/>
        <s v="E03941"/>
        <s v="E02148"/>
        <s v="E02252"/>
        <s v="E03096"/>
        <s v="E04800"/>
        <s v="E02838"/>
        <s v="E02980"/>
        <s v="E04477"/>
        <s v="E04348"/>
        <s v="E01638"/>
        <s v="E03419"/>
        <s v="E04222"/>
        <s v="E04126"/>
        <s v="E01896"/>
        <s v="E03018"/>
        <s v="E03325"/>
        <s v="E04037"/>
        <s v="E01902"/>
        <s v="E01466"/>
        <s v="E02038"/>
        <s v="E03474"/>
        <s v="E02744"/>
        <s v="E00702"/>
        <s v="E03081"/>
        <s v="E01281"/>
        <s v="E04029"/>
        <s v="E01116"/>
        <s v="E01753"/>
        <s v="E04072"/>
        <s v="E04419"/>
        <s v="E00467"/>
        <s v="E00365"/>
        <s v="E03292"/>
        <s v="E04779"/>
        <s v="E00501"/>
        <s v="E01132"/>
        <s v="E00556"/>
        <s v="E00311"/>
        <s v="E04567"/>
        <s v="E04378"/>
        <s v="E03251"/>
        <s v="E03167"/>
        <s v="E03347"/>
        <s v="E03908"/>
        <s v="E01351"/>
        <s v="E02681"/>
        <s v="E03807"/>
        <s v="E00422"/>
        <s v="E00265"/>
        <s v="E04601"/>
        <s v="E04816"/>
        <s v="E02147"/>
        <s v="E02914"/>
        <s v="E03972"/>
        <s v="E02189"/>
        <s v="E04290"/>
        <s v="E03630"/>
        <s v="E00432"/>
        <s v="E03045"/>
        <s v="E01924"/>
        <s v="E04877"/>
        <s v="E02770"/>
        <s v="E04590"/>
        <s v="E01977"/>
        <s v="E01378"/>
        <s v="E04224"/>
        <s v="E03423"/>
        <s v="E00788"/>
        <s v="E00207"/>
        <s v="E00834"/>
        <s v="E04571"/>
        <s v="E02652"/>
        <s v="E02693"/>
        <s v="E03359"/>
        <s v="E00399"/>
        <s v="E02971"/>
        <s v="E03327"/>
        <s v="E00900"/>
        <s v="E00836"/>
        <s v="E03854"/>
        <s v="E04729"/>
        <s v="E00360"/>
        <s v="E02284"/>
        <s v="E00181"/>
        <s v="E04168"/>
        <s v="E02861"/>
        <s v="E01357"/>
        <s v="E04387"/>
        <s v="E03090"/>
        <s v="E03591"/>
        <s v="E03328"/>
        <s v="E04937"/>
        <s v="E00515"/>
        <s v="E01241"/>
        <s v="E03255"/>
        <s v="E01711"/>
        <s v="E00500"/>
        <s v="E02728"/>
        <s v="E04749"/>
        <s v="E02023"/>
        <s v="E03166"/>
        <s v="E02599"/>
        <s v="E01014"/>
        <s v="E04529"/>
        <s v="E00632"/>
        <s v="E02108"/>
        <s v="E03802"/>
        <s v="E03685"/>
        <s v="E01089"/>
        <s v="E03988"/>
        <s v="E00401"/>
        <s v="E03429"/>
        <s v="E02417"/>
        <s v="E00359"/>
        <s v="E02044"/>
        <s v="E01479"/>
        <s v="E04962"/>
        <s v="E02769"/>
        <s v="E03893"/>
        <s v="E00553"/>
        <s v="E03540"/>
        <s v="E03277"/>
        <s v="E04194"/>
        <s v="E01762"/>
        <s v="E02632"/>
        <s v="E04226"/>
        <s v="E04101"/>
        <s v="E01981"/>
        <s v="E02534"/>
        <s v="E01238"/>
        <s v="E01118"/>
        <s v="E04041"/>
        <s v="E04308"/>
        <s v="E01052"/>
        <s v="E04165"/>
        <s v="E02295"/>
        <s v="E04546"/>
        <s v="E04217"/>
        <s v="E00650"/>
        <s v="E00344"/>
        <s v="E04645"/>
        <s v="E03880"/>
        <s v="E02730"/>
        <s v="E04517"/>
        <s v="E00965"/>
        <s v="E04639"/>
        <s v="E00465"/>
        <s v="E03058"/>
        <s v="E02337"/>
        <s v="E04927"/>
        <s v="E03799"/>
        <s v="E04538"/>
        <s v="E02633"/>
        <s v="E02965"/>
        <s v="E04345"/>
        <s v="E02895"/>
        <s v="E00758"/>
        <s v="E03750"/>
        <s v="E00144"/>
        <s v="E02943"/>
        <s v="E03901"/>
        <s v="E03461"/>
        <s v="E03490"/>
        <s v="E04466"/>
        <s v="E03226"/>
        <s v="E04607"/>
        <s v="E02678"/>
        <s v="E02190"/>
        <s v="E00747"/>
        <s v="E00268"/>
        <s v="E01416"/>
        <s v="E01524"/>
        <s v="E02801"/>
        <s v="E04155"/>
        <s v="E01952"/>
        <s v="E00116"/>
        <s v="E04811"/>
        <s v="E00624"/>
        <s v="E03404"/>
        <s v="E01845"/>
        <s v="E04784"/>
        <s v="E00145"/>
        <s v="E00218"/>
        <s v="E00784"/>
        <s v="E04925"/>
        <s v="E04448"/>
        <s v="E04817"/>
        <s v="E00325"/>
        <s v="E00403"/>
        <s v="E04358"/>
        <s v="E04662"/>
        <s v="E01496"/>
        <s v="E01870"/>
        <s v="E03971"/>
        <s v="E03616"/>
        <s v="E00153"/>
        <s v="E02313"/>
        <s v="E02960"/>
        <s v="E00096"/>
        <s v="E02140"/>
        <s v="E00826"/>
        <s v="E03881"/>
        <s v="E02604"/>
        <s v="E02613"/>
        <s v="E00864"/>
        <s v="E01760"/>
        <s v="E03223"/>
        <s v="E01262"/>
        <s v="E01075"/>
        <s v="E00364"/>
        <s v="E04108"/>
        <s v="E02917"/>
        <s v="E03393"/>
        <s v="E02977"/>
        <s v="E03371"/>
        <s v="E02531"/>
        <s v="E02473"/>
        <s v="E02468"/>
        <s v="E03697"/>
        <s v="E00593"/>
        <s v="E01103"/>
        <s v="E03889"/>
        <s v="E01958"/>
        <s v="E01167"/>
        <s v="E00099"/>
        <s v="E00044"/>
        <s v="E00711"/>
        <s v="E04795"/>
        <s v="E03912"/>
        <s v="E02103"/>
        <s v="E04213"/>
        <s v="E04756"/>
        <s v="E04114"/>
        <s v="E01423"/>
        <s v="E03181"/>
        <s v="E03305"/>
        <s v="E00703"/>
        <s v="E04403"/>
        <s v="E00103"/>
        <s v="E04487"/>
        <s v="E02179"/>
        <s v="E04242"/>
        <s v="E01371"/>
        <s v="E03065"/>
        <s v="E01377"/>
        <s v="E03097"/>
        <s v="E01668"/>
        <s v="E03354"/>
        <s v="E02088"/>
        <s v="E03980"/>
        <s v="E00824"/>
        <s v="E03113"/>
        <s v="E01488"/>
        <s v="E01787"/>
        <s v="E03550"/>
        <s v="E04799"/>
        <s v="E03402"/>
        <s v="E04128"/>
        <s v="E03114"/>
        <s v="E04004"/>
        <s v="E04472"/>
        <s v="E00161"/>
        <s v="E04417"/>
        <s v="E04536"/>
        <s v="E02857"/>
        <s v="E03059"/>
        <s v="E02477"/>
        <s v="E00022"/>
        <s v="E03370"/>
        <s v="E00555"/>
        <s v="E03160"/>
        <s v="E03919"/>
        <s v="E01724"/>
        <s v="E04087"/>
        <s v="E02856"/>
        <s v="E03805"/>
        <s v="E00319"/>
        <s v="E01090"/>
        <s v="E04323"/>
        <s v="E02687"/>
        <s v="E01407"/>
        <s v="E02748"/>
        <s v="E01995"/>
        <s v="E01714"/>
        <s v="E04491"/>
        <s v="E01076"/>
        <s v="E02843"/>
        <s v="E03758"/>
        <s v="E02063"/>
        <s v="E00638"/>
        <s v="E03571"/>
        <s v="E01820"/>
        <s v="E01712"/>
        <s v="E00184"/>
        <s v="E02899"/>
        <s v="E02478"/>
        <s v="E04170"/>
        <s v="E00929"/>
        <s v="E02492"/>
        <s v="E01733"/>
        <s v="E04938"/>
        <s v="E04952"/>
        <s v="E02420"/>
        <s v="E03947"/>
        <s v="E04535"/>
        <s v="E00380"/>
        <s v="E01432"/>
        <s v="E02628"/>
        <s v="E03578"/>
        <s v="E03563"/>
        <s v="E02781"/>
        <s v="E04739"/>
        <s v="E02665"/>
        <s v="E04132"/>
        <s v="E04277"/>
        <s v="E02012"/>
        <s v="E02881"/>
        <s v="E00605"/>
        <s v="E04641"/>
        <s v="E01019"/>
        <s v="E01519"/>
        <s v="E03694"/>
        <s v="E01123"/>
        <s v="E01366"/>
        <s v="E04005"/>
        <s v="E04018"/>
        <s v="E01591"/>
        <s v="E04940"/>
        <s v="E03465"/>
        <s v="E03870"/>
        <s v="E01927"/>
        <s v="E03064"/>
        <s v="E01883"/>
        <s v="E03984"/>
        <s v="E00446"/>
        <s v="E02825"/>
        <s v="E04174"/>
        <s v="E01899"/>
        <s v="E02562"/>
        <s v="E01006"/>
        <s v="E02903"/>
        <s v="E03642"/>
        <s v="E02884"/>
        <s v="E00701"/>
        <s v="E04720"/>
        <s v="E01985"/>
        <s v="E03273"/>
        <s v="E02415"/>
        <s v="E02877"/>
        <s v="E00091"/>
        <s v="E02563"/>
        <s v="E04221"/>
        <s v="E04887"/>
        <s v="E03170"/>
        <s v="E01636"/>
        <s v="E01387"/>
        <s v="E01363"/>
        <s v="E02249"/>
        <s v="E02987"/>
        <s v="E03655"/>
        <s v="E04048"/>
        <s v="E03626"/>
        <s v="E02920"/>
        <s v="E03220"/>
        <s v="E01347"/>
        <s v="E03968"/>
        <s v="E04299"/>
        <s v="E01150"/>
        <s v="E03774"/>
        <s v="E01877"/>
        <s v="E01193"/>
        <s v="E01789"/>
        <s v="E01422"/>
        <s v="E04150"/>
        <s v="E02846"/>
        <s v="E04247"/>
        <s v="E03648"/>
        <s v="E02192"/>
        <s v="E03981"/>
        <s v="E03262"/>
        <s v="E02716"/>
        <s v="E04123"/>
        <s v="E03471"/>
        <s v="E00717"/>
        <s v="E01966"/>
        <s v="E03683"/>
        <s v="E04766"/>
        <s v="E01465"/>
        <s v="E00206"/>
        <s v="E04088"/>
        <s v="E02066"/>
        <s v="E03227"/>
        <s v="E03364"/>
        <s v="E00607"/>
        <s v="E02258"/>
        <s v="E03681"/>
        <s v="E02298"/>
        <s v="E02984"/>
        <s v="E02440"/>
        <s v="E04699"/>
        <s v="E03579"/>
        <s v="E01649"/>
        <s v="E04969"/>
        <s v="E00955"/>
        <s v="E00810"/>
        <s v="E02798"/>
        <s v="E04542"/>
        <s v="E02818"/>
        <s v="E02907"/>
        <s v="E00023"/>
        <s v="E02391"/>
        <s v="E01429"/>
        <s v="E00494"/>
        <s v="E00634"/>
        <s v="E04683"/>
        <s v="E03834"/>
        <s v="E02923"/>
        <s v="E02642"/>
        <s v="E00981"/>
        <s v="E04157"/>
        <s v="E03528"/>
        <s v="E04547"/>
        <s v="E04415"/>
        <s v="E04484"/>
        <s v="E02800"/>
        <s v="E04926"/>
        <s v="E01268"/>
        <s v="E04853"/>
        <s v="E01209"/>
        <s v="E02024"/>
        <s v="E02427"/>
        <s v="E00951"/>
        <s v="E03248"/>
        <s v="E04444"/>
        <s v="E02307"/>
        <s v="E02375"/>
        <s v="E02276"/>
        <s v="E02649"/>
        <s v="E00503"/>
        <s v="E01706"/>
        <s v="E00676"/>
        <s v="E02005"/>
        <s v="E01895"/>
        <s v="E01396"/>
        <s v="E00749"/>
        <s v="E01941"/>
        <s v="E01413"/>
        <s v="E03928"/>
        <s v="E04109"/>
        <s v="E03994"/>
        <s v="E00639"/>
        <s v="E00608"/>
        <s v="E04189"/>
        <s v="E02732"/>
        <s v="E00324"/>
        <s v="E00518"/>
        <s v="E04564"/>
        <s v="E02033"/>
        <s v="E00412"/>
        <s v="E01844"/>
        <s v="E00667"/>
        <s v="E00287"/>
        <s v="E02235"/>
        <s v="E02720"/>
        <s v="E01188"/>
        <s v="E02428"/>
        <s v="E03289"/>
        <s v="E01947"/>
        <s v="E04249"/>
        <s v="E04363"/>
        <s v="E04920"/>
        <s v="E03866"/>
        <s v="E03521"/>
        <s v="E04095"/>
        <s v="E04079"/>
        <s v="E01508"/>
        <s v="E02259"/>
        <s v="E01834"/>
        <s v="E03124"/>
        <s v="E01898"/>
        <s v="E00342"/>
        <s v="E03910"/>
        <s v="E00862"/>
        <s v="E02576"/>
        <s v="E00035"/>
        <s v="E01832"/>
        <s v="E01755"/>
        <s v="E04697"/>
        <s v="E00371"/>
        <s v="E02992"/>
        <s v="E04369"/>
        <s v="E00592"/>
        <s v="E03532"/>
        <s v="E00863"/>
        <s v="E03310"/>
        <s v="E01242"/>
        <s v="E02535"/>
        <s v="E00369"/>
        <s v="E03332"/>
        <s v="E03278"/>
        <s v="E03055"/>
        <s v="E01943"/>
        <s v="E04637"/>
        <s v="E03240"/>
        <s v="E00340"/>
        <s v="E04751"/>
        <s v="E04636"/>
        <s v="E02938"/>
        <s v="E01111"/>
        <s v="E03149"/>
        <s v="E00952"/>
        <s v="E04380"/>
        <s v="E04994"/>
        <s v="E00447"/>
        <s v="E00089"/>
        <s v="E02035"/>
        <s v="E03595"/>
        <s v="E03611"/>
        <s v="E04464"/>
        <s v="E02135"/>
        <s v="E01684"/>
        <s v="E02968"/>
        <s v="E03362"/>
        <s v="E01108"/>
        <s v="E02217"/>
        <s v="E03519"/>
        <s v="E01967"/>
        <s v="E01125"/>
        <s v="E03795"/>
        <s v="E00508"/>
        <s v="E02047"/>
        <s v="E01582"/>
        <s v="E04872"/>
        <s v="E03159"/>
        <s v="E01337"/>
        <s v="E00102"/>
        <s v="E03637"/>
        <s v="E03455"/>
        <s v="E01225"/>
        <s v="E01264"/>
        <s v="E02274"/>
        <s v="E00480"/>
        <s v="E00203"/>
        <s v="E00647"/>
        <s v="E03296"/>
        <s v="E02453"/>
        <s v="E02522"/>
        <s v="E00459"/>
        <s v="E03007"/>
        <s v="E03863"/>
        <s v="E02710"/>
        <s v="E01339"/>
        <s v="E03379"/>
        <s v="E02153"/>
        <s v="E00994"/>
        <s v="E00943"/>
        <s v="E00869"/>
        <s v="E03457"/>
        <s v="E02193"/>
        <s v="E00577"/>
        <s v="E00538"/>
        <s v="E01415"/>
        <s v="E00225"/>
        <s v="E02889"/>
        <s v="E04978"/>
        <s v="E04163"/>
        <s v="E01652"/>
        <s v="E00880"/>
        <s v="E04335"/>
        <s v="E01300"/>
        <s v="E03102"/>
        <s v="E04089"/>
        <s v="E02059"/>
        <s v="E03894"/>
        <s v="E03106"/>
        <s v="E01350"/>
        <s v="E02900"/>
        <s v="E02202"/>
        <s v="E02696"/>
        <s v="E01722"/>
        <s v="E00640"/>
        <s v="E02554"/>
        <s v="E03412"/>
        <s v="E00646"/>
        <s v="E04670"/>
        <s v="E03580"/>
        <s v="E02363"/>
        <s v="E03718"/>
        <s v="E01749"/>
        <s v="E02888"/>
        <s v="E01338"/>
        <s v="E03000"/>
        <s v="E01611"/>
        <s v="E02684"/>
        <s v="E02561"/>
        <s v="E03168"/>
        <s v="E03691"/>
        <s v="E00282"/>
        <s v="E00559"/>
        <s v="E02558"/>
        <s v="E00956"/>
        <s v="E03858"/>
        <s v="E02221"/>
        <s v="E00126"/>
        <s v="E02627"/>
        <s v="E03778"/>
        <s v="E00481"/>
        <s v="E02833"/>
        <s v="E03902"/>
        <s v="E02310"/>
        <s v="E02661"/>
        <s v="E00682"/>
        <s v="E00785"/>
        <s v="E04598"/>
        <s v="E02703"/>
        <s v="E02191"/>
        <s v="E00156"/>
        <s v="E04032"/>
        <s v="E00005"/>
        <s v="E04354"/>
        <s v="E01578"/>
        <s v="E03430"/>
        <s v="E04762"/>
        <s v="E01148"/>
        <s v="E03094"/>
        <s v="E01909"/>
        <s v="E04398"/>
        <s v="E02521"/>
        <s v="E03545"/>
      </sharedItems>
    </cacheField>
    <cacheField name="EMP_NAME" numFmtId="0">
      <sharedItems/>
    </cacheField>
    <cacheField name="Designation" numFmtId="0">
      <sharedItems count="33">
        <s v="Sr. Manger"/>
        <s v="Technical Architect"/>
        <s v="Director"/>
        <s v="Computer Systems Manager"/>
        <s v="Sr. Analyst"/>
        <s v="Account Representative"/>
        <s v="Manager"/>
        <s v="Analyst"/>
        <s v="Controls Engineer"/>
        <s v="Vice President"/>
        <s v="Quality Engineer"/>
        <s v="Engineering Manager"/>
        <s v="IT Coordinator"/>
        <s v="Analyst II"/>
        <s v="Enterprise Architect"/>
        <s v="Sr. Business Partner"/>
        <s v="HRIS Analyst"/>
        <s v="Field Engineer"/>
        <s v="Automation Engineer"/>
        <s v="Operations Engineer"/>
        <s v="Business Partner"/>
        <s v="Cloud Infrastructure Architect"/>
        <s v="Test Engineer"/>
        <s v="Network Architect"/>
        <s v="Network Engineer"/>
        <s v="Development Engineer"/>
        <s v="Sr. Account Representative"/>
        <s v="System Administrator "/>
        <s v="Systems Analyst"/>
        <s v="Solutions Architect"/>
        <s v="IT Systems Architect"/>
        <s v="Service Desk Analyst"/>
        <s v="Network Administrator"/>
      </sharedItems>
    </cacheField>
    <cacheField name="Department" numFmtId="0">
      <sharedItems count="7">
        <s v="IT"/>
        <s v="Finance"/>
        <s v="Sales"/>
        <s v="Accounting"/>
        <s v="Human Resources"/>
        <s v="Engineering"/>
        <s v="Marketing"/>
      </sharedItems>
    </cacheField>
    <cacheField name="Division" numFmtId="0">
      <sharedItems count="4">
        <s v="Research &amp; Development"/>
        <s v="Manufacturing"/>
        <s v="Speciality Products"/>
        <s v="Corporate"/>
      </sharedItems>
    </cacheField>
    <cacheField name="Gender" numFmtId="0">
      <sharedItems count="2">
        <s v="Female"/>
        <s v="Male"/>
      </sharedItems>
    </cacheField>
    <cacheField name="Ethnicity" numFmtId="0">
      <sharedItems count="4">
        <s v="Black"/>
        <s v="Asian"/>
        <s v="Caucasian"/>
        <s v="Latino"/>
      </sharedItems>
    </cacheField>
    <cacheField name="Age" numFmtId="0">
      <sharedItems containsSemiMixedTypes="0" containsString="0" containsNumber="1" containsInteger="1" minValue="25" maxValue="65" count="41">
        <n v="55"/>
        <n v="59"/>
        <n v="50"/>
        <n v="26"/>
        <n v="57"/>
        <n v="27"/>
        <n v="25"/>
        <n v="29"/>
        <n v="34"/>
        <n v="36"/>
        <n v="51"/>
        <n v="31"/>
        <n v="41"/>
        <n v="65"/>
        <n v="64"/>
        <n v="45"/>
        <n v="56"/>
        <n v="37"/>
        <n v="44"/>
        <n v="43"/>
        <n v="63"/>
        <n v="28"/>
        <n v="61"/>
        <n v="30"/>
        <n v="32"/>
        <n v="35"/>
        <n v="53"/>
        <n v="52"/>
        <n v="40"/>
        <n v="33"/>
        <n v="46"/>
        <n v="38"/>
        <n v="58"/>
        <n v="60"/>
        <n v="42"/>
        <n v="48"/>
        <n v="54"/>
        <n v="49"/>
        <n v="39"/>
        <n v="62"/>
        <n v="47"/>
      </sharedItems>
    </cacheField>
    <cacheField name="Joining Date" numFmtId="164">
      <sharedItems containsSemiMixedTypes="0" containsNonDate="0" containsDate="1" containsString="0" minDate="1992-01-09T00:00:00" maxDate="2021-12-27T00:00:00"/>
    </cacheField>
    <cacheField name="Annual Salary" numFmtId="165">
      <sharedItems containsSemiMixedTypes="0" containsString="0" containsNumber="1" containsInteger="1" minValue="40063" maxValue="258498" count="996">
        <n v="141604"/>
        <n v="99975"/>
        <n v="163099"/>
        <n v="84913"/>
        <n v="95409"/>
        <n v="50994"/>
        <n v="119746"/>
        <n v="41336"/>
        <n v="113527"/>
        <n v="77203"/>
        <n v="157333"/>
        <n v="109851"/>
        <n v="105086"/>
        <n v="146742"/>
        <n v="97078"/>
        <n v="249270"/>
        <n v="175837"/>
        <n v="154828"/>
        <n v="186503"/>
        <n v="166331"/>
        <n v="146140"/>
        <n v="151703"/>
        <n v="172787"/>
        <n v="49998"/>
        <n v="207172"/>
        <n v="152239"/>
        <n v="98581"/>
        <n v="246231"/>
        <n v="99354"/>
        <n v="231141"/>
        <n v="54775"/>
        <n v="55499"/>
        <n v="66521"/>
        <n v="59100"/>
        <n v="49011"/>
        <n v="99575"/>
        <n v="99989"/>
        <n v="256420"/>
        <n v="78940"/>
        <n v="82872"/>
        <n v="86317"/>
        <n v="113135"/>
        <n v="199808"/>
        <n v="56037"/>
        <n v="122350"/>
        <n v="92952"/>
        <n v="79921"/>
        <n v="167199"/>
        <n v="71476"/>
        <n v="189420"/>
        <n v="64057"/>
        <n v="68728"/>
        <n v="125633"/>
        <n v="66889"/>
        <n v="178700"/>
        <n v="83990"/>
        <n v="102043"/>
        <n v="90678"/>
        <n v="59067"/>
        <n v="135062"/>
        <n v="159044"/>
        <n v="74691"/>
        <n v="92753"/>
        <n v="236946"/>
        <n v="48906"/>
        <n v="80024"/>
        <n v="54415"/>
        <n v="120341"/>
        <n v="208415"/>
        <n v="78844"/>
        <n v="76354"/>
        <n v="165927"/>
        <n v="109812"/>
        <n v="86299"/>
        <n v="206624"/>
        <n v="53215"/>
        <n v="86858"/>
        <n v="93971"/>
        <n v="57008"/>
        <n v="141899"/>
        <n v="64847"/>
        <n v="116878"/>
        <n v="70505"/>
        <n v="189702"/>
        <n v="180664"/>
        <n v="48345"/>
        <n v="152214"/>
        <n v="69803"/>
        <n v="76588"/>
        <n v="84596"/>
        <n v="114441"/>
        <n v="140402"/>
        <n v="59817"/>
        <n v="55854"/>
        <n v="95998"/>
        <n v="154941"/>
        <n v="247022"/>
        <n v="88072"/>
        <n v="67925"/>
        <n v="219693"/>
        <n v="61773"/>
        <n v="74546"/>
        <n v="62575"/>
        <n v="199041"/>
        <n v="52310"/>
        <n v="159571"/>
        <n v="91763"/>
        <n v="96475"/>
        <n v="113781"/>
        <n v="166599"/>
        <n v="95372"/>
        <n v="161203"/>
        <n v="74738"/>
        <n v="171173"/>
        <n v="201464"/>
        <n v="174895"/>
        <n v="134486"/>
        <n v="71699"/>
        <n v="94430"/>
        <n v="103504"/>
        <n v="92771"/>
        <n v="71531"/>
        <n v="90304"/>
        <n v="104903"/>
        <n v="55859"/>
        <n v="79785"/>
        <n v="99017"/>
        <n v="53809"/>
        <n v="71864"/>
        <n v="225558"/>
        <n v="128984"/>
        <n v="96997"/>
        <n v="176294"/>
        <n v="48340"/>
        <n v="240488"/>
        <n v="97339"/>
        <n v="211291"/>
        <n v="249506"/>
        <n v="80950"/>
        <n v="86538"/>
        <n v="70992"/>
        <n v="205314"/>
        <n v="196951"/>
        <n v="67686"/>
        <n v="86431"/>
        <n v="125936"/>
        <n v="149712"/>
        <n v="88758"/>
        <n v="83639"/>
        <n v="68268"/>
        <n v="75819"/>
        <n v="86658"/>
        <n v="74552"/>
        <n v="82839"/>
        <n v="64475"/>
        <n v="69453"/>
        <n v="127148"/>
        <n v="190253"/>
        <n v="115798"/>
        <n v="93102"/>
        <n v="110054"/>
        <n v="95786"/>
        <n v="90855"/>
        <n v="92897"/>
        <n v="242919"/>
        <n v="184368"/>
        <n v="144754"/>
        <n v="89458"/>
        <n v="190815"/>
        <n v="137995"/>
        <n v="93840"/>
        <n v="94790"/>
        <n v="197367"/>
        <n v="174097"/>
        <n v="120128"/>
        <n v="129708"/>
        <n v="102270"/>
        <n v="249686"/>
        <n v="50475"/>
        <n v="100099"/>
        <n v="41673"/>
        <n v="70996"/>
        <n v="40752"/>
        <n v="97537"/>
        <n v="96567"/>
        <n v="49404"/>
        <n v="66819"/>
        <n v="50784"/>
        <n v="125828"/>
        <n v="92610"/>
        <n v="123405"/>
        <n v="73004"/>
        <n v="95061"/>
        <n v="160832"/>
        <n v="64417"/>
        <n v="127543"/>
        <n v="56154"/>
        <n v="218530"/>
        <n v="91954"/>
        <n v="221217"/>
        <n v="87536"/>
        <n v="41429"/>
        <n v="245482"/>
        <n v="71359"/>
        <n v="183161"/>
        <n v="69260"/>
        <n v="95639"/>
        <n v="120660"/>
        <n v="75119"/>
        <n v="192213"/>
        <n v="65047"/>
        <n v="151413"/>
        <n v="76906"/>
        <n v="122802"/>
        <n v="99091"/>
        <n v="113987"/>
        <n v="95045"/>
        <n v="190401"/>
        <n v="86061"/>
        <n v="79882"/>
        <n v="255431"/>
        <n v="82017"/>
        <n v="53799"/>
        <n v="82739"/>
        <n v="99080"/>
        <n v="96719"/>
        <n v="180687"/>
        <n v="95743"/>
        <n v="89695"/>
        <n v="122753"/>
        <n v="93734"/>
        <n v="52069"/>
        <n v="258426"/>
        <n v="125375"/>
        <n v="198243"/>
        <n v="96023"/>
        <n v="83066"/>
        <n v="61216"/>
        <n v="144231"/>
        <n v="51630"/>
        <n v="124129"/>
        <n v="60055"/>
        <n v="189290"/>
        <n v="182202"/>
        <n v="117518"/>
        <n v="157474"/>
        <n v="126856"/>
        <n v="129124"/>
        <n v="165181"/>
        <n v="247939"/>
        <n v="169509"/>
        <n v="138521"/>
        <n v="113873"/>
        <n v="73317"/>
        <n v="69096"/>
        <n v="87158"/>
        <n v="70778"/>
        <n v="153938"/>
        <n v="59888"/>
        <n v="63098"/>
        <n v="255369"/>
        <n v="142318"/>
        <n v="49186"/>
        <n v="220937"/>
        <n v="183156"/>
        <n v="192749"/>
        <n v="135325"/>
        <n v="79356"/>
        <n v="74412"/>
        <n v="61886"/>
        <n v="173071"/>
        <n v="70189"/>
        <n v="181452"/>
        <n v="70369"/>
        <n v="78056"/>
        <n v="189933"/>
        <n v="78237"/>
        <n v="48687"/>
        <n v="121065"/>
        <n v="94246"/>
        <n v="44614"/>
        <n v="234469"/>
        <n v="88272"/>
        <n v="74449"/>
        <n v="222941"/>
        <n v="50341"/>
        <n v="72235"/>
        <n v="70165"/>
        <n v="148485"/>
        <n v="86089"/>
        <n v="106313"/>
        <n v="46833"/>
        <n v="155320"/>
        <n v="89984"/>
        <n v="83756"/>
        <n v="176324"/>
        <n v="74077"/>
        <n v="104162"/>
        <n v="82162"/>
        <n v="63880"/>
        <n v="73248"/>
        <n v="91853"/>
        <n v="168014"/>
        <n v="70770"/>
        <n v="50825"/>
        <n v="145846"/>
        <n v="125807"/>
        <n v="46845"/>
        <n v="157969"/>
        <n v="97807"/>
        <n v="73854"/>
        <n v="149537"/>
        <n v="128303"/>
        <n v="67374"/>
        <n v="102167"/>
        <n v="151027"/>
        <n v="120905"/>
        <n v="231567"/>
        <n v="215388"/>
        <n v="127972"/>
        <n v="80701"/>
        <n v="115417"/>
        <n v="88045"/>
        <n v="86478"/>
        <n v="180994"/>
        <n v="64494"/>
        <n v="70122"/>
        <n v="181854"/>
        <n v="52811"/>
        <n v="50111"/>
        <n v="71192"/>
        <n v="155351"/>
        <n v="161690"/>
        <n v="60132"/>
        <n v="87216"/>
        <n v="50069"/>
        <n v="151108"/>
        <n v="67398"/>
        <n v="68488"/>
        <n v="92932"/>
        <n v="43363"/>
        <n v="95963"/>
        <n v="111038"/>
        <n v="200246"/>
        <n v="194871"/>
        <n v="98769"/>
        <n v="65334"/>
        <n v="83934"/>
        <n v="150399"/>
        <n v="160280"/>
        <n v="54051"/>
        <n v="150699"/>
        <n v="69570"/>
        <n v="86774"/>
        <n v="57606"/>
        <n v="125730"/>
        <n v="64170"/>
        <n v="72303"/>
        <n v="105891"/>
        <n v="255230"/>
        <n v="59591"/>
        <n v="187048"/>
        <n v="58605"/>
        <n v="178502"/>
        <n v="103724"/>
        <n v="156277"/>
        <n v="87744"/>
        <n v="54714"/>
        <n v="99169"/>
        <n v="142628"/>
        <n v="75869"/>
        <n v="60985"/>
        <n v="126911"/>
        <n v="216949"/>
        <n v="168510"/>
        <n v="85870"/>
        <n v="86510"/>
        <n v="119647"/>
        <n v="80921"/>
        <n v="98110"/>
        <n v="86831"/>
        <n v="72826"/>
        <n v="171217"/>
        <n v="103058"/>
        <n v="117062"/>
        <n v="159031"/>
        <n v="125086"/>
        <n v="67976"/>
        <n v="74215"/>
        <n v="187389"/>
        <n v="131841"/>
        <n v="97231"/>
        <n v="155004"/>
        <n v="41859"/>
        <n v="52733"/>
        <n v="250953"/>
        <n v="191807"/>
        <n v="64677"/>
        <n v="130274"/>
        <n v="96331"/>
        <n v="150758"/>
        <n v="173629"/>
        <n v="62174"/>
        <n v="56555"/>
        <n v="74655"/>
        <n v="93017"/>
        <n v="82300"/>
        <n v="91621"/>
        <n v="91280"/>
        <n v="47071"/>
        <n v="81218"/>
        <n v="181801"/>
        <n v="63137"/>
        <n v="221465"/>
        <n v="79388"/>
        <n v="68176"/>
        <n v="122829"/>
        <n v="126353"/>
        <n v="188727"/>
        <n v="99624"/>
        <n v="108686"/>
        <n v="50857"/>
        <n v="120628"/>
        <n v="181216"/>
        <n v="46081"/>
        <n v="159885"/>
        <n v="153271"/>
        <n v="114242"/>
        <n v="48415"/>
        <n v="65566"/>
        <n v="147752"/>
        <n v="136810"/>
        <n v="54635"/>
        <n v="96636"/>
        <n v="91592"/>
        <n v="55563"/>
        <n v="159724"/>
        <n v="183190"/>
        <n v="54829"/>
        <n v="96639"/>
        <n v="117278"/>
        <n v="84193"/>
        <n v="87806"/>
        <n v="63959"/>
        <n v="234723"/>
        <n v="50809"/>
        <n v="77396"/>
        <n v="89523"/>
        <n v="86173"/>
        <n v="222224"/>
        <n v="109456"/>
        <n v="170221"/>
        <n v="97433"/>
        <n v="59646"/>
        <n v="158787"/>
        <n v="83378"/>
        <n v="88895"/>
        <n v="168846"/>
        <n v="43336"/>
        <n v="127801"/>
        <n v="76352"/>
        <n v="250767"/>
        <n v="223055"/>
        <n v="189680"/>
        <n v="71167"/>
        <n v="76027"/>
        <n v="183113"/>
        <n v="67753"/>
        <n v="63744"/>
        <n v="92209"/>
        <n v="157487"/>
        <n v="99697"/>
        <n v="90770"/>
        <n v="55369"/>
        <n v="69578"/>
        <n v="167526"/>
        <n v="65507"/>
        <n v="108268"/>
        <n v="80055"/>
        <n v="76802"/>
        <n v="253249"/>
        <n v="78388"/>
        <n v="249870"/>
        <n v="148321"/>
        <n v="90258"/>
        <n v="72486"/>
        <n v="95499"/>
        <n v="90212"/>
        <n v="254057"/>
        <n v="43001"/>
        <n v="85120"/>
        <n v="52200"/>
        <n v="150855"/>
        <n v="65702"/>
        <n v="162038"/>
        <n v="157057"/>
        <n v="127559"/>
        <n v="62644"/>
        <n v="73907"/>
        <n v="90040"/>
        <n v="91134"/>
        <n v="201396"/>
        <n v="54733"/>
        <n v="65341"/>
        <n v="139208"/>
        <n v="73200"/>
        <n v="102636"/>
        <n v="87427"/>
        <n v="49219"/>
        <n v="106437"/>
        <n v="64364"/>
        <n v="172180"/>
        <n v="88343"/>
        <n v="66649"/>
        <n v="102847"/>
        <n v="134881"/>
        <n v="68807"/>
        <n v="228822"/>
        <n v="43391"/>
        <n v="91782"/>
        <n v="211637"/>
        <n v="73255"/>
        <n v="108826"/>
        <n v="94352"/>
        <n v="73955"/>
        <n v="113909"/>
        <n v="92321"/>
        <n v="99557"/>
        <n v="115854"/>
        <n v="82462"/>
        <n v="198473"/>
        <n v="153492"/>
        <n v="208210"/>
        <n v="91632"/>
        <n v="71755"/>
        <n v="111006"/>
        <n v="99774"/>
        <n v="184648"/>
        <n v="247874"/>
        <n v="62239"/>
        <n v="114911"/>
        <n v="115490"/>
        <n v="118708"/>
        <n v="197649"/>
        <n v="89841"/>
        <n v="61026"/>
        <n v="96693"/>
        <n v="82907"/>
        <n v="257194"/>
        <n v="94658"/>
        <n v="89419"/>
        <n v="51983"/>
        <n v="179494"/>
        <n v="68426"/>
        <n v="144986"/>
        <n v="60113"/>
        <n v="50548"/>
        <n v="68846"/>
        <n v="90901"/>
        <n v="102033"/>
        <n v="151783"/>
        <n v="170164"/>
        <n v="155905"/>
        <n v="50733"/>
        <n v="88663"/>
        <n v="88213"/>
        <n v="67130"/>
        <n v="94876"/>
        <n v="98230"/>
        <n v="96757"/>
        <n v="51513"/>
        <n v="234311"/>
        <n v="152353"/>
        <n v="124774"/>
        <n v="157070"/>
        <n v="130133"/>
        <n v="108780"/>
        <n v="151853"/>
        <n v="64669"/>
        <n v="69352"/>
        <n v="74631"/>
        <n v="96441"/>
        <n v="114250"/>
        <n v="109059"/>
        <n v="77442"/>
        <n v="72126"/>
        <n v="70334"/>
        <n v="78006"/>
        <n v="160385"/>
        <n v="202323"/>
        <n v="141555"/>
        <n v="184960"/>
        <n v="221592"/>
        <n v="53301"/>
        <n v="91276"/>
        <n v="140042"/>
        <n v="57225"/>
        <n v="102839"/>
        <n v="199783"/>
        <n v="70980"/>
        <n v="104431"/>
        <n v="48510"/>
        <n v="70110"/>
        <n v="186138"/>
        <n v="56350"/>
        <n v="149761"/>
        <n v="126277"/>
        <n v="119631"/>
        <n v="256561"/>
        <n v="66958"/>
        <n v="158897"/>
        <n v="71695"/>
        <n v="73779"/>
        <n v="123640"/>
        <n v="46878"/>
        <n v="57032"/>
        <n v="98150"/>
        <n v="171426"/>
        <n v="48266"/>
        <n v="223404"/>
        <n v="74854"/>
        <n v="217783"/>
        <n v="44735"/>
        <n v="50685"/>
        <n v="58993"/>
        <n v="115765"/>
        <n v="193044"/>
        <n v="56686"/>
        <n v="131652"/>
        <n v="150577"/>
        <n v="87359"/>
        <n v="51877"/>
        <n v="86417"/>
        <n v="96548"/>
        <n v="92940"/>
        <n v="61410"/>
        <n v="110302"/>
        <n v="187205"/>
        <n v="81687"/>
        <n v="241083"/>
        <n v="223805"/>
        <n v="161759"/>
        <n v="95899"/>
        <n v="80700"/>
        <n v="128136"/>
        <n v="58745"/>
        <n v="76202"/>
        <n v="195200"/>
        <n v="71454"/>
        <n v="94652"/>
        <n v="63411"/>
        <n v="67171"/>
        <n v="152036"/>
        <n v="95562"/>
        <n v="96092"/>
        <n v="254289"/>
        <n v="69110"/>
        <n v="236314"/>
        <n v="45206"/>
        <n v="210708"/>
        <n v="87770"/>
        <n v="106858"/>
        <n v="155788"/>
        <n v="74891"/>
        <n v="95670"/>
        <n v="67837"/>
        <n v="72425"/>
        <n v="93103"/>
        <n v="76272"/>
        <n v="55760"/>
        <n v="253294"/>
        <n v="58671"/>
        <n v="55457"/>
        <n v="72340"/>
        <n v="122054"/>
        <n v="167100"/>
        <n v="78153"/>
        <n v="103524"/>
        <n v="119906"/>
        <n v="45061"/>
        <n v="91399"/>
        <n v="97336"/>
        <n v="124629"/>
        <n v="231850"/>
        <n v="128329"/>
        <n v="186033"/>
        <n v="121480"/>
        <n v="153275"/>
        <n v="97830"/>
        <n v="239394"/>
        <n v="49738"/>
        <n v="45049"/>
        <n v="153628"/>
        <n v="142731"/>
        <n v="137106"/>
        <n v="183239"/>
        <n v="45819"/>
        <n v="55518"/>
        <n v="108134"/>
        <n v="113950"/>
        <n v="182035"/>
        <n v="181356"/>
        <n v="66084"/>
        <n v="76912"/>
        <n v="67987"/>
        <n v="59833"/>
        <n v="128468"/>
        <n v="102440"/>
        <n v="246619"/>
        <n v="101143"/>
        <n v="51404"/>
        <n v="87292"/>
        <n v="182321"/>
        <n v="53929"/>
        <n v="191571"/>
        <n v="150555"/>
        <n v="122890"/>
        <n v="216999"/>
        <n v="110565"/>
        <n v="48762"/>
        <n v="87036"/>
        <n v="177443"/>
        <n v="75862"/>
        <n v="90870"/>
        <n v="99202"/>
        <n v="92293"/>
        <n v="63196"/>
        <n v="65340"/>
        <n v="202680"/>
        <n v="77461"/>
        <n v="109680"/>
        <n v="159567"/>
        <n v="94407"/>
        <n v="234594"/>
        <n v="43080"/>
        <n v="129541"/>
        <n v="165756"/>
        <n v="142878"/>
        <n v="187992"/>
        <n v="249801"/>
        <n v="76505"/>
        <n v="84297"/>
        <n v="75769"/>
        <n v="235619"/>
        <n v="187187"/>
        <n v="68987"/>
        <n v="155926"/>
        <n v="93668"/>
        <n v="69647"/>
        <n v="63318"/>
        <n v="77629"/>
        <n v="138808"/>
        <n v="88777"/>
        <n v="186378"/>
        <n v="60017"/>
        <n v="148991"/>
        <n v="97398"/>
        <n v="72805"/>
        <n v="72131"/>
        <n v="104668"/>
        <n v="89769"/>
        <n v="127616"/>
        <n v="109883"/>
        <n v="47974"/>
        <n v="120321"/>
        <n v="57446"/>
        <n v="174099"/>
        <n v="128703"/>
        <n v="65247"/>
        <n v="64247"/>
        <n v="118253"/>
        <n v="109422"/>
        <n v="126950"/>
        <n v="97500"/>
        <n v="41844"/>
        <n v="58875"/>
        <n v="64204"/>
        <n v="67743"/>
        <n v="71677"/>
        <n v="40063"/>
        <n v="40124"/>
        <n v="103183"/>
        <n v="95239"/>
        <n v="75012"/>
        <n v="96366"/>
        <n v="40897"/>
        <n v="124928"/>
        <n v="108221"/>
        <n v="75579"/>
        <n v="129903"/>
        <n v="186870"/>
        <n v="57531"/>
        <n v="55894"/>
        <n v="72903"/>
        <n v="45369"/>
        <n v="106578"/>
        <n v="92994"/>
        <n v="83685"/>
        <n v="99335"/>
        <n v="131179"/>
        <n v="73899"/>
        <n v="252325"/>
        <n v="52697"/>
        <n v="123588"/>
        <n v="243568"/>
        <n v="199176"/>
        <n v="82806"/>
        <n v="164399"/>
        <n v="154956"/>
        <n v="143970"/>
        <n v="163143"/>
        <n v="89390"/>
        <n v="67468"/>
        <n v="100810"/>
        <n v="74779"/>
        <n v="63985"/>
        <n v="77903"/>
        <n v="164396"/>
        <n v="71234"/>
        <n v="122487"/>
        <n v="101870"/>
        <n v="40316"/>
        <n v="115145"/>
        <n v="62335"/>
        <n v="41561"/>
        <n v="131183"/>
        <n v="92655"/>
        <n v="64462"/>
        <n v="79352"/>
        <n v="157812"/>
        <n v="80745"/>
        <n v="75354"/>
        <n v="78938"/>
        <n v="96313"/>
        <n v="153767"/>
        <n v="103423"/>
        <n v="86464"/>
        <n v="80516"/>
        <n v="105390"/>
        <n v="83418"/>
        <n v="66660"/>
        <n v="101985"/>
        <n v="199504"/>
        <n v="147966"/>
        <n v="41728"/>
        <n v="94422"/>
        <n v="191026"/>
        <n v="186725"/>
        <n v="52800"/>
        <n v="113982"/>
        <n v="56239"/>
        <n v="44732"/>
        <n v="153961"/>
        <n v="68337"/>
        <n v="145093"/>
        <n v="74170"/>
        <n v="62605"/>
        <n v="107195"/>
        <n v="127422"/>
        <n v="161269"/>
        <n v="203445"/>
        <n v="131353"/>
        <n v="88182"/>
        <n v="75780"/>
        <n v="52621"/>
        <n v="106079"/>
        <n v="92058"/>
        <n v="67114"/>
        <n v="56565"/>
        <n v="64937"/>
        <n v="127626"/>
        <n v="88478"/>
        <n v="91679"/>
        <n v="199848"/>
        <n v="61944"/>
        <n v="154624"/>
        <n v="79447"/>
        <n v="71111"/>
        <n v="159538"/>
        <n v="111404"/>
        <n v="172007"/>
        <n v="219474"/>
        <n v="174415"/>
        <n v="90333"/>
        <n v="67299"/>
        <n v="45286"/>
        <n v="194723"/>
        <n v="109850"/>
        <n v="45295"/>
        <n v="61310"/>
        <n v="87851"/>
        <n v="47913"/>
        <n v="46727"/>
        <n v="133400"/>
        <n v="90535"/>
        <n v="93343"/>
        <n v="63705"/>
        <n v="258081"/>
        <n v="54654"/>
        <n v="58006"/>
        <n v="150034"/>
        <n v="198562"/>
        <n v="62411"/>
        <n v="111299"/>
        <n v="41545"/>
        <n v="74467"/>
        <n v="117545"/>
        <n v="117226"/>
        <n v="55767"/>
        <n v="60930"/>
        <n v="154973"/>
        <n v="69332"/>
        <n v="119699"/>
        <n v="198176"/>
        <n v="58586"/>
        <n v="74010"/>
        <n v="96598"/>
        <n v="106444"/>
        <n v="156931"/>
        <n v="171360"/>
        <n v="64505"/>
        <n v="102298"/>
        <n v="133297"/>
        <n v="155080"/>
        <n v="81828"/>
        <n v="149417"/>
        <n v="113269"/>
        <n v="136716"/>
        <n v="122644"/>
        <n v="106428"/>
        <n v="238236"/>
        <n v="153253"/>
        <n v="103707"/>
        <n v="245360"/>
        <n v="67275"/>
        <n v="101288"/>
        <n v="91400"/>
        <n v="181247"/>
        <n v="135558"/>
        <n v="56878"/>
        <n v="94735"/>
        <n v="51234"/>
        <n v="230025"/>
        <n v="134006"/>
        <n v="103096"/>
        <n v="58703"/>
        <n v="132544"/>
        <n v="126671"/>
        <n v="56405"/>
        <n v="88730"/>
        <n v="62861"/>
        <n v="151246"/>
        <n v="154388"/>
        <n v="162978"/>
        <n v="80170"/>
        <n v="98520"/>
        <n v="116527"/>
        <n v="174607"/>
        <n v="64202"/>
        <n v="50883"/>
        <n v="94618"/>
        <n v="151556"/>
        <n v="80659"/>
        <n v="195385"/>
        <n v="52693"/>
        <n v="72045"/>
        <n v="62749"/>
        <n v="154884"/>
        <n v="96566"/>
        <n v="54994"/>
        <n v="61523"/>
        <n v="190512"/>
        <n v="124827"/>
        <n v="101577"/>
        <n v="105223"/>
        <n v="94815"/>
        <n v="114893"/>
        <n v="80622"/>
        <n v="246589"/>
        <n v="119397"/>
        <n v="150666"/>
        <n v="148035"/>
        <n v="158898"/>
        <n v="89659"/>
        <n v="171487"/>
        <n v="258498"/>
        <n v="146961"/>
        <n v="85369"/>
        <n v="67489"/>
        <n v="166259"/>
        <n v="47032"/>
        <n v="98427"/>
        <n v="47387"/>
        <n v="176710"/>
        <n v="95960"/>
        <n v="216195"/>
      </sharedItems>
    </cacheField>
    <cacheField name="Hike" numFmtId="166">
      <sharedItems containsSemiMixedTypes="0" containsString="0" containsNumber="1" minValue="0" maxValue="0.4"/>
    </cacheField>
    <cacheField name="Country" numFmtId="0">
      <sharedItems count="3">
        <s v="United States"/>
        <s v="China"/>
        <s v="Brazil"/>
      </sharedItems>
    </cacheField>
    <cacheField name="City" numFmtId="0">
      <sharedItems/>
    </cacheField>
    <cacheField name="Resignation" numFmtId="164">
      <sharedItems containsDate="1" containsMixedTypes="1" minDate="1994-12-18T00:00:00" maxDate="2022-08-18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x v="0"/>
    <s v="Emily Davis"/>
    <x v="0"/>
    <x v="0"/>
    <x v="0"/>
    <x v="0"/>
    <x v="0"/>
    <x v="0"/>
    <d v="2016-04-08T00:00:00"/>
    <x v="0"/>
    <n v="0.15"/>
    <x v="0"/>
    <s v="Seattle"/>
    <d v="2021-10-16T00:00:00"/>
  </r>
  <r>
    <x v="1"/>
    <s v="Theodore Dinh"/>
    <x v="1"/>
    <x v="0"/>
    <x v="1"/>
    <x v="1"/>
    <x v="1"/>
    <x v="1"/>
    <d v="1997-11-29T00:00:00"/>
    <x v="1"/>
    <n v="0"/>
    <x v="1"/>
    <s v="Chongqing"/>
    <s v=""/>
  </r>
  <r>
    <x v="2"/>
    <s v="Luna Sanders"/>
    <x v="2"/>
    <x v="1"/>
    <x v="2"/>
    <x v="0"/>
    <x v="2"/>
    <x v="2"/>
    <d v="2006-10-26T00:00:00"/>
    <x v="2"/>
    <n v="0.2"/>
    <x v="0"/>
    <s v="Chicago"/>
    <s v=""/>
  </r>
  <r>
    <x v="3"/>
    <s v="Penelope Jordan"/>
    <x v="3"/>
    <x v="0"/>
    <x v="1"/>
    <x v="0"/>
    <x v="2"/>
    <x v="3"/>
    <d v="2019-09-27T00:00:00"/>
    <x v="3"/>
    <n v="7.0000000000000007E-2"/>
    <x v="0"/>
    <s v="Chicago"/>
    <s v=""/>
  </r>
  <r>
    <x v="4"/>
    <s v="Austin Vo"/>
    <x v="4"/>
    <x v="1"/>
    <x v="1"/>
    <x v="1"/>
    <x v="1"/>
    <x v="0"/>
    <d v="1995-11-20T00:00:00"/>
    <x v="4"/>
    <n v="0"/>
    <x v="0"/>
    <s v="Phoenix"/>
    <s v=""/>
  </r>
  <r>
    <x v="5"/>
    <s v="Joshua Gupta"/>
    <x v="5"/>
    <x v="2"/>
    <x v="3"/>
    <x v="1"/>
    <x v="1"/>
    <x v="4"/>
    <d v="2017-01-24T00:00:00"/>
    <x v="5"/>
    <n v="0"/>
    <x v="1"/>
    <s v="Chongqing"/>
    <s v=""/>
  </r>
  <r>
    <x v="6"/>
    <s v="Ruby Barnes"/>
    <x v="6"/>
    <x v="0"/>
    <x v="3"/>
    <x v="0"/>
    <x v="2"/>
    <x v="5"/>
    <d v="2020-07-01T00:00:00"/>
    <x v="6"/>
    <n v="0.1"/>
    <x v="0"/>
    <s v="Phoenix"/>
    <s v=""/>
  </r>
  <r>
    <x v="7"/>
    <s v="Luke Martin"/>
    <x v="7"/>
    <x v="1"/>
    <x v="1"/>
    <x v="1"/>
    <x v="0"/>
    <x v="6"/>
    <d v="2020-05-16T00:00:00"/>
    <x v="7"/>
    <n v="0"/>
    <x v="0"/>
    <s v="Miami"/>
    <d v="2021-05-20T00:00:00"/>
  </r>
  <r>
    <x v="8"/>
    <s v="Easton Bailey"/>
    <x v="6"/>
    <x v="3"/>
    <x v="1"/>
    <x v="1"/>
    <x v="2"/>
    <x v="7"/>
    <d v="2019-01-25T00:00:00"/>
    <x v="8"/>
    <n v="0.06"/>
    <x v="0"/>
    <s v="Austin"/>
    <s v=""/>
  </r>
  <r>
    <x v="9"/>
    <s v="Madeline Walker"/>
    <x v="4"/>
    <x v="1"/>
    <x v="2"/>
    <x v="0"/>
    <x v="2"/>
    <x v="8"/>
    <d v="2018-06-13T00:00:00"/>
    <x v="9"/>
    <n v="0"/>
    <x v="0"/>
    <s v="Chicago"/>
    <s v=""/>
  </r>
  <r>
    <x v="10"/>
    <s v="Savannah Ali"/>
    <x v="0"/>
    <x v="4"/>
    <x v="1"/>
    <x v="0"/>
    <x v="1"/>
    <x v="9"/>
    <d v="2009-02-11T00:00:00"/>
    <x v="10"/>
    <n v="0.15"/>
    <x v="0"/>
    <s v="Miami"/>
    <s v=""/>
  </r>
  <r>
    <x v="11"/>
    <s v="Camila Rogers"/>
    <x v="8"/>
    <x v="5"/>
    <x v="2"/>
    <x v="0"/>
    <x v="2"/>
    <x v="5"/>
    <d v="2021-10-21T00:00:00"/>
    <x v="11"/>
    <n v="0"/>
    <x v="0"/>
    <s v="Seattle"/>
    <s v=""/>
  </r>
  <r>
    <x v="12"/>
    <s v="Eli Jones"/>
    <x v="6"/>
    <x v="4"/>
    <x v="1"/>
    <x v="1"/>
    <x v="2"/>
    <x v="1"/>
    <d v="1999-03-14T00:00:00"/>
    <x v="12"/>
    <n v="0.09"/>
    <x v="0"/>
    <s v="Austin"/>
    <s v=""/>
  </r>
  <r>
    <x v="13"/>
    <s v="Everleigh Ng"/>
    <x v="0"/>
    <x v="1"/>
    <x v="0"/>
    <x v="0"/>
    <x v="1"/>
    <x v="10"/>
    <d v="2021-06-10T00:00:00"/>
    <x v="13"/>
    <n v="0.1"/>
    <x v="1"/>
    <s v="Shanghai"/>
    <s v=""/>
  </r>
  <r>
    <x v="14"/>
    <s v="Robert Yang"/>
    <x v="4"/>
    <x v="3"/>
    <x v="2"/>
    <x v="1"/>
    <x v="1"/>
    <x v="11"/>
    <d v="2017-11-04T00:00:00"/>
    <x v="14"/>
    <n v="0"/>
    <x v="0"/>
    <s v="Austin"/>
    <d v="2020-03-09T00:00:00"/>
  </r>
  <r>
    <x v="15"/>
    <s v="Isabella Xi"/>
    <x v="9"/>
    <x v="6"/>
    <x v="0"/>
    <x v="0"/>
    <x v="1"/>
    <x v="12"/>
    <d v="2013-03-13T00:00:00"/>
    <x v="15"/>
    <n v="0.3"/>
    <x v="0"/>
    <s v="Seattle"/>
    <s v=""/>
  </r>
  <r>
    <x v="16"/>
    <s v="Bella Powell"/>
    <x v="2"/>
    <x v="1"/>
    <x v="0"/>
    <x v="0"/>
    <x v="0"/>
    <x v="13"/>
    <d v="2002-03-04T00:00:00"/>
    <x v="16"/>
    <n v="0.2"/>
    <x v="0"/>
    <s v="Phoenix"/>
    <s v=""/>
  </r>
  <r>
    <x v="17"/>
    <s v="Camila Silva"/>
    <x v="0"/>
    <x v="6"/>
    <x v="2"/>
    <x v="0"/>
    <x v="3"/>
    <x v="14"/>
    <d v="2003-12-01T00:00:00"/>
    <x v="17"/>
    <n v="0.13"/>
    <x v="0"/>
    <s v="Seattle"/>
    <s v=""/>
  </r>
  <r>
    <x v="18"/>
    <s v="David Barnes"/>
    <x v="2"/>
    <x v="0"/>
    <x v="3"/>
    <x v="1"/>
    <x v="2"/>
    <x v="14"/>
    <d v="2013-11-03T00:00:00"/>
    <x v="18"/>
    <n v="0.24"/>
    <x v="0"/>
    <s v="Columbus"/>
    <s v=""/>
  </r>
  <r>
    <x v="19"/>
    <s v="Adam Dang"/>
    <x v="2"/>
    <x v="2"/>
    <x v="0"/>
    <x v="1"/>
    <x v="1"/>
    <x v="15"/>
    <d v="2002-07-09T00:00:00"/>
    <x v="19"/>
    <n v="0.18"/>
    <x v="1"/>
    <s v="Chongqing"/>
    <s v=""/>
  </r>
  <r>
    <x v="20"/>
    <s v="Elias Alvarado"/>
    <x v="0"/>
    <x v="0"/>
    <x v="1"/>
    <x v="1"/>
    <x v="3"/>
    <x v="16"/>
    <d v="2012-01-09T00:00:00"/>
    <x v="20"/>
    <n v="0.1"/>
    <x v="2"/>
    <s v="Manaus"/>
    <s v=""/>
  </r>
  <r>
    <x v="21"/>
    <s v="Eva Rivera"/>
    <x v="2"/>
    <x v="2"/>
    <x v="1"/>
    <x v="0"/>
    <x v="3"/>
    <x v="9"/>
    <d v="2021-04-02T00:00:00"/>
    <x v="21"/>
    <n v="0.21"/>
    <x v="0"/>
    <s v="Miami"/>
    <s v=""/>
  </r>
  <r>
    <x v="22"/>
    <s v="Logan Rivera"/>
    <x v="2"/>
    <x v="0"/>
    <x v="0"/>
    <x v="1"/>
    <x v="3"/>
    <x v="1"/>
    <d v="2002-05-24T00:00:00"/>
    <x v="22"/>
    <n v="0.28000000000000003"/>
    <x v="2"/>
    <s v="Rio de Janerio"/>
    <s v=""/>
  </r>
  <r>
    <x v="23"/>
    <s v="Leonardo Dixon"/>
    <x v="7"/>
    <x v="2"/>
    <x v="2"/>
    <x v="1"/>
    <x v="2"/>
    <x v="17"/>
    <d v="2019-09-05T00:00:00"/>
    <x v="23"/>
    <n v="0"/>
    <x v="0"/>
    <s v="Seattle"/>
    <s v=""/>
  </r>
  <r>
    <x v="24"/>
    <s v="Mateo Her"/>
    <x v="9"/>
    <x v="2"/>
    <x v="2"/>
    <x v="1"/>
    <x v="1"/>
    <x v="18"/>
    <d v="2014-03-02T00:00:00"/>
    <x v="24"/>
    <n v="0.31"/>
    <x v="1"/>
    <s v="Chongqing"/>
    <s v=""/>
  </r>
  <r>
    <x v="25"/>
    <s v="Jose Henderson"/>
    <x v="2"/>
    <x v="4"/>
    <x v="2"/>
    <x v="1"/>
    <x v="0"/>
    <x v="12"/>
    <d v="2015-04-17T00:00:00"/>
    <x v="25"/>
    <n v="0.23"/>
    <x v="0"/>
    <s v="Beijing"/>
    <s v=""/>
  </r>
  <r>
    <x v="26"/>
    <s v="Abigail Mejia"/>
    <x v="10"/>
    <x v="5"/>
    <x v="3"/>
    <x v="0"/>
    <x v="3"/>
    <x v="16"/>
    <d v="2005-02-05T00:00:00"/>
    <x v="26"/>
    <n v="0"/>
    <x v="2"/>
    <s v="Rio de Janerio"/>
    <s v=""/>
  </r>
  <r>
    <x v="27"/>
    <s v="Wyatt Chin"/>
    <x v="9"/>
    <x v="5"/>
    <x v="2"/>
    <x v="1"/>
    <x v="1"/>
    <x v="19"/>
    <d v="2004-06-07T00:00:00"/>
    <x v="27"/>
    <n v="0.31"/>
    <x v="0"/>
    <s v="Seattle"/>
    <s v=""/>
  </r>
  <r>
    <x v="28"/>
    <s v="Carson Lu"/>
    <x v="11"/>
    <x v="5"/>
    <x v="2"/>
    <x v="1"/>
    <x v="1"/>
    <x v="14"/>
    <d v="1996-12-04T00:00:00"/>
    <x v="28"/>
    <n v="0.12"/>
    <x v="1"/>
    <s v="Beijing"/>
    <s v=""/>
  </r>
  <r>
    <x v="29"/>
    <s v="Dylan Choi"/>
    <x v="9"/>
    <x v="0"/>
    <x v="3"/>
    <x v="1"/>
    <x v="1"/>
    <x v="20"/>
    <d v="2012-05-11T00:00:00"/>
    <x v="29"/>
    <n v="0.34"/>
    <x v="1"/>
    <s v="Beijing"/>
    <s v=""/>
  </r>
  <r>
    <x v="30"/>
    <s v="Ezekiel Kumar"/>
    <x v="12"/>
    <x v="0"/>
    <x v="0"/>
    <x v="1"/>
    <x v="1"/>
    <x v="21"/>
    <d v="2017-06-25T00:00:00"/>
    <x v="30"/>
    <n v="0"/>
    <x v="0"/>
    <s v="Columbus"/>
    <s v=""/>
  </r>
  <r>
    <x v="31"/>
    <s v="Dominic Guzman"/>
    <x v="7"/>
    <x v="1"/>
    <x v="1"/>
    <x v="1"/>
    <x v="3"/>
    <x v="13"/>
    <d v="2004-05-16T00:00:00"/>
    <x v="31"/>
    <n v="0"/>
    <x v="2"/>
    <s v="Manaus"/>
    <s v=""/>
  </r>
  <r>
    <x v="32"/>
    <s v="Angel Powell"/>
    <x v="13"/>
    <x v="2"/>
    <x v="0"/>
    <x v="1"/>
    <x v="2"/>
    <x v="22"/>
    <d v="2008-07-11T00:00:00"/>
    <x v="32"/>
    <n v="0"/>
    <x v="0"/>
    <s v="Seattle"/>
    <s v=""/>
  </r>
  <r>
    <x v="33"/>
    <s v="Mateo Vu"/>
    <x v="5"/>
    <x v="2"/>
    <x v="2"/>
    <x v="1"/>
    <x v="1"/>
    <x v="23"/>
    <d v="2016-09-29T00:00:00"/>
    <x v="33"/>
    <n v="0"/>
    <x v="1"/>
    <s v="Chongqing"/>
    <s v=""/>
  </r>
  <r>
    <x v="34"/>
    <s v="Caroline Jenkins"/>
    <x v="7"/>
    <x v="1"/>
    <x v="0"/>
    <x v="0"/>
    <x v="2"/>
    <x v="5"/>
    <d v="2018-05-06T00:00:00"/>
    <x v="34"/>
    <n v="0"/>
    <x v="0"/>
    <s v="Chicago"/>
    <s v=""/>
  </r>
  <r>
    <x v="35"/>
    <s v="Nora Brown"/>
    <x v="14"/>
    <x v="0"/>
    <x v="1"/>
    <x v="0"/>
    <x v="2"/>
    <x v="24"/>
    <d v="2014-02-11T00:00:00"/>
    <x v="35"/>
    <n v="0"/>
    <x v="0"/>
    <s v="Austin"/>
    <s v=""/>
  </r>
  <r>
    <x v="36"/>
    <s v="Adeline Huang"/>
    <x v="8"/>
    <x v="5"/>
    <x v="1"/>
    <x v="0"/>
    <x v="1"/>
    <x v="8"/>
    <d v="2019-12-16T00:00:00"/>
    <x v="36"/>
    <n v="0"/>
    <x v="1"/>
    <s v="Chengdu"/>
    <s v=""/>
  </r>
  <r>
    <x v="37"/>
    <s v="Jackson Perry"/>
    <x v="9"/>
    <x v="6"/>
    <x v="0"/>
    <x v="1"/>
    <x v="2"/>
    <x v="5"/>
    <d v="2019-10-20T00:00:00"/>
    <x v="37"/>
    <n v="0.3"/>
    <x v="0"/>
    <s v="Phoenix"/>
    <s v=""/>
  </r>
  <r>
    <x v="38"/>
    <s v="Riley Padilla"/>
    <x v="1"/>
    <x v="0"/>
    <x v="1"/>
    <x v="0"/>
    <x v="3"/>
    <x v="25"/>
    <d v="2013-05-15T00:00:00"/>
    <x v="38"/>
    <n v="0"/>
    <x v="0"/>
    <s v="Miami"/>
    <s v=""/>
  </r>
  <r>
    <x v="39"/>
    <s v="Leah Pena"/>
    <x v="14"/>
    <x v="0"/>
    <x v="3"/>
    <x v="0"/>
    <x v="3"/>
    <x v="4"/>
    <d v="1994-01-03T00:00:00"/>
    <x v="39"/>
    <n v="0"/>
    <x v="2"/>
    <s v="Manaus"/>
    <s v=""/>
  </r>
  <r>
    <x v="40"/>
    <s v="Owen Lam"/>
    <x v="15"/>
    <x v="4"/>
    <x v="2"/>
    <x v="1"/>
    <x v="1"/>
    <x v="23"/>
    <d v="2017-05-29T00:00:00"/>
    <x v="40"/>
    <n v="0"/>
    <x v="1"/>
    <s v="Chengdu"/>
    <d v="2017-07-16T00:00:00"/>
  </r>
  <r>
    <x v="41"/>
    <s v="Kennedy Foster"/>
    <x v="6"/>
    <x v="6"/>
    <x v="2"/>
    <x v="0"/>
    <x v="2"/>
    <x v="26"/>
    <d v="2013-11-23T00:00:00"/>
    <x v="41"/>
    <n v="0.05"/>
    <x v="0"/>
    <s v="Austin"/>
    <s v=""/>
  </r>
  <r>
    <x v="42"/>
    <s v="John Moore"/>
    <x v="9"/>
    <x v="0"/>
    <x v="2"/>
    <x v="1"/>
    <x v="2"/>
    <x v="27"/>
    <d v="2005-11-08T00:00:00"/>
    <x v="42"/>
    <n v="0.32"/>
    <x v="0"/>
    <s v="Seattle"/>
    <s v=""/>
  </r>
  <r>
    <x v="43"/>
    <s v="William Vu"/>
    <x v="5"/>
    <x v="2"/>
    <x v="2"/>
    <x v="1"/>
    <x v="1"/>
    <x v="17"/>
    <d v="2013-11-14T00:00:00"/>
    <x v="43"/>
    <n v="0"/>
    <x v="1"/>
    <s v="Shanghai"/>
    <s v=""/>
  </r>
  <r>
    <x v="44"/>
    <s v="Sadie Washington"/>
    <x v="0"/>
    <x v="6"/>
    <x v="0"/>
    <x v="0"/>
    <x v="2"/>
    <x v="7"/>
    <d v="2019-05-24T00:00:00"/>
    <x v="44"/>
    <n v="0.12"/>
    <x v="0"/>
    <s v="Phoenix"/>
    <s v=""/>
  </r>
  <r>
    <x v="45"/>
    <s v="Gabriel Holmes"/>
    <x v="14"/>
    <x v="0"/>
    <x v="0"/>
    <x v="1"/>
    <x v="2"/>
    <x v="28"/>
    <d v="2010-11-04T00:00:00"/>
    <x v="45"/>
    <n v="0"/>
    <x v="0"/>
    <s v="Seattle"/>
    <s v=""/>
  </r>
  <r>
    <x v="46"/>
    <s v="Wyatt Rojas"/>
    <x v="3"/>
    <x v="0"/>
    <x v="3"/>
    <x v="1"/>
    <x v="3"/>
    <x v="24"/>
    <d v="2013-03-20T00:00:00"/>
    <x v="46"/>
    <n v="0.05"/>
    <x v="0"/>
    <s v="Austin"/>
    <s v=""/>
  </r>
  <r>
    <x v="47"/>
    <s v="Eva Coleman"/>
    <x v="2"/>
    <x v="0"/>
    <x v="0"/>
    <x v="0"/>
    <x v="0"/>
    <x v="17"/>
    <d v="2009-09-20T00:00:00"/>
    <x v="47"/>
    <n v="0.2"/>
    <x v="0"/>
    <s v="Seattle"/>
    <s v=""/>
  </r>
  <r>
    <x v="48"/>
    <s v="Dominic Clark"/>
    <x v="10"/>
    <x v="5"/>
    <x v="0"/>
    <x v="1"/>
    <x v="2"/>
    <x v="27"/>
    <d v="2012-10-17T00:00:00"/>
    <x v="48"/>
    <n v="0"/>
    <x v="0"/>
    <s v="Phoenix"/>
    <s v=""/>
  </r>
  <r>
    <x v="49"/>
    <s v="Lucy Alexander"/>
    <x v="2"/>
    <x v="5"/>
    <x v="1"/>
    <x v="0"/>
    <x v="2"/>
    <x v="15"/>
    <d v="2014-10-29T00:00:00"/>
    <x v="49"/>
    <n v="0.2"/>
    <x v="0"/>
    <s v="Seattle"/>
    <s v=""/>
  </r>
  <r>
    <x v="50"/>
    <s v="Everleigh Washington"/>
    <x v="16"/>
    <x v="4"/>
    <x v="0"/>
    <x v="0"/>
    <x v="2"/>
    <x v="14"/>
    <d v="2001-10-20T00:00:00"/>
    <x v="50"/>
    <n v="0"/>
    <x v="0"/>
    <s v="Phoenix"/>
    <s v=""/>
  </r>
  <r>
    <x v="51"/>
    <s v="Leilani Butler"/>
    <x v="13"/>
    <x v="6"/>
    <x v="1"/>
    <x v="0"/>
    <x v="0"/>
    <x v="5"/>
    <d v="2021-09-21T00:00:00"/>
    <x v="51"/>
    <n v="0"/>
    <x v="0"/>
    <s v="Phoenix"/>
    <s v=""/>
  </r>
  <r>
    <x v="52"/>
    <s v="Peyton Huang"/>
    <x v="0"/>
    <x v="0"/>
    <x v="1"/>
    <x v="0"/>
    <x v="1"/>
    <x v="6"/>
    <d v="2021-07-02T00:00:00"/>
    <x v="52"/>
    <n v="0.11"/>
    <x v="1"/>
    <s v="Beijing"/>
    <s v=""/>
  </r>
  <r>
    <x v="53"/>
    <s v="John Contreras"/>
    <x v="13"/>
    <x v="6"/>
    <x v="1"/>
    <x v="1"/>
    <x v="3"/>
    <x v="25"/>
    <d v="2011-05-15T00:00:00"/>
    <x v="53"/>
    <n v="0"/>
    <x v="0"/>
    <s v="Columbus"/>
    <s v=""/>
  </r>
  <r>
    <x v="54"/>
    <s v="Rylee Yu"/>
    <x v="2"/>
    <x v="3"/>
    <x v="0"/>
    <x v="0"/>
    <x v="1"/>
    <x v="9"/>
    <d v="2015-09-29T00:00:00"/>
    <x v="54"/>
    <n v="0.28999999999999998"/>
    <x v="0"/>
    <s v="Seattle"/>
    <s v=""/>
  </r>
  <r>
    <x v="55"/>
    <s v="Piper Lewis"/>
    <x v="17"/>
    <x v="5"/>
    <x v="0"/>
    <x v="0"/>
    <x v="2"/>
    <x v="29"/>
    <d v="2018-12-22T00:00:00"/>
    <x v="55"/>
    <n v="0"/>
    <x v="0"/>
    <s v="Chicago"/>
    <s v=""/>
  </r>
  <r>
    <x v="56"/>
    <s v="Stella Alexander"/>
    <x v="18"/>
    <x v="5"/>
    <x v="3"/>
    <x v="0"/>
    <x v="2"/>
    <x v="27"/>
    <d v="2005-12-10T00:00:00"/>
    <x v="56"/>
    <n v="0"/>
    <x v="0"/>
    <s v="Chicago"/>
    <s v=""/>
  </r>
  <r>
    <x v="57"/>
    <s v="Addison Do"/>
    <x v="19"/>
    <x v="5"/>
    <x v="1"/>
    <x v="0"/>
    <x v="1"/>
    <x v="30"/>
    <d v="2001-05-30T00:00:00"/>
    <x v="57"/>
    <n v="0"/>
    <x v="0"/>
    <s v="Columbus"/>
    <s v=""/>
  </r>
  <r>
    <x v="58"/>
    <s v="Zoey Jackson"/>
    <x v="20"/>
    <x v="4"/>
    <x v="1"/>
    <x v="0"/>
    <x v="0"/>
    <x v="30"/>
    <d v="2008-08-21T00:00:00"/>
    <x v="58"/>
    <n v="0"/>
    <x v="0"/>
    <s v="Miami"/>
    <s v=""/>
  </r>
  <r>
    <x v="59"/>
    <s v="John Chow"/>
    <x v="0"/>
    <x v="6"/>
    <x v="0"/>
    <x v="1"/>
    <x v="1"/>
    <x v="15"/>
    <d v="2021-03-11T00:00:00"/>
    <x v="59"/>
    <n v="0.15"/>
    <x v="1"/>
    <s v="Chengdu"/>
    <s v=""/>
  </r>
  <r>
    <x v="60"/>
    <s v="Ava Ayala"/>
    <x v="0"/>
    <x v="0"/>
    <x v="3"/>
    <x v="0"/>
    <x v="3"/>
    <x v="0"/>
    <d v="2006-08-16T00:00:00"/>
    <x v="60"/>
    <n v="0.1"/>
    <x v="2"/>
    <s v="Manaus"/>
    <s v=""/>
  </r>
  <r>
    <x v="61"/>
    <s v="Natalia Salazar"/>
    <x v="4"/>
    <x v="3"/>
    <x v="1"/>
    <x v="0"/>
    <x v="3"/>
    <x v="18"/>
    <d v="2019-01-02T00:00:00"/>
    <x v="61"/>
    <n v="0"/>
    <x v="2"/>
    <s v="Manaus"/>
    <d v="2020-07-08T00:00:00"/>
  </r>
  <r>
    <x v="62"/>
    <s v="Skylar Carrillo"/>
    <x v="11"/>
    <x v="5"/>
    <x v="3"/>
    <x v="0"/>
    <x v="3"/>
    <x v="18"/>
    <d v="2008-12-18T00:00:00"/>
    <x v="62"/>
    <n v="0.13"/>
    <x v="0"/>
    <s v="Austin"/>
    <d v="2021-06-24T00:00:00"/>
  </r>
  <r>
    <x v="63"/>
    <s v="Christian Sanders"/>
    <x v="9"/>
    <x v="4"/>
    <x v="2"/>
    <x v="1"/>
    <x v="0"/>
    <x v="15"/>
    <d v="2013-08-07T00:00:00"/>
    <x v="63"/>
    <n v="0.37"/>
    <x v="0"/>
    <s v="Seattle"/>
    <s v=""/>
  </r>
  <r>
    <x v="64"/>
    <s v="Penelope Coleman"/>
    <x v="7"/>
    <x v="1"/>
    <x v="3"/>
    <x v="0"/>
    <x v="0"/>
    <x v="9"/>
    <d v="2021-08-27T00:00:00"/>
    <x v="64"/>
    <n v="0"/>
    <x v="0"/>
    <s v="Miami"/>
    <s v=""/>
  </r>
  <r>
    <x v="65"/>
    <s v="Piper Richardson"/>
    <x v="4"/>
    <x v="2"/>
    <x v="3"/>
    <x v="0"/>
    <x v="2"/>
    <x v="31"/>
    <d v="2008-01-27T00:00:00"/>
    <x v="65"/>
    <n v="0"/>
    <x v="0"/>
    <s v="Columbus"/>
    <s v=""/>
  </r>
  <r>
    <x v="66"/>
    <s v="Everly Walker"/>
    <x v="16"/>
    <x v="4"/>
    <x v="2"/>
    <x v="0"/>
    <x v="2"/>
    <x v="12"/>
    <d v="2009-10-23T00:00:00"/>
    <x v="66"/>
    <n v="0"/>
    <x v="0"/>
    <s v="Seattle"/>
    <d v="2014-01-22T00:00:00"/>
  </r>
  <r>
    <x v="67"/>
    <s v="Aurora Ali"/>
    <x v="6"/>
    <x v="6"/>
    <x v="0"/>
    <x v="0"/>
    <x v="1"/>
    <x v="23"/>
    <d v="2016-04-24T00:00:00"/>
    <x v="67"/>
    <n v="7.0000000000000007E-2"/>
    <x v="0"/>
    <s v="Seattle"/>
    <s v=""/>
  </r>
  <r>
    <x v="68"/>
    <s v="Penelope Guerrero"/>
    <x v="9"/>
    <x v="0"/>
    <x v="2"/>
    <x v="0"/>
    <x v="3"/>
    <x v="19"/>
    <d v="2009-08-04T00:00:00"/>
    <x v="68"/>
    <n v="0.35"/>
    <x v="0"/>
    <s v="Seattle"/>
    <s v=""/>
  </r>
  <r>
    <x v="69"/>
    <s v="Anna Mehta"/>
    <x v="21"/>
    <x v="0"/>
    <x v="2"/>
    <x v="0"/>
    <x v="1"/>
    <x v="24"/>
    <d v="2020-01-05T00:00:00"/>
    <x v="69"/>
    <n v="0"/>
    <x v="0"/>
    <s v="Seattle"/>
    <s v=""/>
  </r>
  <r>
    <x v="70"/>
    <s v="William Foster"/>
    <x v="17"/>
    <x v="5"/>
    <x v="1"/>
    <x v="1"/>
    <x v="2"/>
    <x v="32"/>
    <d v="2002-05-23T00:00:00"/>
    <x v="70"/>
    <n v="0"/>
    <x v="0"/>
    <s v="Phoenix"/>
    <d v="2021-09-26T00:00:00"/>
  </r>
  <r>
    <x v="71"/>
    <s v="Jade Rojas"/>
    <x v="2"/>
    <x v="1"/>
    <x v="2"/>
    <x v="0"/>
    <x v="3"/>
    <x v="17"/>
    <d v="2019-01-28T00:00:00"/>
    <x v="71"/>
    <n v="0.2"/>
    <x v="0"/>
    <s v="Phoenix"/>
    <s v=""/>
  </r>
  <r>
    <x v="72"/>
    <s v="Isla Espinoza"/>
    <x v="6"/>
    <x v="3"/>
    <x v="2"/>
    <x v="0"/>
    <x v="3"/>
    <x v="31"/>
    <d v="2021-11-16T00:00:00"/>
    <x v="72"/>
    <n v="0.09"/>
    <x v="2"/>
    <s v="Manaus"/>
    <s v=""/>
  </r>
  <r>
    <x v="73"/>
    <s v="David Chu"/>
    <x v="8"/>
    <x v="5"/>
    <x v="3"/>
    <x v="1"/>
    <x v="1"/>
    <x v="0"/>
    <d v="1998-09-03T00:00:00"/>
    <x v="73"/>
    <n v="0"/>
    <x v="0"/>
    <s v="Seattle"/>
    <s v=""/>
  </r>
  <r>
    <x v="74"/>
    <s v="Thomas Padilla"/>
    <x v="9"/>
    <x v="6"/>
    <x v="0"/>
    <x v="1"/>
    <x v="3"/>
    <x v="4"/>
    <d v="2003-07-26T00:00:00"/>
    <x v="74"/>
    <n v="0.4"/>
    <x v="2"/>
    <s v="Sao Paulo"/>
    <s v=""/>
  </r>
  <r>
    <x v="75"/>
    <s v="Miles Salazar"/>
    <x v="12"/>
    <x v="0"/>
    <x v="1"/>
    <x v="1"/>
    <x v="3"/>
    <x v="9"/>
    <d v="2010-12-23T00:00:00"/>
    <x v="75"/>
    <n v="0"/>
    <x v="2"/>
    <s v="Sao Paulo"/>
    <d v="2014-03-27T00:00:00"/>
  </r>
  <r>
    <x v="76"/>
    <s v="Mila Hong"/>
    <x v="22"/>
    <x v="5"/>
    <x v="0"/>
    <x v="0"/>
    <x v="1"/>
    <x v="23"/>
    <d v="2017-05-22T00:00:00"/>
    <x v="76"/>
    <n v="0"/>
    <x v="1"/>
    <s v="Chongqing"/>
    <d v="2017-10-08T00:00:00"/>
  </r>
  <r>
    <x v="77"/>
    <s v="Benjamin Moua"/>
    <x v="3"/>
    <x v="0"/>
    <x v="1"/>
    <x v="1"/>
    <x v="1"/>
    <x v="28"/>
    <d v="2007-07-02T00:00:00"/>
    <x v="77"/>
    <n v="0.08"/>
    <x v="1"/>
    <s v="Chongqing"/>
    <s v=""/>
  </r>
  <r>
    <x v="78"/>
    <s v="Samuel Morales"/>
    <x v="13"/>
    <x v="1"/>
    <x v="3"/>
    <x v="1"/>
    <x v="3"/>
    <x v="8"/>
    <d v="2015-06-27T00:00:00"/>
    <x v="78"/>
    <n v="0"/>
    <x v="0"/>
    <s v="Phoenix"/>
    <s v=""/>
  </r>
  <r>
    <x v="79"/>
    <s v="John Soto"/>
    <x v="0"/>
    <x v="1"/>
    <x v="1"/>
    <x v="1"/>
    <x v="3"/>
    <x v="33"/>
    <d v="2015-09-23T00:00:00"/>
    <x v="79"/>
    <n v="0.15"/>
    <x v="0"/>
    <s v="Phoenix"/>
    <s v=""/>
  </r>
  <r>
    <x v="80"/>
    <s v="Joseph Martin"/>
    <x v="13"/>
    <x v="6"/>
    <x v="3"/>
    <x v="1"/>
    <x v="0"/>
    <x v="12"/>
    <d v="2016-09-13T00:00:00"/>
    <x v="80"/>
    <n v="0"/>
    <x v="0"/>
    <s v="Miami"/>
    <s v=""/>
  </r>
  <r>
    <x v="81"/>
    <s v="Jose Ross"/>
    <x v="11"/>
    <x v="5"/>
    <x v="0"/>
    <x v="1"/>
    <x v="2"/>
    <x v="26"/>
    <d v="1992-04-08T00:00:00"/>
    <x v="81"/>
    <n v="0.11"/>
    <x v="0"/>
    <s v="Miami"/>
    <s v=""/>
  </r>
  <r>
    <x v="82"/>
    <s v="Parker James"/>
    <x v="10"/>
    <x v="5"/>
    <x v="2"/>
    <x v="1"/>
    <x v="0"/>
    <x v="15"/>
    <d v="2005-02-05T00:00:00"/>
    <x v="82"/>
    <n v="0"/>
    <x v="0"/>
    <s v="Austin"/>
    <s v=""/>
  </r>
  <r>
    <x v="83"/>
    <s v="Everleigh Fernandez"/>
    <x v="2"/>
    <x v="5"/>
    <x v="0"/>
    <x v="0"/>
    <x v="3"/>
    <x v="23"/>
    <d v="2016-05-22T00:00:00"/>
    <x v="83"/>
    <n v="0.28000000000000003"/>
    <x v="2"/>
    <s v="Manaus"/>
    <d v="2020-12-21T00:00:00"/>
  </r>
  <r>
    <x v="84"/>
    <s v="Lincoln Hall"/>
    <x v="2"/>
    <x v="3"/>
    <x v="2"/>
    <x v="1"/>
    <x v="2"/>
    <x v="3"/>
    <d v="2020-07-28T00:00:00"/>
    <x v="84"/>
    <n v="0.27"/>
    <x v="0"/>
    <s v="Chicago"/>
    <s v=""/>
  </r>
  <r>
    <x v="85"/>
    <s v="Willow Mai"/>
    <x v="20"/>
    <x v="4"/>
    <x v="1"/>
    <x v="0"/>
    <x v="1"/>
    <x v="15"/>
    <d v="2003-12-17T00:00:00"/>
    <x v="85"/>
    <n v="0"/>
    <x v="1"/>
    <s v="Chengdu"/>
    <s v=""/>
  </r>
  <r>
    <x v="86"/>
    <s v="Jack Cheng"/>
    <x v="2"/>
    <x v="4"/>
    <x v="1"/>
    <x v="1"/>
    <x v="1"/>
    <x v="34"/>
    <d v="2014-01-16T00:00:00"/>
    <x v="86"/>
    <n v="0.3"/>
    <x v="1"/>
    <s v="Beijing"/>
    <s v=""/>
  </r>
  <r>
    <x v="87"/>
    <s v="Genesis Navarro"/>
    <x v="21"/>
    <x v="0"/>
    <x v="3"/>
    <x v="0"/>
    <x v="3"/>
    <x v="12"/>
    <d v="2009-04-28T00:00:00"/>
    <x v="87"/>
    <n v="0"/>
    <x v="2"/>
    <s v="Manaus"/>
    <s v=""/>
  </r>
  <r>
    <x v="88"/>
    <s v="Eliza Hernandez"/>
    <x v="23"/>
    <x v="0"/>
    <x v="3"/>
    <x v="0"/>
    <x v="3"/>
    <x v="35"/>
    <d v="2019-07-04T00:00:00"/>
    <x v="88"/>
    <n v="0"/>
    <x v="2"/>
    <s v="Rio de Janerio"/>
    <s v=""/>
  </r>
  <r>
    <x v="89"/>
    <s v="Gabriel Brooks"/>
    <x v="24"/>
    <x v="0"/>
    <x v="1"/>
    <x v="1"/>
    <x v="2"/>
    <x v="7"/>
    <d v="2018-12-10T00:00:00"/>
    <x v="89"/>
    <n v="0"/>
    <x v="0"/>
    <s v="Miami"/>
    <s v=""/>
  </r>
  <r>
    <x v="90"/>
    <s v="Jack Huynh"/>
    <x v="6"/>
    <x v="6"/>
    <x v="0"/>
    <x v="1"/>
    <x v="1"/>
    <x v="5"/>
    <d v="2018-09-25T00:00:00"/>
    <x v="90"/>
    <n v="0.1"/>
    <x v="1"/>
    <s v="Chongqing"/>
    <d v="2019-12-22T00:00:00"/>
  </r>
  <r>
    <x v="91"/>
    <s v="Everly Chow"/>
    <x v="0"/>
    <x v="1"/>
    <x v="2"/>
    <x v="0"/>
    <x v="1"/>
    <x v="29"/>
    <d v="2018-04-21T00:00:00"/>
    <x v="91"/>
    <n v="0.15"/>
    <x v="1"/>
    <s v="Beijing"/>
    <s v=""/>
  </r>
  <r>
    <x v="92"/>
    <s v="Amelia Salazar"/>
    <x v="13"/>
    <x v="1"/>
    <x v="3"/>
    <x v="0"/>
    <x v="3"/>
    <x v="3"/>
    <d v="2019-04-23T00:00:00"/>
    <x v="92"/>
    <n v="0"/>
    <x v="2"/>
    <s v="Sao Paulo"/>
    <s v=""/>
  </r>
  <r>
    <x v="93"/>
    <s v="Xavier Zheng"/>
    <x v="5"/>
    <x v="2"/>
    <x v="1"/>
    <x v="1"/>
    <x v="1"/>
    <x v="11"/>
    <d v="2017-07-22T00:00:00"/>
    <x v="93"/>
    <n v="0"/>
    <x v="0"/>
    <s v="Austin"/>
    <s v=""/>
  </r>
  <r>
    <x v="94"/>
    <s v="Matthew Chau"/>
    <x v="15"/>
    <x v="4"/>
    <x v="0"/>
    <x v="1"/>
    <x v="1"/>
    <x v="26"/>
    <d v="2002-11-16T00:00:00"/>
    <x v="94"/>
    <n v="0"/>
    <x v="0"/>
    <s v="Seattle"/>
    <s v=""/>
  </r>
  <r>
    <x v="95"/>
    <s v="Mia Cheng"/>
    <x v="0"/>
    <x v="2"/>
    <x v="1"/>
    <x v="0"/>
    <x v="1"/>
    <x v="8"/>
    <d v="2015-04-22T00:00:00"/>
    <x v="95"/>
    <n v="0.13"/>
    <x v="0"/>
    <s v="Phoenix"/>
    <s v=""/>
  </r>
  <r>
    <x v="96"/>
    <s v="Rylee Yu"/>
    <x v="9"/>
    <x v="1"/>
    <x v="2"/>
    <x v="0"/>
    <x v="1"/>
    <x v="36"/>
    <d v="2011-07-10T00:00:00"/>
    <x v="96"/>
    <n v="0.3"/>
    <x v="1"/>
    <s v="Beijing"/>
    <s v=""/>
  </r>
  <r>
    <x v="97"/>
    <s v="Zoe Romero"/>
    <x v="23"/>
    <x v="0"/>
    <x v="1"/>
    <x v="0"/>
    <x v="3"/>
    <x v="24"/>
    <d v="2021-10-05T00:00:00"/>
    <x v="97"/>
    <n v="0"/>
    <x v="2"/>
    <s v="Sao Paulo"/>
    <s v=""/>
  </r>
  <r>
    <x v="98"/>
    <s v="Nolan Bui"/>
    <x v="3"/>
    <x v="0"/>
    <x v="0"/>
    <x v="1"/>
    <x v="1"/>
    <x v="21"/>
    <d v="2020-05-26T00:00:00"/>
    <x v="98"/>
    <n v="0.08"/>
    <x v="1"/>
    <s v="Shanghai"/>
    <s v=""/>
  </r>
  <r>
    <x v="99"/>
    <s v="Nevaeh Jones"/>
    <x v="9"/>
    <x v="2"/>
    <x v="1"/>
    <x v="0"/>
    <x v="2"/>
    <x v="11"/>
    <d v="2020-08-20T00:00:00"/>
    <x v="99"/>
    <n v="0.3"/>
    <x v="0"/>
    <s v="Austin"/>
    <s v=""/>
  </r>
  <r>
    <x v="100"/>
    <s v="Samantha Adams"/>
    <x v="22"/>
    <x v="5"/>
    <x v="0"/>
    <x v="0"/>
    <x v="2"/>
    <x v="15"/>
    <d v="2013-04-22T00:00:00"/>
    <x v="100"/>
    <n v="0"/>
    <x v="0"/>
    <s v="Seattle"/>
    <s v=""/>
  </r>
  <r>
    <x v="101"/>
    <s v="Madeline Shin"/>
    <x v="3"/>
    <x v="0"/>
    <x v="2"/>
    <x v="0"/>
    <x v="1"/>
    <x v="35"/>
    <d v="2007-01-09T00:00:00"/>
    <x v="101"/>
    <n v="0.09"/>
    <x v="0"/>
    <s v="Seattle"/>
    <s v=""/>
  </r>
  <r>
    <x v="102"/>
    <s v="Noah King"/>
    <x v="25"/>
    <x v="5"/>
    <x v="2"/>
    <x v="1"/>
    <x v="0"/>
    <x v="16"/>
    <d v="2015-01-27T00:00:00"/>
    <x v="102"/>
    <n v="0"/>
    <x v="0"/>
    <s v="Miami"/>
    <s v=""/>
  </r>
  <r>
    <x v="103"/>
    <s v="Leilani Chow"/>
    <x v="2"/>
    <x v="4"/>
    <x v="3"/>
    <x v="0"/>
    <x v="1"/>
    <x v="5"/>
    <d v="2021-02-23T00:00:00"/>
    <x v="103"/>
    <n v="0.16"/>
    <x v="1"/>
    <s v="Beijing"/>
    <s v=""/>
  </r>
  <r>
    <x v="104"/>
    <s v="Connor Simmons"/>
    <x v="13"/>
    <x v="3"/>
    <x v="2"/>
    <x v="1"/>
    <x v="2"/>
    <x v="0"/>
    <d v="2007-04-05T00:00:00"/>
    <x v="104"/>
    <n v="0"/>
    <x v="0"/>
    <s v="Miami"/>
    <d v="2018-10-12T00:00:00"/>
  </r>
  <r>
    <x v="105"/>
    <s v="Grayson Cooper"/>
    <x v="0"/>
    <x v="1"/>
    <x v="2"/>
    <x v="1"/>
    <x v="0"/>
    <x v="14"/>
    <d v="2013-06-29T00:00:00"/>
    <x v="105"/>
    <n v="0.1"/>
    <x v="0"/>
    <s v="Columbus"/>
    <s v=""/>
  </r>
  <r>
    <x v="106"/>
    <s v="Ivy Soto"/>
    <x v="17"/>
    <x v="5"/>
    <x v="0"/>
    <x v="0"/>
    <x v="3"/>
    <x v="2"/>
    <d v="1997-10-23T00:00:00"/>
    <x v="106"/>
    <n v="0"/>
    <x v="0"/>
    <s v="Austin"/>
    <s v=""/>
  </r>
  <r>
    <x v="107"/>
    <s v="Aurora Simmons"/>
    <x v="25"/>
    <x v="5"/>
    <x v="3"/>
    <x v="0"/>
    <x v="2"/>
    <x v="10"/>
    <d v="1995-12-22T00:00:00"/>
    <x v="107"/>
    <n v="0"/>
    <x v="0"/>
    <s v="Austin"/>
    <s v=""/>
  </r>
  <r>
    <x v="108"/>
    <s v="Andrew Thomas"/>
    <x v="8"/>
    <x v="5"/>
    <x v="1"/>
    <x v="1"/>
    <x v="2"/>
    <x v="9"/>
    <d v="2016-12-02T00:00:00"/>
    <x v="108"/>
    <n v="0"/>
    <x v="0"/>
    <s v="Columbus"/>
    <s v=""/>
  </r>
  <r>
    <x v="109"/>
    <s v="Ezekiel Desai"/>
    <x v="2"/>
    <x v="1"/>
    <x v="0"/>
    <x v="1"/>
    <x v="1"/>
    <x v="34"/>
    <d v="2003-01-15T00:00:00"/>
    <x v="109"/>
    <n v="0.26"/>
    <x v="0"/>
    <s v="Seattle"/>
    <s v=""/>
  </r>
  <r>
    <x v="110"/>
    <s v="Gabriella Gupta"/>
    <x v="26"/>
    <x v="2"/>
    <x v="3"/>
    <x v="0"/>
    <x v="1"/>
    <x v="12"/>
    <d v="2005-02-15T00:00:00"/>
    <x v="110"/>
    <n v="0"/>
    <x v="1"/>
    <s v="Shanghai"/>
    <s v=""/>
  </r>
  <r>
    <x v="111"/>
    <s v="Skylar Liu"/>
    <x v="2"/>
    <x v="0"/>
    <x v="0"/>
    <x v="0"/>
    <x v="1"/>
    <x v="7"/>
    <d v="2020-08-09T00:00:00"/>
    <x v="111"/>
    <n v="0.15"/>
    <x v="1"/>
    <s v="Chengdu"/>
    <s v=""/>
  </r>
  <r>
    <x v="112"/>
    <s v="Nova Coleman"/>
    <x v="27"/>
    <x v="0"/>
    <x v="1"/>
    <x v="0"/>
    <x v="2"/>
    <x v="18"/>
    <d v="2006-12-13T00:00:00"/>
    <x v="112"/>
    <n v="0"/>
    <x v="0"/>
    <s v="Miami"/>
    <s v=""/>
  </r>
  <r>
    <x v="113"/>
    <s v="Evelyn Dinh"/>
    <x v="2"/>
    <x v="2"/>
    <x v="0"/>
    <x v="0"/>
    <x v="1"/>
    <x v="12"/>
    <d v="2018-08-10T00:00:00"/>
    <x v="113"/>
    <n v="0.21"/>
    <x v="0"/>
    <s v="Columbus"/>
    <s v=""/>
  </r>
  <r>
    <x v="114"/>
    <s v="Brooks Marquez"/>
    <x v="9"/>
    <x v="2"/>
    <x v="3"/>
    <x v="1"/>
    <x v="3"/>
    <x v="22"/>
    <d v="2019-09-24T00:00:00"/>
    <x v="114"/>
    <n v="0.37"/>
    <x v="0"/>
    <s v="Chicago"/>
    <s v=""/>
  </r>
  <r>
    <x v="115"/>
    <s v="Connor Joseph"/>
    <x v="2"/>
    <x v="4"/>
    <x v="3"/>
    <x v="1"/>
    <x v="2"/>
    <x v="2"/>
    <d v="1998-07-22T00:00:00"/>
    <x v="115"/>
    <n v="0.15"/>
    <x v="0"/>
    <s v="Chicago"/>
    <s v=""/>
  </r>
  <r>
    <x v="116"/>
    <s v="Mia Lam"/>
    <x v="0"/>
    <x v="0"/>
    <x v="1"/>
    <x v="0"/>
    <x v="1"/>
    <x v="37"/>
    <d v="2006-04-18T00:00:00"/>
    <x v="116"/>
    <n v="0.14000000000000001"/>
    <x v="0"/>
    <s v="Austin"/>
    <s v=""/>
  </r>
  <r>
    <x v="117"/>
    <s v="Scarlett Rodriguez"/>
    <x v="4"/>
    <x v="1"/>
    <x v="1"/>
    <x v="0"/>
    <x v="3"/>
    <x v="33"/>
    <d v="2007-02-24T00:00:00"/>
    <x v="117"/>
    <n v="0"/>
    <x v="2"/>
    <s v="Manaus"/>
    <s v=""/>
  </r>
  <r>
    <x v="118"/>
    <s v="Cora Rivera"/>
    <x v="4"/>
    <x v="6"/>
    <x v="3"/>
    <x v="0"/>
    <x v="3"/>
    <x v="34"/>
    <d v="2021-01-02T00:00:00"/>
    <x v="118"/>
    <n v="0"/>
    <x v="0"/>
    <s v="Seattle"/>
    <s v=""/>
  </r>
  <r>
    <x v="119"/>
    <s v="Liam Jung"/>
    <x v="6"/>
    <x v="1"/>
    <x v="3"/>
    <x v="1"/>
    <x v="1"/>
    <x v="38"/>
    <d v="2010-01-14T00:00:00"/>
    <x v="119"/>
    <n v="7.0000000000000007E-2"/>
    <x v="1"/>
    <s v="Chengdu"/>
    <s v=""/>
  </r>
  <r>
    <x v="120"/>
    <s v="Sophia Huynh"/>
    <x v="14"/>
    <x v="0"/>
    <x v="1"/>
    <x v="0"/>
    <x v="1"/>
    <x v="0"/>
    <d v="2005-08-09T00:00:00"/>
    <x v="120"/>
    <n v="0"/>
    <x v="0"/>
    <s v="Miami"/>
    <s v=""/>
  </r>
  <r>
    <x v="121"/>
    <s v="Athena Carrillo"/>
    <x v="13"/>
    <x v="1"/>
    <x v="2"/>
    <x v="0"/>
    <x v="3"/>
    <x v="38"/>
    <d v="2006-04-06T00:00:00"/>
    <x v="121"/>
    <n v="0"/>
    <x v="0"/>
    <s v="Columbus"/>
    <s v=""/>
  </r>
  <r>
    <x v="122"/>
    <s v="Greyson Sanders"/>
    <x v="21"/>
    <x v="0"/>
    <x v="2"/>
    <x v="1"/>
    <x v="0"/>
    <x v="21"/>
    <d v="2019-03-06T00:00:00"/>
    <x v="122"/>
    <n v="0"/>
    <x v="0"/>
    <s v="Chicago"/>
    <s v=""/>
  </r>
  <r>
    <x v="123"/>
    <s v="Vivian Lewis"/>
    <x v="6"/>
    <x v="6"/>
    <x v="1"/>
    <x v="0"/>
    <x v="2"/>
    <x v="13"/>
    <d v="2011-09-07T00:00:00"/>
    <x v="123"/>
    <n v="0.1"/>
    <x v="0"/>
    <s v="Columbus"/>
    <s v=""/>
  </r>
  <r>
    <x v="124"/>
    <s v="Elena Vang"/>
    <x v="7"/>
    <x v="1"/>
    <x v="3"/>
    <x v="0"/>
    <x v="1"/>
    <x v="27"/>
    <d v="2019-02-19T00:00:00"/>
    <x v="124"/>
    <n v="0"/>
    <x v="1"/>
    <s v="Beijing"/>
    <s v=""/>
  </r>
  <r>
    <x v="125"/>
    <s v="Natalia Diaz"/>
    <x v="19"/>
    <x v="5"/>
    <x v="3"/>
    <x v="0"/>
    <x v="3"/>
    <x v="39"/>
    <d v="2006-10-12T00:00:00"/>
    <x v="125"/>
    <n v="0"/>
    <x v="0"/>
    <s v="Austin"/>
    <s v=""/>
  </r>
  <r>
    <x v="126"/>
    <s v="Mila Leung"/>
    <x v="4"/>
    <x v="6"/>
    <x v="3"/>
    <x v="0"/>
    <x v="1"/>
    <x v="38"/>
    <d v="2007-11-05T00:00:00"/>
    <x v="126"/>
    <n v="0"/>
    <x v="1"/>
    <s v="Beijing"/>
    <s v=""/>
  </r>
  <r>
    <x v="127"/>
    <s v="Ava Nelson"/>
    <x v="28"/>
    <x v="0"/>
    <x v="1"/>
    <x v="0"/>
    <x v="2"/>
    <x v="20"/>
    <d v="1992-04-01T00:00:00"/>
    <x v="127"/>
    <n v="0"/>
    <x v="0"/>
    <s v="Phoenix"/>
    <s v=""/>
  </r>
  <r>
    <x v="128"/>
    <s v="Mateo Chu"/>
    <x v="17"/>
    <x v="5"/>
    <x v="2"/>
    <x v="1"/>
    <x v="1"/>
    <x v="5"/>
    <d v="2020-04-16T00:00:00"/>
    <x v="128"/>
    <n v="0"/>
    <x v="1"/>
    <s v="Chengdu"/>
    <s v=""/>
  </r>
  <r>
    <x v="129"/>
    <s v="Isla Lai"/>
    <x v="9"/>
    <x v="1"/>
    <x v="3"/>
    <x v="0"/>
    <x v="1"/>
    <x v="17"/>
    <d v="2011-12-06T00:00:00"/>
    <x v="129"/>
    <n v="0.33"/>
    <x v="1"/>
    <s v="Shanghai"/>
    <s v=""/>
  </r>
  <r>
    <x v="130"/>
    <s v="Ezekiel Reed"/>
    <x v="0"/>
    <x v="0"/>
    <x v="1"/>
    <x v="1"/>
    <x v="2"/>
    <x v="17"/>
    <d v="2014-02-25T00:00:00"/>
    <x v="130"/>
    <n v="0.12"/>
    <x v="0"/>
    <s v="Miami"/>
    <d v="2021-05-01T00:00:00"/>
  </r>
  <r>
    <x v="131"/>
    <s v="Nolan Guzman"/>
    <x v="17"/>
    <x v="5"/>
    <x v="2"/>
    <x v="1"/>
    <x v="3"/>
    <x v="30"/>
    <d v="1999-06-20T00:00:00"/>
    <x v="131"/>
    <n v="0"/>
    <x v="2"/>
    <s v="Sao Paulo"/>
    <s v=""/>
  </r>
  <r>
    <x v="132"/>
    <s v="Everleigh Espinoza"/>
    <x v="2"/>
    <x v="4"/>
    <x v="1"/>
    <x v="0"/>
    <x v="3"/>
    <x v="36"/>
    <d v="2018-01-22T00:00:00"/>
    <x v="132"/>
    <n v="0.28000000000000003"/>
    <x v="0"/>
    <s v="Austin"/>
    <s v=""/>
  </r>
  <r>
    <x v="133"/>
    <s v="Evelyn Jung"/>
    <x v="7"/>
    <x v="2"/>
    <x v="0"/>
    <x v="0"/>
    <x v="1"/>
    <x v="23"/>
    <d v="2021-02-14T00:00:00"/>
    <x v="133"/>
    <n v="0"/>
    <x v="1"/>
    <s v="Beijing"/>
    <s v=""/>
  </r>
  <r>
    <x v="134"/>
    <s v="Sophie Silva"/>
    <x v="9"/>
    <x v="5"/>
    <x v="3"/>
    <x v="0"/>
    <x v="3"/>
    <x v="21"/>
    <d v="2017-07-06T00:00:00"/>
    <x v="134"/>
    <n v="0.4"/>
    <x v="2"/>
    <s v="Rio de Janerio"/>
    <s v=""/>
  </r>
  <r>
    <x v="135"/>
    <s v="Mateo Williams"/>
    <x v="14"/>
    <x v="0"/>
    <x v="1"/>
    <x v="1"/>
    <x v="2"/>
    <x v="28"/>
    <d v="2011-01-22T00:00:00"/>
    <x v="135"/>
    <n v="0"/>
    <x v="0"/>
    <s v="Austin"/>
    <s v=""/>
  </r>
  <r>
    <x v="136"/>
    <s v="Kennedy Rahman"/>
    <x v="9"/>
    <x v="4"/>
    <x v="1"/>
    <x v="0"/>
    <x v="1"/>
    <x v="37"/>
    <d v="2003-02-28T00:00:00"/>
    <x v="136"/>
    <n v="0.37"/>
    <x v="1"/>
    <s v="Chongqing"/>
    <s v=""/>
  </r>
  <r>
    <x v="137"/>
    <s v="Levi Mendez"/>
    <x v="9"/>
    <x v="2"/>
    <x v="0"/>
    <x v="1"/>
    <x v="3"/>
    <x v="38"/>
    <d v="2011-08-23T00:00:00"/>
    <x v="137"/>
    <n v="0.3"/>
    <x v="2"/>
    <s v="Rio de Janerio"/>
    <s v=""/>
  </r>
  <r>
    <x v="138"/>
    <s v="Julian Fong"/>
    <x v="10"/>
    <x v="5"/>
    <x v="2"/>
    <x v="1"/>
    <x v="1"/>
    <x v="22"/>
    <d v="2002-11-22T00:00:00"/>
    <x v="138"/>
    <n v="0"/>
    <x v="1"/>
    <s v="Chongqing"/>
    <s v=""/>
  </r>
  <r>
    <x v="139"/>
    <s v="Nevaeh Kang"/>
    <x v="18"/>
    <x v="5"/>
    <x v="0"/>
    <x v="0"/>
    <x v="1"/>
    <x v="30"/>
    <d v="2021-01-10T00:00:00"/>
    <x v="139"/>
    <n v="0"/>
    <x v="1"/>
    <s v="Chengdu"/>
    <s v=""/>
  </r>
  <r>
    <x v="140"/>
    <s v="Hannah Nelson"/>
    <x v="4"/>
    <x v="6"/>
    <x v="2"/>
    <x v="0"/>
    <x v="2"/>
    <x v="25"/>
    <d v="2019-09-07T00:00:00"/>
    <x v="140"/>
    <n v="0"/>
    <x v="0"/>
    <s v="Austin"/>
    <s v=""/>
  </r>
  <r>
    <x v="141"/>
    <s v="Anthony Rogers"/>
    <x v="9"/>
    <x v="5"/>
    <x v="3"/>
    <x v="1"/>
    <x v="2"/>
    <x v="29"/>
    <d v="2015-06-18T00:00:00"/>
    <x v="141"/>
    <n v="0.3"/>
    <x v="0"/>
    <s v="Columbus"/>
    <s v=""/>
  </r>
  <r>
    <x v="142"/>
    <s v="Paisley Kang"/>
    <x v="9"/>
    <x v="4"/>
    <x v="3"/>
    <x v="0"/>
    <x v="1"/>
    <x v="22"/>
    <d v="2017-03-10T00:00:00"/>
    <x v="142"/>
    <n v="0.33"/>
    <x v="1"/>
    <s v="Beijing"/>
    <s v=""/>
  </r>
  <r>
    <x v="143"/>
    <s v="Matthew Gupta"/>
    <x v="24"/>
    <x v="0"/>
    <x v="2"/>
    <x v="1"/>
    <x v="1"/>
    <x v="15"/>
    <d v="2005-09-18T00:00:00"/>
    <x v="143"/>
    <n v="0"/>
    <x v="1"/>
    <s v="Beijing"/>
    <s v=""/>
  </r>
  <r>
    <x v="144"/>
    <s v="Silas Chavez"/>
    <x v="1"/>
    <x v="0"/>
    <x v="0"/>
    <x v="1"/>
    <x v="3"/>
    <x v="10"/>
    <d v="2008-04-15T00:00:00"/>
    <x v="144"/>
    <n v="0"/>
    <x v="0"/>
    <s v="Columbus"/>
    <s v=""/>
  </r>
  <r>
    <x v="145"/>
    <s v="Colton Thao"/>
    <x v="6"/>
    <x v="4"/>
    <x v="1"/>
    <x v="1"/>
    <x v="1"/>
    <x v="0"/>
    <d v="1995-11-16T00:00:00"/>
    <x v="145"/>
    <n v="0.08"/>
    <x v="1"/>
    <s v="Chongqing"/>
    <s v=""/>
  </r>
  <r>
    <x v="146"/>
    <s v="Genesis Perry"/>
    <x v="0"/>
    <x v="2"/>
    <x v="3"/>
    <x v="0"/>
    <x v="2"/>
    <x v="30"/>
    <d v="2013-07-18T00:00:00"/>
    <x v="146"/>
    <n v="0.14000000000000001"/>
    <x v="0"/>
    <s v="Columbus"/>
    <s v=""/>
  </r>
  <r>
    <x v="147"/>
    <s v="Alexander Bryant"/>
    <x v="17"/>
    <x v="5"/>
    <x v="2"/>
    <x v="1"/>
    <x v="2"/>
    <x v="23"/>
    <d v="2021-10-02T00:00:00"/>
    <x v="147"/>
    <n v="0"/>
    <x v="0"/>
    <s v="Seattle"/>
    <s v=""/>
  </r>
  <r>
    <x v="71"/>
    <s v="Elias Zhang"/>
    <x v="29"/>
    <x v="0"/>
    <x v="0"/>
    <x v="1"/>
    <x v="1"/>
    <x v="36"/>
    <d v="2013-07-13T00:00:00"/>
    <x v="148"/>
    <n v="0"/>
    <x v="1"/>
    <s v="Beijing"/>
    <s v=""/>
  </r>
  <r>
    <x v="148"/>
    <s v="Lily Carter"/>
    <x v="23"/>
    <x v="0"/>
    <x v="0"/>
    <x v="0"/>
    <x v="2"/>
    <x v="36"/>
    <d v="1998-05-18T00:00:00"/>
    <x v="149"/>
    <n v="0"/>
    <x v="0"/>
    <s v="Phoenix"/>
    <s v=""/>
  </r>
  <r>
    <x v="149"/>
    <s v="Joseph Ruiz"/>
    <x v="17"/>
    <x v="5"/>
    <x v="1"/>
    <x v="1"/>
    <x v="3"/>
    <x v="15"/>
    <d v="2002-02-26T00:00:00"/>
    <x v="150"/>
    <n v="0"/>
    <x v="2"/>
    <s v="Sao Paulo"/>
    <s v=""/>
  </r>
  <r>
    <x v="150"/>
    <s v="Avery Bailey"/>
    <x v="4"/>
    <x v="2"/>
    <x v="2"/>
    <x v="0"/>
    <x v="2"/>
    <x v="37"/>
    <d v="1996-05-15T00:00:00"/>
    <x v="151"/>
    <n v="0"/>
    <x v="0"/>
    <s v="Phoenix"/>
    <s v=""/>
  </r>
  <r>
    <x v="151"/>
    <s v="Miles Hsu"/>
    <x v="13"/>
    <x v="1"/>
    <x v="0"/>
    <x v="1"/>
    <x v="1"/>
    <x v="0"/>
    <d v="2014-03-16T00:00:00"/>
    <x v="152"/>
    <n v="0"/>
    <x v="1"/>
    <s v="Chengdu"/>
    <s v=""/>
  </r>
  <r>
    <x v="152"/>
    <s v="Piper Cheng"/>
    <x v="14"/>
    <x v="0"/>
    <x v="1"/>
    <x v="0"/>
    <x v="1"/>
    <x v="39"/>
    <d v="2009-03-15T00:00:00"/>
    <x v="153"/>
    <n v="0"/>
    <x v="0"/>
    <s v="Miami"/>
    <s v=""/>
  </r>
  <r>
    <x v="153"/>
    <s v="Skylar Watson"/>
    <x v="23"/>
    <x v="0"/>
    <x v="2"/>
    <x v="0"/>
    <x v="2"/>
    <x v="21"/>
    <d v="2021-10-08T00:00:00"/>
    <x v="154"/>
    <n v="0"/>
    <x v="0"/>
    <s v="Phoenix"/>
    <s v=""/>
  </r>
  <r>
    <x v="154"/>
    <s v="Jaxon Park"/>
    <x v="23"/>
    <x v="0"/>
    <x v="1"/>
    <x v="1"/>
    <x v="1"/>
    <x v="29"/>
    <d v="2020-07-24T00:00:00"/>
    <x v="155"/>
    <n v="0"/>
    <x v="1"/>
    <s v="Chengdu"/>
    <s v=""/>
  </r>
  <r>
    <x v="155"/>
    <s v="Elijah Henry"/>
    <x v="6"/>
    <x v="0"/>
    <x v="3"/>
    <x v="1"/>
    <x v="2"/>
    <x v="24"/>
    <d v="2014-01-03T00:00:00"/>
    <x v="156"/>
    <n v="0.1"/>
    <x v="0"/>
    <s v="Miami"/>
    <s v=""/>
  </r>
  <r>
    <x v="156"/>
    <s v="Camila Watson"/>
    <x v="9"/>
    <x v="1"/>
    <x v="2"/>
    <x v="0"/>
    <x v="2"/>
    <x v="24"/>
    <d v="2018-01-02T00:00:00"/>
    <x v="157"/>
    <n v="0.33"/>
    <x v="0"/>
    <s v="Austin"/>
    <s v=""/>
  </r>
  <r>
    <x v="79"/>
    <s v="Lucas Thomas"/>
    <x v="6"/>
    <x v="3"/>
    <x v="0"/>
    <x v="1"/>
    <x v="2"/>
    <x v="0"/>
    <d v="2000-04-28T00:00:00"/>
    <x v="158"/>
    <n v="0.05"/>
    <x v="0"/>
    <s v="Miami"/>
    <s v=""/>
  </r>
  <r>
    <x v="88"/>
    <s v="Skylar Doan"/>
    <x v="15"/>
    <x v="4"/>
    <x v="0"/>
    <x v="0"/>
    <x v="1"/>
    <x v="32"/>
    <d v="1994-08-21T00:00:00"/>
    <x v="159"/>
    <n v="0"/>
    <x v="0"/>
    <s v="Seattle"/>
    <d v="2013-12-13T00:00:00"/>
  </r>
  <r>
    <x v="157"/>
    <s v="Hudson Liu"/>
    <x v="11"/>
    <x v="5"/>
    <x v="2"/>
    <x v="1"/>
    <x v="1"/>
    <x v="8"/>
    <d v="2017-11-16T00:00:00"/>
    <x v="160"/>
    <n v="0.15"/>
    <x v="0"/>
    <s v="Miami"/>
    <s v=""/>
  </r>
  <r>
    <x v="158"/>
    <s v="Gianna Williams"/>
    <x v="10"/>
    <x v="5"/>
    <x v="0"/>
    <x v="0"/>
    <x v="0"/>
    <x v="5"/>
    <d v="2021-01-28T00:00:00"/>
    <x v="161"/>
    <n v="0"/>
    <x v="0"/>
    <s v="Chicago"/>
    <s v=""/>
  </r>
  <r>
    <x v="159"/>
    <s v="Jaxson Sandoval"/>
    <x v="4"/>
    <x v="2"/>
    <x v="2"/>
    <x v="1"/>
    <x v="3"/>
    <x v="22"/>
    <d v="2017-05-03T00:00:00"/>
    <x v="162"/>
    <n v="0"/>
    <x v="2"/>
    <s v="Sao Paulo"/>
    <s v=""/>
  </r>
  <r>
    <x v="160"/>
    <s v="Jameson Alvarado"/>
    <x v="14"/>
    <x v="0"/>
    <x v="1"/>
    <x v="1"/>
    <x v="3"/>
    <x v="40"/>
    <d v="1999-03-14T00:00:00"/>
    <x v="163"/>
    <n v="0"/>
    <x v="2"/>
    <s v="Sao Paulo"/>
    <s v=""/>
  </r>
  <r>
    <x v="161"/>
    <s v="Joseph Ly"/>
    <x v="9"/>
    <x v="6"/>
    <x v="2"/>
    <x v="1"/>
    <x v="1"/>
    <x v="28"/>
    <d v="2009-02-28T00:00:00"/>
    <x v="164"/>
    <n v="0.31"/>
    <x v="1"/>
    <s v="Chongqing"/>
    <s v=""/>
  </r>
  <r>
    <x v="162"/>
    <s v="Daniel Richardson"/>
    <x v="2"/>
    <x v="5"/>
    <x v="2"/>
    <x v="1"/>
    <x v="2"/>
    <x v="23"/>
    <d v="2018-05-20T00:00:00"/>
    <x v="165"/>
    <n v="0.28999999999999998"/>
    <x v="0"/>
    <s v="Austin"/>
    <s v=""/>
  </r>
  <r>
    <x v="163"/>
    <s v="Elias Figueroa"/>
    <x v="0"/>
    <x v="1"/>
    <x v="3"/>
    <x v="1"/>
    <x v="3"/>
    <x v="15"/>
    <d v="2021-12-24T00:00:00"/>
    <x v="166"/>
    <n v="0.15"/>
    <x v="0"/>
    <s v="Phoenix"/>
    <s v=""/>
  </r>
  <r>
    <x v="164"/>
    <s v="Emma Brooks"/>
    <x v="26"/>
    <x v="2"/>
    <x v="0"/>
    <x v="0"/>
    <x v="2"/>
    <x v="23"/>
    <d v="2016-12-18T00:00:00"/>
    <x v="167"/>
    <n v="0"/>
    <x v="0"/>
    <s v="Austin"/>
    <s v=""/>
  </r>
  <r>
    <x v="165"/>
    <s v="Isla Wong"/>
    <x v="9"/>
    <x v="3"/>
    <x v="3"/>
    <x v="0"/>
    <x v="1"/>
    <x v="16"/>
    <d v="2014-03-16T00:00:00"/>
    <x v="168"/>
    <n v="0.4"/>
    <x v="0"/>
    <s v="Austin"/>
    <s v=""/>
  </r>
  <r>
    <x v="166"/>
    <s v="Everly Walker"/>
    <x v="0"/>
    <x v="2"/>
    <x v="0"/>
    <x v="0"/>
    <x v="2"/>
    <x v="39"/>
    <d v="1999-08-02T00:00:00"/>
    <x v="169"/>
    <n v="0.14000000000000001"/>
    <x v="0"/>
    <s v="Austin"/>
    <s v=""/>
  </r>
  <r>
    <x v="167"/>
    <s v="Mila Pena"/>
    <x v="15"/>
    <x v="4"/>
    <x v="1"/>
    <x v="0"/>
    <x v="3"/>
    <x v="15"/>
    <d v="2007-12-21T00:00:00"/>
    <x v="170"/>
    <n v="0"/>
    <x v="2"/>
    <s v="Manaus"/>
    <s v=""/>
  </r>
  <r>
    <x v="168"/>
    <s v="Mason Zhao"/>
    <x v="1"/>
    <x v="0"/>
    <x v="0"/>
    <x v="1"/>
    <x v="1"/>
    <x v="30"/>
    <d v="2021-10-26T00:00:00"/>
    <x v="171"/>
    <n v="0"/>
    <x v="1"/>
    <s v="Chongqing"/>
    <s v=""/>
  </r>
  <r>
    <x v="169"/>
    <s v="Jaxson Mai"/>
    <x v="9"/>
    <x v="4"/>
    <x v="0"/>
    <x v="1"/>
    <x v="1"/>
    <x v="35"/>
    <d v="2014-03-08T00:00:00"/>
    <x v="172"/>
    <n v="0.39"/>
    <x v="0"/>
    <s v="Austin"/>
    <s v=""/>
  </r>
  <r>
    <x v="170"/>
    <s v="Ava Garza"/>
    <x v="2"/>
    <x v="3"/>
    <x v="1"/>
    <x v="0"/>
    <x v="3"/>
    <x v="5"/>
    <d v="2018-06-25T00:00:00"/>
    <x v="173"/>
    <n v="0.21"/>
    <x v="0"/>
    <s v="Phoenix"/>
    <s v=""/>
  </r>
  <r>
    <x v="171"/>
    <s v="Nathan Mendez"/>
    <x v="6"/>
    <x v="0"/>
    <x v="2"/>
    <x v="1"/>
    <x v="3"/>
    <x v="26"/>
    <d v="2006-10-31T00:00:00"/>
    <x v="174"/>
    <n v="0.1"/>
    <x v="0"/>
    <s v="Austin"/>
    <s v=""/>
  </r>
  <r>
    <x v="172"/>
    <s v="Maria Griffin"/>
    <x v="6"/>
    <x v="6"/>
    <x v="1"/>
    <x v="0"/>
    <x v="2"/>
    <x v="1"/>
    <d v="2007-04-25T00:00:00"/>
    <x v="175"/>
    <n v="0.05"/>
    <x v="0"/>
    <s v="Miami"/>
    <s v=""/>
  </r>
  <r>
    <x v="173"/>
    <s v="Alexander Choi"/>
    <x v="6"/>
    <x v="6"/>
    <x v="0"/>
    <x v="1"/>
    <x v="1"/>
    <x v="0"/>
    <d v="1994-09-18T00:00:00"/>
    <x v="176"/>
    <n v="0.1"/>
    <x v="0"/>
    <s v="Chicago"/>
    <s v=""/>
  </r>
  <r>
    <x v="174"/>
    <s v="Maria Hong"/>
    <x v="9"/>
    <x v="1"/>
    <x v="2"/>
    <x v="0"/>
    <x v="1"/>
    <x v="19"/>
    <d v="2005-07-31T00:00:00"/>
    <x v="177"/>
    <n v="0.31"/>
    <x v="1"/>
    <s v="Chongqing"/>
    <s v=""/>
  </r>
  <r>
    <x v="175"/>
    <s v="Sophie Ali"/>
    <x v="7"/>
    <x v="1"/>
    <x v="1"/>
    <x v="0"/>
    <x v="1"/>
    <x v="0"/>
    <d v="2002-03-28T00:00:00"/>
    <x v="178"/>
    <n v="0"/>
    <x v="0"/>
    <s v="Columbus"/>
    <s v=""/>
  </r>
  <r>
    <x v="176"/>
    <s v="Julian Ross"/>
    <x v="6"/>
    <x v="6"/>
    <x v="0"/>
    <x v="1"/>
    <x v="2"/>
    <x v="10"/>
    <d v="2020-07-02T00:00:00"/>
    <x v="179"/>
    <n v="0.08"/>
    <x v="0"/>
    <s v="Miami"/>
    <s v=""/>
  </r>
  <r>
    <x v="177"/>
    <s v="Emma Hill"/>
    <x v="12"/>
    <x v="0"/>
    <x v="1"/>
    <x v="0"/>
    <x v="2"/>
    <x v="36"/>
    <d v="2016-12-27T00:00:00"/>
    <x v="180"/>
    <n v="0"/>
    <x v="0"/>
    <s v="Miami"/>
    <s v=""/>
  </r>
  <r>
    <x v="178"/>
    <s v="Leilani Yee"/>
    <x v="4"/>
    <x v="6"/>
    <x v="2"/>
    <x v="0"/>
    <x v="1"/>
    <x v="40"/>
    <d v="2017-07-12T00:00:00"/>
    <x v="181"/>
    <n v="0"/>
    <x v="1"/>
    <s v="Chengdu"/>
    <s v=""/>
  </r>
  <r>
    <x v="179"/>
    <s v="Jack Brown"/>
    <x v="7"/>
    <x v="6"/>
    <x v="3"/>
    <x v="1"/>
    <x v="2"/>
    <x v="0"/>
    <d v="2004-12-07T00:00:00"/>
    <x v="182"/>
    <n v="0"/>
    <x v="0"/>
    <s v="Phoenix"/>
    <s v=""/>
  </r>
  <r>
    <x v="180"/>
    <s v="Charlotte Chu"/>
    <x v="24"/>
    <x v="0"/>
    <x v="1"/>
    <x v="0"/>
    <x v="1"/>
    <x v="2"/>
    <d v="2001-01-23T00:00:00"/>
    <x v="183"/>
    <n v="0"/>
    <x v="1"/>
    <s v="Chengdu"/>
    <s v=""/>
  </r>
  <r>
    <x v="181"/>
    <s v="Jeremiah Chu"/>
    <x v="30"/>
    <x v="0"/>
    <x v="0"/>
    <x v="1"/>
    <x v="1"/>
    <x v="11"/>
    <d v="2020-09-12T00:00:00"/>
    <x v="184"/>
    <n v="0"/>
    <x v="1"/>
    <s v="Shanghai"/>
    <s v=""/>
  </r>
  <r>
    <x v="23"/>
    <s v="Miles Cho"/>
    <x v="28"/>
    <x v="0"/>
    <x v="2"/>
    <x v="1"/>
    <x v="1"/>
    <x v="40"/>
    <d v="1999-03-10T00:00:00"/>
    <x v="185"/>
    <n v="0"/>
    <x v="1"/>
    <s v="Beijing"/>
    <s v=""/>
  </r>
  <r>
    <x v="182"/>
    <s v="Caleb Marquez"/>
    <x v="30"/>
    <x v="0"/>
    <x v="0"/>
    <x v="1"/>
    <x v="3"/>
    <x v="7"/>
    <d v="2019-10-15T00:00:00"/>
    <x v="186"/>
    <n v="0"/>
    <x v="2"/>
    <s v="Rio de Janerio"/>
    <s v=""/>
  </r>
  <r>
    <x v="183"/>
    <s v="Eli Soto"/>
    <x v="7"/>
    <x v="6"/>
    <x v="2"/>
    <x v="1"/>
    <x v="3"/>
    <x v="31"/>
    <d v="2016-05-02T00:00:00"/>
    <x v="187"/>
    <n v="0"/>
    <x v="2"/>
    <s v="Rio de Janerio"/>
    <s v=""/>
  </r>
  <r>
    <x v="184"/>
    <s v="Carter Mejia"/>
    <x v="0"/>
    <x v="4"/>
    <x v="0"/>
    <x v="1"/>
    <x v="3"/>
    <x v="7"/>
    <d v="2019-05-09T00:00:00"/>
    <x v="188"/>
    <n v="0.15"/>
    <x v="2"/>
    <s v="Sao Paulo"/>
    <s v=""/>
  </r>
  <r>
    <x v="185"/>
    <s v="Ethan Clark"/>
    <x v="15"/>
    <x v="4"/>
    <x v="1"/>
    <x v="1"/>
    <x v="2"/>
    <x v="29"/>
    <d v="2017-08-04T00:00:00"/>
    <x v="189"/>
    <n v="0"/>
    <x v="0"/>
    <s v="Columbus"/>
    <s v=""/>
  </r>
  <r>
    <x v="186"/>
    <s v="Asher Jackson"/>
    <x v="0"/>
    <x v="2"/>
    <x v="2"/>
    <x v="1"/>
    <x v="2"/>
    <x v="2"/>
    <d v="2003-03-25T00:00:00"/>
    <x v="190"/>
    <n v="0.13"/>
    <x v="0"/>
    <s v="Columbus"/>
    <s v=""/>
  </r>
  <r>
    <x v="187"/>
    <s v="Ayla Ng"/>
    <x v="5"/>
    <x v="2"/>
    <x v="1"/>
    <x v="0"/>
    <x v="1"/>
    <x v="30"/>
    <d v="2004-03-20T00:00:00"/>
    <x v="191"/>
    <n v="0"/>
    <x v="1"/>
    <s v="Beijing"/>
    <s v=""/>
  </r>
  <r>
    <x v="188"/>
    <s v="Jose Kang"/>
    <x v="11"/>
    <x v="5"/>
    <x v="3"/>
    <x v="1"/>
    <x v="1"/>
    <x v="4"/>
    <d v="1999-04-25T00:00:00"/>
    <x v="192"/>
    <n v="0.1"/>
    <x v="1"/>
    <s v="Shanghai"/>
    <s v=""/>
  </r>
  <r>
    <x v="189"/>
    <s v="Aubrey Romero"/>
    <x v="2"/>
    <x v="2"/>
    <x v="3"/>
    <x v="0"/>
    <x v="3"/>
    <x v="37"/>
    <d v="1998-04-02T00:00:00"/>
    <x v="193"/>
    <n v="0.3"/>
    <x v="0"/>
    <s v="Phoenix"/>
    <s v=""/>
  </r>
  <r>
    <x v="190"/>
    <s v="Jaxson Wright"/>
    <x v="31"/>
    <x v="0"/>
    <x v="1"/>
    <x v="1"/>
    <x v="0"/>
    <x v="36"/>
    <d v="2010-12-28T00:00:00"/>
    <x v="194"/>
    <n v="0"/>
    <x v="0"/>
    <s v="Columbus"/>
    <s v=""/>
  </r>
  <r>
    <x v="191"/>
    <s v="Elias Ali"/>
    <x v="6"/>
    <x v="2"/>
    <x v="3"/>
    <x v="1"/>
    <x v="1"/>
    <x v="21"/>
    <d v="2021-03-19T00:00:00"/>
    <x v="195"/>
    <n v="0.06"/>
    <x v="1"/>
    <s v="Shanghai"/>
    <s v=""/>
  </r>
  <r>
    <x v="192"/>
    <s v="Nolan Pena"/>
    <x v="7"/>
    <x v="6"/>
    <x v="1"/>
    <x v="1"/>
    <x v="3"/>
    <x v="23"/>
    <d v="2018-06-21T00:00:00"/>
    <x v="196"/>
    <n v="0"/>
    <x v="2"/>
    <s v="Sao Paulo"/>
    <s v=""/>
  </r>
  <r>
    <x v="193"/>
    <s v="Luna Liu"/>
    <x v="9"/>
    <x v="2"/>
    <x v="1"/>
    <x v="0"/>
    <x v="1"/>
    <x v="9"/>
    <d v="2014-02-22T00:00:00"/>
    <x v="197"/>
    <n v="0.3"/>
    <x v="1"/>
    <s v="Shanghai"/>
    <s v=""/>
  </r>
  <r>
    <x v="194"/>
    <s v="Brooklyn Reyes"/>
    <x v="31"/>
    <x v="0"/>
    <x v="1"/>
    <x v="0"/>
    <x v="3"/>
    <x v="9"/>
    <d v="2019-12-19T00:00:00"/>
    <x v="198"/>
    <n v="0"/>
    <x v="0"/>
    <s v="Columbus"/>
    <s v=""/>
  </r>
  <r>
    <x v="195"/>
    <s v="Hadley Parker"/>
    <x v="9"/>
    <x v="6"/>
    <x v="3"/>
    <x v="0"/>
    <x v="0"/>
    <x v="23"/>
    <d v="2016-09-21T00:00:00"/>
    <x v="199"/>
    <n v="0.32"/>
    <x v="0"/>
    <s v="Columbus"/>
    <d v="2017-09-25T00:00:00"/>
  </r>
  <r>
    <x v="196"/>
    <s v="Jonathan Chavez"/>
    <x v="27"/>
    <x v="0"/>
    <x v="1"/>
    <x v="1"/>
    <x v="3"/>
    <x v="7"/>
    <d v="2017-05-11T00:00:00"/>
    <x v="200"/>
    <n v="0"/>
    <x v="0"/>
    <s v="Seattle"/>
    <s v=""/>
  </r>
  <r>
    <x v="197"/>
    <s v="Sarah Ayala"/>
    <x v="7"/>
    <x v="2"/>
    <x v="3"/>
    <x v="0"/>
    <x v="3"/>
    <x v="40"/>
    <d v="2015-06-09T00:00:00"/>
    <x v="201"/>
    <n v="0"/>
    <x v="0"/>
    <s v="Seattle"/>
    <s v=""/>
  </r>
  <r>
    <x v="198"/>
    <s v="Elijah Kang"/>
    <x v="9"/>
    <x v="5"/>
    <x v="1"/>
    <x v="1"/>
    <x v="1"/>
    <x v="25"/>
    <d v="2011-10-10T00:00:00"/>
    <x v="202"/>
    <n v="0.39"/>
    <x v="0"/>
    <s v="Seattle"/>
    <s v=""/>
  </r>
  <r>
    <x v="199"/>
    <s v="Ella White"/>
    <x v="25"/>
    <x v="5"/>
    <x v="1"/>
    <x v="0"/>
    <x v="2"/>
    <x v="6"/>
    <d v="2020-01-20T00:00:00"/>
    <x v="203"/>
    <n v="0"/>
    <x v="0"/>
    <s v="Phoenix"/>
    <s v=""/>
  </r>
  <r>
    <x v="200"/>
    <s v="Jordan Truong"/>
    <x v="2"/>
    <x v="5"/>
    <x v="2"/>
    <x v="1"/>
    <x v="1"/>
    <x v="15"/>
    <d v="2014-08-28T00:00:00"/>
    <x v="204"/>
    <n v="0.22"/>
    <x v="0"/>
    <s v="Miami"/>
    <s v=""/>
  </r>
  <r>
    <x v="201"/>
    <s v="Daniel Jordan"/>
    <x v="32"/>
    <x v="0"/>
    <x v="3"/>
    <x v="1"/>
    <x v="2"/>
    <x v="32"/>
    <d v="1993-07-26T00:00:00"/>
    <x v="205"/>
    <n v="0"/>
    <x v="0"/>
    <s v="Phoenix"/>
    <s v=""/>
  </r>
  <r>
    <x v="202"/>
    <s v="Daniel Dixon"/>
    <x v="19"/>
    <x v="5"/>
    <x v="2"/>
    <x v="1"/>
    <x v="2"/>
    <x v="10"/>
    <d v="1999-10-09T00:00:00"/>
    <x v="206"/>
    <n v="0"/>
    <x v="0"/>
    <s v="Austin"/>
    <s v=""/>
  </r>
  <r>
    <x v="203"/>
    <s v="Luca Duong"/>
    <x v="6"/>
    <x v="4"/>
    <x v="0"/>
    <x v="1"/>
    <x v="1"/>
    <x v="35"/>
    <d v="2004-06-30T00:00:00"/>
    <x v="207"/>
    <n v="7.0000000000000007E-2"/>
    <x v="1"/>
    <s v="Chengdu"/>
    <s v=""/>
  </r>
  <r>
    <x v="204"/>
    <s v="Levi Brown"/>
    <x v="4"/>
    <x v="2"/>
    <x v="3"/>
    <x v="1"/>
    <x v="0"/>
    <x v="9"/>
    <d v="2021-12-26T00:00:00"/>
    <x v="208"/>
    <n v="0"/>
    <x v="0"/>
    <s v="Chicago"/>
    <s v=""/>
  </r>
  <r>
    <x v="205"/>
    <s v="Mason Cho"/>
    <x v="9"/>
    <x v="3"/>
    <x v="0"/>
    <x v="1"/>
    <x v="1"/>
    <x v="1"/>
    <d v="2011-05-18T00:00:00"/>
    <x v="209"/>
    <n v="0.4"/>
    <x v="0"/>
    <s v="Chicago"/>
    <s v=""/>
  </r>
  <r>
    <x v="206"/>
    <s v="Nova Herrera"/>
    <x v="5"/>
    <x v="2"/>
    <x v="2"/>
    <x v="0"/>
    <x v="3"/>
    <x v="15"/>
    <d v="2014-05-10T00:00:00"/>
    <x v="210"/>
    <n v="0"/>
    <x v="2"/>
    <s v="Sao Paulo"/>
    <s v=""/>
  </r>
  <r>
    <x v="207"/>
    <s v="Elijah Watson"/>
    <x v="0"/>
    <x v="2"/>
    <x v="1"/>
    <x v="1"/>
    <x v="2"/>
    <x v="7"/>
    <d v="2017-03-16T00:00:00"/>
    <x v="211"/>
    <n v="0.15"/>
    <x v="0"/>
    <s v="Seattle"/>
    <s v=""/>
  </r>
  <r>
    <x v="208"/>
    <s v="Wesley Gray"/>
    <x v="4"/>
    <x v="3"/>
    <x v="2"/>
    <x v="1"/>
    <x v="2"/>
    <x v="39"/>
    <d v="2003-04-22T00:00:00"/>
    <x v="212"/>
    <n v="0"/>
    <x v="0"/>
    <s v="Seattle"/>
    <s v=""/>
  </r>
  <r>
    <x v="209"/>
    <s v="Wesley Sharma"/>
    <x v="6"/>
    <x v="0"/>
    <x v="3"/>
    <x v="1"/>
    <x v="1"/>
    <x v="10"/>
    <d v="1994-02-23T00:00:00"/>
    <x v="213"/>
    <n v="0.05"/>
    <x v="1"/>
    <s v="Shanghai"/>
    <s v=""/>
  </r>
  <r>
    <x v="210"/>
    <s v="Mateo Mendez"/>
    <x v="25"/>
    <x v="5"/>
    <x v="0"/>
    <x v="1"/>
    <x v="3"/>
    <x v="40"/>
    <d v="1998-07-14T00:00:00"/>
    <x v="214"/>
    <n v="0"/>
    <x v="0"/>
    <s v="Austin"/>
    <s v=""/>
  </r>
  <r>
    <x v="211"/>
    <s v="Jose Molina"/>
    <x v="8"/>
    <x v="5"/>
    <x v="1"/>
    <x v="1"/>
    <x v="3"/>
    <x v="28"/>
    <d v="2008-02-28T00:00:00"/>
    <x v="215"/>
    <n v="0"/>
    <x v="2"/>
    <s v="Manaus"/>
    <s v=""/>
  </r>
  <r>
    <x v="212"/>
    <s v="Luna Simmons"/>
    <x v="4"/>
    <x v="1"/>
    <x v="3"/>
    <x v="0"/>
    <x v="2"/>
    <x v="21"/>
    <d v="2020-09-04T00:00:00"/>
    <x v="216"/>
    <n v="0"/>
    <x v="0"/>
    <s v="Chicago"/>
    <s v=""/>
  </r>
  <r>
    <x v="213"/>
    <s v="Samantha Barnes"/>
    <x v="9"/>
    <x v="6"/>
    <x v="2"/>
    <x v="0"/>
    <x v="2"/>
    <x v="7"/>
    <d v="2017-01-05T00:00:00"/>
    <x v="217"/>
    <n v="0.37"/>
    <x v="0"/>
    <s v="Columbus"/>
    <s v=""/>
  </r>
  <r>
    <x v="214"/>
    <s v="Hunter Ortiz"/>
    <x v="4"/>
    <x v="1"/>
    <x v="3"/>
    <x v="1"/>
    <x v="3"/>
    <x v="30"/>
    <d v="2013-01-20T00:00:00"/>
    <x v="218"/>
    <n v="0"/>
    <x v="2"/>
    <s v="Rio de Janerio"/>
    <s v=""/>
  </r>
  <r>
    <x v="215"/>
    <s v="Thomas Aguilar"/>
    <x v="26"/>
    <x v="2"/>
    <x v="2"/>
    <x v="1"/>
    <x v="3"/>
    <x v="15"/>
    <d v="2021-02-10T00:00:00"/>
    <x v="219"/>
    <n v="0"/>
    <x v="0"/>
    <s v="Phoenix"/>
    <s v=""/>
  </r>
  <r>
    <x v="216"/>
    <s v="Skylar Bell"/>
    <x v="9"/>
    <x v="5"/>
    <x v="1"/>
    <x v="0"/>
    <x v="2"/>
    <x v="23"/>
    <d v="2018-03-06T00:00:00"/>
    <x v="220"/>
    <n v="0.36"/>
    <x v="0"/>
    <s v="Columbus"/>
    <s v=""/>
  </r>
  <r>
    <x v="217"/>
    <s v="Anna Zhu"/>
    <x v="31"/>
    <x v="0"/>
    <x v="1"/>
    <x v="0"/>
    <x v="1"/>
    <x v="35"/>
    <d v="2003-08-22T00:00:00"/>
    <x v="221"/>
    <n v="0"/>
    <x v="1"/>
    <s v="Beijing"/>
    <s v=""/>
  </r>
  <r>
    <x v="218"/>
    <s v="Ella Hunter"/>
    <x v="7"/>
    <x v="1"/>
    <x v="1"/>
    <x v="0"/>
    <x v="2"/>
    <x v="10"/>
    <d v="2017-01-18T00:00:00"/>
    <x v="222"/>
    <n v="0"/>
    <x v="0"/>
    <s v="Columbus"/>
    <s v=""/>
  </r>
  <r>
    <x v="219"/>
    <s v="Emery Hunter"/>
    <x v="4"/>
    <x v="2"/>
    <x v="3"/>
    <x v="0"/>
    <x v="2"/>
    <x v="21"/>
    <d v="2021-07-03T00:00:00"/>
    <x v="223"/>
    <n v="0"/>
    <x v="0"/>
    <s v="Phoenix"/>
    <s v=""/>
  </r>
  <r>
    <x v="220"/>
    <s v="Sofia Parker"/>
    <x v="21"/>
    <x v="0"/>
    <x v="1"/>
    <x v="0"/>
    <x v="2"/>
    <x v="9"/>
    <d v="2014-05-30T00:00:00"/>
    <x v="224"/>
    <n v="0"/>
    <x v="0"/>
    <s v="Chicago"/>
    <s v=""/>
  </r>
  <r>
    <x v="221"/>
    <s v="Lucy Fong"/>
    <x v="26"/>
    <x v="2"/>
    <x v="3"/>
    <x v="0"/>
    <x v="1"/>
    <x v="28"/>
    <d v="2011-01-20T00:00:00"/>
    <x v="225"/>
    <n v="0"/>
    <x v="1"/>
    <s v="Chengdu"/>
    <s v=""/>
  </r>
  <r>
    <x v="222"/>
    <s v="Vivian Barnes"/>
    <x v="2"/>
    <x v="4"/>
    <x v="0"/>
    <x v="0"/>
    <x v="2"/>
    <x v="10"/>
    <d v="2021-03-28T00:00:00"/>
    <x v="226"/>
    <n v="0.19"/>
    <x v="0"/>
    <s v="Phoenix"/>
    <s v=""/>
  </r>
  <r>
    <x v="223"/>
    <s v="Kai Chow"/>
    <x v="11"/>
    <x v="5"/>
    <x v="3"/>
    <x v="1"/>
    <x v="1"/>
    <x v="15"/>
    <d v="2001-04-12T00:00:00"/>
    <x v="227"/>
    <n v="0.15"/>
    <x v="0"/>
    <s v="Austin"/>
    <d v="2010-01-15T00:00:00"/>
  </r>
  <r>
    <x v="224"/>
    <s v="Melody Cooper"/>
    <x v="25"/>
    <x v="5"/>
    <x v="0"/>
    <x v="0"/>
    <x v="2"/>
    <x v="18"/>
    <d v="2009-09-04T00:00:00"/>
    <x v="228"/>
    <n v="0"/>
    <x v="0"/>
    <s v="Austin"/>
    <s v=""/>
  </r>
  <r>
    <x v="225"/>
    <s v="James Bui"/>
    <x v="6"/>
    <x v="1"/>
    <x v="1"/>
    <x v="1"/>
    <x v="1"/>
    <x v="14"/>
    <d v="1998-07-20T00:00:00"/>
    <x v="229"/>
    <n v="0.09"/>
    <x v="1"/>
    <s v="Chongqing"/>
    <s v=""/>
  </r>
  <r>
    <x v="226"/>
    <s v="Liam Grant"/>
    <x v="15"/>
    <x v="4"/>
    <x v="0"/>
    <x v="1"/>
    <x v="2"/>
    <x v="23"/>
    <d v="2015-03-15T00:00:00"/>
    <x v="230"/>
    <n v="0"/>
    <x v="0"/>
    <s v="Phoenix"/>
    <s v=""/>
  </r>
  <r>
    <x v="227"/>
    <s v="Owen Han"/>
    <x v="7"/>
    <x v="3"/>
    <x v="3"/>
    <x v="1"/>
    <x v="1"/>
    <x v="21"/>
    <d v="2017-05-12T00:00:00"/>
    <x v="231"/>
    <n v="0"/>
    <x v="1"/>
    <s v="Chongqing"/>
    <s v=""/>
  </r>
  <r>
    <x v="228"/>
    <s v="Kinsley Vega"/>
    <x v="9"/>
    <x v="3"/>
    <x v="3"/>
    <x v="0"/>
    <x v="3"/>
    <x v="29"/>
    <d v="2020-12-16T00:00:00"/>
    <x v="232"/>
    <n v="0.4"/>
    <x v="2"/>
    <s v="Rio de Janerio"/>
    <s v=""/>
  </r>
  <r>
    <x v="229"/>
    <s v="Leonardo Martin"/>
    <x v="6"/>
    <x v="1"/>
    <x v="2"/>
    <x v="1"/>
    <x v="0"/>
    <x v="10"/>
    <d v="1995-02-16T00:00:00"/>
    <x v="233"/>
    <n v="0.09"/>
    <x v="0"/>
    <s v="Chicago"/>
    <s v=""/>
  </r>
  <r>
    <x v="230"/>
    <s v="Greyson Lam"/>
    <x v="9"/>
    <x v="3"/>
    <x v="1"/>
    <x v="1"/>
    <x v="1"/>
    <x v="6"/>
    <d v="2021-02-08T00:00:00"/>
    <x v="234"/>
    <n v="0.31"/>
    <x v="0"/>
    <s v="Miami"/>
    <s v=""/>
  </r>
  <r>
    <x v="231"/>
    <s v="Emilia Rivera"/>
    <x v="22"/>
    <x v="5"/>
    <x v="0"/>
    <x v="0"/>
    <x v="3"/>
    <x v="34"/>
    <d v="2017-11-23T00:00:00"/>
    <x v="235"/>
    <n v="0"/>
    <x v="0"/>
    <s v="Miami"/>
    <s v=""/>
  </r>
  <r>
    <x v="232"/>
    <s v="Penelope Johnson"/>
    <x v="4"/>
    <x v="6"/>
    <x v="0"/>
    <x v="0"/>
    <x v="2"/>
    <x v="8"/>
    <d v="2012-06-25T00:00:00"/>
    <x v="236"/>
    <n v="0"/>
    <x v="0"/>
    <s v="Chicago"/>
    <d v="2013-06-05T00:00:00"/>
  </r>
  <r>
    <x v="233"/>
    <s v="Eva Figueroa"/>
    <x v="13"/>
    <x v="2"/>
    <x v="0"/>
    <x v="0"/>
    <x v="3"/>
    <x v="35"/>
    <d v="2014-05-14T00:00:00"/>
    <x v="237"/>
    <n v="0"/>
    <x v="0"/>
    <s v="Seattle"/>
    <s v=""/>
  </r>
  <r>
    <x v="234"/>
    <s v="Ezekiel Jordan"/>
    <x v="0"/>
    <x v="3"/>
    <x v="3"/>
    <x v="1"/>
    <x v="2"/>
    <x v="29"/>
    <d v="2013-02-10T00:00:00"/>
    <x v="238"/>
    <n v="0.14000000000000001"/>
    <x v="0"/>
    <s v="Columbus"/>
    <d v="2020-07-17T00:00:00"/>
  </r>
  <r>
    <x v="235"/>
    <s v="Luke Mai"/>
    <x v="16"/>
    <x v="4"/>
    <x v="0"/>
    <x v="1"/>
    <x v="1"/>
    <x v="12"/>
    <d v="2007-10-24T00:00:00"/>
    <x v="239"/>
    <n v="0"/>
    <x v="1"/>
    <s v="Beijing"/>
    <s v=""/>
  </r>
  <r>
    <x v="236"/>
    <s v="Charles Diaz"/>
    <x v="0"/>
    <x v="2"/>
    <x v="3"/>
    <x v="1"/>
    <x v="3"/>
    <x v="0"/>
    <d v="2013-11-16T00:00:00"/>
    <x v="240"/>
    <n v="0.15"/>
    <x v="2"/>
    <s v="Sao Paulo"/>
    <s v=""/>
  </r>
  <r>
    <x v="237"/>
    <s v="Adam Espinoza"/>
    <x v="22"/>
    <x v="5"/>
    <x v="1"/>
    <x v="1"/>
    <x v="3"/>
    <x v="9"/>
    <d v="2009-04-09T00:00:00"/>
    <x v="241"/>
    <n v="0"/>
    <x v="0"/>
    <s v="Seattle"/>
    <s v=""/>
  </r>
  <r>
    <x v="238"/>
    <s v="Jack Maldonado"/>
    <x v="2"/>
    <x v="5"/>
    <x v="0"/>
    <x v="1"/>
    <x v="3"/>
    <x v="11"/>
    <d v="2020-08-26T00:00:00"/>
    <x v="242"/>
    <n v="0.22"/>
    <x v="2"/>
    <s v="Sao Paulo"/>
    <d v="2020-09-25T00:00:00"/>
  </r>
  <r>
    <x v="239"/>
    <s v="Cora Jiang"/>
    <x v="9"/>
    <x v="0"/>
    <x v="3"/>
    <x v="0"/>
    <x v="1"/>
    <x v="26"/>
    <d v="2008-04-30T00:00:00"/>
    <x v="243"/>
    <n v="0.3"/>
    <x v="0"/>
    <s v="Austin"/>
    <s v=""/>
  </r>
  <r>
    <x v="240"/>
    <s v="Cooper Mitchell"/>
    <x v="6"/>
    <x v="2"/>
    <x v="2"/>
    <x v="1"/>
    <x v="2"/>
    <x v="19"/>
    <d v="2006-01-31T00:00:00"/>
    <x v="244"/>
    <n v="7.0000000000000007E-2"/>
    <x v="0"/>
    <s v="Seattle"/>
    <s v=""/>
  </r>
  <r>
    <x v="241"/>
    <s v="Layla Torres"/>
    <x v="0"/>
    <x v="1"/>
    <x v="1"/>
    <x v="0"/>
    <x v="3"/>
    <x v="17"/>
    <d v="2013-02-24T00:00:00"/>
    <x v="245"/>
    <n v="0.11"/>
    <x v="2"/>
    <s v="Rio de Janerio"/>
    <s v=""/>
  </r>
  <r>
    <x v="242"/>
    <s v="Jack Edwards"/>
    <x v="6"/>
    <x v="6"/>
    <x v="1"/>
    <x v="1"/>
    <x v="2"/>
    <x v="31"/>
    <d v="2008-04-06T00:00:00"/>
    <x v="246"/>
    <n v="0.06"/>
    <x v="0"/>
    <s v="Columbus"/>
    <s v=""/>
  </r>
  <r>
    <x v="243"/>
    <s v="Eleanor Chan"/>
    <x v="0"/>
    <x v="3"/>
    <x v="1"/>
    <x v="0"/>
    <x v="1"/>
    <x v="37"/>
    <d v="2001-04-02T00:00:00"/>
    <x v="247"/>
    <n v="0.12"/>
    <x v="1"/>
    <s v="Shanghai"/>
    <s v=""/>
  </r>
  <r>
    <x v="244"/>
    <s v="Aria Xi"/>
    <x v="2"/>
    <x v="2"/>
    <x v="0"/>
    <x v="0"/>
    <x v="1"/>
    <x v="15"/>
    <d v="2002-03-01T00:00:00"/>
    <x v="248"/>
    <n v="0.16"/>
    <x v="0"/>
    <s v="Seattle"/>
    <s v=""/>
  </r>
  <r>
    <x v="245"/>
    <s v="John Vega"/>
    <x v="9"/>
    <x v="1"/>
    <x v="3"/>
    <x v="1"/>
    <x v="3"/>
    <x v="2"/>
    <d v="2004-01-18T00:00:00"/>
    <x v="249"/>
    <n v="0.35"/>
    <x v="2"/>
    <s v="Rio de Janerio"/>
    <s v=""/>
  </r>
  <r>
    <x v="246"/>
    <s v="Luke Munoz"/>
    <x v="2"/>
    <x v="5"/>
    <x v="2"/>
    <x v="1"/>
    <x v="3"/>
    <x v="14"/>
    <d v="2017-08-25T00:00:00"/>
    <x v="250"/>
    <n v="0.18"/>
    <x v="2"/>
    <s v="Manaus"/>
    <s v=""/>
  </r>
  <r>
    <x v="247"/>
    <s v="Sarah Daniels"/>
    <x v="0"/>
    <x v="3"/>
    <x v="1"/>
    <x v="0"/>
    <x v="2"/>
    <x v="0"/>
    <d v="2011-01-09T00:00:00"/>
    <x v="251"/>
    <n v="0.1"/>
    <x v="0"/>
    <s v="Miami"/>
    <s v=""/>
  </r>
  <r>
    <x v="248"/>
    <s v="Aria Castro"/>
    <x v="11"/>
    <x v="5"/>
    <x v="2"/>
    <x v="0"/>
    <x v="3"/>
    <x v="15"/>
    <d v="2014-03-14T00:00:00"/>
    <x v="252"/>
    <n v="0.11"/>
    <x v="2"/>
    <s v="Rio de Janerio"/>
    <s v=""/>
  </r>
  <r>
    <x v="249"/>
    <s v="Autumn Joseph"/>
    <x v="14"/>
    <x v="0"/>
    <x v="3"/>
    <x v="0"/>
    <x v="0"/>
    <x v="38"/>
    <d v="2018-05-09T00:00:00"/>
    <x v="253"/>
    <n v="0"/>
    <x v="0"/>
    <s v="Miami"/>
    <s v=""/>
  </r>
  <r>
    <x v="250"/>
    <s v="Evelyn Liang"/>
    <x v="31"/>
    <x v="0"/>
    <x v="2"/>
    <x v="0"/>
    <x v="1"/>
    <x v="28"/>
    <d v="2013-06-26T00:00:00"/>
    <x v="254"/>
    <n v="0"/>
    <x v="0"/>
    <s v="Seattle"/>
    <s v=""/>
  </r>
  <r>
    <x v="251"/>
    <s v="Henry Alvarez"/>
    <x v="15"/>
    <x v="4"/>
    <x v="1"/>
    <x v="1"/>
    <x v="3"/>
    <x v="35"/>
    <d v="2005-04-12T00:00:00"/>
    <x v="255"/>
    <n v="0"/>
    <x v="2"/>
    <s v="Manaus"/>
    <s v=""/>
  </r>
  <r>
    <x v="252"/>
    <s v="Benjamin Delgado"/>
    <x v="22"/>
    <x v="5"/>
    <x v="3"/>
    <x v="1"/>
    <x v="3"/>
    <x v="14"/>
    <d v="1992-09-28T00:00:00"/>
    <x v="256"/>
    <n v="0"/>
    <x v="0"/>
    <s v="Austin"/>
    <s v=""/>
  </r>
  <r>
    <x v="253"/>
    <s v="Zoe Rodriguez"/>
    <x v="2"/>
    <x v="4"/>
    <x v="2"/>
    <x v="0"/>
    <x v="3"/>
    <x v="13"/>
    <d v="2004-05-23T00:00:00"/>
    <x v="257"/>
    <n v="0.2"/>
    <x v="0"/>
    <s v="Phoenix"/>
    <s v=""/>
  </r>
  <r>
    <x v="254"/>
    <s v="Axel Chu"/>
    <x v="28"/>
    <x v="0"/>
    <x v="0"/>
    <x v="1"/>
    <x v="1"/>
    <x v="19"/>
    <d v="2018-05-04T00:00:00"/>
    <x v="258"/>
    <n v="0"/>
    <x v="1"/>
    <s v="Beijing"/>
    <s v=""/>
  </r>
  <r>
    <x v="255"/>
    <s v="Cameron Evans"/>
    <x v="22"/>
    <x v="5"/>
    <x v="3"/>
    <x v="1"/>
    <x v="2"/>
    <x v="2"/>
    <d v="2018-12-13T00:00:00"/>
    <x v="259"/>
    <n v="0"/>
    <x v="0"/>
    <s v="Columbus"/>
    <s v=""/>
  </r>
  <r>
    <x v="256"/>
    <s v="Isabella Soto"/>
    <x v="9"/>
    <x v="1"/>
    <x v="3"/>
    <x v="0"/>
    <x v="3"/>
    <x v="5"/>
    <d v="2021-12-15T00:00:00"/>
    <x v="260"/>
    <n v="0.33"/>
    <x v="2"/>
    <s v="Sao Paulo"/>
    <s v=""/>
  </r>
  <r>
    <x v="257"/>
    <s v="Eva Jenkins"/>
    <x v="0"/>
    <x v="4"/>
    <x v="1"/>
    <x v="0"/>
    <x v="0"/>
    <x v="0"/>
    <d v="2004-11-10T00:00:00"/>
    <x v="261"/>
    <n v="0.14000000000000001"/>
    <x v="0"/>
    <s v="Chicago"/>
    <s v=""/>
  </r>
  <r>
    <x v="258"/>
    <s v="Cameron Powell"/>
    <x v="20"/>
    <x v="4"/>
    <x v="1"/>
    <x v="1"/>
    <x v="0"/>
    <x v="12"/>
    <d v="2004-08-20T00:00:00"/>
    <x v="262"/>
    <n v="0"/>
    <x v="0"/>
    <s v="Austin"/>
    <d v="2008-06-17T00:00:00"/>
  </r>
  <r>
    <x v="259"/>
    <s v="Samantha Foster"/>
    <x v="9"/>
    <x v="4"/>
    <x v="0"/>
    <x v="0"/>
    <x v="0"/>
    <x v="8"/>
    <d v="2019-07-27T00:00:00"/>
    <x v="263"/>
    <n v="0.38"/>
    <x v="0"/>
    <s v="Austin"/>
    <s v=""/>
  </r>
  <r>
    <x v="260"/>
    <s v="Jade Li"/>
    <x v="2"/>
    <x v="0"/>
    <x v="2"/>
    <x v="0"/>
    <x v="1"/>
    <x v="40"/>
    <d v="2012-10-26T00:00:00"/>
    <x v="264"/>
    <n v="0.3"/>
    <x v="0"/>
    <s v="Seattle"/>
    <s v=""/>
  </r>
  <r>
    <x v="261"/>
    <s v="Kinsley Acosta"/>
    <x v="9"/>
    <x v="0"/>
    <x v="2"/>
    <x v="0"/>
    <x v="3"/>
    <x v="24"/>
    <d v="2020-07-22T00:00:00"/>
    <x v="265"/>
    <n v="0.31"/>
    <x v="0"/>
    <s v="Chicago"/>
    <s v=""/>
  </r>
  <r>
    <x v="262"/>
    <s v="Clara Kang"/>
    <x v="0"/>
    <x v="0"/>
    <x v="1"/>
    <x v="0"/>
    <x v="1"/>
    <x v="38"/>
    <d v="2017-03-25T00:00:00"/>
    <x v="266"/>
    <n v="0.14000000000000001"/>
    <x v="0"/>
    <s v="Phoenix"/>
    <s v=""/>
  </r>
  <r>
    <x v="263"/>
    <s v="Harper Alexander"/>
    <x v="4"/>
    <x v="2"/>
    <x v="2"/>
    <x v="0"/>
    <x v="2"/>
    <x v="3"/>
    <d v="2019-10-14T00:00:00"/>
    <x v="267"/>
    <n v="0"/>
    <x v="0"/>
    <s v="Phoenix"/>
    <s v=""/>
  </r>
  <r>
    <x v="264"/>
    <s v="Carter Reed"/>
    <x v="25"/>
    <x v="5"/>
    <x v="1"/>
    <x v="1"/>
    <x v="0"/>
    <x v="28"/>
    <d v="2005-07-07T00:00:00"/>
    <x v="268"/>
    <n v="0"/>
    <x v="0"/>
    <s v="Seattle"/>
    <s v=""/>
  </r>
  <r>
    <x v="81"/>
    <s v="Charlotte Ruiz"/>
    <x v="3"/>
    <x v="0"/>
    <x v="1"/>
    <x v="0"/>
    <x v="3"/>
    <x v="24"/>
    <d v="2017-10-02T00:00:00"/>
    <x v="269"/>
    <n v="0.09"/>
    <x v="2"/>
    <s v="Rio de Janerio"/>
    <s v=""/>
  </r>
  <r>
    <x v="265"/>
    <s v="Everleigh Jiang"/>
    <x v="2"/>
    <x v="3"/>
    <x v="0"/>
    <x v="0"/>
    <x v="1"/>
    <x v="32"/>
    <d v="2003-05-14T00:00:00"/>
    <x v="270"/>
    <n v="0.28999999999999998"/>
    <x v="0"/>
    <s v="Columbus"/>
    <s v=""/>
  </r>
  <r>
    <x v="266"/>
    <s v="Audrey Smith"/>
    <x v="17"/>
    <x v="5"/>
    <x v="0"/>
    <x v="0"/>
    <x v="2"/>
    <x v="32"/>
    <d v="1995-10-27T00:00:00"/>
    <x v="271"/>
    <n v="0"/>
    <x v="0"/>
    <s v="Columbus"/>
    <s v=""/>
  </r>
  <r>
    <x v="267"/>
    <s v="Emery Acosta"/>
    <x v="9"/>
    <x v="2"/>
    <x v="0"/>
    <x v="0"/>
    <x v="3"/>
    <x v="34"/>
    <d v="2013-09-11T00:00:00"/>
    <x v="272"/>
    <n v="0.3"/>
    <x v="0"/>
    <s v="Columbus"/>
    <s v=""/>
  </r>
  <r>
    <x v="268"/>
    <s v="Charles Robinson"/>
    <x v="16"/>
    <x v="4"/>
    <x v="2"/>
    <x v="1"/>
    <x v="2"/>
    <x v="3"/>
    <d v="2021-03-12T00:00:00"/>
    <x v="273"/>
    <n v="0"/>
    <x v="0"/>
    <s v="Seattle"/>
    <s v=""/>
  </r>
  <r>
    <x v="269"/>
    <s v="Landon Lopez"/>
    <x v="4"/>
    <x v="3"/>
    <x v="1"/>
    <x v="1"/>
    <x v="3"/>
    <x v="31"/>
    <d v="2008-07-05T00:00:00"/>
    <x v="274"/>
    <n v="0"/>
    <x v="2"/>
    <s v="Sao Paulo"/>
    <s v=""/>
  </r>
  <r>
    <x v="270"/>
    <s v="Miles Mehta"/>
    <x v="2"/>
    <x v="1"/>
    <x v="0"/>
    <x v="1"/>
    <x v="1"/>
    <x v="14"/>
    <d v="1996-05-02T00:00:00"/>
    <x v="275"/>
    <n v="0.23"/>
    <x v="0"/>
    <s v="Miami"/>
    <s v=""/>
  </r>
  <r>
    <x v="7"/>
    <s v="Ezra Simmons"/>
    <x v="18"/>
    <x v="5"/>
    <x v="2"/>
    <x v="1"/>
    <x v="2"/>
    <x v="31"/>
    <d v="2010-07-01T00:00:00"/>
    <x v="276"/>
    <n v="0"/>
    <x v="0"/>
    <s v="Phoenix"/>
    <s v=""/>
  </r>
  <r>
    <x v="271"/>
    <s v="Nora Santiago"/>
    <x v="7"/>
    <x v="3"/>
    <x v="0"/>
    <x v="0"/>
    <x v="3"/>
    <x v="0"/>
    <d v="1996-06-26T00:00:00"/>
    <x v="277"/>
    <n v="0"/>
    <x v="2"/>
    <s v="Rio de Janerio"/>
    <s v=""/>
  </r>
  <r>
    <x v="272"/>
    <s v="Caroline Herrera"/>
    <x v="0"/>
    <x v="6"/>
    <x v="1"/>
    <x v="0"/>
    <x v="3"/>
    <x v="15"/>
    <d v="2004-08-19T00:00:00"/>
    <x v="278"/>
    <n v="0.15"/>
    <x v="2"/>
    <s v="Rio de Janerio"/>
    <s v=""/>
  </r>
  <r>
    <x v="273"/>
    <s v="David Owens"/>
    <x v="4"/>
    <x v="2"/>
    <x v="3"/>
    <x v="1"/>
    <x v="0"/>
    <x v="19"/>
    <d v="2004-04-16T00:00:00"/>
    <x v="279"/>
    <n v="0"/>
    <x v="0"/>
    <s v="Austin"/>
    <s v=""/>
  </r>
  <r>
    <x v="109"/>
    <s v="Avery Yee"/>
    <x v="28"/>
    <x v="0"/>
    <x v="1"/>
    <x v="0"/>
    <x v="1"/>
    <x v="8"/>
    <d v="2016-05-22T00:00:00"/>
    <x v="280"/>
    <n v="0"/>
    <x v="0"/>
    <s v="Miami"/>
    <s v=""/>
  </r>
  <r>
    <x v="274"/>
    <s v="Xavier Park"/>
    <x v="9"/>
    <x v="0"/>
    <x v="0"/>
    <x v="1"/>
    <x v="1"/>
    <x v="28"/>
    <d v="2020-11-08T00:00:00"/>
    <x v="281"/>
    <n v="0.31"/>
    <x v="1"/>
    <s v="Chengdu"/>
    <s v=""/>
  </r>
  <r>
    <x v="275"/>
    <s v="Asher Morales"/>
    <x v="18"/>
    <x v="5"/>
    <x v="0"/>
    <x v="1"/>
    <x v="3"/>
    <x v="27"/>
    <d v="2020-07-10T00:00:00"/>
    <x v="282"/>
    <n v="0"/>
    <x v="2"/>
    <s v="Sao Paulo"/>
    <s v=""/>
  </r>
  <r>
    <x v="276"/>
    <s v="Mason Cao"/>
    <x v="13"/>
    <x v="1"/>
    <x v="3"/>
    <x v="1"/>
    <x v="1"/>
    <x v="27"/>
    <d v="2017-09-14T00:00:00"/>
    <x v="283"/>
    <n v="0"/>
    <x v="1"/>
    <s v="Beijing"/>
    <s v=""/>
  </r>
  <r>
    <x v="277"/>
    <s v="Joshua Fong"/>
    <x v="9"/>
    <x v="5"/>
    <x v="2"/>
    <x v="1"/>
    <x v="1"/>
    <x v="40"/>
    <d v="2012-06-11T00:00:00"/>
    <x v="284"/>
    <n v="0.39"/>
    <x v="1"/>
    <s v="Beijing"/>
    <s v=""/>
  </r>
  <r>
    <x v="278"/>
    <s v="Maria Chin"/>
    <x v="7"/>
    <x v="6"/>
    <x v="1"/>
    <x v="0"/>
    <x v="1"/>
    <x v="13"/>
    <d v="2013-09-26T00:00:00"/>
    <x v="285"/>
    <n v="0"/>
    <x v="1"/>
    <s v="Beijing"/>
    <s v=""/>
  </r>
  <r>
    <x v="279"/>
    <s v="Eva Garcia"/>
    <x v="16"/>
    <x v="4"/>
    <x v="3"/>
    <x v="0"/>
    <x v="3"/>
    <x v="11"/>
    <d v="2021-04-11T00:00:00"/>
    <x v="286"/>
    <n v="0"/>
    <x v="2"/>
    <s v="Manaus"/>
    <s v=""/>
  </r>
  <r>
    <x v="280"/>
    <s v="Anna Molina"/>
    <x v="4"/>
    <x v="3"/>
    <x v="3"/>
    <x v="0"/>
    <x v="3"/>
    <x v="12"/>
    <d v="2016-06-12T00:00:00"/>
    <x v="287"/>
    <n v="0"/>
    <x v="0"/>
    <s v="Columbus"/>
    <s v=""/>
  </r>
  <r>
    <x v="281"/>
    <s v="Logan Bryant"/>
    <x v="0"/>
    <x v="6"/>
    <x v="2"/>
    <x v="1"/>
    <x v="2"/>
    <x v="23"/>
    <d v="2020-07-18T00:00:00"/>
    <x v="288"/>
    <n v="0.15"/>
    <x v="0"/>
    <s v="Miami"/>
    <s v=""/>
  </r>
  <r>
    <x v="282"/>
    <s v="Isla Han"/>
    <x v="1"/>
    <x v="0"/>
    <x v="1"/>
    <x v="0"/>
    <x v="1"/>
    <x v="32"/>
    <d v="2005-06-18T00:00:00"/>
    <x v="289"/>
    <n v="0"/>
    <x v="0"/>
    <s v="Chicago"/>
    <s v=""/>
  </r>
  <r>
    <x v="283"/>
    <s v="Christopher Vega"/>
    <x v="11"/>
    <x v="5"/>
    <x v="0"/>
    <x v="1"/>
    <x v="3"/>
    <x v="36"/>
    <d v="2007-10-27T00:00:00"/>
    <x v="290"/>
    <n v="0.15"/>
    <x v="0"/>
    <s v="Chicago"/>
    <s v=""/>
  </r>
  <r>
    <x v="284"/>
    <s v="Lillian Park"/>
    <x v="7"/>
    <x v="6"/>
    <x v="0"/>
    <x v="0"/>
    <x v="1"/>
    <x v="28"/>
    <d v="2021-02-24T00:00:00"/>
    <x v="291"/>
    <n v="0"/>
    <x v="1"/>
    <s v="Chengdu"/>
    <d v="2021-11-10T00:00:00"/>
  </r>
  <r>
    <x v="285"/>
    <s v="Kennedy Zhang"/>
    <x v="2"/>
    <x v="1"/>
    <x v="0"/>
    <x v="0"/>
    <x v="1"/>
    <x v="20"/>
    <d v="2000-10-27T00:00:00"/>
    <x v="292"/>
    <n v="0.17"/>
    <x v="1"/>
    <s v="Chongqing"/>
    <s v=""/>
  </r>
  <r>
    <x v="286"/>
    <s v="Eli Han"/>
    <x v="4"/>
    <x v="3"/>
    <x v="1"/>
    <x v="1"/>
    <x v="1"/>
    <x v="28"/>
    <d v="2016-01-15T00:00:00"/>
    <x v="293"/>
    <n v="0"/>
    <x v="1"/>
    <s v="Chengdu"/>
    <s v=""/>
  </r>
  <r>
    <x v="287"/>
    <s v="Julia Pham"/>
    <x v="11"/>
    <x v="5"/>
    <x v="2"/>
    <x v="0"/>
    <x v="1"/>
    <x v="13"/>
    <d v="2006-03-16T00:00:00"/>
    <x v="294"/>
    <n v="0.14000000000000001"/>
    <x v="1"/>
    <s v="Shanghai"/>
    <s v=""/>
  </r>
  <r>
    <x v="288"/>
    <s v="Hailey Shin"/>
    <x v="2"/>
    <x v="4"/>
    <x v="3"/>
    <x v="0"/>
    <x v="1"/>
    <x v="4"/>
    <d v="2016-10-24T00:00:00"/>
    <x v="295"/>
    <n v="0.23"/>
    <x v="1"/>
    <s v="Shanghai"/>
    <s v=""/>
  </r>
  <r>
    <x v="289"/>
    <s v="Connor Grant"/>
    <x v="4"/>
    <x v="3"/>
    <x v="2"/>
    <x v="1"/>
    <x v="2"/>
    <x v="5"/>
    <d v="2021-10-13T00:00:00"/>
    <x v="296"/>
    <n v="0"/>
    <x v="0"/>
    <s v="Seattle"/>
    <s v=""/>
  </r>
  <r>
    <x v="290"/>
    <s v="Natalia Owens"/>
    <x v="6"/>
    <x v="4"/>
    <x v="1"/>
    <x v="0"/>
    <x v="2"/>
    <x v="11"/>
    <d v="2021-01-18T00:00:00"/>
    <x v="297"/>
    <n v="7.0000000000000007E-2"/>
    <x v="0"/>
    <s v="Austin"/>
    <s v=""/>
  </r>
  <r>
    <x v="291"/>
    <s v="Maria He"/>
    <x v="30"/>
    <x v="0"/>
    <x v="3"/>
    <x v="0"/>
    <x v="1"/>
    <x v="15"/>
    <d v="2010-08-28T00:00:00"/>
    <x v="298"/>
    <n v="0"/>
    <x v="1"/>
    <s v="Beijing"/>
    <d v="2020-10-03T00:00:00"/>
  </r>
  <r>
    <x v="292"/>
    <s v="Jade Yi"/>
    <x v="5"/>
    <x v="2"/>
    <x v="2"/>
    <x v="0"/>
    <x v="1"/>
    <x v="40"/>
    <d v="2015-07-10T00:00:00"/>
    <x v="299"/>
    <n v="0"/>
    <x v="1"/>
    <s v="Chongqing"/>
    <s v=""/>
  </r>
  <r>
    <x v="293"/>
    <s v="Quinn Xiong"/>
    <x v="22"/>
    <x v="5"/>
    <x v="0"/>
    <x v="0"/>
    <x v="1"/>
    <x v="0"/>
    <d v="2013-09-08T00:00:00"/>
    <x v="300"/>
    <n v="0"/>
    <x v="0"/>
    <s v="Columbus"/>
    <s v=""/>
  </r>
  <r>
    <x v="294"/>
    <s v="Dominic Baker"/>
    <x v="4"/>
    <x v="3"/>
    <x v="1"/>
    <x v="1"/>
    <x v="0"/>
    <x v="10"/>
    <d v="2020-10-09T00:00:00"/>
    <x v="301"/>
    <n v="0"/>
    <x v="0"/>
    <s v="Chicago"/>
    <s v=""/>
  </r>
  <r>
    <x v="295"/>
    <s v="Adam Nelson"/>
    <x v="2"/>
    <x v="1"/>
    <x v="2"/>
    <x v="1"/>
    <x v="2"/>
    <x v="6"/>
    <d v="2020-01-14T00:00:00"/>
    <x v="302"/>
    <n v="0.27"/>
    <x v="0"/>
    <s v="Chicago"/>
    <d v="2021-07-27T00:00:00"/>
  </r>
  <r>
    <x v="296"/>
    <s v="Autumn Reed"/>
    <x v="25"/>
    <x v="5"/>
    <x v="3"/>
    <x v="0"/>
    <x v="2"/>
    <x v="17"/>
    <d v="2017-09-17T00:00:00"/>
    <x v="303"/>
    <n v="0"/>
    <x v="0"/>
    <s v="Miami"/>
    <s v=""/>
  </r>
  <r>
    <x v="297"/>
    <s v="Robert Edwards"/>
    <x v="16"/>
    <x v="4"/>
    <x v="3"/>
    <x v="1"/>
    <x v="2"/>
    <x v="39"/>
    <d v="2004-10-11T00:00:00"/>
    <x v="304"/>
    <n v="0"/>
    <x v="0"/>
    <s v="Seattle"/>
    <s v=""/>
  </r>
  <r>
    <x v="298"/>
    <s v="Roman Martinez"/>
    <x v="0"/>
    <x v="1"/>
    <x v="0"/>
    <x v="1"/>
    <x v="3"/>
    <x v="11"/>
    <d v="2015-09-19T00:00:00"/>
    <x v="305"/>
    <n v="0.15"/>
    <x v="2"/>
    <s v="Manaus"/>
    <s v=""/>
  </r>
  <r>
    <x v="299"/>
    <s v="Eleanor Li"/>
    <x v="0"/>
    <x v="4"/>
    <x v="0"/>
    <x v="0"/>
    <x v="1"/>
    <x v="14"/>
    <d v="2003-12-07T00:00:00"/>
    <x v="306"/>
    <n v="0.15"/>
    <x v="0"/>
    <s v="Chicago"/>
    <s v=""/>
  </r>
  <r>
    <x v="300"/>
    <s v="Connor Vang"/>
    <x v="7"/>
    <x v="2"/>
    <x v="2"/>
    <x v="1"/>
    <x v="1"/>
    <x v="6"/>
    <d v="2021-07-28T00:00:00"/>
    <x v="307"/>
    <n v="0"/>
    <x v="0"/>
    <s v="Miami"/>
    <s v=""/>
  </r>
  <r>
    <x v="301"/>
    <s v="Ellie Chung"/>
    <x v="0"/>
    <x v="6"/>
    <x v="3"/>
    <x v="0"/>
    <x v="1"/>
    <x v="1"/>
    <d v="2008-08-29T00:00:00"/>
    <x v="308"/>
    <n v="0.1"/>
    <x v="1"/>
    <s v="Chongqing"/>
    <s v=""/>
  </r>
  <r>
    <x v="302"/>
    <s v="Violet Hall"/>
    <x v="29"/>
    <x v="0"/>
    <x v="3"/>
    <x v="0"/>
    <x v="2"/>
    <x v="28"/>
    <d v="2010-12-10T00:00:00"/>
    <x v="309"/>
    <n v="0"/>
    <x v="0"/>
    <s v="Chicago"/>
    <s v=""/>
  </r>
  <r>
    <x v="303"/>
    <s v="Dylan Padilla"/>
    <x v="16"/>
    <x v="4"/>
    <x v="1"/>
    <x v="1"/>
    <x v="3"/>
    <x v="11"/>
    <d v="2015-12-09T00:00:00"/>
    <x v="310"/>
    <n v="0"/>
    <x v="0"/>
    <s v="Seattle"/>
    <s v=""/>
  </r>
  <r>
    <x v="304"/>
    <s v="Nathan Pham"/>
    <x v="0"/>
    <x v="3"/>
    <x v="1"/>
    <x v="1"/>
    <x v="1"/>
    <x v="15"/>
    <d v="2006-12-12T00:00:00"/>
    <x v="311"/>
    <n v="0.14000000000000001"/>
    <x v="0"/>
    <s v="Seattle"/>
    <s v=""/>
  </r>
  <r>
    <x v="305"/>
    <s v="Ayla Brown"/>
    <x v="0"/>
    <x v="2"/>
    <x v="1"/>
    <x v="0"/>
    <x v="2"/>
    <x v="37"/>
    <d v="2013-04-15T00:00:00"/>
    <x v="312"/>
    <n v="0.15"/>
    <x v="0"/>
    <s v="Phoenix"/>
    <s v=""/>
  </r>
  <r>
    <x v="306"/>
    <s v="Isaac Mitchell"/>
    <x v="23"/>
    <x v="0"/>
    <x v="2"/>
    <x v="1"/>
    <x v="0"/>
    <x v="30"/>
    <d v="2005-06-10T00:00:00"/>
    <x v="313"/>
    <n v="0"/>
    <x v="0"/>
    <s v="Austin"/>
    <s v=""/>
  </r>
  <r>
    <x v="307"/>
    <s v="Jayden Jimenez"/>
    <x v="6"/>
    <x v="4"/>
    <x v="3"/>
    <x v="1"/>
    <x v="3"/>
    <x v="30"/>
    <d v="2011-09-24T00:00:00"/>
    <x v="314"/>
    <n v="0.06"/>
    <x v="2"/>
    <s v="Rio de Janerio"/>
    <s v=""/>
  </r>
  <r>
    <x v="308"/>
    <s v="Jaxon Tran"/>
    <x v="0"/>
    <x v="2"/>
    <x v="1"/>
    <x v="1"/>
    <x v="1"/>
    <x v="15"/>
    <d v="2007-09-07T00:00:00"/>
    <x v="315"/>
    <n v="0.1"/>
    <x v="1"/>
    <s v="Shanghai"/>
    <s v=""/>
  </r>
  <r>
    <x v="309"/>
    <s v="Connor Fong"/>
    <x v="6"/>
    <x v="3"/>
    <x v="2"/>
    <x v="1"/>
    <x v="1"/>
    <x v="28"/>
    <d v="2018-02-16T00:00:00"/>
    <x v="316"/>
    <n v="0.05"/>
    <x v="0"/>
    <s v="Seattle"/>
    <s v=""/>
  </r>
  <r>
    <x v="310"/>
    <s v="Emery Mitchell"/>
    <x v="9"/>
    <x v="1"/>
    <x v="1"/>
    <x v="0"/>
    <x v="2"/>
    <x v="35"/>
    <d v="2018-06-02T00:00:00"/>
    <x v="317"/>
    <n v="0.36"/>
    <x v="0"/>
    <s v="Seattle"/>
    <s v=""/>
  </r>
  <r>
    <x v="167"/>
    <s v="Landon Luu"/>
    <x v="9"/>
    <x v="0"/>
    <x v="0"/>
    <x v="1"/>
    <x v="1"/>
    <x v="11"/>
    <d v="2015-07-12T00:00:00"/>
    <x v="318"/>
    <n v="0.33"/>
    <x v="0"/>
    <s v="Miami"/>
    <s v=""/>
  </r>
  <r>
    <x v="311"/>
    <s v="Sophia Ahmed"/>
    <x v="0"/>
    <x v="2"/>
    <x v="2"/>
    <x v="0"/>
    <x v="1"/>
    <x v="23"/>
    <d v="2015-06-13T00:00:00"/>
    <x v="319"/>
    <n v="0.11"/>
    <x v="0"/>
    <s v="Seattle"/>
    <s v=""/>
  </r>
  <r>
    <x v="312"/>
    <s v="Sofia Dinh"/>
    <x v="19"/>
    <x v="5"/>
    <x v="3"/>
    <x v="0"/>
    <x v="1"/>
    <x v="0"/>
    <d v="1995-08-04T00:00:00"/>
    <x v="320"/>
    <n v="0"/>
    <x v="0"/>
    <s v="Chicago"/>
    <d v="2005-04-14T00:00:00"/>
  </r>
  <r>
    <x v="313"/>
    <s v="Jonathan Patel"/>
    <x v="6"/>
    <x v="6"/>
    <x v="3"/>
    <x v="1"/>
    <x v="1"/>
    <x v="21"/>
    <d v="2020-02-02T00:00:00"/>
    <x v="321"/>
    <n v="0.06"/>
    <x v="1"/>
    <s v="Shanghai"/>
    <s v=""/>
  </r>
  <r>
    <x v="135"/>
    <s v="Piper Patterson"/>
    <x v="10"/>
    <x v="5"/>
    <x v="3"/>
    <x v="0"/>
    <x v="2"/>
    <x v="15"/>
    <d v="2019-06-19T00:00:00"/>
    <x v="322"/>
    <n v="0"/>
    <x v="0"/>
    <s v="Chicago"/>
    <s v=""/>
  </r>
  <r>
    <x v="314"/>
    <s v="Cora Evans"/>
    <x v="3"/>
    <x v="0"/>
    <x v="2"/>
    <x v="0"/>
    <x v="0"/>
    <x v="15"/>
    <d v="2018-03-26T00:00:00"/>
    <x v="323"/>
    <n v="0.06"/>
    <x v="0"/>
    <s v="Austin"/>
    <s v=""/>
  </r>
  <r>
    <x v="315"/>
    <s v="Cameron Young"/>
    <x v="9"/>
    <x v="5"/>
    <x v="1"/>
    <x v="1"/>
    <x v="2"/>
    <x v="20"/>
    <d v="2016-01-18T00:00:00"/>
    <x v="324"/>
    <n v="0.39"/>
    <x v="0"/>
    <s v="Seattle"/>
    <s v=""/>
  </r>
  <r>
    <x v="316"/>
    <s v="Melody Ho"/>
    <x v="13"/>
    <x v="1"/>
    <x v="0"/>
    <x v="0"/>
    <x v="1"/>
    <x v="0"/>
    <d v="2007-12-02T00:00:00"/>
    <x v="325"/>
    <n v="0"/>
    <x v="0"/>
    <s v="Columbus"/>
    <s v=""/>
  </r>
  <r>
    <x v="317"/>
    <s v="Aiden Bryant"/>
    <x v="5"/>
    <x v="2"/>
    <x v="1"/>
    <x v="1"/>
    <x v="0"/>
    <x v="40"/>
    <d v="2002-10-21T00:00:00"/>
    <x v="326"/>
    <n v="0"/>
    <x v="0"/>
    <s v="Columbus"/>
    <s v=""/>
  </r>
  <r>
    <x v="318"/>
    <s v="Grayson Walker"/>
    <x v="2"/>
    <x v="3"/>
    <x v="1"/>
    <x v="1"/>
    <x v="2"/>
    <x v="7"/>
    <d v="2017-02-19T00:00:00"/>
    <x v="327"/>
    <n v="0.28999999999999998"/>
    <x v="0"/>
    <s v="Seattle"/>
    <d v="2020-04-24T00:00:00"/>
  </r>
  <r>
    <x v="319"/>
    <s v="Scarlett Figueroa"/>
    <x v="20"/>
    <x v="4"/>
    <x v="2"/>
    <x v="0"/>
    <x v="3"/>
    <x v="8"/>
    <d v="2016-10-21T00:00:00"/>
    <x v="328"/>
    <n v="0"/>
    <x v="0"/>
    <s v="Miami"/>
    <s v=""/>
  </r>
  <r>
    <x v="320"/>
    <s v="Madeline Hoang"/>
    <x v="28"/>
    <x v="0"/>
    <x v="0"/>
    <x v="0"/>
    <x v="1"/>
    <x v="21"/>
    <d v="2019-10-25T00:00:00"/>
    <x v="329"/>
    <n v="0"/>
    <x v="1"/>
    <s v="Chengdu"/>
    <s v=""/>
  </r>
  <r>
    <x v="321"/>
    <s v="Ezra Simmons"/>
    <x v="32"/>
    <x v="0"/>
    <x v="1"/>
    <x v="1"/>
    <x v="0"/>
    <x v="11"/>
    <d v="2016-05-07T00:00:00"/>
    <x v="330"/>
    <n v="0"/>
    <x v="0"/>
    <s v="Austin"/>
    <s v=""/>
  </r>
  <r>
    <x v="322"/>
    <s v="Ruby Medina"/>
    <x v="2"/>
    <x v="2"/>
    <x v="1"/>
    <x v="0"/>
    <x v="3"/>
    <x v="2"/>
    <d v="2018-12-18T00:00:00"/>
    <x v="331"/>
    <n v="0.2"/>
    <x v="0"/>
    <s v="Seattle"/>
    <s v=""/>
  </r>
  <r>
    <x v="323"/>
    <s v="Luke Zheng"/>
    <x v="2"/>
    <x v="4"/>
    <x v="2"/>
    <x v="1"/>
    <x v="1"/>
    <x v="38"/>
    <d v="2006-11-28T00:00:00"/>
    <x v="332"/>
    <n v="0.28999999999999998"/>
    <x v="1"/>
    <s v="Beijing"/>
    <s v=""/>
  </r>
  <r>
    <x v="324"/>
    <s v="Rylee Dinh"/>
    <x v="25"/>
    <x v="5"/>
    <x v="2"/>
    <x v="0"/>
    <x v="1"/>
    <x v="25"/>
    <d v="2017-02-10T00:00:00"/>
    <x v="333"/>
    <n v="0"/>
    <x v="1"/>
    <s v="Chongqing"/>
    <s v=""/>
  </r>
  <r>
    <x v="325"/>
    <s v="Miles Evans"/>
    <x v="23"/>
    <x v="0"/>
    <x v="1"/>
    <x v="1"/>
    <x v="2"/>
    <x v="36"/>
    <d v="1994-10-24T00:00:00"/>
    <x v="334"/>
    <n v="0"/>
    <x v="0"/>
    <s v="Miami"/>
    <s v=""/>
  </r>
  <r>
    <x v="326"/>
    <s v="Leo Owens"/>
    <x v="28"/>
    <x v="0"/>
    <x v="3"/>
    <x v="1"/>
    <x v="2"/>
    <x v="40"/>
    <d v="2020-04-23T00:00:00"/>
    <x v="335"/>
    <n v="0"/>
    <x v="0"/>
    <s v="Seattle"/>
    <s v=""/>
  </r>
  <r>
    <x v="327"/>
    <s v="Caroline Owens"/>
    <x v="2"/>
    <x v="0"/>
    <x v="2"/>
    <x v="0"/>
    <x v="2"/>
    <x v="3"/>
    <d v="2021-07-26T00:00:00"/>
    <x v="336"/>
    <n v="0.22"/>
    <x v="0"/>
    <s v="Phoenix"/>
    <s v=""/>
  </r>
  <r>
    <x v="328"/>
    <s v="Kennedy Do"/>
    <x v="3"/>
    <x v="0"/>
    <x v="1"/>
    <x v="0"/>
    <x v="1"/>
    <x v="34"/>
    <d v="2005-10-15T00:00:00"/>
    <x v="337"/>
    <n v="7.0000000000000007E-2"/>
    <x v="0"/>
    <s v="Phoenix"/>
    <s v=""/>
  </r>
  <r>
    <x v="329"/>
    <s v="Jade Acosta"/>
    <x v="25"/>
    <x v="5"/>
    <x v="0"/>
    <x v="0"/>
    <x v="3"/>
    <x v="40"/>
    <d v="2015-08-29T00:00:00"/>
    <x v="338"/>
    <n v="0"/>
    <x v="0"/>
    <s v="Seattle"/>
    <s v=""/>
  </r>
  <r>
    <x v="330"/>
    <s v="Mila Vasquez"/>
    <x v="10"/>
    <x v="5"/>
    <x v="1"/>
    <x v="0"/>
    <x v="3"/>
    <x v="33"/>
    <d v="1998-07-16T00:00:00"/>
    <x v="339"/>
    <n v="0"/>
    <x v="0"/>
    <s v="Columbus"/>
    <s v=""/>
  </r>
  <r>
    <x v="331"/>
    <s v="Allison Ayala"/>
    <x v="7"/>
    <x v="1"/>
    <x v="3"/>
    <x v="0"/>
    <x v="3"/>
    <x v="9"/>
    <d v="2009-06-30T00:00:00"/>
    <x v="340"/>
    <n v="0"/>
    <x v="0"/>
    <s v="Austin"/>
    <s v=""/>
  </r>
  <r>
    <x v="332"/>
    <s v="Jace Zhang"/>
    <x v="31"/>
    <x v="0"/>
    <x v="2"/>
    <x v="1"/>
    <x v="1"/>
    <x v="11"/>
    <d v="2017-02-14T00:00:00"/>
    <x v="341"/>
    <n v="0"/>
    <x v="1"/>
    <s v="Chengdu"/>
    <s v=""/>
  </r>
  <r>
    <x v="333"/>
    <s v="Allison Medina"/>
    <x v="6"/>
    <x v="1"/>
    <x v="2"/>
    <x v="0"/>
    <x v="3"/>
    <x v="0"/>
    <d v="2010-04-29T00:00:00"/>
    <x v="342"/>
    <n v="0.05"/>
    <x v="2"/>
    <s v="Sao Paulo"/>
    <s v=""/>
  </r>
  <r>
    <x v="334"/>
    <s v="Maria Wilson"/>
    <x v="9"/>
    <x v="5"/>
    <x v="0"/>
    <x v="0"/>
    <x v="2"/>
    <x v="10"/>
    <d v="1996-06-14T00:00:00"/>
    <x v="343"/>
    <n v="0.34"/>
    <x v="0"/>
    <s v="Columbus"/>
    <s v=""/>
  </r>
  <r>
    <x v="231"/>
    <s v="Everly Coleman"/>
    <x v="9"/>
    <x v="0"/>
    <x v="3"/>
    <x v="0"/>
    <x v="2"/>
    <x v="35"/>
    <d v="2015-02-18T00:00:00"/>
    <x v="344"/>
    <n v="0.35"/>
    <x v="0"/>
    <s v="Columbus"/>
    <s v=""/>
  </r>
  <r>
    <x v="335"/>
    <s v="Jordan Gomez"/>
    <x v="4"/>
    <x v="3"/>
    <x v="0"/>
    <x v="1"/>
    <x v="3"/>
    <x v="32"/>
    <d v="1994-09-15T00:00:00"/>
    <x v="345"/>
    <n v="0"/>
    <x v="2"/>
    <s v="Rio de Janerio"/>
    <d v="2016-10-03T00:00:00"/>
  </r>
  <r>
    <x v="336"/>
    <s v="Isla Chavez"/>
    <x v="5"/>
    <x v="2"/>
    <x v="0"/>
    <x v="0"/>
    <x v="3"/>
    <x v="7"/>
    <d v="2018-05-19T00:00:00"/>
    <x v="346"/>
    <n v="0"/>
    <x v="2"/>
    <s v="Rio de Janerio"/>
    <s v=""/>
  </r>
  <r>
    <x v="337"/>
    <s v="Hannah Gomez"/>
    <x v="1"/>
    <x v="0"/>
    <x v="1"/>
    <x v="0"/>
    <x v="3"/>
    <x v="6"/>
    <d v="2021-05-11T00:00:00"/>
    <x v="347"/>
    <n v="0"/>
    <x v="0"/>
    <s v="Miami"/>
    <s v=""/>
  </r>
  <r>
    <x v="338"/>
    <s v="Jacob Davis"/>
    <x v="2"/>
    <x v="3"/>
    <x v="0"/>
    <x v="1"/>
    <x v="2"/>
    <x v="9"/>
    <d v="2016-09-03T00:00:00"/>
    <x v="348"/>
    <n v="0.28000000000000003"/>
    <x v="0"/>
    <s v="Chicago"/>
    <s v=""/>
  </r>
  <r>
    <x v="339"/>
    <s v="Eli Gupta"/>
    <x v="2"/>
    <x v="4"/>
    <x v="0"/>
    <x v="1"/>
    <x v="1"/>
    <x v="17"/>
    <d v="2012-05-19T00:00:00"/>
    <x v="349"/>
    <n v="0.19"/>
    <x v="1"/>
    <s v="Beijing"/>
    <s v=""/>
  </r>
  <r>
    <x v="340"/>
    <s v="Andrew Huynh"/>
    <x v="20"/>
    <x v="4"/>
    <x v="2"/>
    <x v="1"/>
    <x v="1"/>
    <x v="4"/>
    <d v="1997-04-28T00:00:00"/>
    <x v="350"/>
    <n v="0"/>
    <x v="0"/>
    <s v="Miami"/>
    <d v="1998-10-11T00:00:00"/>
  </r>
  <r>
    <x v="341"/>
    <s v="Anna Gutierrez"/>
    <x v="2"/>
    <x v="5"/>
    <x v="0"/>
    <x v="0"/>
    <x v="3"/>
    <x v="1"/>
    <d v="2003-04-15T00:00:00"/>
    <x v="351"/>
    <n v="0.28999999999999998"/>
    <x v="2"/>
    <s v="Sao Paulo"/>
    <s v=""/>
  </r>
  <r>
    <x v="342"/>
    <s v="Samuel Vega"/>
    <x v="13"/>
    <x v="6"/>
    <x v="2"/>
    <x v="1"/>
    <x v="3"/>
    <x v="17"/>
    <d v="2013-03-30T00:00:00"/>
    <x v="352"/>
    <n v="0"/>
    <x v="0"/>
    <s v="Miami"/>
    <s v=""/>
  </r>
  <r>
    <x v="343"/>
    <s v="Liliana Do"/>
    <x v="31"/>
    <x v="0"/>
    <x v="1"/>
    <x v="0"/>
    <x v="1"/>
    <x v="23"/>
    <d v="2019-03-29T00:00:00"/>
    <x v="353"/>
    <n v="0"/>
    <x v="1"/>
    <s v="Chengdu"/>
    <s v=""/>
  </r>
  <r>
    <x v="344"/>
    <s v="Isaac Sanders"/>
    <x v="16"/>
    <x v="4"/>
    <x v="1"/>
    <x v="1"/>
    <x v="2"/>
    <x v="37"/>
    <d v="2001-03-29T00:00:00"/>
    <x v="354"/>
    <n v="0"/>
    <x v="0"/>
    <s v="Miami"/>
    <s v=""/>
  </r>
  <r>
    <x v="345"/>
    <s v="Raelynn Gupta"/>
    <x v="0"/>
    <x v="1"/>
    <x v="3"/>
    <x v="0"/>
    <x v="1"/>
    <x v="35"/>
    <d v="2001-09-10T00:00:00"/>
    <x v="355"/>
    <n v="0.11"/>
    <x v="1"/>
    <s v="Chongqing"/>
    <s v=""/>
  </r>
  <r>
    <x v="346"/>
    <s v="Genesis Xiong"/>
    <x v="27"/>
    <x v="0"/>
    <x v="0"/>
    <x v="0"/>
    <x v="1"/>
    <x v="10"/>
    <d v="2012-02-25T00:00:00"/>
    <x v="356"/>
    <n v="0"/>
    <x v="0"/>
    <s v="Columbus"/>
    <s v=""/>
  </r>
  <r>
    <x v="347"/>
    <s v="Lucas Ramos"/>
    <x v="15"/>
    <x v="4"/>
    <x v="2"/>
    <x v="1"/>
    <x v="3"/>
    <x v="16"/>
    <d v="1998-01-21T00:00:00"/>
    <x v="357"/>
    <n v="0"/>
    <x v="0"/>
    <s v="Phoenix"/>
    <s v=""/>
  </r>
  <r>
    <x v="348"/>
    <s v="Santiago f Gonzalez"/>
    <x v="6"/>
    <x v="2"/>
    <x v="0"/>
    <x v="1"/>
    <x v="3"/>
    <x v="9"/>
    <d v="2012-07-26T00:00:00"/>
    <x v="358"/>
    <n v="7.0000000000000007E-2"/>
    <x v="0"/>
    <s v="Seattle"/>
    <s v=""/>
  </r>
  <r>
    <x v="184"/>
    <s v="Henry Zhu"/>
    <x v="9"/>
    <x v="6"/>
    <x v="2"/>
    <x v="1"/>
    <x v="1"/>
    <x v="31"/>
    <d v="2021-08-25T00:00:00"/>
    <x v="359"/>
    <n v="0.36"/>
    <x v="0"/>
    <s v="Austin"/>
    <s v=""/>
  </r>
  <r>
    <x v="349"/>
    <s v="Emily Contreras"/>
    <x v="13"/>
    <x v="2"/>
    <x v="1"/>
    <x v="0"/>
    <x v="3"/>
    <x v="16"/>
    <d v="1992-06-15T00:00:00"/>
    <x v="360"/>
    <n v="0"/>
    <x v="2"/>
    <s v="Sao Paulo"/>
    <s v=""/>
  </r>
  <r>
    <x v="350"/>
    <s v="Hailey Lai"/>
    <x v="9"/>
    <x v="4"/>
    <x v="1"/>
    <x v="0"/>
    <x v="1"/>
    <x v="27"/>
    <d v="2012-07-23T00:00:00"/>
    <x v="361"/>
    <n v="0.32"/>
    <x v="1"/>
    <s v="Chengdu"/>
    <s v=""/>
  </r>
  <r>
    <x v="351"/>
    <s v="Vivian Guzman"/>
    <x v="13"/>
    <x v="1"/>
    <x v="2"/>
    <x v="0"/>
    <x v="3"/>
    <x v="26"/>
    <d v="2002-02-09T00:00:00"/>
    <x v="362"/>
    <n v="0"/>
    <x v="0"/>
    <s v="Phoenix"/>
    <s v=""/>
  </r>
  <r>
    <x v="352"/>
    <s v="Hadley Contreras"/>
    <x v="2"/>
    <x v="5"/>
    <x v="3"/>
    <x v="0"/>
    <x v="3"/>
    <x v="33"/>
    <d v="2017-01-04T00:00:00"/>
    <x v="363"/>
    <n v="0.2"/>
    <x v="0"/>
    <s v="Austin"/>
    <s v=""/>
  </r>
  <r>
    <x v="353"/>
    <s v="Nathan Sun"/>
    <x v="6"/>
    <x v="3"/>
    <x v="2"/>
    <x v="1"/>
    <x v="1"/>
    <x v="20"/>
    <d v="2015-07-29T00:00:00"/>
    <x v="364"/>
    <n v="0.05"/>
    <x v="1"/>
    <s v="Shanghai"/>
    <s v=""/>
  </r>
  <r>
    <x v="354"/>
    <s v="Grace Campos"/>
    <x v="2"/>
    <x v="5"/>
    <x v="0"/>
    <x v="0"/>
    <x v="3"/>
    <x v="17"/>
    <d v="2008-03-21T00:00:00"/>
    <x v="365"/>
    <n v="0.22"/>
    <x v="2"/>
    <s v="Manaus"/>
    <s v=""/>
  </r>
  <r>
    <x v="355"/>
    <s v="Autumn Ortiz"/>
    <x v="17"/>
    <x v="5"/>
    <x v="0"/>
    <x v="0"/>
    <x v="3"/>
    <x v="23"/>
    <d v="2017-12-17T00:00:00"/>
    <x v="366"/>
    <n v="0"/>
    <x v="2"/>
    <s v="Sao Paulo"/>
    <s v=""/>
  </r>
  <r>
    <x v="356"/>
    <s v="Connor Walker"/>
    <x v="13"/>
    <x v="1"/>
    <x v="1"/>
    <x v="1"/>
    <x v="2"/>
    <x v="23"/>
    <d v="2019-03-18T00:00:00"/>
    <x v="367"/>
    <n v="0"/>
    <x v="0"/>
    <s v="Columbus"/>
    <s v=""/>
  </r>
  <r>
    <x v="357"/>
    <s v="Mia Wu"/>
    <x v="14"/>
    <x v="0"/>
    <x v="3"/>
    <x v="0"/>
    <x v="1"/>
    <x v="15"/>
    <d v="2013-08-25T00:00:00"/>
    <x v="368"/>
    <n v="0"/>
    <x v="1"/>
    <s v="Beijing"/>
    <s v=""/>
  </r>
  <r>
    <x v="358"/>
    <s v="Julia Luong"/>
    <x v="0"/>
    <x v="3"/>
    <x v="0"/>
    <x v="0"/>
    <x v="1"/>
    <x v="0"/>
    <d v="2006-06-20T00:00:00"/>
    <x v="369"/>
    <n v="0.12"/>
    <x v="1"/>
    <s v="Chongqing"/>
    <s v=""/>
  </r>
  <r>
    <x v="359"/>
    <s v="Eleanor Delgado"/>
    <x v="4"/>
    <x v="6"/>
    <x v="1"/>
    <x v="0"/>
    <x v="3"/>
    <x v="29"/>
    <d v="2014-04-27T00:00:00"/>
    <x v="370"/>
    <n v="0"/>
    <x v="2"/>
    <s v="Sao Paulo"/>
    <s v=""/>
  </r>
  <r>
    <x v="360"/>
    <s v="Addison Roberts"/>
    <x v="23"/>
    <x v="0"/>
    <x v="1"/>
    <x v="0"/>
    <x v="2"/>
    <x v="13"/>
    <d v="2018-05-14T00:00:00"/>
    <x v="371"/>
    <n v="0"/>
    <x v="0"/>
    <s v="Seattle"/>
    <s v=""/>
  </r>
  <r>
    <x v="361"/>
    <s v="Camila Li"/>
    <x v="0"/>
    <x v="0"/>
    <x v="0"/>
    <x v="0"/>
    <x v="1"/>
    <x v="33"/>
    <d v="2010-07-24T00:00:00"/>
    <x v="372"/>
    <n v="0.1"/>
    <x v="1"/>
    <s v="Shanghai"/>
    <s v=""/>
  </r>
  <r>
    <x v="362"/>
    <s v="Ezekiel Fong"/>
    <x v="9"/>
    <x v="2"/>
    <x v="0"/>
    <x v="1"/>
    <x v="1"/>
    <x v="16"/>
    <d v="2004-02-25T00:00:00"/>
    <x v="373"/>
    <n v="0.32"/>
    <x v="1"/>
    <s v="Shanghai"/>
    <s v=""/>
  </r>
  <r>
    <x v="363"/>
    <s v="Dylan Thao"/>
    <x v="2"/>
    <x v="5"/>
    <x v="1"/>
    <x v="1"/>
    <x v="1"/>
    <x v="26"/>
    <d v="2012-10-22T00:00:00"/>
    <x v="374"/>
    <n v="0.28999999999999998"/>
    <x v="0"/>
    <s v="Seattle"/>
    <s v=""/>
  </r>
  <r>
    <x v="364"/>
    <s v="Josephine Salazar"/>
    <x v="17"/>
    <x v="5"/>
    <x v="2"/>
    <x v="0"/>
    <x v="3"/>
    <x v="9"/>
    <d v="2016-03-14T00:00:00"/>
    <x v="375"/>
    <n v="0"/>
    <x v="2"/>
    <s v="Sao Paulo"/>
    <s v=""/>
  </r>
  <r>
    <x v="365"/>
    <s v="Genesis Hu"/>
    <x v="4"/>
    <x v="6"/>
    <x v="3"/>
    <x v="0"/>
    <x v="1"/>
    <x v="30"/>
    <d v="2002-01-15T00:00:00"/>
    <x v="376"/>
    <n v="0"/>
    <x v="1"/>
    <s v="Beijing"/>
    <d v="2003-01-02T00:00:00"/>
  </r>
  <r>
    <x v="366"/>
    <s v="Mila Juarez"/>
    <x v="6"/>
    <x v="2"/>
    <x v="2"/>
    <x v="0"/>
    <x v="3"/>
    <x v="31"/>
    <d v="2017-09-21T00:00:00"/>
    <x v="377"/>
    <n v="0.09"/>
    <x v="2"/>
    <s v="Sao Paulo"/>
    <s v=""/>
  </r>
  <r>
    <x v="367"/>
    <s v="Daniel Perry"/>
    <x v="14"/>
    <x v="0"/>
    <x v="0"/>
    <x v="1"/>
    <x v="2"/>
    <x v="39"/>
    <d v="2001-04-15T00:00:00"/>
    <x v="378"/>
    <n v="0"/>
    <x v="0"/>
    <s v="Columbus"/>
    <s v=""/>
  </r>
  <r>
    <x v="368"/>
    <s v="Paisley Hunter"/>
    <x v="11"/>
    <x v="5"/>
    <x v="0"/>
    <x v="0"/>
    <x v="2"/>
    <x v="22"/>
    <d v="2010-01-15T00:00:00"/>
    <x v="379"/>
    <n v="0.13"/>
    <x v="0"/>
    <s v="Chicago"/>
    <s v=""/>
  </r>
  <r>
    <x v="369"/>
    <s v="Everleigh White"/>
    <x v="23"/>
    <x v="0"/>
    <x v="2"/>
    <x v="0"/>
    <x v="2"/>
    <x v="1"/>
    <d v="2017-10-20T00:00:00"/>
    <x v="380"/>
    <n v="0"/>
    <x v="0"/>
    <s v="Phoenix"/>
    <s v=""/>
  </r>
  <r>
    <x v="370"/>
    <s v="Penelope Choi"/>
    <x v="1"/>
    <x v="0"/>
    <x v="2"/>
    <x v="0"/>
    <x v="1"/>
    <x v="37"/>
    <d v="2010-09-10T00:00:00"/>
    <x v="381"/>
    <n v="0"/>
    <x v="1"/>
    <s v="Beijing"/>
    <s v=""/>
  </r>
  <r>
    <x v="371"/>
    <s v="Piper Sun"/>
    <x v="2"/>
    <x v="6"/>
    <x v="1"/>
    <x v="0"/>
    <x v="1"/>
    <x v="14"/>
    <d v="2011-02-14T00:00:00"/>
    <x v="382"/>
    <n v="0.19"/>
    <x v="0"/>
    <s v="Seattle"/>
    <s v=""/>
  </r>
  <r>
    <x v="372"/>
    <s v="Lucy Johnson"/>
    <x v="6"/>
    <x v="0"/>
    <x v="0"/>
    <x v="0"/>
    <x v="2"/>
    <x v="4"/>
    <d v="2020-04-27T00:00:00"/>
    <x v="383"/>
    <n v="7.0000000000000007E-2"/>
    <x v="0"/>
    <s v="Columbus"/>
    <s v=""/>
  </r>
  <r>
    <x v="373"/>
    <s v="Ian Ngo"/>
    <x v="6"/>
    <x v="2"/>
    <x v="2"/>
    <x v="1"/>
    <x v="1"/>
    <x v="27"/>
    <d v="2014-08-07T00:00:00"/>
    <x v="384"/>
    <n v="7.0000000000000007E-2"/>
    <x v="0"/>
    <s v="Phoenix"/>
    <s v=""/>
  </r>
  <r>
    <x v="374"/>
    <s v="Joseph Vazquez"/>
    <x v="0"/>
    <x v="3"/>
    <x v="2"/>
    <x v="1"/>
    <x v="3"/>
    <x v="28"/>
    <d v="2019-01-23T00:00:00"/>
    <x v="385"/>
    <n v="0.1"/>
    <x v="0"/>
    <s v="Miami"/>
    <s v=""/>
  </r>
  <r>
    <x v="375"/>
    <s v="Hadley Guerrero"/>
    <x v="0"/>
    <x v="0"/>
    <x v="0"/>
    <x v="0"/>
    <x v="3"/>
    <x v="37"/>
    <d v="2004-01-14T00:00:00"/>
    <x v="386"/>
    <n v="0.1"/>
    <x v="2"/>
    <s v="Sao Paulo"/>
    <s v=""/>
  </r>
  <r>
    <x v="376"/>
    <s v="Jose Brown"/>
    <x v="27"/>
    <x v="0"/>
    <x v="2"/>
    <x v="1"/>
    <x v="2"/>
    <x v="19"/>
    <d v="2016-04-07T00:00:00"/>
    <x v="387"/>
    <n v="0"/>
    <x v="0"/>
    <s v="Seattle"/>
    <s v=""/>
  </r>
  <r>
    <x v="377"/>
    <s v="Benjamin Ford"/>
    <x v="13"/>
    <x v="1"/>
    <x v="2"/>
    <x v="1"/>
    <x v="2"/>
    <x v="11"/>
    <d v="2021-04-22T00:00:00"/>
    <x v="388"/>
    <n v="0"/>
    <x v="0"/>
    <s v="Phoenix"/>
    <s v=""/>
  </r>
  <r>
    <x v="378"/>
    <s v="Henry Shah"/>
    <x v="2"/>
    <x v="3"/>
    <x v="1"/>
    <x v="1"/>
    <x v="1"/>
    <x v="0"/>
    <d v="2010-06-11T00:00:00"/>
    <x v="389"/>
    <n v="0.25"/>
    <x v="1"/>
    <s v="Chengdu"/>
    <s v=""/>
  </r>
  <r>
    <x v="281"/>
    <s v="Ivy Daniels"/>
    <x v="0"/>
    <x v="4"/>
    <x v="2"/>
    <x v="0"/>
    <x v="2"/>
    <x v="12"/>
    <d v="2008-10-26T00:00:00"/>
    <x v="390"/>
    <n v="0.13"/>
    <x v="0"/>
    <s v="Columbus"/>
    <s v=""/>
  </r>
  <r>
    <x v="379"/>
    <s v="Thomas Chang"/>
    <x v="4"/>
    <x v="3"/>
    <x v="0"/>
    <x v="1"/>
    <x v="1"/>
    <x v="8"/>
    <d v="2011-07-26T00:00:00"/>
    <x v="391"/>
    <n v="0"/>
    <x v="1"/>
    <s v="Beijing"/>
    <s v=""/>
  </r>
  <r>
    <x v="380"/>
    <s v="Caroline Phan"/>
    <x v="0"/>
    <x v="1"/>
    <x v="3"/>
    <x v="0"/>
    <x v="1"/>
    <x v="12"/>
    <d v="2004-03-14T00:00:00"/>
    <x v="392"/>
    <n v="0.12"/>
    <x v="0"/>
    <s v="Austin"/>
    <s v=""/>
  </r>
  <r>
    <x v="381"/>
    <s v="Maverick Mehta"/>
    <x v="28"/>
    <x v="0"/>
    <x v="1"/>
    <x v="1"/>
    <x v="1"/>
    <x v="28"/>
    <d v="2007-07-30T00:00:00"/>
    <x v="393"/>
    <n v="0"/>
    <x v="0"/>
    <s v="Seattle"/>
    <s v=""/>
  </r>
  <r>
    <x v="382"/>
    <s v="Austin Edwards"/>
    <x v="12"/>
    <x v="0"/>
    <x v="1"/>
    <x v="1"/>
    <x v="0"/>
    <x v="34"/>
    <d v="2006-09-24T00:00:00"/>
    <x v="394"/>
    <n v="0"/>
    <x v="0"/>
    <s v="Chicago"/>
    <s v=""/>
  </r>
  <r>
    <x v="383"/>
    <s v="Daniel Huang"/>
    <x v="9"/>
    <x v="4"/>
    <x v="3"/>
    <x v="1"/>
    <x v="1"/>
    <x v="11"/>
    <d v="2015-09-03T00:00:00"/>
    <x v="395"/>
    <n v="0.34"/>
    <x v="0"/>
    <s v="Columbus"/>
    <s v=""/>
  </r>
  <r>
    <x v="384"/>
    <s v="Lucas Phan"/>
    <x v="2"/>
    <x v="6"/>
    <x v="0"/>
    <x v="1"/>
    <x v="1"/>
    <x v="37"/>
    <d v="1999-02-19T00:00:00"/>
    <x v="396"/>
    <n v="0.21"/>
    <x v="1"/>
    <s v="Chongqing"/>
    <s v=""/>
  </r>
  <r>
    <x v="385"/>
    <s v="Gabriel Yu"/>
    <x v="1"/>
    <x v="0"/>
    <x v="2"/>
    <x v="1"/>
    <x v="1"/>
    <x v="34"/>
    <d v="2014-06-23T00:00:00"/>
    <x v="397"/>
    <n v="0"/>
    <x v="1"/>
    <s v="Chongqing"/>
    <s v=""/>
  </r>
  <r>
    <x v="165"/>
    <s v="Mason Watson"/>
    <x v="0"/>
    <x v="0"/>
    <x v="3"/>
    <x v="1"/>
    <x v="2"/>
    <x v="30"/>
    <d v="2004-09-14T00:00:00"/>
    <x v="398"/>
    <n v="0.11"/>
    <x v="0"/>
    <s v="Chicago"/>
    <s v=""/>
  </r>
  <r>
    <x v="386"/>
    <s v="Angel Chang"/>
    <x v="23"/>
    <x v="0"/>
    <x v="0"/>
    <x v="1"/>
    <x v="1"/>
    <x v="17"/>
    <d v="2017-07-06T00:00:00"/>
    <x v="399"/>
    <n v="0"/>
    <x v="1"/>
    <s v="Shanghai"/>
    <s v=""/>
  </r>
  <r>
    <x v="387"/>
    <s v="Madeline Coleman"/>
    <x v="0"/>
    <x v="1"/>
    <x v="0"/>
    <x v="0"/>
    <x v="2"/>
    <x v="10"/>
    <d v="2006-04-28T00:00:00"/>
    <x v="400"/>
    <n v="0.13"/>
    <x v="0"/>
    <s v="Chicago"/>
    <d v="2007-08-16T00:00:00"/>
  </r>
  <r>
    <x v="388"/>
    <s v="Thomas Vazquez"/>
    <x v="2"/>
    <x v="5"/>
    <x v="3"/>
    <x v="1"/>
    <x v="3"/>
    <x v="30"/>
    <d v="2014-07-19T00:00:00"/>
    <x v="401"/>
    <n v="0.21"/>
    <x v="2"/>
    <s v="Sao Paulo"/>
    <s v=""/>
  </r>
  <r>
    <x v="389"/>
    <s v="Silas Hunter"/>
    <x v="29"/>
    <x v="0"/>
    <x v="3"/>
    <x v="1"/>
    <x v="0"/>
    <x v="0"/>
    <d v="1998-05-04T00:00:00"/>
    <x v="402"/>
    <n v="0"/>
    <x v="0"/>
    <s v="Chicago"/>
    <s v=""/>
  </r>
  <r>
    <x v="390"/>
    <s v="Nicholas Brooks"/>
    <x v="13"/>
    <x v="3"/>
    <x v="1"/>
    <x v="1"/>
    <x v="2"/>
    <x v="19"/>
    <d v="2017-10-20T00:00:00"/>
    <x v="403"/>
    <n v="0"/>
    <x v="0"/>
    <s v="Phoenix"/>
    <s v=""/>
  </r>
  <r>
    <x v="391"/>
    <s v="Dominic Thomas"/>
    <x v="13"/>
    <x v="6"/>
    <x v="1"/>
    <x v="1"/>
    <x v="2"/>
    <x v="35"/>
    <d v="2005-09-28T00:00:00"/>
    <x v="404"/>
    <n v="0"/>
    <x v="0"/>
    <s v="Austin"/>
    <s v=""/>
  </r>
  <r>
    <x v="392"/>
    <s v="Wesley Adams"/>
    <x v="27"/>
    <x v="0"/>
    <x v="3"/>
    <x v="1"/>
    <x v="2"/>
    <x v="35"/>
    <d v="2003-08-11T00:00:00"/>
    <x v="405"/>
    <n v="0"/>
    <x v="0"/>
    <s v="Seattle"/>
    <s v=""/>
  </r>
  <r>
    <x v="393"/>
    <s v="Ian Wu"/>
    <x v="4"/>
    <x v="6"/>
    <x v="1"/>
    <x v="1"/>
    <x v="1"/>
    <x v="10"/>
    <d v="2012-04-14T00:00:00"/>
    <x v="406"/>
    <n v="0"/>
    <x v="1"/>
    <s v="Chengdu"/>
    <s v=""/>
  </r>
  <r>
    <x v="394"/>
    <s v="Alice Young"/>
    <x v="18"/>
    <x v="5"/>
    <x v="0"/>
    <x v="0"/>
    <x v="2"/>
    <x v="30"/>
    <d v="2008-01-24T00:00:00"/>
    <x v="407"/>
    <n v="0"/>
    <x v="0"/>
    <s v="Chicago"/>
    <s v=""/>
  </r>
  <r>
    <x v="395"/>
    <s v="Logan Carrillo"/>
    <x v="4"/>
    <x v="6"/>
    <x v="0"/>
    <x v="1"/>
    <x v="3"/>
    <x v="29"/>
    <d v="2014-11-30T00:00:00"/>
    <x v="408"/>
    <n v="0"/>
    <x v="0"/>
    <s v="Miami"/>
    <s v=""/>
  </r>
  <r>
    <x v="396"/>
    <s v="Caroline Alexander"/>
    <x v="20"/>
    <x v="4"/>
    <x v="1"/>
    <x v="0"/>
    <x v="0"/>
    <x v="34"/>
    <d v="2020-09-18T00:00:00"/>
    <x v="409"/>
    <n v="0"/>
    <x v="0"/>
    <s v="Columbus"/>
    <s v=""/>
  </r>
  <r>
    <x v="397"/>
    <s v="Serenity Bailey"/>
    <x v="30"/>
    <x v="0"/>
    <x v="1"/>
    <x v="0"/>
    <x v="2"/>
    <x v="0"/>
    <d v="2011-11-21T00:00:00"/>
    <x v="410"/>
    <n v="0"/>
    <x v="0"/>
    <s v="Chicago"/>
    <s v=""/>
  </r>
  <r>
    <x v="398"/>
    <s v="Elena Tan"/>
    <x v="9"/>
    <x v="5"/>
    <x v="1"/>
    <x v="0"/>
    <x v="1"/>
    <x v="2"/>
    <d v="2008-10-13T00:00:00"/>
    <x v="411"/>
    <n v="0.4"/>
    <x v="1"/>
    <s v="Chongqing"/>
    <d v="2019-12-11T00:00:00"/>
  </r>
  <r>
    <x v="399"/>
    <s v="Eliza Adams"/>
    <x v="5"/>
    <x v="2"/>
    <x v="1"/>
    <x v="0"/>
    <x v="2"/>
    <x v="3"/>
    <d v="2021-11-21T00:00:00"/>
    <x v="412"/>
    <n v="0"/>
    <x v="0"/>
    <s v="Chicago"/>
    <s v=""/>
  </r>
  <r>
    <x v="400"/>
    <s v="Alice Xiong"/>
    <x v="9"/>
    <x v="5"/>
    <x v="1"/>
    <x v="0"/>
    <x v="1"/>
    <x v="0"/>
    <d v="2018-09-02T00:00:00"/>
    <x v="413"/>
    <n v="0.34"/>
    <x v="1"/>
    <s v="Chengdu"/>
    <s v=""/>
  </r>
  <r>
    <x v="401"/>
    <s v="Isla Yoon"/>
    <x v="10"/>
    <x v="5"/>
    <x v="0"/>
    <x v="0"/>
    <x v="1"/>
    <x v="2"/>
    <d v="2013-05-10T00:00:00"/>
    <x v="414"/>
    <n v="0"/>
    <x v="0"/>
    <s v="Austin"/>
    <d v="2019-08-04T00:00:00"/>
  </r>
  <r>
    <x v="402"/>
    <s v="Emma Perry"/>
    <x v="29"/>
    <x v="0"/>
    <x v="1"/>
    <x v="0"/>
    <x v="2"/>
    <x v="21"/>
    <d v="2018-01-22T00:00:00"/>
    <x v="415"/>
    <n v="0"/>
    <x v="0"/>
    <s v="Seattle"/>
    <s v=""/>
  </r>
  <r>
    <x v="399"/>
    <s v="Riley Marquez"/>
    <x v="0"/>
    <x v="1"/>
    <x v="0"/>
    <x v="0"/>
    <x v="3"/>
    <x v="38"/>
    <d v="2019-10-18T00:00:00"/>
    <x v="416"/>
    <n v="0.11"/>
    <x v="0"/>
    <s v="Chicago"/>
    <s v=""/>
  </r>
  <r>
    <x v="403"/>
    <s v="Caroline Hu"/>
    <x v="0"/>
    <x v="6"/>
    <x v="2"/>
    <x v="0"/>
    <x v="1"/>
    <x v="11"/>
    <d v="2019-08-18T00:00:00"/>
    <x v="417"/>
    <n v="0.12"/>
    <x v="1"/>
    <s v="Shanghai"/>
    <s v=""/>
  </r>
  <r>
    <x v="404"/>
    <s v="Madison Kumar"/>
    <x v="2"/>
    <x v="3"/>
    <x v="2"/>
    <x v="0"/>
    <x v="1"/>
    <x v="0"/>
    <d v="2010-10-17T00:00:00"/>
    <x v="418"/>
    <n v="0.23"/>
    <x v="1"/>
    <s v="Chengdu"/>
    <s v=""/>
  </r>
  <r>
    <x v="255"/>
    <s v="Matthew Lim"/>
    <x v="4"/>
    <x v="2"/>
    <x v="0"/>
    <x v="1"/>
    <x v="1"/>
    <x v="27"/>
    <d v="1994-02-18T00:00:00"/>
    <x v="419"/>
    <n v="0"/>
    <x v="0"/>
    <s v="Seattle"/>
    <s v=""/>
  </r>
  <r>
    <x v="405"/>
    <s v="Maya Ngo"/>
    <x v="6"/>
    <x v="2"/>
    <x v="2"/>
    <x v="0"/>
    <x v="1"/>
    <x v="0"/>
    <d v="2012-10-20T00:00:00"/>
    <x v="420"/>
    <n v="0.06"/>
    <x v="0"/>
    <s v="Columbus"/>
    <s v=""/>
  </r>
  <r>
    <x v="406"/>
    <s v="Alice Soto"/>
    <x v="7"/>
    <x v="3"/>
    <x v="3"/>
    <x v="0"/>
    <x v="3"/>
    <x v="16"/>
    <d v="1995-04-13T00:00:00"/>
    <x v="421"/>
    <n v="0"/>
    <x v="2"/>
    <s v="Manaus"/>
    <s v=""/>
  </r>
  <r>
    <x v="407"/>
    <s v="Andrew Moore"/>
    <x v="19"/>
    <x v="5"/>
    <x v="1"/>
    <x v="1"/>
    <x v="2"/>
    <x v="40"/>
    <d v="2001-01-02T00:00:00"/>
    <x v="422"/>
    <n v="0"/>
    <x v="0"/>
    <s v="Chicago"/>
    <s v=""/>
  </r>
  <r>
    <x v="408"/>
    <s v="Olivia Harris"/>
    <x v="2"/>
    <x v="2"/>
    <x v="2"/>
    <x v="0"/>
    <x v="2"/>
    <x v="20"/>
    <d v="2020-06-14T00:00:00"/>
    <x v="423"/>
    <n v="0.27"/>
    <x v="0"/>
    <s v="Columbus"/>
    <s v=""/>
  </r>
  <r>
    <x v="409"/>
    <s v="Genesis Banks"/>
    <x v="7"/>
    <x v="1"/>
    <x v="3"/>
    <x v="0"/>
    <x v="2"/>
    <x v="20"/>
    <d v="2012-03-16T00:00:00"/>
    <x v="424"/>
    <n v="0"/>
    <x v="0"/>
    <s v="Chicago"/>
    <s v=""/>
  </r>
  <r>
    <x v="410"/>
    <s v="Victoria Johnson"/>
    <x v="0"/>
    <x v="3"/>
    <x v="3"/>
    <x v="0"/>
    <x v="2"/>
    <x v="0"/>
    <d v="2004-05-28T00:00:00"/>
    <x v="425"/>
    <n v="0.12"/>
    <x v="0"/>
    <s v="Columbus"/>
    <s v=""/>
  </r>
  <r>
    <x v="411"/>
    <s v="Eloise Griffin"/>
    <x v="2"/>
    <x v="2"/>
    <x v="1"/>
    <x v="0"/>
    <x v="2"/>
    <x v="0"/>
    <d v="1995-10-29T00:00:00"/>
    <x v="426"/>
    <n v="0.15"/>
    <x v="0"/>
    <s v="Austin"/>
    <s v=""/>
  </r>
  <r>
    <x v="412"/>
    <s v="Roman Yang"/>
    <x v="6"/>
    <x v="4"/>
    <x v="1"/>
    <x v="1"/>
    <x v="1"/>
    <x v="34"/>
    <d v="2009-12-12T00:00:00"/>
    <x v="427"/>
    <n v="0.08"/>
    <x v="0"/>
    <s v="Phoenix"/>
    <s v=""/>
  </r>
  <r>
    <x v="413"/>
    <s v="Clara Huynh"/>
    <x v="12"/>
    <x v="0"/>
    <x v="2"/>
    <x v="0"/>
    <x v="1"/>
    <x v="38"/>
    <d v="2020-11-18T00:00:00"/>
    <x v="428"/>
    <n v="0"/>
    <x v="1"/>
    <s v="Shanghai"/>
    <s v=""/>
  </r>
  <r>
    <x v="414"/>
    <s v="Kai Flores"/>
    <x v="25"/>
    <x v="5"/>
    <x v="1"/>
    <x v="1"/>
    <x v="3"/>
    <x v="25"/>
    <d v="2017-05-23T00:00:00"/>
    <x v="429"/>
    <n v="0"/>
    <x v="0"/>
    <s v="Seattle"/>
    <s v=""/>
  </r>
  <r>
    <x v="415"/>
    <s v="Jaxson Dinh"/>
    <x v="0"/>
    <x v="6"/>
    <x v="0"/>
    <x v="1"/>
    <x v="1"/>
    <x v="15"/>
    <d v="2001-05-03T00:00:00"/>
    <x v="430"/>
    <n v="0.12"/>
    <x v="1"/>
    <s v="Shanghai"/>
    <d v="2011-12-26T00:00:00"/>
  </r>
  <r>
    <x v="416"/>
    <s v="Sophie Vang"/>
    <x v="0"/>
    <x v="6"/>
    <x v="1"/>
    <x v="0"/>
    <x v="1"/>
    <x v="6"/>
    <d v="2021-09-14T00:00:00"/>
    <x v="431"/>
    <n v="0.14000000000000001"/>
    <x v="1"/>
    <s v="Chongqing"/>
    <s v=""/>
  </r>
  <r>
    <x v="417"/>
    <s v="Axel Jordan"/>
    <x v="7"/>
    <x v="2"/>
    <x v="3"/>
    <x v="1"/>
    <x v="2"/>
    <x v="40"/>
    <d v="2013-02-28T00:00:00"/>
    <x v="432"/>
    <n v="0"/>
    <x v="0"/>
    <s v="Chicago"/>
    <s v=""/>
  </r>
  <r>
    <x v="418"/>
    <s v="Jade Hunter"/>
    <x v="21"/>
    <x v="0"/>
    <x v="3"/>
    <x v="0"/>
    <x v="2"/>
    <x v="34"/>
    <d v="2020-02-05T00:00:00"/>
    <x v="433"/>
    <n v="0"/>
    <x v="0"/>
    <s v="Columbus"/>
    <s v=""/>
  </r>
  <r>
    <x v="419"/>
    <s v="Lydia Williams"/>
    <x v="27"/>
    <x v="0"/>
    <x v="1"/>
    <x v="0"/>
    <x v="0"/>
    <x v="25"/>
    <d v="2014-10-29T00:00:00"/>
    <x v="434"/>
    <n v="0"/>
    <x v="0"/>
    <s v="Chicago"/>
    <s v=""/>
  </r>
  <r>
    <x v="420"/>
    <s v="Emery Chang"/>
    <x v="20"/>
    <x v="4"/>
    <x v="0"/>
    <x v="0"/>
    <x v="1"/>
    <x v="15"/>
    <d v="2000-08-17T00:00:00"/>
    <x v="435"/>
    <n v="0"/>
    <x v="1"/>
    <s v="Chengdu"/>
    <s v=""/>
  </r>
  <r>
    <x v="421"/>
    <s v="Savannah He"/>
    <x v="2"/>
    <x v="0"/>
    <x v="0"/>
    <x v="0"/>
    <x v="1"/>
    <x v="27"/>
    <d v="1996-02-14T00:00:00"/>
    <x v="436"/>
    <n v="0.23"/>
    <x v="1"/>
    <s v="Beijing"/>
    <s v=""/>
  </r>
  <r>
    <x v="422"/>
    <s v="Elias Ahmed"/>
    <x v="9"/>
    <x v="6"/>
    <x v="3"/>
    <x v="1"/>
    <x v="1"/>
    <x v="4"/>
    <d v="2017-08-04T00:00:00"/>
    <x v="437"/>
    <n v="0.36"/>
    <x v="0"/>
    <s v="Chicago"/>
    <s v=""/>
  </r>
  <r>
    <x v="423"/>
    <s v="Samantha Woods"/>
    <x v="7"/>
    <x v="3"/>
    <x v="2"/>
    <x v="0"/>
    <x v="2"/>
    <x v="16"/>
    <d v="2019-12-25T00:00:00"/>
    <x v="438"/>
    <n v="0"/>
    <x v="0"/>
    <s v="Phoenix"/>
    <s v=""/>
  </r>
  <r>
    <x v="424"/>
    <s v="Axel Soto"/>
    <x v="10"/>
    <x v="5"/>
    <x v="3"/>
    <x v="1"/>
    <x v="3"/>
    <x v="30"/>
    <d v="2005-04-22T00:00:00"/>
    <x v="439"/>
    <n v="0"/>
    <x v="2"/>
    <s v="Rio de Janerio"/>
    <s v=""/>
  </r>
  <r>
    <x v="425"/>
    <s v="Amelia Choi"/>
    <x v="6"/>
    <x v="6"/>
    <x v="2"/>
    <x v="0"/>
    <x v="1"/>
    <x v="19"/>
    <d v="2006-06-11T00:00:00"/>
    <x v="440"/>
    <n v="0.09"/>
    <x v="0"/>
    <s v="Miami"/>
    <s v=""/>
  </r>
  <r>
    <x v="426"/>
    <s v="Jacob Khan"/>
    <x v="3"/>
    <x v="0"/>
    <x v="2"/>
    <x v="1"/>
    <x v="1"/>
    <x v="26"/>
    <d v="2008-02-09T00:00:00"/>
    <x v="441"/>
    <n v="0.09"/>
    <x v="1"/>
    <s v="Shanghai"/>
    <s v=""/>
  </r>
  <r>
    <x v="427"/>
    <s v="Luna Taylor"/>
    <x v="32"/>
    <x v="0"/>
    <x v="1"/>
    <x v="0"/>
    <x v="2"/>
    <x v="40"/>
    <d v="2018-07-28T00:00:00"/>
    <x v="442"/>
    <n v="0"/>
    <x v="0"/>
    <s v="Seattle"/>
    <s v=""/>
  </r>
  <r>
    <x v="428"/>
    <s v="Dominic Parker"/>
    <x v="22"/>
    <x v="5"/>
    <x v="0"/>
    <x v="1"/>
    <x v="2"/>
    <x v="39"/>
    <d v="2011-10-04T00:00:00"/>
    <x v="443"/>
    <n v="0"/>
    <x v="0"/>
    <s v="Seattle"/>
    <s v=""/>
  </r>
  <r>
    <x v="429"/>
    <s v="Angel Xiong"/>
    <x v="9"/>
    <x v="0"/>
    <x v="0"/>
    <x v="1"/>
    <x v="1"/>
    <x v="25"/>
    <d v="2015-06-11T00:00:00"/>
    <x v="444"/>
    <n v="0.36"/>
    <x v="1"/>
    <s v="Shanghai"/>
    <s v=""/>
  </r>
  <r>
    <x v="430"/>
    <s v="Emma Cao"/>
    <x v="7"/>
    <x v="3"/>
    <x v="3"/>
    <x v="0"/>
    <x v="1"/>
    <x v="5"/>
    <d v="2019-08-24T00:00:00"/>
    <x v="445"/>
    <n v="0"/>
    <x v="1"/>
    <s v="Chongqing"/>
    <s v=""/>
  </r>
  <r>
    <x v="431"/>
    <s v="Ezekiel Bryant"/>
    <x v="4"/>
    <x v="1"/>
    <x v="1"/>
    <x v="1"/>
    <x v="2"/>
    <x v="0"/>
    <d v="2002-07-19T00:00:00"/>
    <x v="446"/>
    <n v="0"/>
    <x v="0"/>
    <s v="Miami"/>
    <s v=""/>
  </r>
  <r>
    <x v="432"/>
    <s v="Natalie Hwang"/>
    <x v="4"/>
    <x v="1"/>
    <x v="2"/>
    <x v="0"/>
    <x v="1"/>
    <x v="20"/>
    <d v="1999-12-31T00:00:00"/>
    <x v="447"/>
    <n v="0"/>
    <x v="0"/>
    <s v="Phoenix"/>
    <s v=""/>
  </r>
  <r>
    <x v="433"/>
    <s v="Adeline Yang"/>
    <x v="21"/>
    <x v="0"/>
    <x v="3"/>
    <x v="0"/>
    <x v="1"/>
    <x v="26"/>
    <d v="2011-07-20T00:00:00"/>
    <x v="448"/>
    <n v="0"/>
    <x v="1"/>
    <s v="Chongqing"/>
    <s v=""/>
  </r>
  <r>
    <x v="434"/>
    <s v="Allison Roberts"/>
    <x v="9"/>
    <x v="2"/>
    <x v="1"/>
    <x v="0"/>
    <x v="0"/>
    <x v="36"/>
    <d v="2000-08-19T00:00:00"/>
    <x v="449"/>
    <n v="0.38"/>
    <x v="0"/>
    <s v="Columbus"/>
    <s v=""/>
  </r>
  <r>
    <x v="435"/>
    <s v="Andrew Do"/>
    <x v="0"/>
    <x v="1"/>
    <x v="0"/>
    <x v="1"/>
    <x v="1"/>
    <x v="19"/>
    <d v="2021-04-17T00:00:00"/>
    <x v="20"/>
    <n v="0.15"/>
    <x v="0"/>
    <s v="Seattle"/>
    <s v=""/>
  </r>
  <r>
    <x v="436"/>
    <s v="Eliana Grant"/>
    <x v="11"/>
    <x v="5"/>
    <x v="2"/>
    <x v="0"/>
    <x v="2"/>
    <x v="14"/>
    <d v="1994-06-20T00:00:00"/>
    <x v="450"/>
    <n v="0.1"/>
    <x v="0"/>
    <s v="Chicago"/>
    <s v=""/>
  </r>
  <r>
    <x v="437"/>
    <s v="Mila Soto"/>
    <x v="2"/>
    <x v="1"/>
    <x v="0"/>
    <x v="0"/>
    <x v="3"/>
    <x v="13"/>
    <d v="2008-10-07T00:00:00"/>
    <x v="451"/>
    <n v="0.15"/>
    <x v="2"/>
    <s v="Manaus"/>
    <s v=""/>
  </r>
  <r>
    <x v="317"/>
    <s v="Gabriella Johnson"/>
    <x v="3"/>
    <x v="0"/>
    <x v="0"/>
    <x v="0"/>
    <x v="2"/>
    <x v="34"/>
    <d v="2006-03-01T00:00:00"/>
    <x v="452"/>
    <n v="0.05"/>
    <x v="0"/>
    <s v="Seattle"/>
    <d v="2015-08-08T00:00:00"/>
  </r>
  <r>
    <x v="438"/>
    <s v="Jonathan Khan"/>
    <x v="5"/>
    <x v="2"/>
    <x v="1"/>
    <x v="1"/>
    <x v="1"/>
    <x v="25"/>
    <d v="2013-08-30T00:00:00"/>
    <x v="453"/>
    <n v="0"/>
    <x v="1"/>
    <s v="Shanghai"/>
    <s v=""/>
  </r>
  <r>
    <x v="439"/>
    <s v="Elias Dang"/>
    <x v="2"/>
    <x v="5"/>
    <x v="2"/>
    <x v="1"/>
    <x v="1"/>
    <x v="14"/>
    <d v="1995-08-29T00:00:00"/>
    <x v="454"/>
    <n v="0.18"/>
    <x v="1"/>
    <s v="Chengdu"/>
    <s v=""/>
  </r>
  <r>
    <x v="440"/>
    <s v="Theodore Ngo"/>
    <x v="8"/>
    <x v="5"/>
    <x v="0"/>
    <x v="1"/>
    <x v="1"/>
    <x v="0"/>
    <d v="2018-04-29T00:00:00"/>
    <x v="455"/>
    <n v="0"/>
    <x v="1"/>
    <s v="Beijing"/>
    <s v=""/>
  </r>
  <r>
    <x v="441"/>
    <s v="Bella Lopez"/>
    <x v="4"/>
    <x v="6"/>
    <x v="3"/>
    <x v="0"/>
    <x v="3"/>
    <x v="24"/>
    <d v="2013-11-12T00:00:00"/>
    <x v="456"/>
    <n v="0"/>
    <x v="0"/>
    <s v="Chicago"/>
    <s v=""/>
  </r>
  <r>
    <x v="442"/>
    <s v="Luca Truong"/>
    <x v="2"/>
    <x v="6"/>
    <x v="3"/>
    <x v="1"/>
    <x v="1"/>
    <x v="15"/>
    <d v="2004-12-11T00:00:00"/>
    <x v="457"/>
    <n v="0.24"/>
    <x v="1"/>
    <s v="Chongqing"/>
    <s v=""/>
  </r>
  <r>
    <x v="443"/>
    <s v="Nathan Lau"/>
    <x v="20"/>
    <x v="4"/>
    <x v="0"/>
    <x v="1"/>
    <x v="1"/>
    <x v="25"/>
    <d v="2011-02-22T00:00:00"/>
    <x v="458"/>
    <n v="0"/>
    <x v="0"/>
    <s v="Austin"/>
    <d v="2020-07-12T00:00:00"/>
  </r>
  <r>
    <x v="444"/>
    <s v="Henry Campos"/>
    <x v="0"/>
    <x v="4"/>
    <x v="3"/>
    <x v="1"/>
    <x v="3"/>
    <x v="31"/>
    <d v="2009-09-27T00:00:00"/>
    <x v="459"/>
    <n v="0.15"/>
    <x v="0"/>
    <s v="Phoenix"/>
    <s v=""/>
  </r>
  <r>
    <x v="445"/>
    <s v="Connor Bell"/>
    <x v="32"/>
    <x v="0"/>
    <x v="3"/>
    <x v="1"/>
    <x v="0"/>
    <x v="36"/>
    <d v="2000-04-01T00:00:00"/>
    <x v="460"/>
    <n v="0"/>
    <x v="0"/>
    <s v="Austin"/>
    <s v=""/>
  </r>
  <r>
    <x v="446"/>
    <s v="Angel Stewart"/>
    <x v="9"/>
    <x v="1"/>
    <x v="3"/>
    <x v="1"/>
    <x v="2"/>
    <x v="21"/>
    <d v="2019-06-22T00:00:00"/>
    <x v="461"/>
    <n v="0.38"/>
    <x v="0"/>
    <s v="Seattle"/>
    <s v=""/>
  </r>
  <r>
    <x v="447"/>
    <s v="Landon Brown"/>
    <x v="9"/>
    <x v="6"/>
    <x v="3"/>
    <x v="1"/>
    <x v="2"/>
    <x v="3"/>
    <d v="2020-09-27T00:00:00"/>
    <x v="462"/>
    <n v="0.3"/>
    <x v="0"/>
    <s v="Columbus"/>
    <s v=""/>
  </r>
  <r>
    <x v="448"/>
    <s v="Nicholas Rivera"/>
    <x v="2"/>
    <x v="5"/>
    <x v="3"/>
    <x v="1"/>
    <x v="3"/>
    <x v="15"/>
    <d v="2007-04-13T00:00:00"/>
    <x v="463"/>
    <n v="0.23"/>
    <x v="2"/>
    <s v="Sao Paulo"/>
    <s v=""/>
  </r>
  <r>
    <x v="449"/>
    <s v="Gabriel Carter"/>
    <x v="22"/>
    <x v="5"/>
    <x v="1"/>
    <x v="1"/>
    <x v="2"/>
    <x v="4"/>
    <d v="2018-07-18T00:00:00"/>
    <x v="464"/>
    <n v="0"/>
    <x v="0"/>
    <s v="Columbus"/>
    <s v=""/>
  </r>
  <r>
    <x v="450"/>
    <s v="Leilani Baker"/>
    <x v="1"/>
    <x v="0"/>
    <x v="2"/>
    <x v="0"/>
    <x v="2"/>
    <x v="1"/>
    <d v="2010-04-04T00:00:00"/>
    <x v="465"/>
    <n v="0"/>
    <x v="0"/>
    <s v="Seattle"/>
    <s v=""/>
  </r>
  <r>
    <x v="451"/>
    <s v="Ian Flores"/>
    <x v="2"/>
    <x v="5"/>
    <x v="3"/>
    <x v="1"/>
    <x v="3"/>
    <x v="35"/>
    <d v="2019-12-10T00:00:00"/>
    <x v="466"/>
    <n v="0.24"/>
    <x v="2"/>
    <s v="Rio de Janerio"/>
    <s v=""/>
  </r>
  <r>
    <x v="452"/>
    <s v="Hudson Thompson"/>
    <x v="13"/>
    <x v="3"/>
    <x v="1"/>
    <x v="1"/>
    <x v="0"/>
    <x v="23"/>
    <d v="2020-10-20T00:00:00"/>
    <x v="467"/>
    <n v="0"/>
    <x v="0"/>
    <s v="Phoenix"/>
    <s v=""/>
  </r>
  <r>
    <x v="453"/>
    <s v="Ian Miller"/>
    <x v="3"/>
    <x v="0"/>
    <x v="3"/>
    <x v="1"/>
    <x v="0"/>
    <x v="11"/>
    <d v="2016-10-13T00:00:00"/>
    <x v="468"/>
    <n v="0.08"/>
    <x v="0"/>
    <s v="Austin"/>
    <s v=""/>
  </r>
  <r>
    <x v="133"/>
    <s v="Harper Chin"/>
    <x v="10"/>
    <x v="5"/>
    <x v="1"/>
    <x v="0"/>
    <x v="1"/>
    <x v="2"/>
    <d v="2002-07-09T00:00:00"/>
    <x v="469"/>
    <n v="0"/>
    <x v="1"/>
    <s v="Shanghai"/>
    <s v=""/>
  </r>
  <r>
    <x v="454"/>
    <s v="Santiago f Brooks"/>
    <x v="0"/>
    <x v="2"/>
    <x v="3"/>
    <x v="1"/>
    <x v="0"/>
    <x v="10"/>
    <d v="2000-09-01T00:00:00"/>
    <x v="470"/>
    <n v="0.12"/>
    <x v="0"/>
    <s v="Phoenix"/>
    <s v=""/>
  </r>
  <r>
    <x v="455"/>
    <s v="Dylan Dominguez"/>
    <x v="4"/>
    <x v="6"/>
    <x v="0"/>
    <x v="1"/>
    <x v="3"/>
    <x v="34"/>
    <d v="2015-04-07T00:00:00"/>
    <x v="471"/>
    <n v="0"/>
    <x v="2"/>
    <s v="Rio de Janerio"/>
    <s v=""/>
  </r>
  <r>
    <x v="456"/>
    <s v="Everett Lee"/>
    <x v="32"/>
    <x v="0"/>
    <x v="0"/>
    <x v="1"/>
    <x v="1"/>
    <x v="15"/>
    <d v="2010-02-26T00:00:00"/>
    <x v="472"/>
    <n v="0"/>
    <x v="0"/>
    <s v="Columbus"/>
    <s v=""/>
  </r>
  <r>
    <x v="457"/>
    <s v="Madelyn Mehta"/>
    <x v="7"/>
    <x v="2"/>
    <x v="2"/>
    <x v="0"/>
    <x v="1"/>
    <x v="14"/>
    <d v="2005-01-28T00:00:00"/>
    <x v="473"/>
    <n v="0"/>
    <x v="0"/>
    <s v="Phoenix"/>
    <s v=""/>
  </r>
  <r>
    <x v="458"/>
    <s v="Athena Vasquez"/>
    <x v="17"/>
    <x v="5"/>
    <x v="2"/>
    <x v="0"/>
    <x v="3"/>
    <x v="1"/>
    <d v="2014-09-16T00:00:00"/>
    <x v="474"/>
    <n v="0"/>
    <x v="2"/>
    <s v="Rio de Janerio"/>
    <s v=""/>
  </r>
  <r>
    <x v="459"/>
    <s v="William Watson"/>
    <x v="2"/>
    <x v="3"/>
    <x v="2"/>
    <x v="1"/>
    <x v="2"/>
    <x v="12"/>
    <d v="2013-06-04T00:00:00"/>
    <x v="475"/>
    <n v="0.26"/>
    <x v="0"/>
    <s v="Miami"/>
    <s v=""/>
  </r>
  <r>
    <x v="460"/>
    <s v="Everleigh Nunez"/>
    <x v="17"/>
    <x v="5"/>
    <x v="2"/>
    <x v="0"/>
    <x v="3"/>
    <x v="34"/>
    <d v="2021-02-05T00:00:00"/>
    <x v="476"/>
    <n v="0"/>
    <x v="2"/>
    <s v="Manaus"/>
    <s v=""/>
  </r>
  <r>
    <x v="461"/>
    <s v="Leo Fernandez"/>
    <x v="6"/>
    <x v="1"/>
    <x v="0"/>
    <x v="1"/>
    <x v="3"/>
    <x v="36"/>
    <d v="1998-04-28T00:00:00"/>
    <x v="477"/>
    <n v="0.09"/>
    <x v="2"/>
    <s v="Sao Paulo"/>
    <d v="2004-05-15T00:00:00"/>
  </r>
  <r>
    <x v="462"/>
    <s v="Joshua Lin"/>
    <x v="1"/>
    <x v="0"/>
    <x v="0"/>
    <x v="1"/>
    <x v="1"/>
    <x v="17"/>
    <d v="2016-02-05T00:00:00"/>
    <x v="478"/>
    <n v="0"/>
    <x v="1"/>
    <s v="Beijing"/>
    <s v=""/>
  </r>
  <r>
    <x v="463"/>
    <s v="Alexander Rivera"/>
    <x v="4"/>
    <x v="2"/>
    <x v="0"/>
    <x v="1"/>
    <x v="3"/>
    <x v="32"/>
    <d v="2009-04-27T00:00:00"/>
    <x v="479"/>
    <n v="0"/>
    <x v="2"/>
    <s v="Manaus"/>
    <s v=""/>
  </r>
  <r>
    <x v="464"/>
    <s v="David Desai"/>
    <x v="9"/>
    <x v="2"/>
    <x v="2"/>
    <x v="1"/>
    <x v="1"/>
    <x v="40"/>
    <d v="2016-11-22T00:00:00"/>
    <x v="480"/>
    <n v="0.31"/>
    <x v="0"/>
    <s v="Austin"/>
    <s v=""/>
  </r>
  <r>
    <x v="46"/>
    <s v="Aubrey Yoon"/>
    <x v="15"/>
    <x v="4"/>
    <x v="0"/>
    <x v="0"/>
    <x v="1"/>
    <x v="33"/>
    <d v="2005-11-11T00:00:00"/>
    <x v="481"/>
    <n v="0"/>
    <x v="1"/>
    <s v="Chongqing"/>
    <s v=""/>
  </r>
  <r>
    <x v="229"/>
    <s v="Grayson Brown"/>
    <x v="9"/>
    <x v="0"/>
    <x v="3"/>
    <x v="1"/>
    <x v="2"/>
    <x v="31"/>
    <d v="2016-06-22T00:00:00"/>
    <x v="482"/>
    <n v="0.34"/>
    <x v="0"/>
    <s v="Chicago"/>
    <s v=""/>
  </r>
  <r>
    <x v="328"/>
    <s v="Noah Chen"/>
    <x v="0"/>
    <x v="6"/>
    <x v="1"/>
    <x v="1"/>
    <x v="1"/>
    <x v="20"/>
    <d v="2015-03-01T00:00:00"/>
    <x v="483"/>
    <n v="0.15"/>
    <x v="1"/>
    <s v="Beijing"/>
    <s v=""/>
  </r>
  <r>
    <x v="465"/>
    <s v="Ella Nguyen"/>
    <x v="31"/>
    <x v="0"/>
    <x v="3"/>
    <x v="0"/>
    <x v="1"/>
    <x v="33"/>
    <d v="2004-02-10T00:00:00"/>
    <x v="484"/>
    <n v="0"/>
    <x v="1"/>
    <s v="Chongqing"/>
    <s v=""/>
  </r>
  <r>
    <x v="466"/>
    <s v="Athena Jordan"/>
    <x v="27"/>
    <x v="0"/>
    <x v="1"/>
    <x v="0"/>
    <x v="0"/>
    <x v="34"/>
    <d v="2011-02-19T00:00:00"/>
    <x v="485"/>
    <n v="0"/>
    <x v="0"/>
    <s v="Seattle"/>
    <s v=""/>
  </r>
  <r>
    <x v="467"/>
    <s v="Adrian Ruiz"/>
    <x v="4"/>
    <x v="1"/>
    <x v="3"/>
    <x v="1"/>
    <x v="3"/>
    <x v="8"/>
    <d v="2014-09-04T00:00:00"/>
    <x v="486"/>
    <n v="0"/>
    <x v="2"/>
    <s v="Sao Paulo"/>
    <d v="2017-08-11T00:00:00"/>
  </r>
  <r>
    <x v="468"/>
    <s v="Zoe Sanchez"/>
    <x v="4"/>
    <x v="3"/>
    <x v="0"/>
    <x v="0"/>
    <x v="3"/>
    <x v="26"/>
    <d v="2004-12-23T00:00:00"/>
    <x v="487"/>
    <n v="0"/>
    <x v="2"/>
    <s v="Sao Paulo"/>
    <s v=""/>
  </r>
  <r>
    <x v="469"/>
    <s v="Jameson Chen"/>
    <x v="9"/>
    <x v="6"/>
    <x v="0"/>
    <x v="1"/>
    <x v="1"/>
    <x v="38"/>
    <d v="2019-12-05T00:00:00"/>
    <x v="488"/>
    <n v="0.39"/>
    <x v="1"/>
    <s v="Shanghai"/>
    <s v=""/>
  </r>
  <r>
    <x v="470"/>
    <s v="Liliana Soto"/>
    <x v="20"/>
    <x v="4"/>
    <x v="1"/>
    <x v="0"/>
    <x v="3"/>
    <x v="32"/>
    <d v="2010-10-12T00:00:00"/>
    <x v="489"/>
    <n v="0"/>
    <x v="0"/>
    <s v="Austin"/>
    <s v=""/>
  </r>
  <r>
    <x v="66"/>
    <s v="Lincoln Reyes"/>
    <x v="3"/>
    <x v="0"/>
    <x v="1"/>
    <x v="1"/>
    <x v="3"/>
    <x v="33"/>
    <d v="1998-08-03T00:00:00"/>
    <x v="490"/>
    <n v="0.09"/>
    <x v="0"/>
    <s v="Seattle"/>
    <s v=""/>
  </r>
  <r>
    <x v="471"/>
    <s v="Grayson Soto"/>
    <x v="20"/>
    <x v="4"/>
    <x v="1"/>
    <x v="1"/>
    <x v="3"/>
    <x v="8"/>
    <d v="2015-08-03T00:00:00"/>
    <x v="491"/>
    <n v="0"/>
    <x v="0"/>
    <s v="Columbus"/>
    <s v=""/>
  </r>
  <r>
    <x v="472"/>
    <s v="Julia Morris"/>
    <x v="0"/>
    <x v="4"/>
    <x v="3"/>
    <x v="0"/>
    <x v="2"/>
    <x v="33"/>
    <d v="2008-10-18T00:00:00"/>
    <x v="492"/>
    <n v="0.11"/>
    <x v="0"/>
    <s v="Phoenix"/>
    <s v=""/>
  </r>
  <r>
    <x v="473"/>
    <s v="Ava Ortiz"/>
    <x v="14"/>
    <x v="0"/>
    <x v="1"/>
    <x v="0"/>
    <x v="3"/>
    <x v="26"/>
    <d v="2004-07-20T00:00:00"/>
    <x v="493"/>
    <n v="0"/>
    <x v="0"/>
    <s v="Columbus"/>
    <s v=""/>
  </r>
  <r>
    <x v="474"/>
    <s v="Carson Chau"/>
    <x v="2"/>
    <x v="1"/>
    <x v="3"/>
    <x v="1"/>
    <x v="1"/>
    <x v="32"/>
    <d v="2007-10-12T00:00:00"/>
    <x v="494"/>
    <n v="0.24"/>
    <x v="1"/>
    <s v="Chongqing"/>
    <s v=""/>
  </r>
  <r>
    <x v="475"/>
    <s v="Lillian Chen"/>
    <x v="0"/>
    <x v="6"/>
    <x v="0"/>
    <x v="0"/>
    <x v="1"/>
    <x v="6"/>
    <d v="2020-04-09T00:00:00"/>
    <x v="495"/>
    <n v="0.1"/>
    <x v="0"/>
    <s v="Columbus"/>
    <s v=""/>
  </r>
  <r>
    <x v="476"/>
    <s v="Josiah Lewis"/>
    <x v="6"/>
    <x v="0"/>
    <x v="0"/>
    <x v="1"/>
    <x v="2"/>
    <x v="30"/>
    <d v="2021-08-11T00:00:00"/>
    <x v="496"/>
    <n v="0.1"/>
    <x v="0"/>
    <s v="Austin"/>
    <s v=""/>
  </r>
  <r>
    <x v="477"/>
    <s v="Claire Jones"/>
    <x v="17"/>
    <x v="5"/>
    <x v="3"/>
    <x v="0"/>
    <x v="2"/>
    <x v="38"/>
    <d v="2019-03-12T00:00:00"/>
    <x v="497"/>
    <n v="0"/>
    <x v="0"/>
    <s v="Seattle"/>
    <s v=""/>
  </r>
  <r>
    <x v="478"/>
    <s v="Jeremiah Lu"/>
    <x v="23"/>
    <x v="0"/>
    <x v="1"/>
    <x v="1"/>
    <x v="1"/>
    <x v="2"/>
    <d v="2001-03-06T00:00:00"/>
    <x v="498"/>
    <n v="0"/>
    <x v="1"/>
    <s v="Shanghai"/>
    <s v=""/>
  </r>
  <r>
    <x v="479"/>
    <s v="Nova Hill"/>
    <x v="4"/>
    <x v="3"/>
    <x v="1"/>
    <x v="0"/>
    <x v="2"/>
    <x v="16"/>
    <d v="2018-03-10T00:00:00"/>
    <x v="499"/>
    <n v="0"/>
    <x v="0"/>
    <s v="Chicago"/>
    <s v=""/>
  </r>
  <r>
    <x v="480"/>
    <s v="Peyton Cruz"/>
    <x v="25"/>
    <x v="5"/>
    <x v="1"/>
    <x v="0"/>
    <x v="3"/>
    <x v="23"/>
    <d v="2016-05-26T00:00:00"/>
    <x v="500"/>
    <n v="0"/>
    <x v="2"/>
    <s v="Sao Paulo"/>
    <s v=""/>
  </r>
  <r>
    <x v="481"/>
    <s v="Naomi Zhao"/>
    <x v="9"/>
    <x v="4"/>
    <x v="2"/>
    <x v="0"/>
    <x v="1"/>
    <x v="15"/>
    <d v="2021-09-22T00:00:00"/>
    <x v="501"/>
    <n v="0.32"/>
    <x v="0"/>
    <s v="Miami"/>
    <s v=""/>
  </r>
  <r>
    <x v="482"/>
    <s v="Rylee Bui"/>
    <x v="7"/>
    <x v="3"/>
    <x v="3"/>
    <x v="0"/>
    <x v="1"/>
    <x v="0"/>
    <d v="2011-12-22T00:00:00"/>
    <x v="502"/>
    <n v="0"/>
    <x v="1"/>
    <s v="Chongqing"/>
    <s v=""/>
  </r>
  <r>
    <x v="483"/>
    <s v="Andrew Reed"/>
    <x v="27"/>
    <x v="0"/>
    <x v="3"/>
    <x v="1"/>
    <x v="0"/>
    <x v="21"/>
    <d v="2019-06-17T00:00:00"/>
    <x v="503"/>
    <n v="0"/>
    <x v="0"/>
    <s v="Miami"/>
    <d v="2022-04-11T00:00:00"/>
  </r>
  <r>
    <x v="484"/>
    <s v="Brooklyn Collins"/>
    <x v="0"/>
    <x v="1"/>
    <x v="3"/>
    <x v="0"/>
    <x v="0"/>
    <x v="1"/>
    <d v="2018-10-27T00:00:00"/>
    <x v="504"/>
    <n v="0.11"/>
    <x v="0"/>
    <s v="Austin"/>
    <s v=""/>
  </r>
  <r>
    <x v="485"/>
    <s v="John Jung"/>
    <x v="4"/>
    <x v="2"/>
    <x v="2"/>
    <x v="1"/>
    <x v="1"/>
    <x v="20"/>
    <d v="2018-03-12T00:00:00"/>
    <x v="505"/>
    <n v="0"/>
    <x v="1"/>
    <s v="Shanghai"/>
    <s v=""/>
  </r>
  <r>
    <x v="486"/>
    <s v="Samantha Aguilar"/>
    <x v="6"/>
    <x v="3"/>
    <x v="2"/>
    <x v="0"/>
    <x v="3"/>
    <x v="30"/>
    <d v="2010-04-24T00:00:00"/>
    <x v="506"/>
    <n v="0.06"/>
    <x v="0"/>
    <s v="Seattle"/>
    <s v=""/>
  </r>
  <r>
    <x v="487"/>
    <s v="Madeline Acosta"/>
    <x v="26"/>
    <x v="2"/>
    <x v="2"/>
    <x v="0"/>
    <x v="3"/>
    <x v="3"/>
    <d v="2021-02-09T00:00:00"/>
    <x v="507"/>
    <n v="0"/>
    <x v="2"/>
    <s v="Sao Paulo"/>
    <s v=""/>
  </r>
  <r>
    <x v="488"/>
    <s v="Ethan Joseph"/>
    <x v="12"/>
    <x v="0"/>
    <x v="0"/>
    <x v="1"/>
    <x v="2"/>
    <x v="15"/>
    <d v="2018-05-28T00:00:00"/>
    <x v="508"/>
    <n v="0"/>
    <x v="0"/>
    <s v="Columbus"/>
    <s v=""/>
  </r>
  <r>
    <x v="489"/>
    <s v="Miles Mehta"/>
    <x v="6"/>
    <x v="1"/>
    <x v="1"/>
    <x v="1"/>
    <x v="1"/>
    <x v="2"/>
    <d v="2018-05-19T00:00:00"/>
    <x v="509"/>
    <n v="7.0000000000000007E-2"/>
    <x v="1"/>
    <s v="Chongqing"/>
    <s v=""/>
  </r>
  <r>
    <x v="490"/>
    <s v="Joshua Juarez"/>
    <x v="13"/>
    <x v="1"/>
    <x v="1"/>
    <x v="1"/>
    <x v="3"/>
    <x v="30"/>
    <d v="2015-05-05T00:00:00"/>
    <x v="510"/>
    <n v="0"/>
    <x v="2"/>
    <s v="Sao Paulo"/>
    <s v=""/>
  </r>
  <r>
    <x v="491"/>
    <s v="Matthew Howard"/>
    <x v="2"/>
    <x v="4"/>
    <x v="1"/>
    <x v="1"/>
    <x v="2"/>
    <x v="2"/>
    <d v="2021-10-17T00:00:00"/>
    <x v="511"/>
    <n v="0.3"/>
    <x v="0"/>
    <s v="Columbus"/>
    <s v=""/>
  </r>
  <r>
    <x v="492"/>
    <s v="Jade Figueroa"/>
    <x v="4"/>
    <x v="2"/>
    <x v="1"/>
    <x v="0"/>
    <x v="3"/>
    <x v="29"/>
    <d v="2012-05-14T00:00:00"/>
    <x v="512"/>
    <n v="0"/>
    <x v="2"/>
    <s v="Rio de Janerio"/>
    <s v=""/>
  </r>
  <r>
    <x v="493"/>
    <s v="Everett Morales"/>
    <x v="29"/>
    <x v="0"/>
    <x v="2"/>
    <x v="1"/>
    <x v="3"/>
    <x v="4"/>
    <d v="2014-07-10T00:00:00"/>
    <x v="513"/>
    <n v="0"/>
    <x v="2"/>
    <s v="Rio de Janerio"/>
    <s v=""/>
  </r>
  <r>
    <x v="48"/>
    <s v="Genesis Hunter"/>
    <x v="6"/>
    <x v="1"/>
    <x v="3"/>
    <x v="0"/>
    <x v="2"/>
    <x v="35"/>
    <d v="1999-04-22T00:00:00"/>
    <x v="514"/>
    <n v="0.05"/>
    <x v="0"/>
    <s v="Chicago"/>
    <s v=""/>
  </r>
  <r>
    <x v="494"/>
    <s v="Henry Figueroa"/>
    <x v="0"/>
    <x v="1"/>
    <x v="1"/>
    <x v="1"/>
    <x v="3"/>
    <x v="30"/>
    <d v="2010-07-19T00:00:00"/>
    <x v="515"/>
    <n v="0.15"/>
    <x v="2"/>
    <s v="Manaus"/>
    <s v=""/>
  </r>
  <r>
    <x v="495"/>
    <s v="Nicholas Song"/>
    <x v="13"/>
    <x v="6"/>
    <x v="1"/>
    <x v="1"/>
    <x v="1"/>
    <x v="27"/>
    <d v="1999-05-23T00:00:00"/>
    <x v="516"/>
    <n v="0"/>
    <x v="1"/>
    <s v="Chengdu"/>
    <d v="2015-11-30T00:00:00"/>
  </r>
  <r>
    <x v="496"/>
    <s v="Jack Alexander"/>
    <x v="9"/>
    <x v="0"/>
    <x v="1"/>
    <x v="1"/>
    <x v="2"/>
    <x v="16"/>
    <d v="2006-05-29T00:00:00"/>
    <x v="517"/>
    <n v="0.36"/>
    <x v="0"/>
    <s v="Miami"/>
    <s v=""/>
  </r>
  <r>
    <x v="497"/>
    <s v="Jameson Foster"/>
    <x v="7"/>
    <x v="6"/>
    <x v="1"/>
    <x v="1"/>
    <x v="2"/>
    <x v="21"/>
    <d v="2021-07-18T00:00:00"/>
    <x v="518"/>
    <n v="0"/>
    <x v="0"/>
    <s v="Columbus"/>
    <s v=""/>
  </r>
  <r>
    <x v="498"/>
    <s v="Leonardo Lo"/>
    <x v="10"/>
    <x v="5"/>
    <x v="2"/>
    <x v="1"/>
    <x v="1"/>
    <x v="7"/>
    <d v="2021-11-15T00:00:00"/>
    <x v="519"/>
    <n v="0"/>
    <x v="1"/>
    <s v="Chongqing"/>
    <s v=""/>
  </r>
  <r>
    <x v="499"/>
    <s v="Ella Huang"/>
    <x v="9"/>
    <x v="6"/>
    <x v="3"/>
    <x v="0"/>
    <x v="1"/>
    <x v="15"/>
    <d v="2016-02-28T00:00:00"/>
    <x v="520"/>
    <n v="0.31"/>
    <x v="0"/>
    <s v="Chicago"/>
    <s v=""/>
  </r>
  <r>
    <x v="71"/>
    <s v="Liam Jordan"/>
    <x v="3"/>
    <x v="0"/>
    <x v="1"/>
    <x v="1"/>
    <x v="2"/>
    <x v="21"/>
    <d v="2020-08-08T00:00:00"/>
    <x v="521"/>
    <n v="0.09"/>
    <x v="0"/>
    <s v="Phoenix"/>
    <s v=""/>
  </r>
  <r>
    <x v="500"/>
    <s v="Isaac Woods"/>
    <x v="6"/>
    <x v="2"/>
    <x v="3"/>
    <x v="1"/>
    <x v="2"/>
    <x v="21"/>
    <d v="2021-01-08T00:00:00"/>
    <x v="522"/>
    <n v="0.1"/>
    <x v="0"/>
    <s v="Miami"/>
    <s v=""/>
  </r>
  <r>
    <x v="501"/>
    <s v="Luke Wilson"/>
    <x v="29"/>
    <x v="0"/>
    <x v="2"/>
    <x v="1"/>
    <x v="2"/>
    <x v="8"/>
    <d v="2016-05-24T00:00:00"/>
    <x v="523"/>
    <n v="0"/>
    <x v="0"/>
    <s v="Miami"/>
    <s v=""/>
  </r>
  <r>
    <x v="502"/>
    <s v="Lyla Alvarez"/>
    <x v="30"/>
    <x v="0"/>
    <x v="0"/>
    <x v="0"/>
    <x v="3"/>
    <x v="0"/>
    <d v="1994-08-30T00:00:00"/>
    <x v="524"/>
    <n v="0"/>
    <x v="0"/>
    <s v="Phoenix"/>
    <s v=""/>
  </r>
  <r>
    <x v="503"/>
    <s v="Caleb Flores"/>
    <x v="6"/>
    <x v="4"/>
    <x v="1"/>
    <x v="1"/>
    <x v="3"/>
    <x v="8"/>
    <d v="2013-08-13T00:00:00"/>
    <x v="525"/>
    <n v="0.06"/>
    <x v="2"/>
    <s v="Rio de Janerio"/>
    <s v=""/>
  </r>
  <r>
    <x v="504"/>
    <s v="Angel Lin"/>
    <x v="32"/>
    <x v="0"/>
    <x v="1"/>
    <x v="1"/>
    <x v="1"/>
    <x v="5"/>
    <d v="2020-12-24T00:00:00"/>
    <x v="526"/>
    <n v="0"/>
    <x v="0"/>
    <s v="Chicago"/>
    <s v=""/>
  </r>
  <r>
    <x v="474"/>
    <s v="Easton Moore"/>
    <x v="3"/>
    <x v="0"/>
    <x v="0"/>
    <x v="1"/>
    <x v="2"/>
    <x v="27"/>
    <d v="2013-05-23T00:00:00"/>
    <x v="527"/>
    <n v="0.09"/>
    <x v="0"/>
    <s v="Seattle"/>
    <s v=""/>
  </r>
  <r>
    <x v="505"/>
    <s v="Kinsley Collins"/>
    <x v="18"/>
    <x v="5"/>
    <x v="2"/>
    <x v="0"/>
    <x v="2"/>
    <x v="21"/>
    <d v="2018-11-14T00:00:00"/>
    <x v="528"/>
    <n v="0"/>
    <x v="0"/>
    <s v="Phoenix"/>
    <s v=""/>
  </r>
  <r>
    <x v="506"/>
    <s v="Brooklyn Salazar"/>
    <x v="30"/>
    <x v="0"/>
    <x v="1"/>
    <x v="0"/>
    <x v="3"/>
    <x v="18"/>
    <d v="2011-03-01T00:00:00"/>
    <x v="529"/>
    <n v="0"/>
    <x v="0"/>
    <s v="Austin"/>
    <s v=""/>
  </r>
  <r>
    <x v="507"/>
    <s v="Scarlett Jenkins"/>
    <x v="9"/>
    <x v="0"/>
    <x v="0"/>
    <x v="0"/>
    <x v="2"/>
    <x v="26"/>
    <d v="2011-11-09T00:00:00"/>
    <x v="530"/>
    <n v="0.32"/>
    <x v="0"/>
    <s v="Miami"/>
    <s v=""/>
  </r>
  <r>
    <x v="508"/>
    <s v="Melody Chin"/>
    <x v="0"/>
    <x v="1"/>
    <x v="3"/>
    <x v="0"/>
    <x v="1"/>
    <x v="19"/>
    <d v="2006-10-15T00:00:00"/>
    <x v="531"/>
    <n v="0.11"/>
    <x v="0"/>
    <s v="Chicago"/>
    <s v=""/>
  </r>
  <r>
    <x v="509"/>
    <s v="Eloise Alexander"/>
    <x v="9"/>
    <x v="4"/>
    <x v="3"/>
    <x v="0"/>
    <x v="0"/>
    <x v="21"/>
    <d v="2018-01-21T00:00:00"/>
    <x v="532"/>
    <n v="0.3"/>
    <x v="0"/>
    <s v="Seattle"/>
    <s v=""/>
  </r>
  <r>
    <x v="510"/>
    <s v="Carter Turner"/>
    <x v="4"/>
    <x v="6"/>
    <x v="3"/>
    <x v="1"/>
    <x v="2"/>
    <x v="29"/>
    <d v="2015-11-17T00:00:00"/>
    <x v="533"/>
    <n v="0"/>
    <x v="0"/>
    <s v="Phoenix"/>
    <s v=""/>
  </r>
  <r>
    <x v="511"/>
    <s v="Andrew Ma"/>
    <x v="16"/>
    <x v="4"/>
    <x v="3"/>
    <x v="1"/>
    <x v="1"/>
    <x v="11"/>
    <d v="2017-09-24T00:00:00"/>
    <x v="534"/>
    <n v="0"/>
    <x v="1"/>
    <s v="Chongqing"/>
    <s v=""/>
  </r>
  <r>
    <x v="512"/>
    <s v="Hailey Xi"/>
    <x v="6"/>
    <x v="3"/>
    <x v="3"/>
    <x v="0"/>
    <x v="1"/>
    <x v="27"/>
    <d v="2021-11-19T00:00:00"/>
    <x v="535"/>
    <n v="0.08"/>
    <x v="1"/>
    <s v="Chongqing"/>
    <s v=""/>
  </r>
  <r>
    <x v="513"/>
    <s v="Aiden Le"/>
    <x v="21"/>
    <x v="0"/>
    <x v="3"/>
    <x v="1"/>
    <x v="1"/>
    <x v="0"/>
    <d v="1994-12-24T00:00:00"/>
    <x v="536"/>
    <n v="0"/>
    <x v="0"/>
    <s v="Austin"/>
    <s v=""/>
  </r>
  <r>
    <x v="514"/>
    <s v="Christopher Lim"/>
    <x v="2"/>
    <x v="0"/>
    <x v="0"/>
    <x v="1"/>
    <x v="1"/>
    <x v="0"/>
    <d v="2007-03-13T00:00:00"/>
    <x v="537"/>
    <n v="0.24"/>
    <x v="1"/>
    <s v="Shanghai"/>
    <s v=""/>
  </r>
  <r>
    <x v="515"/>
    <s v="James Castillo"/>
    <x v="9"/>
    <x v="0"/>
    <x v="1"/>
    <x v="1"/>
    <x v="3"/>
    <x v="10"/>
    <d v="2001-07-19T00:00:00"/>
    <x v="538"/>
    <n v="0.33"/>
    <x v="2"/>
    <s v="Manaus"/>
    <s v=""/>
  </r>
  <r>
    <x v="516"/>
    <s v="Greyson Dang"/>
    <x v="25"/>
    <x v="5"/>
    <x v="1"/>
    <x v="1"/>
    <x v="1"/>
    <x v="33"/>
    <d v="2009-05-11T00:00:00"/>
    <x v="539"/>
    <n v="0"/>
    <x v="1"/>
    <s v="Beijing"/>
    <s v=""/>
  </r>
  <r>
    <x v="517"/>
    <s v="Hannah King"/>
    <x v="6"/>
    <x v="3"/>
    <x v="2"/>
    <x v="0"/>
    <x v="2"/>
    <x v="11"/>
    <d v="2014-10-07T00:00:00"/>
    <x v="540"/>
    <n v="7.0000000000000007E-2"/>
    <x v="0"/>
    <s v="Chicago"/>
    <s v=""/>
  </r>
  <r>
    <x v="518"/>
    <s v="Wesley Dominguez"/>
    <x v="11"/>
    <x v="5"/>
    <x v="3"/>
    <x v="1"/>
    <x v="3"/>
    <x v="15"/>
    <d v="2018-04-27T00:00:00"/>
    <x v="541"/>
    <n v="0.12"/>
    <x v="0"/>
    <s v="Chicago"/>
    <s v=""/>
  </r>
  <r>
    <x v="519"/>
    <s v="Dominic Hu"/>
    <x v="6"/>
    <x v="3"/>
    <x v="2"/>
    <x v="1"/>
    <x v="1"/>
    <x v="8"/>
    <d v="2012-02-13T00:00:00"/>
    <x v="542"/>
    <n v="7.0000000000000007E-2"/>
    <x v="1"/>
    <s v="Shanghai"/>
    <s v=""/>
  </r>
  <r>
    <x v="520"/>
    <s v="Nora Park"/>
    <x v="2"/>
    <x v="3"/>
    <x v="2"/>
    <x v="0"/>
    <x v="1"/>
    <x v="7"/>
    <d v="2017-06-28T00:00:00"/>
    <x v="543"/>
    <n v="0.2"/>
    <x v="0"/>
    <s v="Columbus"/>
    <s v=""/>
  </r>
  <r>
    <x v="521"/>
    <s v="Audrey Hwang"/>
    <x v="4"/>
    <x v="3"/>
    <x v="2"/>
    <x v="0"/>
    <x v="1"/>
    <x v="15"/>
    <d v="2020-06-17T00:00:00"/>
    <x v="544"/>
    <n v="0"/>
    <x v="1"/>
    <s v="Beijing"/>
    <s v=""/>
  </r>
  <r>
    <x v="100"/>
    <s v="Ella Jenkins"/>
    <x v="13"/>
    <x v="1"/>
    <x v="2"/>
    <x v="0"/>
    <x v="2"/>
    <x v="27"/>
    <d v="2019-12-20T00:00:00"/>
    <x v="545"/>
    <n v="0"/>
    <x v="0"/>
    <s v="Phoenix"/>
    <s v=""/>
  </r>
  <r>
    <x v="522"/>
    <s v="Peyton Owens"/>
    <x v="8"/>
    <x v="5"/>
    <x v="2"/>
    <x v="0"/>
    <x v="2"/>
    <x v="35"/>
    <d v="2014-09-25T00:00:00"/>
    <x v="546"/>
    <n v="0"/>
    <x v="0"/>
    <s v="Chicago"/>
    <s v=""/>
  </r>
  <r>
    <x v="523"/>
    <s v="Alice Lopez"/>
    <x v="22"/>
    <x v="5"/>
    <x v="2"/>
    <x v="0"/>
    <x v="3"/>
    <x v="35"/>
    <d v="2009-06-27T00:00:00"/>
    <x v="547"/>
    <n v="0"/>
    <x v="0"/>
    <s v="Seattle"/>
    <s v=""/>
  </r>
  <r>
    <x v="524"/>
    <s v="Dominic Le"/>
    <x v="9"/>
    <x v="6"/>
    <x v="3"/>
    <x v="1"/>
    <x v="1"/>
    <x v="12"/>
    <d v="2014-10-04T00:00:00"/>
    <x v="548"/>
    <n v="0.35"/>
    <x v="1"/>
    <s v="Chongqing"/>
    <s v=""/>
  </r>
  <r>
    <x v="525"/>
    <s v="Ezra Ortiz"/>
    <x v="10"/>
    <x v="5"/>
    <x v="0"/>
    <x v="1"/>
    <x v="3"/>
    <x v="12"/>
    <d v="2012-01-21T00:00:00"/>
    <x v="549"/>
    <n v="0"/>
    <x v="0"/>
    <s v="Miami"/>
    <s v=""/>
  </r>
  <r>
    <x v="526"/>
    <s v="Grayson Luu"/>
    <x v="10"/>
    <x v="5"/>
    <x v="0"/>
    <x v="1"/>
    <x v="1"/>
    <x v="0"/>
    <d v="2011-04-30T00:00:00"/>
    <x v="550"/>
    <n v="0"/>
    <x v="1"/>
    <s v="Shanghai"/>
    <s v=""/>
  </r>
  <r>
    <x v="527"/>
    <s v="Brooks Stewart"/>
    <x v="16"/>
    <x v="4"/>
    <x v="1"/>
    <x v="1"/>
    <x v="0"/>
    <x v="15"/>
    <d v="2015-12-19T00:00:00"/>
    <x v="551"/>
    <n v="0"/>
    <x v="0"/>
    <s v="Columbus"/>
    <s v=""/>
  </r>
  <r>
    <x v="528"/>
    <s v="Naomi Xi"/>
    <x v="2"/>
    <x v="1"/>
    <x v="3"/>
    <x v="0"/>
    <x v="1"/>
    <x v="26"/>
    <d v="2002-02-17T00:00:00"/>
    <x v="552"/>
    <n v="0.2"/>
    <x v="1"/>
    <s v="Chongqing"/>
    <s v=""/>
  </r>
  <r>
    <x v="529"/>
    <s v="Silas Estrada"/>
    <x v="30"/>
    <x v="0"/>
    <x v="3"/>
    <x v="1"/>
    <x v="3"/>
    <x v="37"/>
    <d v="2016-06-24T00:00:00"/>
    <x v="553"/>
    <n v="0"/>
    <x v="2"/>
    <s v="Rio de Janerio"/>
    <s v=""/>
  </r>
  <r>
    <x v="530"/>
    <s v="Skylar Ayala"/>
    <x v="0"/>
    <x v="1"/>
    <x v="3"/>
    <x v="0"/>
    <x v="3"/>
    <x v="0"/>
    <d v="2017-02-06T00:00:00"/>
    <x v="554"/>
    <n v="0.12"/>
    <x v="0"/>
    <s v="Phoenix"/>
    <s v=""/>
  </r>
  <r>
    <x v="531"/>
    <s v="Lydia Huynh"/>
    <x v="5"/>
    <x v="2"/>
    <x v="2"/>
    <x v="0"/>
    <x v="1"/>
    <x v="15"/>
    <d v="2000-08-16T00:00:00"/>
    <x v="555"/>
    <n v="0"/>
    <x v="0"/>
    <s v="Chicago"/>
    <s v=""/>
  </r>
  <r>
    <x v="92"/>
    <s v="Hazel Cortez"/>
    <x v="16"/>
    <x v="4"/>
    <x v="0"/>
    <x v="0"/>
    <x v="3"/>
    <x v="27"/>
    <d v="2021-04-18T00:00:00"/>
    <x v="556"/>
    <n v="0"/>
    <x v="2"/>
    <s v="Sao Paulo"/>
    <s v=""/>
  </r>
  <r>
    <x v="532"/>
    <s v="Everleigh Adams"/>
    <x v="13"/>
    <x v="6"/>
    <x v="1"/>
    <x v="0"/>
    <x v="2"/>
    <x v="29"/>
    <d v="2020-03-14T00:00:00"/>
    <x v="557"/>
    <n v="0"/>
    <x v="0"/>
    <s v="Chicago"/>
    <s v=""/>
  </r>
  <r>
    <x v="230"/>
    <s v="Layla Salazar"/>
    <x v="29"/>
    <x v="0"/>
    <x v="3"/>
    <x v="0"/>
    <x v="3"/>
    <x v="1"/>
    <d v="2014-03-19T00:00:00"/>
    <x v="558"/>
    <n v="0"/>
    <x v="0"/>
    <s v="Seattle"/>
    <s v=""/>
  </r>
  <r>
    <x v="533"/>
    <s v="Willow Chen"/>
    <x v="6"/>
    <x v="3"/>
    <x v="3"/>
    <x v="0"/>
    <x v="1"/>
    <x v="2"/>
    <d v="2012-09-03T00:00:00"/>
    <x v="559"/>
    <n v="0.08"/>
    <x v="0"/>
    <s v="Austin"/>
    <s v=""/>
  </r>
  <r>
    <x v="534"/>
    <s v="Penelope Griffin"/>
    <x v="2"/>
    <x v="2"/>
    <x v="1"/>
    <x v="0"/>
    <x v="2"/>
    <x v="22"/>
    <d v="2021-01-23T00:00:00"/>
    <x v="560"/>
    <n v="0.26"/>
    <x v="0"/>
    <s v="Seattle"/>
    <s v=""/>
  </r>
  <r>
    <x v="535"/>
    <s v="Lillian Romero"/>
    <x v="2"/>
    <x v="5"/>
    <x v="3"/>
    <x v="0"/>
    <x v="3"/>
    <x v="5"/>
    <d v="2018-12-07T00:00:00"/>
    <x v="561"/>
    <n v="0.17"/>
    <x v="0"/>
    <s v="Austin"/>
    <s v=""/>
  </r>
  <r>
    <x v="536"/>
    <s v="Stella Wu"/>
    <x v="0"/>
    <x v="6"/>
    <x v="2"/>
    <x v="0"/>
    <x v="1"/>
    <x v="25"/>
    <d v="2014-02-20T00:00:00"/>
    <x v="562"/>
    <n v="0.14000000000000001"/>
    <x v="0"/>
    <s v="Phoenix"/>
    <s v=""/>
  </r>
  <r>
    <x v="415"/>
    <s v="Parker Vang"/>
    <x v="7"/>
    <x v="2"/>
    <x v="3"/>
    <x v="1"/>
    <x v="1"/>
    <x v="28"/>
    <d v="2016-12-17T00:00:00"/>
    <x v="563"/>
    <n v="0"/>
    <x v="0"/>
    <s v="Miami"/>
    <s v=""/>
  </r>
  <r>
    <x v="537"/>
    <s v="Mila Roberts"/>
    <x v="15"/>
    <x v="4"/>
    <x v="3"/>
    <x v="0"/>
    <x v="2"/>
    <x v="23"/>
    <d v="2017-01-26T00:00:00"/>
    <x v="564"/>
    <n v="0"/>
    <x v="0"/>
    <s v="Phoenix"/>
    <s v=""/>
  </r>
  <r>
    <x v="538"/>
    <s v="Isaac Liu"/>
    <x v="17"/>
    <x v="5"/>
    <x v="1"/>
    <x v="1"/>
    <x v="1"/>
    <x v="33"/>
    <d v="1992-10-13T00:00:00"/>
    <x v="565"/>
    <n v="0"/>
    <x v="1"/>
    <s v="Chongqing"/>
    <s v=""/>
  </r>
  <r>
    <x v="539"/>
    <s v="Jacob Doan"/>
    <x v="13"/>
    <x v="2"/>
    <x v="2"/>
    <x v="1"/>
    <x v="1"/>
    <x v="0"/>
    <d v="2021-08-02T00:00:00"/>
    <x v="566"/>
    <n v="0"/>
    <x v="0"/>
    <s v="Miami"/>
    <s v=""/>
  </r>
  <r>
    <x v="124"/>
    <s v="Raelynn Ma"/>
    <x v="4"/>
    <x v="1"/>
    <x v="2"/>
    <x v="0"/>
    <x v="1"/>
    <x v="29"/>
    <d v="2015-10-08T00:00:00"/>
    <x v="567"/>
    <n v="0"/>
    <x v="0"/>
    <s v="Miami"/>
    <s v=""/>
  </r>
  <r>
    <x v="540"/>
    <s v="Jameson Juarez"/>
    <x v="25"/>
    <x v="5"/>
    <x v="2"/>
    <x v="1"/>
    <x v="3"/>
    <x v="39"/>
    <d v="1994-10-09T00:00:00"/>
    <x v="568"/>
    <n v="0"/>
    <x v="0"/>
    <s v="Miami"/>
    <s v=""/>
  </r>
  <r>
    <x v="541"/>
    <s v="Everleigh Shah"/>
    <x v="22"/>
    <x v="5"/>
    <x v="0"/>
    <x v="0"/>
    <x v="1"/>
    <x v="9"/>
    <d v="2018-12-14T00:00:00"/>
    <x v="569"/>
    <n v="0"/>
    <x v="0"/>
    <s v="Columbus"/>
    <s v=""/>
  </r>
  <r>
    <x v="542"/>
    <s v="Alexander Foster"/>
    <x v="13"/>
    <x v="6"/>
    <x v="1"/>
    <x v="1"/>
    <x v="0"/>
    <x v="25"/>
    <d v="2020-07-03T00:00:00"/>
    <x v="570"/>
    <n v="0"/>
    <x v="0"/>
    <s v="Columbus"/>
    <s v=""/>
  </r>
  <r>
    <x v="543"/>
    <s v="Ryan Ha"/>
    <x v="9"/>
    <x v="6"/>
    <x v="3"/>
    <x v="1"/>
    <x v="1"/>
    <x v="33"/>
    <d v="2007-01-27T00:00:00"/>
    <x v="571"/>
    <n v="0.37"/>
    <x v="0"/>
    <s v="Miami"/>
    <s v=""/>
  </r>
  <r>
    <x v="544"/>
    <s v="Chloe Salazar"/>
    <x v="0"/>
    <x v="4"/>
    <x v="2"/>
    <x v="0"/>
    <x v="3"/>
    <x v="15"/>
    <d v="2011-05-22T00:00:00"/>
    <x v="572"/>
    <n v="0.14000000000000001"/>
    <x v="0"/>
    <s v="Seattle"/>
    <s v=""/>
  </r>
  <r>
    <x v="545"/>
    <s v="Layla Scott"/>
    <x v="0"/>
    <x v="3"/>
    <x v="2"/>
    <x v="0"/>
    <x v="2"/>
    <x v="35"/>
    <d v="2010-07-30T00:00:00"/>
    <x v="573"/>
    <n v="0.12"/>
    <x v="0"/>
    <s v="Phoenix"/>
    <s v=""/>
  </r>
  <r>
    <x v="410"/>
    <s v="Leah Khan"/>
    <x v="2"/>
    <x v="6"/>
    <x v="3"/>
    <x v="0"/>
    <x v="1"/>
    <x v="9"/>
    <d v="2010-09-13T00:00:00"/>
    <x v="574"/>
    <n v="0.28000000000000003"/>
    <x v="1"/>
    <s v="Chongqing"/>
    <s v=""/>
  </r>
  <r>
    <x v="546"/>
    <s v="Mason Jimenez"/>
    <x v="0"/>
    <x v="1"/>
    <x v="2"/>
    <x v="1"/>
    <x v="3"/>
    <x v="18"/>
    <d v="2019-08-08T00:00:00"/>
    <x v="575"/>
    <n v="0.15"/>
    <x v="0"/>
    <s v="Austin"/>
    <d v="2022-05-18T00:00:00"/>
  </r>
  <r>
    <x v="547"/>
    <s v="Hailey Dang"/>
    <x v="6"/>
    <x v="6"/>
    <x v="1"/>
    <x v="0"/>
    <x v="1"/>
    <x v="14"/>
    <d v="2019-09-21T00:00:00"/>
    <x v="576"/>
    <n v="0.06"/>
    <x v="1"/>
    <s v="Shanghai"/>
    <s v=""/>
  </r>
  <r>
    <x v="548"/>
    <s v="Amelia Bui"/>
    <x v="2"/>
    <x v="5"/>
    <x v="2"/>
    <x v="0"/>
    <x v="1"/>
    <x v="30"/>
    <d v="2020-10-21T00:00:00"/>
    <x v="577"/>
    <n v="0.16"/>
    <x v="1"/>
    <s v="Chengdu"/>
    <s v=""/>
  </r>
  <r>
    <x v="549"/>
    <s v="Elena Her"/>
    <x v="5"/>
    <x v="2"/>
    <x v="1"/>
    <x v="0"/>
    <x v="1"/>
    <x v="39"/>
    <d v="2006-09-17T00:00:00"/>
    <x v="578"/>
    <n v="0"/>
    <x v="1"/>
    <s v="Chongqing"/>
    <s v=""/>
  </r>
  <r>
    <x v="550"/>
    <s v="Ian Cortez"/>
    <x v="13"/>
    <x v="6"/>
    <x v="0"/>
    <x v="1"/>
    <x v="3"/>
    <x v="22"/>
    <d v="2008-04-30T00:00:00"/>
    <x v="579"/>
    <n v="0"/>
    <x v="2"/>
    <s v="Rio de Janerio"/>
    <s v=""/>
  </r>
  <r>
    <x v="551"/>
    <s v="Christian Ali"/>
    <x v="13"/>
    <x v="6"/>
    <x v="0"/>
    <x v="1"/>
    <x v="1"/>
    <x v="13"/>
    <d v="2001-10-17T00:00:00"/>
    <x v="580"/>
    <n v="0"/>
    <x v="1"/>
    <s v="Chongqing"/>
    <s v=""/>
  </r>
  <r>
    <x v="552"/>
    <s v="Carter Ortiz"/>
    <x v="10"/>
    <x v="5"/>
    <x v="2"/>
    <x v="1"/>
    <x v="3"/>
    <x v="36"/>
    <d v="2012-04-29T00:00:00"/>
    <x v="581"/>
    <n v="0"/>
    <x v="2"/>
    <s v="Sao Paulo"/>
    <s v=""/>
  </r>
  <r>
    <x v="553"/>
    <s v="Grayson Chan"/>
    <x v="11"/>
    <x v="5"/>
    <x v="2"/>
    <x v="1"/>
    <x v="1"/>
    <x v="30"/>
    <d v="2011-10-20T00:00:00"/>
    <x v="582"/>
    <n v="0.14000000000000001"/>
    <x v="1"/>
    <s v="Chengdu"/>
    <s v=""/>
  </r>
  <r>
    <x v="554"/>
    <s v="Nolan Molina"/>
    <x v="3"/>
    <x v="0"/>
    <x v="3"/>
    <x v="1"/>
    <x v="3"/>
    <x v="9"/>
    <d v="2020-12-27T00:00:00"/>
    <x v="287"/>
    <n v="7.0000000000000007E-2"/>
    <x v="2"/>
    <s v="Manaus"/>
    <s v=""/>
  </r>
  <r>
    <x v="555"/>
    <s v="Adam Kaur"/>
    <x v="6"/>
    <x v="0"/>
    <x v="3"/>
    <x v="1"/>
    <x v="1"/>
    <x v="33"/>
    <d v="2000-01-29T00:00:00"/>
    <x v="583"/>
    <n v="7.0000000000000007E-2"/>
    <x v="1"/>
    <s v="Chengdu"/>
    <s v=""/>
  </r>
  <r>
    <x v="556"/>
    <s v="Amelia Kaur"/>
    <x v="19"/>
    <x v="5"/>
    <x v="0"/>
    <x v="0"/>
    <x v="1"/>
    <x v="23"/>
    <d v="2015-11-14T00:00:00"/>
    <x v="584"/>
    <n v="0"/>
    <x v="0"/>
    <s v="Columbus"/>
    <s v=""/>
  </r>
  <r>
    <x v="557"/>
    <s v="Autumn Gonzales"/>
    <x v="13"/>
    <x v="2"/>
    <x v="3"/>
    <x v="0"/>
    <x v="3"/>
    <x v="8"/>
    <d v="2012-06-06T00:00:00"/>
    <x v="585"/>
    <n v="0"/>
    <x v="2"/>
    <s v="Manaus"/>
    <s v=""/>
  </r>
  <r>
    <x v="558"/>
    <s v="Ezra Wilson"/>
    <x v="31"/>
    <x v="0"/>
    <x v="1"/>
    <x v="1"/>
    <x v="2"/>
    <x v="0"/>
    <d v="2013-10-18T00:00:00"/>
    <x v="586"/>
    <n v="0"/>
    <x v="0"/>
    <s v="Miami"/>
    <s v=""/>
  </r>
  <r>
    <x v="559"/>
    <s v="Jacob Cheng"/>
    <x v="10"/>
    <x v="5"/>
    <x v="0"/>
    <x v="1"/>
    <x v="1"/>
    <x v="1"/>
    <d v="2009-12-23T00:00:00"/>
    <x v="587"/>
    <n v="0"/>
    <x v="0"/>
    <s v="Miami"/>
    <s v=""/>
  </r>
  <r>
    <x v="560"/>
    <s v="Melody Valdez"/>
    <x v="2"/>
    <x v="0"/>
    <x v="1"/>
    <x v="0"/>
    <x v="3"/>
    <x v="21"/>
    <d v="2021-01-25T00:00:00"/>
    <x v="588"/>
    <n v="0.23"/>
    <x v="0"/>
    <s v="Miami"/>
    <d v="2021-05-18T00:00:00"/>
  </r>
  <r>
    <x v="561"/>
    <s v="Caroline Nelson"/>
    <x v="9"/>
    <x v="1"/>
    <x v="3"/>
    <x v="0"/>
    <x v="2"/>
    <x v="9"/>
    <d v="2014-01-11T00:00:00"/>
    <x v="589"/>
    <n v="0.39"/>
    <x v="0"/>
    <s v="Chicago"/>
    <s v=""/>
  </r>
  <r>
    <x v="562"/>
    <s v="Ellie Guerrero"/>
    <x v="0"/>
    <x v="4"/>
    <x v="3"/>
    <x v="0"/>
    <x v="3"/>
    <x v="7"/>
    <d v="2020-07-13T00:00:00"/>
    <x v="590"/>
    <n v="0.11"/>
    <x v="2"/>
    <s v="Manaus"/>
    <s v=""/>
  </r>
  <r>
    <x v="563"/>
    <s v="Genesis Zhu"/>
    <x v="2"/>
    <x v="1"/>
    <x v="2"/>
    <x v="0"/>
    <x v="1"/>
    <x v="8"/>
    <d v="2020-07-20T00:00:00"/>
    <x v="591"/>
    <n v="0.18"/>
    <x v="0"/>
    <s v="Seattle"/>
    <s v=""/>
  </r>
  <r>
    <x v="564"/>
    <s v="Jonathan Ho"/>
    <x v="9"/>
    <x v="0"/>
    <x v="1"/>
    <x v="1"/>
    <x v="1"/>
    <x v="17"/>
    <d v="2011-06-25T00:00:00"/>
    <x v="592"/>
    <n v="0.31"/>
    <x v="0"/>
    <s v="Columbus"/>
    <s v=""/>
  </r>
  <r>
    <x v="565"/>
    <s v="Savannah Park"/>
    <x v="16"/>
    <x v="4"/>
    <x v="1"/>
    <x v="0"/>
    <x v="1"/>
    <x v="18"/>
    <d v="2009-01-28T00:00:00"/>
    <x v="593"/>
    <n v="0"/>
    <x v="0"/>
    <s v="Seattle"/>
    <s v=""/>
  </r>
  <r>
    <x v="566"/>
    <s v="Nathan Chan"/>
    <x v="21"/>
    <x v="0"/>
    <x v="3"/>
    <x v="1"/>
    <x v="1"/>
    <x v="15"/>
    <d v="2000-03-02T00:00:00"/>
    <x v="594"/>
    <n v="0"/>
    <x v="0"/>
    <s v="Seattle"/>
    <s v=""/>
  </r>
  <r>
    <x v="567"/>
    <s v="Sofia Vu"/>
    <x v="0"/>
    <x v="4"/>
    <x v="0"/>
    <x v="0"/>
    <x v="1"/>
    <x v="27"/>
    <d v="2017-09-05T00:00:00"/>
    <x v="595"/>
    <n v="0.13"/>
    <x v="0"/>
    <s v="Austin"/>
    <s v=""/>
  </r>
  <r>
    <x v="118"/>
    <s v="Ruby Choi"/>
    <x v="7"/>
    <x v="3"/>
    <x v="1"/>
    <x v="0"/>
    <x v="1"/>
    <x v="28"/>
    <d v="2018-12-06T00:00:00"/>
    <x v="596"/>
    <n v="0"/>
    <x v="0"/>
    <s v="Columbus"/>
    <s v=""/>
  </r>
  <r>
    <x v="568"/>
    <s v="Lily Pena"/>
    <x v="6"/>
    <x v="4"/>
    <x v="2"/>
    <x v="0"/>
    <x v="3"/>
    <x v="0"/>
    <d v="2010-02-24T00:00:00"/>
    <x v="597"/>
    <n v="0.05"/>
    <x v="0"/>
    <s v="Miami"/>
    <s v=""/>
  </r>
  <r>
    <x v="569"/>
    <s v="Liam Zhang"/>
    <x v="2"/>
    <x v="6"/>
    <x v="0"/>
    <x v="1"/>
    <x v="1"/>
    <x v="7"/>
    <d v="2021-09-15T00:00:00"/>
    <x v="598"/>
    <n v="0.21"/>
    <x v="0"/>
    <s v="Chicago"/>
    <d v="2022-04-10T00:00:00"/>
  </r>
  <r>
    <x v="570"/>
    <s v="Ian Gutierrez"/>
    <x v="15"/>
    <x v="4"/>
    <x v="0"/>
    <x v="1"/>
    <x v="3"/>
    <x v="24"/>
    <d v="2021-04-09T00:00:00"/>
    <x v="599"/>
    <n v="0"/>
    <x v="2"/>
    <s v="Rio de Janerio"/>
    <s v=""/>
  </r>
  <r>
    <x v="571"/>
    <s v="David Simmons"/>
    <x v="6"/>
    <x v="6"/>
    <x v="3"/>
    <x v="1"/>
    <x v="2"/>
    <x v="10"/>
    <d v="1997-01-26T00:00:00"/>
    <x v="600"/>
    <n v="7.0000000000000007E-2"/>
    <x v="0"/>
    <s v="Phoenix"/>
    <s v=""/>
  </r>
  <r>
    <x v="572"/>
    <s v="Lincoln Henderson"/>
    <x v="20"/>
    <x v="4"/>
    <x v="2"/>
    <x v="1"/>
    <x v="2"/>
    <x v="21"/>
    <d v="2021-06-27T00:00:00"/>
    <x v="601"/>
    <n v="0"/>
    <x v="0"/>
    <s v="Chicago"/>
    <s v=""/>
  </r>
  <r>
    <x v="573"/>
    <s v="Nathan Miller"/>
    <x v="10"/>
    <x v="5"/>
    <x v="2"/>
    <x v="1"/>
    <x v="0"/>
    <x v="5"/>
    <d v="2019-05-28T00:00:00"/>
    <x v="602"/>
    <n v="0"/>
    <x v="0"/>
    <s v="Miami"/>
    <d v="2021-01-07T00:00:00"/>
  </r>
  <r>
    <x v="574"/>
    <s v="James Singh"/>
    <x v="2"/>
    <x v="6"/>
    <x v="3"/>
    <x v="1"/>
    <x v="1"/>
    <x v="15"/>
    <d v="2008-03-12T00:00:00"/>
    <x v="603"/>
    <n v="0.28000000000000003"/>
    <x v="1"/>
    <s v="Chongqing"/>
    <s v=""/>
  </r>
  <r>
    <x v="575"/>
    <s v="Kayden Ortega"/>
    <x v="7"/>
    <x v="3"/>
    <x v="1"/>
    <x v="1"/>
    <x v="3"/>
    <x v="32"/>
    <d v="2010-04-19T00:00:00"/>
    <x v="604"/>
    <n v="0"/>
    <x v="2"/>
    <s v="Rio de Janerio"/>
    <s v=""/>
  </r>
  <r>
    <x v="139"/>
    <s v="Lucy Figueroa"/>
    <x v="0"/>
    <x v="1"/>
    <x v="0"/>
    <x v="0"/>
    <x v="3"/>
    <x v="15"/>
    <d v="2016-01-10T00:00:00"/>
    <x v="605"/>
    <n v="0.12"/>
    <x v="0"/>
    <s v="Columbus"/>
    <s v=""/>
  </r>
  <r>
    <x v="576"/>
    <s v="Joshua Cortez"/>
    <x v="0"/>
    <x v="1"/>
    <x v="3"/>
    <x v="1"/>
    <x v="3"/>
    <x v="18"/>
    <d v="2007-08-11T00:00:00"/>
    <x v="606"/>
    <n v="0.13"/>
    <x v="2"/>
    <s v="Manaus"/>
    <s v=""/>
  </r>
  <r>
    <x v="577"/>
    <s v="Alexander Morris"/>
    <x v="6"/>
    <x v="2"/>
    <x v="2"/>
    <x v="1"/>
    <x v="2"/>
    <x v="29"/>
    <d v="2013-06-21T00:00:00"/>
    <x v="607"/>
    <n v="0.06"/>
    <x v="0"/>
    <s v="Phoenix"/>
    <s v=""/>
  </r>
  <r>
    <x v="578"/>
    <s v="Grayson Chin"/>
    <x v="9"/>
    <x v="0"/>
    <x v="0"/>
    <x v="1"/>
    <x v="1"/>
    <x v="3"/>
    <d v="2020-05-09T00:00:00"/>
    <x v="608"/>
    <n v="0.39"/>
    <x v="0"/>
    <s v="Austin"/>
    <s v=""/>
  </r>
  <r>
    <x v="579"/>
    <s v="Allison Espinoza"/>
    <x v="29"/>
    <x v="0"/>
    <x v="2"/>
    <x v="0"/>
    <x v="3"/>
    <x v="15"/>
    <d v="2020-04-16T00:00:00"/>
    <x v="609"/>
    <n v="0"/>
    <x v="0"/>
    <s v="Miami"/>
    <s v=""/>
  </r>
  <r>
    <x v="12"/>
    <s v="Naomi Chu"/>
    <x v="0"/>
    <x v="2"/>
    <x v="1"/>
    <x v="0"/>
    <x v="1"/>
    <x v="30"/>
    <d v="2004-02-29T00:00:00"/>
    <x v="610"/>
    <n v="0.1"/>
    <x v="1"/>
    <s v="Chongqing"/>
    <s v=""/>
  </r>
  <r>
    <x v="64"/>
    <s v="Jameson Martin"/>
    <x v="1"/>
    <x v="0"/>
    <x v="3"/>
    <x v="1"/>
    <x v="2"/>
    <x v="17"/>
    <d v="2008-02-15T00:00:00"/>
    <x v="611"/>
    <n v="0"/>
    <x v="0"/>
    <s v="Phoenix"/>
    <s v=""/>
  </r>
  <r>
    <x v="580"/>
    <s v="Sebastian Gupta"/>
    <x v="4"/>
    <x v="6"/>
    <x v="3"/>
    <x v="1"/>
    <x v="1"/>
    <x v="28"/>
    <d v="2014-09-22T00:00:00"/>
    <x v="612"/>
    <n v="0"/>
    <x v="1"/>
    <s v="Chongqing"/>
    <d v="2019-05-09T00:00:00"/>
  </r>
  <r>
    <x v="581"/>
    <s v="Eloise Pham"/>
    <x v="6"/>
    <x v="2"/>
    <x v="2"/>
    <x v="0"/>
    <x v="1"/>
    <x v="15"/>
    <d v="2011-10-20T00:00:00"/>
    <x v="613"/>
    <n v="7.0000000000000007E-2"/>
    <x v="1"/>
    <s v="Shanghai"/>
    <s v=""/>
  </r>
  <r>
    <x v="546"/>
    <s v="Valentina Davis"/>
    <x v="7"/>
    <x v="2"/>
    <x v="2"/>
    <x v="0"/>
    <x v="2"/>
    <x v="29"/>
    <d v="2014-04-13T00:00:00"/>
    <x v="614"/>
    <n v="0"/>
    <x v="0"/>
    <s v="Miami"/>
    <s v=""/>
  </r>
  <r>
    <x v="582"/>
    <s v="Brooklyn Daniels"/>
    <x v="7"/>
    <x v="6"/>
    <x v="2"/>
    <x v="0"/>
    <x v="2"/>
    <x v="14"/>
    <d v="2003-02-10T00:00:00"/>
    <x v="615"/>
    <n v="0"/>
    <x v="0"/>
    <s v="Miami"/>
    <s v=""/>
  </r>
  <r>
    <x v="583"/>
    <s v="Paisley Gomez"/>
    <x v="4"/>
    <x v="2"/>
    <x v="1"/>
    <x v="0"/>
    <x v="3"/>
    <x v="4"/>
    <d v="2007-10-02T00:00:00"/>
    <x v="616"/>
    <n v="0"/>
    <x v="2"/>
    <s v="Rio de Janerio"/>
    <s v=""/>
  </r>
  <r>
    <x v="584"/>
    <s v="Madison Li"/>
    <x v="2"/>
    <x v="6"/>
    <x v="1"/>
    <x v="0"/>
    <x v="1"/>
    <x v="25"/>
    <d v="2017-03-06T00:00:00"/>
    <x v="617"/>
    <n v="0.15"/>
    <x v="1"/>
    <s v="Beijing"/>
    <d v="2017-09-22T00:00:00"/>
  </r>
  <r>
    <x v="4"/>
    <s v="Everleigh Simmons"/>
    <x v="7"/>
    <x v="1"/>
    <x v="1"/>
    <x v="0"/>
    <x v="2"/>
    <x v="0"/>
    <d v="2021-04-16T00:00:00"/>
    <x v="618"/>
    <n v="0"/>
    <x v="0"/>
    <s v="Chicago"/>
    <s v=""/>
  </r>
  <r>
    <x v="585"/>
    <s v="Logan Soto"/>
    <x v="9"/>
    <x v="1"/>
    <x v="0"/>
    <x v="1"/>
    <x v="3"/>
    <x v="9"/>
    <d v="2018-08-18T00:00:00"/>
    <x v="619"/>
    <n v="0.32"/>
    <x v="0"/>
    <s v="Columbus"/>
    <s v=""/>
  </r>
  <r>
    <x v="586"/>
    <s v="Charlotte Vo"/>
    <x v="27"/>
    <x v="0"/>
    <x v="2"/>
    <x v="0"/>
    <x v="1"/>
    <x v="4"/>
    <d v="2014-01-10T00:00:00"/>
    <x v="620"/>
    <n v="0"/>
    <x v="0"/>
    <s v="Seattle"/>
    <s v=""/>
  </r>
  <r>
    <x v="587"/>
    <s v="Alice Thompson"/>
    <x v="9"/>
    <x v="3"/>
    <x v="2"/>
    <x v="0"/>
    <x v="2"/>
    <x v="35"/>
    <d v="2007-04-25T00:00:00"/>
    <x v="621"/>
    <n v="0.36"/>
    <x v="0"/>
    <s v="Seattle"/>
    <s v=""/>
  </r>
  <r>
    <x v="588"/>
    <s v="Peyton Garza"/>
    <x v="28"/>
    <x v="0"/>
    <x v="1"/>
    <x v="0"/>
    <x v="3"/>
    <x v="26"/>
    <d v="2004-08-15T00:00:00"/>
    <x v="622"/>
    <n v="0"/>
    <x v="2"/>
    <s v="Manaus"/>
    <s v=""/>
  </r>
  <r>
    <x v="589"/>
    <s v="Nora Nelson"/>
    <x v="13"/>
    <x v="1"/>
    <x v="1"/>
    <x v="0"/>
    <x v="2"/>
    <x v="12"/>
    <d v="2007-01-09T00:00:00"/>
    <x v="623"/>
    <n v="0"/>
    <x v="0"/>
    <s v="Columbus"/>
    <s v=""/>
  </r>
  <r>
    <x v="590"/>
    <s v="Maverick Li"/>
    <x v="13"/>
    <x v="2"/>
    <x v="0"/>
    <x v="1"/>
    <x v="1"/>
    <x v="8"/>
    <d v="2018-03-10T00:00:00"/>
    <x v="624"/>
    <n v="0"/>
    <x v="0"/>
    <s v="Austin"/>
    <s v=""/>
  </r>
  <r>
    <x v="591"/>
    <s v="Ian Barnes"/>
    <x v="19"/>
    <x v="5"/>
    <x v="3"/>
    <x v="1"/>
    <x v="2"/>
    <x v="40"/>
    <d v="2020-06-08T00:00:00"/>
    <x v="625"/>
    <n v="0"/>
    <x v="0"/>
    <s v="Miami"/>
    <d v="2021-02-02T00:00:00"/>
  </r>
  <r>
    <x v="592"/>
    <s v="Athena Vu"/>
    <x v="2"/>
    <x v="3"/>
    <x v="1"/>
    <x v="0"/>
    <x v="1"/>
    <x v="20"/>
    <d v="2007-03-06T00:00:00"/>
    <x v="626"/>
    <n v="0.15"/>
    <x v="0"/>
    <s v="Miami"/>
    <s v=""/>
  </r>
  <r>
    <x v="593"/>
    <s v="Ruby Washington"/>
    <x v="7"/>
    <x v="6"/>
    <x v="0"/>
    <x v="0"/>
    <x v="0"/>
    <x v="13"/>
    <d v="2011-06-17T00:00:00"/>
    <x v="627"/>
    <n v="0"/>
    <x v="0"/>
    <s v="Seattle"/>
    <d v="2015-06-09T00:00:00"/>
  </r>
  <r>
    <x v="594"/>
    <s v="Bella Butler"/>
    <x v="0"/>
    <x v="1"/>
    <x v="1"/>
    <x v="0"/>
    <x v="0"/>
    <x v="29"/>
    <d v="2019-10-25T00:00:00"/>
    <x v="628"/>
    <n v="0.11"/>
    <x v="0"/>
    <s v="Seattle"/>
    <s v=""/>
  </r>
  <r>
    <x v="595"/>
    <s v="Kinsley Henry"/>
    <x v="2"/>
    <x v="6"/>
    <x v="1"/>
    <x v="0"/>
    <x v="0"/>
    <x v="15"/>
    <d v="2008-02-29T00:00:00"/>
    <x v="629"/>
    <n v="0.25"/>
    <x v="0"/>
    <s v="Miami"/>
    <s v=""/>
  </r>
  <r>
    <x v="234"/>
    <s v="Kennedy Romero"/>
    <x v="11"/>
    <x v="5"/>
    <x v="0"/>
    <x v="0"/>
    <x v="3"/>
    <x v="17"/>
    <d v="2018-12-27T00:00:00"/>
    <x v="630"/>
    <n v="0.11"/>
    <x v="2"/>
    <s v="Rio de Janerio"/>
    <s v=""/>
  </r>
  <r>
    <x v="596"/>
    <s v="Zoe Do"/>
    <x v="13"/>
    <x v="2"/>
    <x v="2"/>
    <x v="0"/>
    <x v="1"/>
    <x v="33"/>
    <d v="2014-01-08T00:00:00"/>
    <x v="631"/>
    <n v="0"/>
    <x v="1"/>
    <s v="Beijing"/>
    <s v=""/>
  </r>
  <r>
    <x v="99"/>
    <s v="Everett Khan"/>
    <x v="29"/>
    <x v="0"/>
    <x v="1"/>
    <x v="1"/>
    <x v="1"/>
    <x v="19"/>
    <d v="2017-01-18T00:00:00"/>
    <x v="632"/>
    <n v="0"/>
    <x v="0"/>
    <s v="Chicago"/>
    <s v=""/>
  </r>
  <r>
    <x v="597"/>
    <s v="Anna Han"/>
    <x v="27"/>
    <x v="0"/>
    <x v="0"/>
    <x v="0"/>
    <x v="1"/>
    <x v="13"/>
    <d v="2003-05-08T00:00:00"/>
    <x v="633"/>
    <n v="0"/>
    <x v="0"/>
    <s v="Austin"/>
    <s v=""/>
  </r>
  <r>
    <x v="598"/>
    <s v="Leilani Sharma"/>
    <x v="4"/>
    <x v="3"/>
    <x v="1"/>
    <x v="0"/>
    <x v="1"/>
    <x v="19"/>
    <d v="2014-01-23T00:00:00"/>
    <x v="634"/>
    <n v="0"/>
    <x v="1"/>
    <s v="Chengdu"/>
    <s v=""/>
  </r>
  <r>
    <x v="439"/>
    <s v="Jordan Cho"/>
    <x v="13"/>
    <x v="3"/>
    <x v="2"/>
    <x v="1"/>
    <x v="1"/>
    <x v="21"/>
    <d v="2018-08-24T00:00:00"/>
    <x v="635"/>
    <n v="0"/>
    <x v="0"/>
    <s v="Phoenix"/>
    <s v=""/>
  </r>
  <r>
    <x v="599"/>
    <s v="Nova Williams"/>
    <x v="6"/>
    <x v="1"/>
    <x v="2"/>
    <x v="0"/>
    <x v="0"/>
    <x v="22"/>
    <d v="2010-04-25T00:00:00"/>
    <x v="636"/>
    <n v="0.06"/>
    <x v="0"/>
    <s v="Miami"/>
    <s v=""/>
  </r>
  <r>
    <x v="600"/>
    <s v="Scarlett Hill"/>
    <x v="2"/>
    <x v="5"/>
    <x v="2"/>
    <x v="0"/>
    <x v="0"/>
    <x v="15"/>
    <d v="2018-04-22T00:00:00"/>
    <x v="637"/>
    <n v="0.24"/>
    <x v="0"/>
    <s v="Columbus"/>
    <d v="2022-06-20T00:00:00"/>
  </r>
  <r>
    <x v="601"/>
    <s v="Dominic Scott"/>
    <x v="4"/>
    <x v="2"/>
    <x v="3"/>
    <x v="1"/>
    <x v="2"/>
    <x v="15"/>
    <d v="2011-03-16T00:00:00"/>
    <x v="638"/>
    <n v="0"/>
    <x v="0"/>
    <s v="Phoenix"/>
    <s v=""/>
  </r>
  <r>
    <x v="602"/>
    <s v="Anthony Marquez"/>
    <x v="9"/>
    <x v="0"/>
    <x v="2"/>
    <x v="1"/>
    <x v="3"/>
    <x v="36"/>
    <d v="2009-08-15T00:00:00"/>
    <x v="639"/>
    <n v="0.39"/>
    <x v="0"/>
    <s v="Columbus"/>
    <s v=""/>
  </r>
  <r>
    <x v="603"/>
    <s v="Elena Patterson"/>
    <x v="9"/>
    <x v="1"/>
    <x v="2"/>
    <x v="0"/>
    <x v="0"/>
    <x v="31"/>
    <d v="2018-11-09T00:00:00"/>
    <x v="640"/>
    <n v="0.36"/>
    <x v="0"/>
    <s v="Chicago"/>
    <s v=""/>
  </r>
  <r>
    <x v="604"/>
    <s v="Madison Nelson"/>
    <x v="2"/>
    <x v="3"/>
    <x v="3"/>
    <x v="0"/>
    <x v="2"/>
    <x v="5"/>
    <d v="2021-07-16T00:00:00"/>
    <x v="641"/>
    <n v="0.16"/>
    <x v="0"/>
    <s v="Miami"/>
    <s v=""/>
  </r>
  <r>
    <x v="605"/>
    <s v="William Walker"/>
    <x v="3"/>
    <x v="0"/>
    <x v="0"/>
    <x v="1"/>
    <x v="0"/>
    <x v="28"/>
    <d v="2019-02-24T00:00:00"/>
    <x v="642"/>
    <n v="0.1"/>
    <x v="0"/>
    <s v="Columbus"/>
    <d v="2021-03-08T00:00:00"/>
  </r>
  <r>
    <x v="606"/>
    <s v="Lincoln Wong"/>
    <x v="4"/>
    <x v="1"/>
    <x v="3"/>
    <x v="1"/>
    <x v="1"/>
    <x v="37"/>
    <d v="2019-06-07T00:00:00"/>
    <x v="643"/>
    <n v="0"/>
    <x v="0"/>
    <s v="Columbus"/>
    <s v=""/>
  </r>
  <r>
    <x v="343"/>
    <s v="James Huang"/>
    <x v="6"/>
    <x v="4"/>
    <x v="2"/>
    <x v="1"/>
    <x v="1"/>
    <x v="36"/>
    <d v="1997-03-11T00:00:00"/>
    <x v="644"/>
    <n v="0.05"/>
    <x v="1"/>
    <s v="Beijing"/>
    <s v=""/>
  </r>
  <r>
    <x v="607"/>
    <s v="Emery Ford"/>
    <x v="13"/>
    <x v="6"/>
    <x v="3"/>
    <x v="0"/>
    <x v="2"/>
    <x v="38"/>
    <d v="2017-04-18T00:00:00"/>
    <x v="645"/>
    <n v="0"/>
    <x v="0"/>
    <s v="Austin"/>
    <s v=""/>
  </r>
  <r>
    <x v="608"/>
    <s v="Paisley Trinh"/>
    <x v="1"/>
    <x v="0"/>
    <x v="3"/>
    <x v="0"/>
    <x v="1"/>
    <x v="4"/>
    <d v="1992-05-04T00:00:00"/>
    <x v="646"/>
    <n v="0"/>
    <x v="0"/>
    <s v="Austin"/>
    <d v="1994-12-18T00:00:00"/>
  </r>
  <r>
    <x v="609"/>
    <s v="Hudson Williams"/>
    <x v="9"/>
    <x v="2"/>
    <x v="2"/>
    <x v="1"/>
    <x v="0"/>
    <x v="9"/>
    <d v="2018-03-19T00:00:00"/>
    <x v="647"/>
    <n v="0.36"/>
    <x v="0"/>
    <s v="Austin"/>
    <s v=""/>
  </r>
  <r>
    <x v="610"/>
    <s v="Harper Phan"/>
    <x v="13"/>
    <x v="1"/>
    <x v="1"/>
    <x v="0"/>
    <x v="1"/>
    <x v="15"/>
    <d v="2016-12-07T00:00:00"/>
    <x v="648"/>
    <n v="0"/>
    <x v="1"/>
    <s v="Shanghai"/>
    <s v=""/>
  </r>
  <r>
    <x v="611"/>
    <s v="Madeline Allen"/>
    <x v="21"/>
    <x v="0"/>
    <x v="1"/>
    <x v="0"/>
    <x v="2"/>
    <x v="23"/>
    <d v="2020-02-03T00:00:00"/>
    <x v="649"/>
    <n v="0"/>
    <x v="0"/>
    <s v="Seattle"/>
    <s v=""/>
  </r>
  <r>
    <x v="612"/>
    <s v="Charles Moore"/>
    <x v="1"/>
    <x v="0"/>
    <x v="1"/>
    <x v="1"/>
    <x v="0"/>
    <x v="8"/>
    <d v="2016-02-16T00:00:00"/>
    <x v="650"/>
    <n v="0"/>
    <x v="0"/>
    <s v="Miami"/>
    <s v=""/>
  </r>
  <r>
    <x v="613"/>
    <s v="Lincoln Fong"/>
    <x v="13"/>
    <x v="2"/>
    <x v="2"/>
    <x v="1"/>
    <x v="1"/>
    <x v="11"/>
    <d v="2020-02-17T00:00:00"/>
    <x v="651"/>
    <n v="0"/>
    <x v="1"/>
    <s v="Chongqing"/>
    <d v="2021-05-01T00:00:00"/>
  </r>
  <r>
    <x v="614"/>
    <s v="Isla Guzman"/>
    <x v="0"/>
    <x v="3"/>
    <x v="2"/>
    <x v="0"/>
    <x v="3"/>
    <x v="21"/>
    <d v="2019-07-06T00:00:00"/>
    <x v="652"/>
    <n v="0.15"/>
    <x v="2"/>
    <s v="Rio de Janerio"/>
    <s v=""/>
  </r>
  <r>
    <x v="615"/>
    <s v="Hailey Foster"/>
    <x v="8"/>
    <x v="5"/>
    <x v="1"/>
    <x v="0"/>
    <x v="0"/>
    <x v="0"/>
    <d v="2021-03-21T00:00:00"/>
    <x v="653"/>
    <n v="0"/>
    <x v="0"/>
    <s v="Chicago"/>
    <s v=""/>
  </r>
  <r>
    <x v="616"/>
    <s v="Hudson Hill"/>
    <x v="4"/>
    <x v="2"/>
    <x v="0"/>
    <x v="1"/>
    <x v="2"/>
    <x v="23"/>
    <d v="2019-11-04T00:00:00"/>
    <x v="654"/>
    <n v="0"/>
    <x v="0"/>
    <s v="Austin"/>
    <s v=""/>
  </r>
  <r>
    <x v="617"/>
    <s v="Wyatt Li"/>
    <x v="9"/>
    <x v="5"/>
    <x v="1"/>
    <x v="1"/>
    <x v="1"/>
    <x v="20"/>
    <d v="2013-06-03T00:00:00"/>
    <x v="655"/>
    <n v="0.39"/>
    <x v="0"/>
    <s v="Chicago"/>
    <s v=""/>
  </r>
  <r>
    <x v="618"/>
    <s v="Maverick Henry"/>
    <x v="3"/>
    <x v="0"/>
    <x v="0"/>
    <x v="1"/>
    <x v="2"/>
    <x v="3"/>
    <d v="2019-07-10T00:00:00"/>
    <x v="656"/>
    <n v="0.05"/>
    <x v="0"/>
    <s v="Chicago"/>
    <s v=""/>
  </r>
  <r>
    <x v="619"/>
    <s v="Xavier Jackson"/>
    <x v="9"/>
    <x v="6"/>
    <x v="2"/>
    <x v="1"/>
    <x v="2"/>
    <x v="27"/>
    <d v="2002-06-11T00:00:00"/>
    <x v="657"/>
    <n v="0.34"/>
    <x v="0"/>
    <s v="Miami"/>
    <s v=""/>
  </r>
  <r>
    <x v="620"/>
    <s v="Christian Medina"/>
    <x v="7"/>
    <x v="6"/>
    <x v="3"/>
    <x v="1"/>
    <x v="3"/>
    <x v="10"/>
    <d v="2007-06-19T00:00:00"/>
    <x v="658"/>
    <n v="0"/>
    <x v="0"/>
    <s v="Columbus"/>
    <s v=""/>
  </r>
  <r>
    <x v="621"/>
    <s v="Autumn Leung"/>
    <x v="9"/>
    <x v="1"/>
    <x v="0"/>
    <x v="0"/>
    <x v="1"/>
    <x v="6"/>
    <d v="2021-11-15T00:00:00"/>
    <x v="659"/>
    <n v="0.33"/>
    <x v="0"/>
    <s v="Chicago"/>
    <s v=""/>
  </r>
  <r>
    <x v="622"/>
    <s v="Robert Vazquez"/>
    <x v="27"/>
    <x v="0"/>
    <x v="3"/>
    <x v="1"/>
    <x v="3"/>
    <x v="28"/>
    <d v="2021-09-26T00:00:00"/>
    <x v="660"/>
    <n v="0"/>
    <x v="0"/>
    <s v="Austin"/>
    <s v=""/>
  </r>
  <r>
    <x v="623"/>
    <s v="Aria Roberts"/>
    <x v="6"/>
    <x v="3"/>
    <x v="3"/>
    <x v="0"/>
    <x v="2"/>
    <x v="31"/>
    <d v="2015-08-12T00:00:00"/>
    <x v="661"/>
    <n v="0.05"/>
    <x v="0"/>
    <s v="Seattle"/>
    <s v=""/>
  </r>
  <r>
    <x v="624"/>
    <s v="Axel Johnson"/>
    <x v="2"/>
    <x v="4"/>
    <x v="3"/>
    <x v="1"/>
    <x v="2"/>
    <x v="33"/>
    <d v="2015-04-14T00:00:00"/>
    <x v="662"/>
    <n v="0.17"/>
    <x v="0"/>
    <s v="Seattle"/>
    <s v=""/>
  </r>
  <r>
    <x v="625"/>
    <s v="Madeline Garcia"/>
    <x v="15"/>
    <x v="4"/>
    <x v="2"/>
    <x v="0"/>
    <x v="3"/>
    <x v="15"/>
    <d v="2019-04-26T00:00:00"/>
    <x v="663"/>
    <n v="0"/>
    <x v="2"/>
    <s v="Rio de Janerio"/>
    <s v=""/>
  </r>
  <r>
    <x v="626"/>
    <s v="Christopher Chung"/>
    <x v="8"/>
    <x v="5"/>
    <x v="3"/>
    <x v="1"/>
    <x v="1"/>
    <x v="21"/>
    <d v="2021-12-18T00:00:00"/>
    <x v="664"/>
    <n v="0"/>
    <x v="0"/>
    <s v="Phoenix"/>
    <s v=""/>
  </r>
  <r>
    <x v="627"/>
    <s v="Eliana Turner"/>
    <x v="5"/>
    <x v="2"/>
    <x v="0"/>
    <x v="0"/>
    <x v="0"/>
    <x v="13"/>
    <d v="2000-09-29T00:00:00"/>
    <x v="665"/>
    <n v="0"/>
    <x v="0"/>
    <s v="Austin"/>
    <s v=""/>
  </r>
  <r>
    <x v="628"/>
    <s v="Daniel Shah"/>
    <x v="13"/>
    <x v="2"/>
    <x v="0"/>
    <x v="1"/>
    <x v="1"/>
    <x v="12"/>
    <d v="2010-06-04T00:00:00"/>
    <x v="666"/>
    <n v="0"/>
    <x v="1"/>
    <s v="Beijing"/>
    <s v=""/>
  </r>
  <r>
    <x v="629"/>
    <s v="Penelope Gonzalez"/>
    <x v="4"/>
    <x v="2"/>
    <x v="3"/>
    <x v="0"/>
    <x v="3"/>
    <x v="27"/>
    <d v="1994-10-16T00:00:00"/>
    <x v="667"/>
    <n v="0"/>
    <x v="0"/>
    <s v="Phoenix"/>
    <s v=""/>
  </r>
  <r>
    <x v="630"/>
    <s v="Mila Allen"/>
    <x v="8"/>
    <x v="5"/>
    <x v="3"/>
    <x v="0"/>
    <x v="2"/>
    <x v="16"/>
    <d v="2015-10-14T00:00:00"/>
    <x v="668"/>
    <n v="0"/>
    <x v="0"/>
    <s v="Miami"/>
    <d v="2021-10-22T00:00:00"/>
  </r>
  <r>
    <x v="631"/>
    <s v="Emilia Chu"/>
    <x v="13"/>
    <x v="1"/>
    <x v="1"/>
    <x v="0"/>
    <x v="1"/>
    <x v="35"/>
    <d v="2003-06-24T00:00:00"/>
    <x v="669"/>
    <n v="0"/>
    <x v="0"/>
    <s v="Austin"/>
    <s v=""/>
  </r>
  <r>
    <x v="632"/>
    <s v="Emily Clark"/>
    <x v="9"/>
    <x v="3"/>
    <x v="3"/>
    <x v="0"/>
    <x v="2"/>
    <x v="9"/>
    <d v="2020-01-13T00:00:00"/>
    <x v="670"/>
    <n v="0.4"/>
    <x v="0"/>
    <s v="Miami"/>
    <s v=""/>
  </r>
  <r>
    <x v="633"/>
    <s v="Roman King"/>
    <x v="13"/>
    <x v="1"/>
    <x v="3"/>
    <x v="1"/>
    <x v="2"/>
    <x v="33"/>
    <d v="2007-08-16T00:00:00"/>
    <x v="671"/>
    <n v="0"/>
    <x v="0"/>
    <s v="Columbus"/>
    <s v=""/>
  </r>
  <r>
    <x v="634"/>
    <s v="Emery Do"/>
    <x v="5"/>
    <x v="2"/>
    <x v="0"/>
    <x v="0"/>
    <x v="1"/>
    <x v="28"/>
    <d v="2018-03-16T00:00:00"/>
    <x v="672"/>
    <n v="0"/>
    <x v="0"/>
    <s v="Columbus"/>
    <s v=""/>
  </r>
  <r>
    <x v="635"/>
    <s v="Autumn Thao"/>
    <x v="5"/>
    <x v="2"/>
    <x v="1"/>
    <x v="0"/>
    <x v="1"/>
    <x v="20"/>
    <d v="2017-09-26T00:00:00"/>
    <x v="673"/>
    <n v="0"/>
    <x v="0"/>
    <s v="Phoenix"/>
    <d v="2019-04-03T00:00:00"/>
  </r>
  <r>
    <x v="636"/>
    <s v="Naomi Coleman"/>
    <x v="6"/>
    <x v="6"/>
    <x v="3"/>
    <x v="0"/>
    <x v="2"/>
    <x v="7"/>
    <d v="2016-11-02T00:00:00"/>
    <x v="674"/>
    <n v="0.06"/>
    <x v="0"/>
    <s v="Phoenix"/>
    <s v=""/>
  </r>
  <r>
    <x v="637"/>
    <s v="Cora Zheng"/>
    <x v="2"/>
    <x v="0"/>
    <x v="1"/>
    <x v="0"/>
    <x v="1"/>
    <x v="5"/>
    <d v="2018-01-03T00:00:00"/>
    <x v="675"/>
    <n v="0.2"/>
    <x v="1"/>
    <s v="Chengdu"/>
    <s v=""/>
  </r>
  <r>
    <x v="638"/>
    <s v="Ayla Daniels"/>
    <x v="1"/>
    <x v="0"/>
    <x v="3"/>
    <x v="0"/>
    <x v="2"/>
    <x v="26"/>
    <d v="1997-04-23T00:00:00"/>
    <x v="676"/>
    <n v="0"/>
    <x v="0"/>
    <s v="Miami"/>
    <s v=""/>
  </r>
  <r>
    <x v="639"/>
    <s v="Allison Daniels"/>
    <x v="6"/>
    <x v="1"/>
    <x v="1"/>
    <x v="0"/>
    <x v="2"/>
    <x v="17"/>
    <d v="2020-04-14T00:00:00"/>
    <x v="677"/>
    <n v="0.09"/>
    <x v="0"/>
    <s v="Phoenix"/>
    <s v=""/>
  </r>
  <r>
    <x v="640"/>
    <s v="Mateo Harris"/>
    <x v="6"/>
    <x v="0"/>
    <x v="3"/>
    <x v="1"/>
    <x v="2"/>
    <x v="23"/>
    <d v="2017-08-05T00:00:00"/>
    <x v="678"/>
    <n v="0.05"/>
    <x v="0"/>
    <s v="Columbus"/>
    <s v=""/>
  </r>
  <r>
    <x v="641"/>
    <s v="Samantha Rogers"/>
    <x v="7"/>
    <x v="6"/>
    <x v="2"/>
    <x v="0"/>
    <x v="2"/>
    <x v="21"/>
    <d v="2020-01-17T00:00:00"/>
    <x v="679"/>
    <n v="0"/>
    <x v="0"/>
    <s v="Miami"/>
    <s v=""/>
  </r>
  <r>
    <x v="642"/>
    <s v="Julian Lee"/>
    <x v="30"/>
    <x v="0"/>
    <x v="3"/>
    <x v="1"/>
    <x v="1"/>
    <x v="10"/>
    <d v="2003-01-17T00:00:00"/>
    <x v="680"/>
    <n v="0"/>
    <x v="0"/>
    <s v="Seattle"/>
    <s v=""/>
  </r>
  <r>
    <x v="643"/>
    <s v="Nicholas Avila"/>
    <x v="14"/>
    <x v="0"/>
    <x v="0"/>
    <x v="1"/>
    <x v="3"/>
    <x v="21"/>
    <d v="2017-09-28T00:00:00"/>
    <x v="681"/>
    <n v="0"/>
    <x v="0"/>
    <s v="Austin"/>
    <s v=""/>
  </r>
  <r>
    <x v="603"/>
    <s v="Hailey Watson"/>
    <x v="0"/>
    <x v="3"/>
    <x v="3"/>
    <x v="0"/>
    <x v="0"/>
    <x v="11"/>
    <d v="2017-01-20T00:00:00"/>
    <x v="682"/>
    <n v="0.1"/>
    <x v="0"/>
    <s v="Columbus"/>
    <s v=""/>
  </r>
  <r>
    <x v="644"/>
    <s v="Willow Woods"/>
    <x v="9"/>
    <x v="4"/>
    <x v="2"/>
    <x v="0"/>
    <x v="2"/>
    <x v="21"/>
    <d v="2021-07-25T00:00:00"/>
    <x v="683"/>
    <n v="0.39"/>
    <x v="0"/>
    <s v="Miami"/>
    <s v=""/>
  </r>
  <r>
    <x v="645"/>
    <s v="Alexander Gonzales"/>
    <x v="6"/>
    <x v="3"/>
    <x v="0"/>
    <x v="1"/>
    <x v="3"/>
    <x v="8"/>
    <d v="2018-06-04T00:00:00"/>
    <x v="684"/>
    <n v="0.08"/>
    <x v="0"/>
    <s v="Phoenix"/>
    <s v=""/>
  </r>
  <r>
    <x v="646"/>
    <s v="Aiden Gonzales"/>
    <x v="9"/>
    <x v="6"/>
    <x v="2"/>
    <x v="1"/>
    <x v="3"/>
    <x v="18"/>
    <d v="2021-03-28T00:00:00"/>
    <x v="685"/>
    <n v="0.34"/>
    <x v="2"/>
    <s v="Sao Paulo"/>
    <s v=""/>
  </r>
  <r>
    <x v="647"/>
    <s v="Joshua Chin"/>
    <x v="0"/>
    <x v="6"/>
    <x v="1"/>
    <x v="1"/>
    <x v="1"/>
    <x v="33"/>
    <d v="2021-07-26T00:00:00"/>
    <x v="686"/>
    <n v="0.14000000000000001"/>
    <x v="0"/>
    <s v="Phoenix"/>
    <s v=""/>
  </r>
  <r>
    <x v="648"/>
    <s v="Paisley Hall"/>
    <x v="2"/>
    <x v="4"/>
    <x v="2"/>
    <x v="0"/>
    <x v="2"/>
    <x v="12"/>
    <d v="2010-05-21T00:00:00"/>
    <x v="687"/>
    <n v="0.24"/>
    <x v="0"/>
    <s v="Columbus"/>
    <s v=""/>
  </r>
  <r>
    <x v="649"/>
    <s v="Allison Leung"/>
    <x v="4"/>
    <x v="2"/>
    <x v="0"/>
    <x v="0"/>
    <x v="1"/>
    <x v="39"/>
    <d v="2020-05-18T00:00:00"/>
    <x v="688"/>
    <n v="0"/>
    <x v="0"/>
    <s v="Austin"/>
    <s v=""/>
  </r>
  <r>
    <x v="650"/>
    <s v="Hannah Mejia"/>
    <x v="9"/>
    <x v="6"/>
    <x v="3"/>
    <x v="0"/>
    <x v="3"/>
    <x v="40"/>
    <d v="1999-03-13T00:00:00"/>
    <x v="689"/>
    <n v="0.32"/>
    <x v="0"/>
    <s v="Austin"/>
    <s v=""/>
  </r>
  <r>
    <x v="291"/>
    <s v="Elizabeth Huang"/>
    <x v="7"/>
    <x v="1"/>
    <x v="2"/>
    <x v="0"/>
    <x v="1"/>
    <x v="39"/>
    <d v="2002-09-20T00:00:00"/>
    <x v="690"/>
    <n v="0"/>
    <x v="1"/>
    <s v="Beijing"/>
    <s v=""/>
  </r>
  <r>
    <x v="651"/>
    <s v="Abigail Garza"/>
    <x v="7"/>
    <x v="3"/>
    <x v="1"/>
    <x v="0"/>
    <x v="3"/>
    <x v="29"/>
    <d v="2018-05-27T00:00:00"/>
    <x v="691"/>
    <n v="0"/>
    <x v="0"/>
    <s v="Seattle"/>
    <s v=""/>
  </r>
  <r>
    <x v="652"/>
    <s v="Raelynn Lu"/>
    <x v="2"/>
    <x v="1"/>
    <x v="0"/>
    <x v="0"/>
    <x v="1"/>
    <x v="5"/>
    <d v="2020-05-26T00:00:00"/>
    <x v="692"/>
    <n v="0.28999999999999998"/>
    <x v="1"/>
    <s v="Chongqing"/>
    <d v="2020-12-12T00:00:00"/>
  </r>
  <r>
    <x v="653"/>
    <s v="Charles Luu"/>
    <x v="0"/>
    <x v="2"/>
    <x v="1"/>
    <x v="1"/>
    <x v="1"/>
    <x v="6"/>
    <d v="2021-06-15T00:00:00"/>
    <x v="693"/>
    <n v="0.11"/>
    <x v="1"/>
    <s v="Shanghai"/>
    <d v="2022-06-03T00:00:00"/>
  </r>
  <r>
    <x v="654"/>
    <s v="Lydia Espinoza"/>
    <x v="0"/>
    <x v="6"/>
    <x v="2"/>
    <x v="0"/>
    <x v="3"/>
    <x v="7"/>
    <d v="2020-05-15T00:00:00"/>
    <x v="694"/>
    <n v="0.12"/>
    <x v="2"/>
    <s v="Sao Paulo"/>
    <s v=""/>
  </r>
  <r>
    <x v="90"/>
    <s v="Adeline Thao"/>
    <x v="9"/>
    <x v="1"/>
    <x v="3"/>
    <x v="0"/>
    <x v="1"/>
    <x v="36"/>
    <d v="2007-09-05T00:00:00"/>
    <x v="695"/>
    <n v="0.32"/>
    <x v="0"/>
    <s v="Seattle"/>
    <s v=""/>
  </r>
  <r>
    <x v="463"/>
    <s v="Kinsley Dixon"/>
    <x v="7"/>
    <x v="3"/>
    <x v="1"/>
    <x v="0"/>
    <x v="2"/>
    <x v="21"/>
    <d v="2019-05-25T00:00:00"/>
    <x v="696"/>
    <n v="0"/>
    <x v="0"/>
    <s v="Miami"/>
    <s v=""/>
  </r>
  <r>
    <x v="655"/>
    <s v="Natalia Vu"/>
    <x v="7"/>
    <x v="3"/>
    <x v="0"/>
    <x v="0"/>
    <x v="1"/>
    <x v="36"/>
    <d v="2006-12-29T00:00:00"/>
    <x v="697"/>
    <n v="0"/>
    <x v="0"/>
    <s v="Columbus"/>
    <s v=""/>
  </r>
  <r>
    <x v="656"/>
    <s v="Julia Mai"/>
    <x v="6"/>
    <x v="6"/>
    <x v="1"/>
    <x v="0"/>
    <x v="1"/>
    <x v="2"/>
    <d v="2012-03-11T00:00:00"/>
    <x v="698"/>
    <n v="0.1"/>
    <x v="1"/>
    <s v="Shanghai"/>
    <s v=""/>
  </r>
  <r>
    <x v="657"/>
    <s v="Camila Evans"/>
    <x v="6"/>
    <x v="6"/>
    <x v="0"/>
    <x v="0"/>
    <x v="0"/>
    <x v="0"/>
    <d v="1992-12-20T00:00:00"/>
    <x v="699"/>
    <n v="0.09"/>
    <x v="0"/>
    <s v="Miami"/>
    <s v=""/>
  </r>
  <r>
    <x v="485"/>
    <s v="Everly Lai"/>
    <x v="9"/>
    <x v="6"/>
    <x v="2"/>
    <x v="0"/>
    <x v="1"/>
    <x v="27"/>
    <d v="1998-04-01T00:00:00"/>
    <x v="700"/>
    <n v="0.3"/>
    <x v="0"/>
    <s v="Chicago"/>
    <s v=""/>
  </r>
  <r>
    <x v="69"/>
    <s v="Adam He"/>
    <x v="2"/>
    <x v="3"/>
    <x v="2"/>
    <x v="1"/>
    <x v="1"/>
    <x v="25"/>
    <d v="2017-08-16T00:00:00"/>
    <x v="701"/>
    <n v="0.23"/>
    <x v="1"/>
    <s v="Beijing"/>
    <s v=""/>
  </r>
  <r>
    <x v="658"/>
    <s v="Vivian Hunter"/>
    <x v="5"/>
    <x v="2"/>
    <x v="3"/>
    <x v="0"/>
    <x v="0"/>
    <x v="3"/>
    <d v="2019-08-21T00:00:00"/>
    <x v="702"/>
    <n v="0"/>
    <x v="0"/>
    <s v="Seattle"/>
    <s v=""/>
  </r>
  <r>
    <x v="659"/>
    <s v="Lucy Avila"/>
    <x v="29"/>
    <x v="0"/>
    <x v="2"/>
    <x v="0"/>
    <x v="3"/>
    <x v="19"/>
    <d v="2010-04-22T00:00:00"/>
    <x v="703"/>
    <n v="0"/>
    <x v="2"/>
    <s v="Sao Paulo"/>
    <s v=""/>
  </r>
  <r>
    <x v="660"/>
    <s v="Eliana Li"/>
    <x v="22"/>
    <x v="5"/>
    <x v="0"/>
    <x v="0"/>
    <x v="1"/>
    <x v="20"/>
    <d v="2018-05-07T00:00:00"/>
    <x v="704"/>
    <n v="0"/>
    <x v="0"/>
    <s v="Miami"/>
    <s v=""/>
  </r>
  <r>
    <x v="661"/>
    <s v="Logan Mitchell"/>
    <x v="13"/>
    <x v="6"/>
    <x v="1"/>
    <x v="1"/>
    <x v="2"/>
    <x v="13"/>
    <d v="2005-08-20T00:00:00"/>
    <x v="705"/>
    <n v="0"/>
    <x v="0"/>
    <s v="Columbus"/>
    <s v=""/>
  </r>
  <r>
    <x v="662"/>
    <s v="Dominic Dinh"/>
    <x v="0"/>
    <x v="6"/>
    <x v="2"/>
    <x v="1"/>
    <x v="1"/>
    <x v="15"/>
    <d v="2005-04-11T00:00:00"/>
    <x v="706"/>
    <n v="0.11"/>
    <x v="0"/>
    <s v="Chicago"/>
    <s v=""/>
  </r>
  <r>
    <x v="252"/>
    <s v="Lucas Daniels"/>
    <x v="6"/>
    <x v="2"/>
    <x v="3"/>
    <x v="1"/>
    <x v="0"/>
    <x v="34"/>
    <d v="2011-05-29T00:00:00"/>
    <x v="707"/>
    <n v="0.06"/>
    <x v="0"/>
    <s v="Chicago"/>
    <s v=""/>
  </r>
  <r>
    <x v="663"/>
    <s v="Andrew Holmes"/>
    <x v="9"/>
    <x v="0"/>
    <x v="2"/>
    <x v="1"/>
    <x v="0"/>
    <x v="1"/>
    <d v="2010-12-30T00:00:00"/>
    <x v="708"/>
    <n v="0.36"/>
    <x v="0"/>
    <s v="Miami"/>
    <s v=""/>
  </r>
  <r>
    <x v="664"/>
    <s v="Julia Sandoval"/>
    <x v="6"/>
    <x v="4"/>
    <x v="3"/>
    <x v="0"/>
    <x v="3"/>
    <x v="34"/>
    <d v="2017-11-19T00:00:00"/>
    <x v="709"/>
    <n v="0.06"/>
    <x v="0"/>
    <s v="Miami"/>
    <s v=""/>
  </r>
  <r>
    <x v="665"/>
    <s v="Kennedy Vargas"/>
    <x v="20"/>
    <x v="4"/>
    <x v="1"/>
    <x v="0"/>
    <x v="3"/>
    <x v="15"/>
    <d v="2005-10-14T00:00:00"/>
    <x v="710"/>
    <n v="0"/>
    <x v="2"/>
    <s v="Manaus"/>
    <d v="2009-12-06T00:00:00"/>
  </r>
  <r>
    <x v="666"/>
    <s v="Thomas Williams"/>
    <x v="17"/>
    <x v="5"/>
    <x v="2"/>
    <x v="1"/>
    <x v="2"/>
    <x v="15"/>
    <d v="2015-11-21T00:00:00"/>
    <x v="711"/>
    <n v="0"/>
    <x v="0"/>
    <s v="Columbus"/>
    <s v=""/>
  </r>
  <r>
    <x v="667"/>
    <s v="Raelynn Hong"/>
    <x v="2"/>
    <x v="6"/>
    <x v="2"/>
    <x v="0"/>
    <x v="1"/>
    <x v="21"/>
    <d v="2019-12-11T00:00:00"/>
    <x v="712"/>
    <n v="0.28000000000000003"/>
    <x v="1"/>
    <s v="Beijing"/>
    <s v=""/>
  </r>
  <r>
    <x v="603"/>
    <s v="Eli Reed"/>
    <x v="28"/>
    <x v="0"/>
    <x v="3"/>
    <x v="1"/>
    <x v="2"/>
    <x v="10"/>
    <d v="2014-02-27T00:00:00"/>
    <x v="713"/>
    <n v="0"/>
    <x v="0"/>
    <s v="Miami"/>
    <d v="2017-12-22T00:00:00"/>
  </r>
  <r>
    <x v="668"/>
    <s v="Lyla Yoon"/>
    <x v="9"/>
    <x v="3"/>
    <x v="1"/>
    <x v="0"/>
    <x v="1"/>
    <x v="31"/>
    <d v="2012-12-13T00:00:00"/>
    <x v="714"/>
    <n v="0.32"/>
    <x v="0"/>
    <s v="Austin"/>
    <s v=""/>
  </r>
  <r>
    <x v="669"/>
    <s v="Hannah White"/>
    <x v="0"/>
    <x v="3"/>
    <x v="3"/>
    <x v="0"/>
    <x v="2"/>
    <x v="39"/>
    <d v="2009-01-30T00:00:00"/>
    <x v="715"/>
    <n v="0.13"/>
    <x v="0"/>
    <s v="Phoenix"/>
    <s v=""/>
  </r>
  <r>
    <x v="670"/>
    <s v="Theodore Xi"/>
    <x v="6"/>
    <x v="1"/>
    <x v="3"/>
    <x v="1"/>
    <x v="1"/>
    <x v="27"/>
    <d v="2009-10-05T00:00:00"/>
    <x v="716"/>
    <n v="7.0000000000000007E-2"/>
    <x v="1"/>
    <s v="Shanghai"/>
    <s v=""/>
  </r>
  <r>
    <x v="671"/>
    <s v="Ezra Liang"/>
    <x v="9"/>
    <x v="1"/>
    <x v="0"/>
    <x v="1"/>
    <x v="1"/>
    <x v="27"/>
    <d v="1997-05-26T00:00:00"/>
    <x v="717"/>
    <n v="0.37"/>
    <x v="0"/>
    <s v="Miami"/>
    <s v=""/>
  </r>
  <r>
    <x v="672"/>
    <s v="Grayson Yee"/>
    <x v="6"/>
    <x v="4"/>
    <x v="3"/>
    <x v="1"/>
    <x v="1"/>
    <x v="35"/>
    <d v="2015-07-16T00:00:00"/>
    <x v="718"/>
    <n v="0.09"/>
    <x v="1"/>
    <s v="Beijing"/>
    <s v=""/>
  </r>
  <r>
    <x v="673"/>
    <s v="Eli Richardson"/>
    <x v="12"/>
    <x v="0"/>
    <x v="2"/>
    <x v="1"/>
    <x v="2"/>
    <x v="31"/>
    <d v="2015-04-19T00:00:00"/>
    <x v="719"/>
    <n v="0"/>
    <x v="0"/>
    <s v="Seattle"/>
    <s v=""/>
  </r>
  <r>
    <x v="674"/>
    <s v="Audrey Lee"/>
    <x v="25"/>
    <x v="5"/>
    <x v="2"/>
    <x v="0"/>
    <x v="1"/>
    <x v="10"/>
    <d v="2017-02-11T00:00:00"/>
    <x v="720"/>
    <n v="0"/>
    <x v="1"/>
    <s v="Chongqing"/>
    <s v=""/>
  </r>
  <r>
    <x v="675"/>
    <s v="Jameson Allen"/>
    <x v="2"/>
    <x v="6"/>
    <x v="2"/>
    <x v="1"/>
    <x v="2"/>
    <x v="24"/>
    <d v="2016-11-28T00:00:00"/>
    <x v="721"/>
    <n v="0.16"/>
    <x v="0"/>
    <s v="Seattle"/>
    <s v=""/>
  </r>
  <r>
    <x v="676"/>
    <s v="Eliza Chen"/>
    <x v="14"/>
    <x v="0"/>
    <x v="0"/>
    <x v="0"/>
    <x v="1"/>
    <x v="9"/>
    <d v="2016-04-29T00:00:00"/>
    <x v="722"/>
    <n v="0"/>
    <x v="0"/>
    <s v="Austin"/>
    <s v=""/>
  </r>
  <r>
    <x v="677"/>
    <s v="Lyla Chen"/>
    <x v="15"/>
    <x v="4"/>
    <x v="0"/>
    <x v="0"/>
    <x v="1"/>
    <x v="15"/>
    <d v="2019-04-26T00:00:00"/>
    <x v="723"/>
    <n v="0"/>
    <x v="0"/>
    <s v="Chicago"/>
    <s v=""/>
  </r>
  <r>
    <x v="678"/>
    <s v="Emily Doan"/>
    <x v="11"/>
    <x v="5"/>
    <x v="3"/>
    <x v="0"/>
    <x v="1"/>
    <x v="24"/>
    <d v="2014-12-04T00:00:00"/>
    <x v="724"/>
    <n v="0.11"/>
    <x v="0"/>
    <s v="Phoenix"/>
    <s v=""/>
  </r>
  <r>
    <x v="679"/>
    <s v="Jack Mai"/>
    <x v="4"/>
    <x v="6"/>
    <x v="3"/>
    <x v="1"/>
    <x v="1"/>
    <x v="15"/>
    <d v="2007-09-22T00:00:00"/>
    <x v="725"/>
    <n v="0"/>
    <x v="1"/>
    <s v="Chengdu"/>
    <s v=""/>
  </r>
  <r>
    <x v="680"/>
    <s v="Grayson Turner"/>
    <x v="29"/>
    <x v="0"/>
    <x v="3"/>
    <x v="1"/>
    <x v="2"/>
    <x v="36"/>
    <d v="1992-06-30T00:00:00"/>
    <x v="726"/>
    <n v="0"/>
    <x v="0"/>
    <s v="Chicago"/>
    <d v="2014-10-26T00:00:00"/>
  </r>
  <r>
    <x v="681"/>
    <s v="Ivy Tang"/>
    <x v="25"/>
    <x v="5"/>
    <x v="2"/>
    <x v="0"/>
    <x v="1"/>
    <x v="35"/>
    <d v="2012-05-03T00:00:00"/>
    <x v="727"/>
    <n v="0"/>
    <x v="1"/>
    <s v="Shanghai"/>
    <d v="2018-05-09T00:00:00"/>
  </r>
  <r>
    <x v="682"/>
    <s v="Robert Zhang"/>
    <x v="9"/>
    <x v="6"/>
    <x v="3"/>
    <x v="1"/>
    <x v="1"/>
    <x v="15"/>
    <d v="2015-09-24T00:00:00"/>
    <x v="728"/>
    <n v="0.32"/>
    <x v="0"/>
    <s v="Phoenix"/>
    <d v="2022-08-17T00:00:00"/>
  </r>
  <r>
    <x v="683"/>
    <s v="Eva Alvarado"/>
    <x v="3"/>
    <x v="0"/>
    <x v="1"/>
    <x v="0"/>
    <x v="3"/>
    <x v="30"/>
    <d v="2017-04-24T00:00:00"/>
    <x v="729"/>
    <n v="0.09"/>
    <x v="2"/>
    <s v="Sao Paulo"/>
    <s v=""/>
  </r>
  <r>
    <x v="684"/>
    <s v="Abigail Vang"/>
    <x v="19"/>
    <x v="5"/>
    <x v="0"/>
    <x v="0"/>
    <x v="1"/>
    <x v="28"/>
    <d v="2016-09-09T00:00:00"/>
    <x v="730"/>
    <n v="0"/>
    <x v="1"/>
    <s v="Chengdu"/>
    <s v=""/>
  </r>
  <r>
    <x v="140"/>
    <s v="Claire Adams"/>
    <x v="2"/>
    <x v="2"/>
    <x v="1"/>
    <x v="0"/>
    <x v="0"/>
    <x v="22"/>
    <d v="1997-08-19T00:00:00"/>
    <x v="731"/>
    <n v="0.28000000000000003"/>
    <x v="0"/>
    <s v="Phoenix"/>
    <s v=""/>
  </r>
  <r>
    <x v="685"/>
    <s v="Theodore Marquez"/>
    <x v="25"/>
    <x v="5"/>
    <x v="2"/>
    <x v="1"/>
    <x v="3"/>
    <x v="36"/>
    <d v="2012-11-24T00:00:00"/>
    <x v="732"/>
    <n v="0"/>
    <x v="2"/>
    <s v="Sao Paulo"/>
    <s v=""/>
  </r>
  <r>
    <x v="686"/>
    <s v="Hunter Nunez"/>
    <x v="9"/>
    <x v="4"/>
    <x v="3"/>
    <x v="1"/>
    <x v="3"/>
    <x v="39"/>
    <d v="2002-08-16T00:00:00"/>
    <x v="733"/>
    <n v="0.33"/>
    <x v="0"/>
    <s v="Seattle"/>
    <s v=""/>
  </r>
  <r>
    <x v="687"/>
    <s v="Charles Henderson"/>
    <x v="28"/>
    <x v="0"/>
    <x v="2"/>
    <x v="1"/>
    <x v="2"/>
    <x v="35"/>
    <d v="2002-02-11T00:00:00"/>
    <x v="734"/>
    <n v="0"/>
    <x v="0"/>
    <s v="Austin"/>
    <s v=""/>
  </r>
  <r>
    <x v="688"/>
    <s v="Camila Cortez"/>
    <x v="6"/>
    <x v="6"/>
    <x v="1"/>
    <x v="0"/>
    <x v="3"/>
    <x v="7"/>
    <d v="2021-05-09T00:00:00"/>
    <x v="735"/>
    <n v="0.08"/>
    <x v="0"/>
    <s v="Phoenix"/>
    <d v="2021-05-24T00:00:00"/>
  </r>
  <r>
    <x v="689"/>
    <s v="Aaron Garza"/>
    <x v="2"/>
    <x v="2"/>
    <x v="0"/>
    <x v="1"/>
    <x v="3"/>
    <x v="38"/>
    <d v="2013-12-27T00:00:00"/>
    <x v="736"/>
    <n v="0.28000000000000003"/>
    <x v="0"/>
    <s v="Columbus"/>
    <d v="2020-06-09T00:00:00"/>
  </r>
  <r>
    <x v="690"/>
    <s v="Jose Singh"/>
    <x v="0"/>
    <x v="1"/>
    <x v="2"/>
    <x v="1"/>
    <x v="1"/>
    <x v="18"/>
    <d v="2010-04-06T00:00:00"/>
    <x v="737"/>
    <n v="0.12"/>
    <x v="0"/>
    <s v="Columbus"/>
    <s v=""/>
  </r>
  <r>
    <x v="691"/>
    <s v="Gabriel Joseph"/>
    <x v="2"/>
    <x v="5"/>
    <x v="1"/>
    <x v="1"/>
    <x v="2"/>
    <x v="27"/>
    <d v="2006-10-28T00:00:00"/>
    <x v="738"/>
    <n v="0.28000000000000003"/>
    <x v="0"/>
    <s v="Miami"/>
    <s v=""/>
  </r>
  <r>
    <x v="692"/>
    <s v="Natalia Santos"/>
    <x v="9"/>
    <x v="4"/>
    <x v="2"/>
    <x v="0"/>
    <x v="3"/>
    <x v="15"/>
    <d v="2019-02-25T00:00:00"/>
    <x v="739"/>
    <n v="0.39"/>
    <x v="2"/>
    <s v="Sao Paulo"/>
    <s v=""/>
  </r>
  <r>
    <x v="693"/>
    <s v="Dylan Wilson"/>
    <x v="32"/>
    <x v="0"/>
    <x v="0"/>
    <x v="1"/>
    <x v="2"/>
    <x v="35"/>
    <d v="2006-09-27T00:00:00"/>
    <x v="740"/>
    <n v="0"/>
    <x v="0"/>
    <s v="Seattle"/>
    <d v="2007-04-08T00:00:00"/>
  </r>
  <r>
    <x v="694"/>
    <s v="Robert Alvarez"/>
    <x v="31"/>
    <x v="0"/>
    <x v="3"/>
    <x v="1"/>
    <x v="3"/>
    <x v="38"/>
    <d v="2016-10-21T00:00:00"/>
    <x v="741"/>
    <n v="0"/>
    <x v="2"/>
    <s v="Manaus"/>
    <s v=""/>
  </r>
  <r>
    <x v="695"/>
    <s v="Samantha Chavez"/>
    <x v="4"/>
    <x v="2"/>
    <x v="2"/>
    <x v="0"/>
    <x v="3"/>
    <x v="26"/>
    <d v="2017-01-09T00:00:00"/>
    <x v="742"/>
    <n v="0"/>
    <x v="2"/>
    <s v="Manaus"/>
    <d v="2020-07-17T00:00:00"/>
  </r>
  <r>
    <x v="68"/>
    <s v="Samuel Bailey"/>
    <x v="9"/>
    <x v="3"/>
    <x v="2"/>
    <x v="1"/>
    <x v="2"/>
    <x v="12"/>
    <d v="2013-08-17T00:00:00"/>
    <x v="743"/>
    <n v="0.3"/>
    <x v="0"/>
    <s v="Seattle"/>
    <s v=""/>
  </r>
  <r>
    <x v="696"/>
    <s v="Ezekiel Delgado"/>
    <x v="2"/>
    <x v="5"/>
    <x v="2"/>
    <x v="1"/>
    <x v="3"/>
    <x v="28"/>
    <d v="2020-02-07T00:00:00"/>
    <x v="744"/>
    <n v="0.18"/>
    <x v="2"/>
    <s v="Manaus"/>
    <s v=""/>
  </r>
  <r>
    <x v="21"/>
    <s v="Benjamin Ramirez"/>
    <x v="24"/>
    <x v="0"/>
    <x v="0"/>
    <x v="1"/>
    <x v="3"/>
    <x v="35"/>
    <d v="2005-07-27T00:00:00"/>
    <x v="745"/>
    <n v="0"/>
    <x v="0"/>
    <s v="Chicago"/>
    <d v="2006-04-22T00:00:00"/>
  </r>
  <r>
    <x v="697"/>
    <s v="Anthony Carter"/>
    <x v="2"/>
    <x v="5"/>
    <x v="2"/>
    <x v="1"/>
    <x v="2"/>
    <x v="12"/>
    <d v="2007-03-15T00:00:00"/>
    <x v="746"/>
    <n v="0.24"/>
    <x v="0"/>
    <s v="Columbus"/>
    <d v="2008-05-30T00:00:00"/>
  </r>
  <r>
    <x v="698"/>
    <s v="Ethan Tang"/>
    <x v="4"/>
    <x v="3"/>
    <x v="2"/>
    <x v="1"/>
    <x v="1"/>
    <x v="36"/>
    <d v="2016-05-04T00:00:00"/>
    <x v="747"/>
    <n v="0"/>
    <x v="0"/>
    <s v="Chicago"/>
    <s v=""/>
  </r>
  <r>
    <x v="699"/>
    <s v="Sebastian Rogers"/>
    <x v="16"/>
    <x v="4"/>
    <x v="0"/>
    <x v="1"/>
    <x v="2"/>
    <x v="31"/>
    <d v="2019-11-29T00:00:00"/>
    <x v="748"/>
    <n v="0"/>
    <x v="0"/>
    <s v="Miami"/>
    <d v="2022-04-20T00:00:00"/>
  </r>
  <r>
    <x v="700"/>
    <s v="Miles Thao"/>
    <x v="27"/>
    <x v="0"/>
    <x v="3"/>
    <x v="1"/>
    <x v="1"/>
    <x v="4"/>
    <d v="2003-06-26T00:00:00"/>
    <x v="749"/>
    <n v="0"/>
    <x v="0"/>
    <s v="Columbus"/>
    <s v=""/>
  </r>
  <r>
    <x v="701"/>
    <s v="William Cao"/>
    <x v="4"/>
    <x v="6"/>
    <x v="1"/>
    <x v="1"/>
    <x v="1"/>
    <x v="20"/>
    <d v="2017-02-12T00:00:00"/>
    <x v="750"/>
    <n v="0"/>
    <x v="1"/>
    <s v="Beijing"/>
    <s v=""/>
  </r>
  <r>
    <x v="702"/>
    <s v="Leo Hsu"/>
    <x v="0"/>
    <x v="4"/>
    <x v="1"/>
    <x v="1"/>
    <x v="1"/>
    <x v="39"/>
    <d v="2017-11-22T00:00:00"/>
    <x v="751"/>
    <n v="0.15"/>
    <x v="1"/>
    <s v="Chongqing"/>
    <s v=""/>
  </r>
  <r>
    <x v="703"/>
    <s v="Avery Grant"/>
    <x v="14"/>
    <x v="0"/>
    <x v="0"/>
    <x v="0"/>
    <x v="2"/>
    <x v="37"/>
    <d v="2014-03-05T00:00:00"/>
    <x v="752"/>
    <n v="0"/>
    <x v="0"/>
    <s v="Chicago"/>
    <s v=""/>
  </r>
  <r>
    <x v="704"/>
    <s v="Penelope Fong"/>
    <x v="2"/>
    <x v="3"/>
    <x v="3"/>
    <x v="0"/>
    <x v="1"/>
    <x v="33"/>
    <d v="2004-05-14T00:00:00"/>
    <x v="753"/>
    <n v="0.26"/>
    <x v="1"/>
    <s v="Chongqing"/>
    <s v=""/>
  </r>
  <r>
    <x v="705"/>
    <s v="Vivian Thao"/>
    <x v="10"/>
    <x v="5"/>
    <x v="0"/>
    <x v="0"/>
    <x v="1"/>
    <x v="15"/>
    <d v="2015-04-23T00:00:00"/>
    <x v="754"/>
    <n v="0"/>
    <x v="0"/>
    <s v="Chicago"/>
    <s v=""/>
  </r>
  <r>
    <x v="706"/>
    <s v="Eva Estrada"/>
    <x v="0"/>
    <x v="2"/>
    <x v="2"/>
    <x v="0"/>
    <x v="3"/>
    <x v="15"/>
    <d v="2018-07-24T00:00:00"/>
    <x v="755"/>
    <n v="0.12"/>
    <x v="2"/>
    <s v="Sao Paulo"/>
    <s v=""/>
  </r>
  <r>
    <x v="707"/>
    <s v="Emma Luna"/>
    <x v="17"/>
    <x v="5"/>
    <x v="2"/>
    <x v="0"/>
    <x v="3"/>
    <x v="27"/>
    <d v="2008-03-25T00:00:00"/>
    <x v="756"/>
    <n v="0"/>
    <x v="2"/>
    <s v="Manaus"/>
    <s v=""/>
  </r>
  <r>
    <x v="708"/>
    <s v="Charlotte Wu"/>
    <x v="15"/>
    <x v="4"/>
    <x v="1"/>
    <x v="0"/>
    <x v="1"/>
    <x v="20"/>
    <d v="2007-05-02T00:00:00"/>
    <x v="757"/>
    <n v="0"/>
    <x v="1"/>
    <s v="Shanghai"/>
    <s v=""/>
  </r>
  <r>
    <x v="709"/>
    <s v="Vivian Chu"/>
    <x v="26"/>
    <x v="2"/>
    <x v="0"/>
    <x v="0"/>
    <x v="1"/>
    <x v="30"/>
    <d v="2021-01-17T00:00:00"/>
    <x v="758"/>
    <n v="0"/>
    <x v="1"/>
    <s v="Shanghai"/>
    <s v=""/>
  </r>
  <r>
    <x v="710"/>
    <s v="Jayden Williams"/>
    <x v="6"/>
    <x v="4"/>
    <x v="1"/>
    <x v="1"/>
    <x v="2"/>
    <x v="14"/>
    <d v="1992-12-26T00:00:00"/>
    <x v="759"/>
    <n v="0.08"/>
    <x v="0"/>
    <s v="Columbus"/>
    <s v=""/>
  </r>
  <r>
    <x v="711"/>
    <s v="Amelia Bell"/>
    <x v="4"/>
    <x v="2"/>
    <x v="1"/>
    <x v="0"/>
    <x v="2"/>
    <x v="26"/>
    <d v="2017-08-05T00:00:00"/>
    <x v="760"/>
    <n v="0"/>
    <x v="0"/>
    <s v="Seattle"/>
    <s v=""/>
  </r>
  <r>
    <x v="712"/>
    <s v="Addison Mehta"/>
    <x v="6"/>
    <x v="2"/>
    <x v="3"/>
    <x v="0"/>
    <x v="1"/>
    <x v="5"/>
    <d v="2018-09-15T00:00:00"/>
    <x v="761"/>
    <n v="7.0000000000000007E-2"/>
    <x v="0"/>
    <s v="Columbus"/>
    <s v=""/>
  </r>
  <r>
    <x v="234"/>
    <s v="Alexander Jackson"/>
    <x v="6"/>
    <x v="4"/>
    <x v="3"/>
    <x v="1"/>
    <x v="2"/>
    <x v="15"/>
    <d v="2012-07-09T00:00:00"/>
    <x v="762"/>
    <n v="7.0000000000000007E-2"/>
    <x v="0"/>
    <s v="Columbus"/>
    <s v=""/>
  </r>
  <r>
    <x v="713"/>
    <s v="Everly Lin"/>
    <x v="20"/>
    <x v="4"/>
    <x v="1"/>
    <x v="0"/>
    <x v="1"/>
    <x v="6"/>
    <d v="2021-03-15T00:00:00"/>
    <x v="763"/>
    <n v="0"/>
    <x v="1"/>
    <s v="Chongqing"/>
    <s v=""/>
  </r>
  <r>
    <x v="714"/>
    <s v="Lyla Stewart"/>
    <x v="0"/>
    <x v="0"/>
    <x v="2"/>
    <x v="0"/>
    <x v="2"/>
    <x v="19"/>
    <d v="2015-03-27T00:00:00"/>
    <x v="764"/>
    <n v="0.12"/>
    <x v="0"/>
    <s v="Austin"/>
    <s v=""/>
  </r>
  <r>
    <x v="715"/>
    <s v="Brooklyn Ruiz"/>
    <x v="12"/>
    <x v="0"/>
    <x v="1"/>
    <x v="0"/>
    <x v="3"/>
    <x v="22"/>
    <d v="2014-08-10T00:00:00"/>
    <x v="765"/>
    <n v="0"/>
    <x v="0"/>
    <s v="Phoenix"/>
    <s v=""/>
  </r>
  <r>
    <x v="716"/>
    <s v="Skylar Evans"/>
    <x v="2"/>
    <x v="3"/>
    <x v="0"/>
    <x v="0"/>
    <x v="2"/>
    <x v="34"/>
    <d v="2009-06-04T00:00:00"/>
    <x v="766"/>
    <n v="0.26"/>
    <x v="0"/>
    <s v="Austin"/>
    <s v=""/>
  </r>
  <r>
    <x v="717"/>
    <s v="Lincoln Huynh"/>
    <x v="0"/>
    <x v="1"/>
    <x v="1"/>
    <x v="1"/>
    <x v="1"/>
    <x v="20"/>
    <d v="2002-02-08T00:00:00"/>
    <x v="767"/>
    <n v="0.13"/>
    <x v="0"/>
    <s v="Austin"/>
    <s v=""/>
  </r>
  <r>
    <x v="718"/>
    <s v="Hazel Griffin"/>
    <x v="17"/>
    <x v="5"/>
    <x v="3"/>
    <x v="0"/>
    <x v="2"/>
    <x v="24"/>
    <d v="2015-11-09T00:00:00"/>
    <x v="768"/>
    <n v="0"/>
    <x v="0"/>
    <s v="Phoenix"/>
    <s v=""/>
  </r>
  <r>
    <x v="719"/>
    <s v="Charles Gonzalez"/>
    <x v="10"/>
    <x v="5"/>
    <x v="0"/>
    <x v="1"/>
    <x v="3"/>
    <x v="5"/>
    <d v="2018-09-28T00:00:00"/>
    <x v="769"/>
    <n v="0"/>
    <x v="2"/>
    <s v="Rio de Janerio"/>
    <s v=""/>
  </r>
  <r>
    <x v="720"/>
    <s v="Leah Patterson"/>
    <x v="6"/>
    <x v="4"/>
    <x v="0"/>
    <x v="0"/>
    <x v="2"/>
    <x v="29"/>
    <d v="2012-06-11T00:00:00"/>
    <x v="770"/>
    <n v="0.08"/>
    <x v="0"/>
    <s v="Austin"/>
    <s v=""/>
  </r>
  <r>
    <x v="721"/>
    <s v="Avery Sun"/>
    <x v="19"/>
    <x v="5"/>
    <x v="1"/>
    <x v="0"/>
    <x v="1"/>
    <x v="15"/>
    <d v="2004-03-11T00:00:00"/>
    <x v="771"/>
    <n v="0"/>
    <x v="1"/>
    <s v="Chongqing"/>
    <s v=""/>
  </r>
  <r>
    <x v="722"/>
    <s v="Isaac Yoon"/>
    <x v="6"/>
    <x v="4"/>
    <x v="3"/>
    <x v="1"/>
    <x v="1"/>
    <x v="12"/>
    <d v="2019-02-06T00:00:00"/>
    <x v="772"/>
    <n v="0.1"/>
    <x v="0"/>
    <s v="Chicago"/>
    <s v=""/>
  </r>
  <r>
    <x v="723"/>
    <s v="Isabella Bui"/>
    <x v="14"/>
    <x v="0"/>
    <x v="1"/>
    <x v="0"/>
    <x v="1"/>
    <x v="9"/>
    <d v="2014-11-21T00:00:00"/>
    <x v="773"/>
    <n v="0"/>
    <x v="0"/>
    <s v="Miami"/>
    <s v=""/>
  </r>
  <r>
    <x v="724"/>
    <s v="Gabriel Zhou"/>
    <x v="12"/>
    <x v="0"/>
    <x v="1"/>
    <x v="1"/>
    <x v="1"/>
    <x v="6"/>
    <d v="2021-01-17T00:00:00"/>
    <x v="774"/>
    <n v="0"/>
    <x v="1"/>
    <s v="Chongqing"/>
    <s v=""/>
  </r>
  <r>
    <x v="725"/>
    <s v="Jack Vu"/>
    <x v="13"/>
    <x v="3"/>
    <x v="0"/>
    <x v="1"/>
    <x v="1"/>
    <x v="19"/>
    <d v="2014-02-10T00:00:00"/>
    <x v="775"/>
    <n v="0"/>
    <x v="1"/>
    <s v="Chengdu"/>
    <s v=""/>
  </r>
  <r>
    <x v="726"/>
    <s v="Valentina Moua"/>
    <x v="5"/>
    <x v="2"/>
    <x v="1"/>
    <x v="0"/>
    <x v="1"/>
    <x v="17"/>
    <d v="2015-11-10T00:00:00"/>
    <x v="776"/>
    <n v="0"/>
    <x v="0"/>
    <s v="Columbus"/>
    <d v="2021-04-20T00:00:00"/>
  </r>
  <r>
    <x v="727"/>
    <s v="Quinn Trinh"/>
    <x v="13"/>
    <x v="2"/>
    <x v="3"/>
    <x v="0"/>
    <x v="1"/>
    <x v="34"/>
    <d v="2010-05-09T00:00:00"/>
    <x v="777"/>
    <n v="0"/>
    <x v="1"/>
    <s v="Beijing"/>
    <d v="2014-12-25T00:00:00"/>
  </r>
  <r>
    <x v="728"/>
    <s v="Caroline Nelson"/>
    <x v="26"/>
    <x v="2"/>
    <x v="2"/>
    <x v="0"/>
    <x v="0"/>
    <x v="33"/>
    <d v="1997-07-30T00:00:00"/>
    <x v="778"/>
    <n v="0"/>
    <x v="0"/>
    <s v="Columbus"/>
    <s v=""/>
  </r>
  <r>
    <x v="729"/>
    <s v="Miles Dang"/>
    <x v="12"/>
    <x v="0"/>
    <x v="2"/>
    <x v="1"/>
    <x v="1"/>
    <x v="22"/>
    <d v="2000-09-24T00:00:00"/>
    <x v="779"/>
    <n v="0"/>
    <x v="0"/>
    <s v="Miami"/>
    <s v=""/>
  </r>
  <r>
    <x v="730"/>
    <s v="Leah Bryant"/>
    <x v="12"/>
    <x v="0"/>
    <x v="1"/>
    <x v="0"/>
    <x v="2"/>
    <x v="0"/>
    <d v="2004-04-30T00:00:00"/>
    <x v="780"/>
    <n v="0"/>
    <x v="0"/>
    <s v="Austin"/>
    <s v=""/>
  </r>
  <r>
    <x v="731"/>
    <s v="Henry Jung"/>
    <x v="18"/>
    <x v="5"/>
    <x v="1"/>
    <x v="1"/>
    <x v="1"/>
    <x v="4"/>
    <d v="2018-02-26T00:00:00"/>
    <x v="781"/>
    <n v="0"/>
    <x v="0"/>
    <s v="Austin"/>
    <d v="2021-07-09T00:00:00"/>
  </r>
  <r>
    <x v="732"/>
    <s v="Benjamin Mai"/>
    <x v="27"/>
    <x v="0"/>
    <x v="3"/>
    <x v="1"/>
    <x v="1"/>
    <x v="36"/>
    <d v="1998-06-15T00:00:00"/>
    <x v="782"/>
    <n v="0"/>
    <x v="0"/>
    <s v="Phoenix"/>
    <s v=""/>
  </r>
  <r>
    <x v="733"/>
    <s v="Anna Han"/>
    <x v="25"/>
    <x v="5"/>
    <x v="1"/>
    <x v="0"/>
    <x v="1"/>
    <x v="7"/>
    <d v="2019-11-09T00:00:00"/>
    <x v="783"/>
    <n v="0"/>
    <x v="0"/>
    <s v="Chicago"/>
    <s v=""/>
  </r>
  <r>
    <x v="734"/>
    <s v="Ariana Kim"/>
    <x v="23"/>
    <x v="0"/>
    <x v="1"/>
    <x v="0"/>
    <x v="1"/>
    <x v="29"/>
    <d v="2014-06-29T00:00:00"/>
    <x v="784"/>
    <n v="0"/>
    <x v="1"/>
    <s v="Chengdu"/>
    <s v=""/>
  </r>
  <r>
    <x v="735"/>
    <s v="Alice Tran"/>
    <x v="7"/>
    <x v="6"/>
    <x v="3"/>
    <x v="0"/>
    <x v="1"/>
    <x v="38"/>
    <d v="2014-07-29T00:00:00"/>
    <x v="785"/>
    <n v="0"/>
    <x v="0"/>
    <s v="Seattle"/>
    <s v=""/>
  </r>
  <r>
    <x v="736"/>
    <s v="Hailey Song"/>
    <x v="6"/>
    <x v="1"/>
    <x v="0"/>
    <x v="0"/>
    <x v="1"/>
    <x v="17"/>
    <d v="2016-08-23T00:00:00"/>
    <x v="786"/>
    <n v="0.06"/>
    <x v="1"/>
    <s v="Chongqing"/>
    <s v=""/>
  </r>
  <r>
    <x v="737"/>
    <s v="Lydia Morales"/>
    <x v="6"/>
    <x v="1"/>
    <x v="2"/>
    <x v="0"/>
    <x v="3"/>
    <x v="10"/>
    <d v="2013-06-14T00:00:00"/>
    <x v="787"/>
    <n v="0.05"/>
    <x v="2"/>
    <s v="Manaus"/>
    <s v=""/>
  </r>
  <r>
    <x v="210"/>
    <s v="Liam Sanders"/>
    <x v="15"/>
    <x v="4"/>
    <x v="3"/>
    <x v="1"/>
    <x v="2"/>
    <x v="30"/>
    <d v="2007-02-20T00:00:00"/>
    <x v="788"/>
    <n v="0"/>
    <x v="0"/>
    <s v="Seattle"/>
    <s v=""/>
  </r>
  <r>
    <x v="738"/>
    <s v="Luke Sanchez"/>
    <x v="0"/>
    <x v="4"/>
    <x v="1"/>
    <x v="1"/>
    <x v="3"/>
    <x v="12"/>
    <d v="2015-12-27T00:00:00"/>
    <x v="789"/>
    <n v="0.13"/>
    <x v="2"/>
    <s v="Sao Paulo"/>
    <s v=""/>
  </r>
  <r>
    <x v="739"/>
    <s v="Grace Sun"/>
    <x v="2"/>
    <x v="1"/>
    <x v="0"/>
    <x v="0"/>
    <x v="1"/>
    <x v="6"/>
    <d v="2021-04-17T00:00:00"/>
    <x v="790"/>
    <n v="0.2"/>
    <x v="1"/>
    <s v="Shanghai"/>
    <s v=""/>
  </r>
  <r>
    <x v="740"/>
    <s v="Ezra Banks"/>
    <x v="13"/>
    <x v="2"/>
    <x v="0"/>
    <x v="1"/>
    <x v="2"/>
    <x v="17"/>
    <d v="2010-04-23T00:00:00"/>
    <x v="791"/>
    <n v="0"/>
    <x v="0"/>
    <s v="Chicago"/>
    <s v=""/>
  </r>
  <r>
    <x v="741"/>
    <s v="Jayden Kang"/>
    <x v="7"/>
    <x v="1"/>
    <x v="0"/>
    <x v="1"/>
    <x v="1"/>
    <x v="30"/>
    <d v="2011-04-24T00:00:00"/>
    <x v="792"/>
    <n v="0"/>
    <x v="0"/>
    <s v="Seattle"/>
    <s v=""/>
  </r>
  <r>
    <x v="742"/>
    <s v="Skylar Shah"/>
    <x v="17"/>
    <x v="5"/>
    <x v="1"/>
    <x v="0"/>
    <x v="1"/>
    <x v="34"/>
    <d v="2012-04-27T00:00:00"/>
    <x v="793"/>
    <n v="0"/>
    <x v="0"/>
    <s v="Phoenix"/>
    <s v=""/>
  </r>
  <r>
    <x v="195"/>
    <s v="Sebastian Le"/>
    <x v="7"/>
    <x v="1"/>
    <x v="3"/>
    <x v="1"/>
    <x v="1"/>
    <x v="17"/>
    <d v="2015-11-09T00:00:00"/>
    <x v="794"/>
    <n v="0"/>
    <x v="1"/>
    <s v="Beijing"/>
    <s v=""/>
  </r>
  <r>
    <x v="743"/>
    <s v="Luca Nelson"/>
    <x v="6"/>
    <x v="1"/>
    <x v="2"/>
    <x v="1"/>
    <x v="2"/>
    <x v="33"/>
    <d v="2010-06-15T00:00:00"/>
    <x v="795"/>
    <n v="0.09"/>
    <x v="0"/>
    <s v="Miami"/>
    <s v=""/>
  </r>
  <r>
    <x v="744"/>
    <s v="Riley Ramirez"/>
    <x v="15"/>
    <x v="4"/>
    <x v="0"/>
    <x v="0"/>
    <x v="3"/>
    <x v="27"/>
    <d v="1999-09-13T00:00:00"/>
    <x v="796"/>
    <n v="0"/>
    <x v="0"/>
    <s v="Chicago"/>
    <s v=""/>
  </r>
  <r>
    <x v="745"/>
    <s v="Jaxon Fong"/>
    <x v="4"/>
    <x v="2"/>
    <x v="2"/>
    <x v="1"/>
    <x v="1"/>
    <x v="1"/>
    <d v="1997-03-13T00:00:00"/>
    <x v="797"/>
    <n v="0"/>
    <x v="1"/>
    <s v="Beijing"/>
    <s v=""/>
  </r>
  <r>
    <x v="114"/>
    <s v="Kayden Jordan"/>
    <x v="21"/>
    <x v="0"/>
    <x v="0"/>
    <x v="1"/>
    <x v="2"/>
    <x v="35"/>
    <d v="2010-09-14T00:00:00"/>
    <x v="798"/>
    <n v="0"/>
    <x v="0"/>
    <s v="Phoenix"/>
    <s v=""/>
  </r>
  <r>
    <x v="746"/>
    <s v="Alexander James"/>
    <x v="0"/>
    <x v="4"/>
    <x v="1"/>
    <x v="1"/>
    <x v="2"/>
    <x v="34"/>
    <d v="2013-04-18T00:00:00"/>
    <x v="799"/>
    <n v="0.15"/>
    <x v="0"/>
    <s v="Columbus"/>
    <s v=""/>
  </r>
  <r>
    <x v="747"/>
    <s v="Connor Luu"/>
    <x v="3"/>
    <x v="0"/>
    <x v="2"/>
    <x v="1"/>
    <x v="1"/>
    <x v="25"/>
    <d v="2016-05-03T00:00:00"/>
    <x v="800"/>
    <n v="0.05"/>
    <x v="1"/>
    <s v="Chengdu"/>
    <s v=""/>
  </r>
  <r>
    <x v="748"/>
    <s v="Christopher Lam"/>
    <x v="9"/>
    <x v="3"/>
    <x v="1"/>
    <x v="1"/>
    <x v="1"/>
    <x v="14"/>
    <d v="2013-03-29T00:00:00"/>
    <x v="801"/>
    <n v="0.4"/>
    <x v="0"/>
    <s v="Columbus"/>
    <s v=""/>
  </r>
  <r>
    <x v="749"/>
    <s v="Sophie Owens"/>
    <x v="13"/>
    <x v="1"/>
    <x v="0"/>
    <x v="0"/>
    <x v="2"/>
    <x v="23"/>
    <d v="2015-03-05T00:00:00"/>
    <x v="802"/>
    <n v="0"/>
    <x v="0"/>
    <s v="Seattle"/>
    <s v=""/>
  </r>
  <r>
    <x v="711"/>
    <s v="Addison Perez"/>
    <x v="19"/>
    <x v="5"/>
    <x v="2"/>
    <x v="0"/>
    <x v="3"/>
    <x v="7"/>
    <d v="2020-09-25T00:00:00"/>
    <x v="803"/>
    <n v="0"/>
    <x v="2"/>
    <s v="Sao Paulo"/>
    <s v=""/>
  </r>
  <r>
    <x v="750"/>
    <s v="Hadley Dang"/>
    <x v="9"/>
    <x v="3"/>
    <x v="3"/>
    <x v="0"/>
    <x v="1"/>
    <x v="40"/>
    <d v="2021-12-26T00:00:00"/>
    <x v="804"/>
    <n v="0.33"/>
    <x v="0"/>
    <s v="Austin"/>
    <s v=""/>
  </r>
  <r>
    <x v="559"/>
    <s v="Ethan Mehta"/>
    <x v="2"/>
    <x v="2"/>
    <x v="0"/>
    <x v="1"/>
    <x v="1"/>
    <x v="37"/>
    <d v="2001-07-20T00:00:00"/>
    <x v="805"/>
    <n v="0.24"/>
    <x v="0"/>
    <s v="Phoenix"/>
    <s v=""/>
  </r>
  <r>
    <x v="47"/>
    <s v="Madison Her"/>
    <x v="1"/>
    <x v="0"/>
    <x v="2"/>
    <x v="0"/>
    <x v="1"/>
    <x v="16"/>
    <d v="1996-06-22T00:00:00"/>
    <x v="806"/>
    <n v="0"/>
    <x v="0"/>
    <s v="Seattle"/>
    <s v=""/>
  </r>
  <r>
    <x v="751"/>
    <s v="Savannah Singh"/>
    <x v="2"/>
    <x v="6"/>
    <x v="2"/>
    <x v="0"/>
    <x v="1"/>
    <x v="26"/>
    <d v="1997-06-20T00:00:00"/>
    <x v="807"/>
    <n v="0.25"/>
    <x v="0"/>
    <s v="Seattle"/>
    <s v=""/>
  </r>
  <r>
    <x v="752"/>
    <s v="Nevaeh Hsu"/>
    <x v="0"/>
    <x v="4"/>
    <x v="1"/>
    <x v="0"/>
    <x v="1"/>
    <x v="24"/>
    <d v="2017-04-14T00:00:00"/>
    <x v="808"/>
    <n v="0.13"/>
    <x v="0"/>
    <s v="Phoenix"/>
    <s v=""/>
  </r>
  <r>
    <x v="753"/>
    <s v="Jordan Zhu"/>
    <x v="0"/>
    <x v="6"/>
    <x v="1"/>
    <x v="1"/>
    <x v="1"/>
    <x v="24"/>
    <d v="2017-01-29T00:00:00"/>
    <x v="809"/>
    <n v="0.12"/>
    <x v="0"/>
    <s v="Seattle"/>
    <d v="2017-12-09T00:00:00"/>
  </r>
  <r>
    <x v="754"/>
    <s v="Jackson Navarro"/>
    <x v="2"/>
    <x v="2"/>
    <x v="3"/>
    <x v="1"/>
    <x v="3"/>
    <x v="27"/>
    <d v="2020-09-25T00:00:00"/>
    <x v="810"/>
    <n v="0.28000000000000003"/>
    <x v="2"/>
    <s v="Sao Paulo"/>
    <s v=""/>
  </r>
  <r>
    <x v="755"/>
    <s v="Sadie Patterson"/>
    <x v="4"/>
    <x v="3"/>
    <x v="2"/>
    <x v="0"/>
    <x v="2"/>
    <x v="31"/>
    <d v="2020-07-24T00:00:00"/>
    <x v="811"/>
    <n v="0"/>
    <x v="0"/>
    <s v="Seattle"/>
    <s v=""/>
  </r>
  <r>
    <x v="756"/>
    <s v="Christopher Butler"/>
    <x v="23"/>
    <x v="0"/>
    <x v="1"/>
    <x v="1"/>
    <x v="2"/>
    <x v="12"/>
    <d v="2017-10-05T00:00:00"/>
    <x v="812"/>
    <n v="0"/>
    <x v="0"/>
    <s v="Miami"/>
    <s v=""/>
  </r>
  <r>
    <x v="757"/>
    <s v="Penelope Rodriguez"/>
    <x v="11"/>
    <x v="5"/>
    <x v="1"/>
    <x v="0"/>
    <x v="3"/>
    <x v="37"/>
    <d v="2016-03-12T00:00:00"/>
    <x v="813"/>
    <n v="0.12"/>
    <x v="2"/>
    <s v="Rio de Janerio"/>
    <s v=""/>
  </r>
  <r>
    <x v="758"/>
    <s v="Emily Lau"/>
    <x v="4"/>
    <x v="1"/>
    <x v="1"/>
    <x v="0"/>
    <x v="1"/>
    <x v="25"/>
    <d v="2019-03-18T00:00:00"/>
    <x v="814"/>
    <n v="0"/>
    <x v="0"/>
    <s v="Phoenix"/>
    <s v=""/>
  </r>
  <r>
    <x v="281"/>
    <s v="Sophie Oh"/>
    <x v="24"/>
    <x v="0"/>
    <x v="3"/>
    <x v="0"/>
    <x v="1"/>
    <x v="7"/>
    <d v="2017-11-09T00:00:00"/>
    <x v="815"/>
    <n v="0"/>
    <x v="0"/>
    <s v="Miami"/>
    <s v=""/>
  </r>
  <r>
    <x v="759"/>
    <s v="Chloe Allen"/>
    <x v="29"/>
    <x v="0"/>
    <x v="1"/>
    <x v="0"/>
    <x v="2"/>
    <x v="14"/>
    <d v="2004-07-08T00:00:00"/>
    <x v="816"/>
    <n v="0"/>
    <x v="0"/>
    <s v="Seattle"/>
    <s v=""/>
  </r>
  <r>
    <x v="760"/>
    <s v="Caleb Nelson"/>
    <x v="2"/>
    <x v="6"/>
    <x v="3"/>
    <x v="1"/>
    <x v="2"/>
    <x v="29"/>
    <d v="2017-06-12T00:00:00"/>
    <x v="817"/>
    <n v="0.28999999999999998"/>
    <x v="0"/>
    <s v="Columbus"/>
    <s v=""/>
  </r>
  <r>
    <x v="761"/>
    <s v="Oliver Moua"/>
    <x v="30"/>
    <x v="0"/>
    <x v="3"/>
    <x v="1"/>
    <x v="1"/>
    <x v="7"/>
    <d v="2021-06-28T00:00:00"/>
    <x v="818"/>
    <n v="0"/>
    <x v="0"/>
    <s v="Seattle"/>
    <s v=""/>
  </r>
  <r>
    <x v="762"/>
    <s v="Wesley Doan"/>
    <x v="6"/>
    <x v="1"/>
    <x v="3"/>
    <x v="1"/>
    <x v="1"/>
    <x v="20"/>
    <d v="2004-04-19T00:00:00"/>
    <x v="819"/>
    <n v="0.08"/>
    <x v="1"/>
    <s v="Shanghai"/>
    <s v=""/>
  </r>
  <r>
    <x v="763"/>
    <s v="Nova Hsu"/>
    <x v="6"/>
    <x v="4"/>
    <x v="2"/>
    <x v="0"/>
    <x v="1"/>
    <x v="24"/>
    <d v="2017-01-03T00:00:00"/>
    <x v="820"/>
    <n v="0.1"/>
    <x v="0"/>
    <s v="Phoenix"/>
    <s v=""/>
  </r>
  <r>
    <x v="764"/>
    <s v="Levi Moreno"/>
    <x v="28"/>
    <x v="0"/>
    <x v="0"/>
    <x v="1"/>
    <x v="3"/>
    <x v="14"/>
    <d v="2020-06-27T00:00:00"/>
    <x v="821"/>
    <n v="0"/>
    <x v="2"/>
    <s v="Manaus"/>
    <s v=""/>
  </r>
  <r>
    <x v="765"/>
    <s v="Gianna Ha"/>
    <x v="6"/>
    <x v="0"/>
    <x v="0"/>
    <x v="0"/>
    <x v="1"/>
    <x v="0"/>
    <d v="2005-02-08T00:00:00"/>
    <x v="822"/>
    <n v="0.05"/>
    <x v="1"/>
    <s v="Chongqing"/>
    <s v=""/>
  </r>
  <r>
    <x v="766"/>
    <s v="Lillian Gonzales"/>
    <x v="21"/>
    <x v="0"/>
    <x v="1"/>
    <x v="0"/>
    <x v="3"/>
    <x v="19"/>
    <d v="2009-03-13T00:00:00"/>
    <x v="823"/>
    <n v="0"/>
    <x v="2"/>
    <s v="Manaus"/>
    <s v=""/>
  </r>
  <r>
    <x v="767"/>
    <s v="Ezra Singh"/>
    <x v="7"/>
    <x v="1"/>
    <x v="1"/>
    <x v="1"/>
    <x v="1"/>
    <x v="16"/>
    <d v="2006-05-10T00:00:00"/>
    <x v="824"/>
    <n v="0"/>
    <x v="0"/>
    <s v="Austin"/>
    <s v=""/>
  </r>
  <r>
    <x v="768"/>
    <s v="Audrey Patel"/>
    <x v="0"/>
    <x v="1"/>
    <x v="2"/>
    <x v="0"/>
    <x v="1"/>
    <x v="17"/>
    <d v="2011-04-24T00:00:00"/>
    <x v="825"/>
    <n v="0.14000000000000001"/>
    <x v="1"/>
    <s v="Shanghai"/>
    <d v="2016-03-16T00:00:00"/>
  </r>
  <r>
    <x v="428"/>
    <s v="Brooklyn Cho"/>
    <x v="1"/>
    <x v="0"/>
    <x v="1"/>
    <x v="0"/>
    <x v="1"/>
    <x v="15"/>
    <d v="2002-07-08T00:00:00"/>
    <x v="826"/>
    <n v="0"/>
    <x v="1"/>
    <s v="Chengdu"/>
    <s v=""/>
  </r>
  <r>
    <x v="692"/>
    <s v="Piper Ramos"/>
    <x v="0"/>
    <x v="2"/>
    <x v="1"/>
    <x v="0"/>
    <x v="3"/>
    <x v="37"/>
    <d v="1996-04-02T00:00:00"/>
    <x v="495"/>
    <n v="0.12"/>
    <x v="0"/>
    <s v="Miami"/>
    <s v=""/>
  </r>
  <r>
    <x v="769"/>
    <s v="Eleanor Williams"/>
    <x v="14"/>
    <x v="0"/>
    <x v="2"/>
    <x v="0"/>
    <x v="2"/>
    <x v="22"/>
    <d v="2005-02-09T00:00:00"/>
    <x v="827"/>
    <n v="0"/>
    <x v="0"/>
    <s v="Chicago"/>
    <s v=""/>
  </r>
  <r>
    <x v="770"/>
    <s v="Melody Grant"/>
    <x v="10"/>
    <x v="5"/>
    <x v="3"/>
    <x v="0"/>
    <x v="2"/>
    <x v="12"/>
    <d v="2005-10-07T00:00:00"/>
    <x v="828"/>
    <n v="0"/>
    <x v="0"/>
    <s v="Seattle"/>
    <s v=""/>
  </r>
  <r>
    <x v="771"/>
    <s v="Paisley Sanders"/>
    <x v="0"/>
    <x v="6"/>
    <x v="2"/>
    <x v="0"/>
    <x v="2"/>
    <x v="0"/>
    <d v="2001-03-27T00:00:00"/>
    <x v="829"/>
    <n v="0.11"/>
    <x v="0"/>
    <s v="Miami"/>
    <s v=""/>
  </r>
  <r>
    <x v="772"/>
    <s v="Santiago f Gray"/>
    <x v="10"/>
    <x v="5"/>
    <x v="3"/>
    <x v="1"/>
    <x v="2"/>
    <x v="5"/>
    <d v="2018-09-11T00:00:00"/>
    <x v="830"/>
    <n v="0"/>
    <x v="0"/>
    <s v="Chicago"/>
    <s v=""/>
  </r>
  <r>
    <x v="773"/>
    <s v="Josephine Richardson"/>
    <x v="27"/>
    <x v="0"/>
    <x v="1"/>
    <x v="0"/>
    <x v="2"/>
    <x v="4"/>
    <d v="1996-02-18T00:00:00"/>
    <x v="831"/>
    <n v="0"/>
    <x v="0"/>
    <s v="Austin"/>
    <d v="1996-12-14T00:00:00"/>
  </r>
  <r>
    <x v="774"/>
    <s v="Jaxson Santiago"/>
    <x v="11"/>
    <x v="5"/>
    <x v="0"/>
    <x v="1"/>
    <x v="3"/>
    <x v="16"/>
    <d v="2018-09-20T00:00:00"/>
    <x v="832"/>
    <n v="0.14000000000000001"/>
    <x v="0"/>
    <s v="Phoenix"/>
    <s v=""/>
  </r>
  <r>
    <x v="775"/>
    <s v="Lincoln Ramos"/>
    <x v="19"/>
    <x v="5"/>
    <x v="3"/>
    <x v="1"/>
    <x v="3"/>
    <x v="1"/>
    <d v="2008-09-10T00:00:00"/>
    <x v="833"/>
    <n v="0"/>
    <x v="0"/>
    <s v="Austin"/>
    <s v=""/>
  </r>
  <r>
    <x v="776"/>
    <s v="Dylan Campbell"/>
    <x v="2"/>
    <x v="5"/>
    <x v="2"/>
    <x v="1"/>
    <x v="2"/>
    <x v="15"/>
    <d v="2010-11-29T00:00:00"/>
    <x v="834"/>
    <n v="0.27"/>
    <x v="0"/>
    <s v="Phoenix"/>
    <s v=""/>
  </r>
  <r>
    <x v="614"/>
    <s v="Olivia Gray"/>
    <x v="6"/>
    <x v="6"/>
    <x v="0"/>
    <x v="0"/>
    <x v="0"/>
    <x v="34"/>
    <d v="2015-09-19T00:00:00"/>
    <x v="835"/>
    <n v="0.06"/>
    <x v="0"/>
    <s v="Columbus"/>
    <s v=""/>
  </r>
  <r>
    <x v="777"/>
    <s v="Emery Doan"/>
    <x v="8"/>
    <x v="5"/>
    <x v="3"/>
    <x v="0"/>
    <x v="1"/>
    <x v="6"/>
    <d v="2021-06-23T00:00:00"/>
    <x v="836"/>
    <n v="0"/>
    <x v="1"/>
    <s v="Shanghai"/>
    <s v=""/>
  </r>
  <r>
    <x v="778"/>
    <s v="Caroline Perez"/>
    <x v="8"/>
    <x v="5"/>
    <x v="3"/>
    <x v="0"/>
    <x v="3"/>
    <x v="7"/>
    <d v="2018-01-14T00:00:00"/>
    <x v="837"/>
    <n v="0"/>
    <x v="2"/>
    <s v="Sao Paulo"/>
    <s v=""/>
  </r>
  <r>
    <x v="779"/>
    <s v="Genesis Woods"/>
    <x v="6"/>
    <x v="4"/>
    <x v="2"/>
    <x v="0"/>
    <x v="0"/>
    <x v="29"/>
    <d v="2013-08-21T00:00:00"/>
    <x v="838"/>
    <n v="0.06"/>
    <x v="0"/>
    <s v="Columbus"/>
    <s v=""/>
  </r>
  <r>
    <x v="780"/>
    <s v="Ruby Sun"/>
    <x v="21"/>
    <x v="0"/>
    <x v="1"/>
    <x v="0"/>
    <x v="1"/>
    <x v="2"/>
    <d v="2021-09-06T00:00:00"/>
    <x v="839"/>
    <n v="0"/>
    <x v="1"/>
    <s v="Shanghai"/>
    <s v=""/>
  </r>
  <r>
    <x v="781"/>
    <s v="Nevaeh James"/>
    <x v="29"/>
    <x v="0"/>
    <x v="2"/>
    <x v="0"/>
    <x v="2"/>
    <x v="15"/>
    <d v="2017-11-03T00:00:00"/>
    <x v="840"/>
    <n v="0"/>
    <x v="0"/>
    <s v="Austin"/>
    <s v=""/>
  </r>
  <r>
    <x v="580"/>
    <s v="Parker Sandoval"/>
    <x v="6"/>
    <x v="4"/>
    <x v="2"/>
    <x v="1"/>
    <x v="3"/>
    <x v="1"/>
    <d v="2015-06-10T00:00:00"/>
    <x v="841"/>
    <n v="7.0000000000000007E-2"/>
    <x v="0"/>
    <s v="Miami"/>
    <s v=""/>
  </r>
  <r>
    <x v="782"/>
    <s v="Austin Rojas"/>
    <x v="9"/>
    <x v="1"/>
    <x v="3"/>
    <x v="1"/>
    <x v="3"/>
    <x v="7"/>
    <d v="2018-12-05T00:00:00"/>
    <x v="842"/>
    <n v="0.3"/>
    <x v="0"/>
    <s v="Austin"/>
    <s v=""/>
  </r>
  <r>
    <x v="783"/>
    <s v="Vivian Espinoza"/>
    <x v="0"/>
    <x v="2"/>
    <x v="3"/>
    <x v="0"/>
    <x v="3"/>
    <x v="27"/>
    <d v="2006-10-05T00:00:00"/>
    <x v="843"/>
    <n v="0.11"/>
    <x v="2"/>
    <s v="Rio de Janerio"/>
    <d v="2019-05-23T00:00:00"/>
  </r>
  <r>
    <x v="106"/>
    <s v="Cooper Gupta"/>
    <x v="20"/>
    <x v="4"/>
    <x v="2"/>
    <x v="1"/>
    <x v="1"/>
    <x v="32"/>
    <d v="2014-06-20T00:00:00"/>
    <x v="844"/>
    <n v="0"/>
    <x v="1"/>
    <s v="Chongqing"/>
    <s v=""/>
  </r>
  <r>
    <x v="665"/>
    <s v="Axel Santos"/>
    <x v="4"/>
    <x v="3"/>
    <x v="2"/>
    <x v="1"/>
    <x v="3"/>
    <x v="39"/>
    <d v="2011-02-17T00:00:00"/>
    <x v="845"/>
    <n v="0"/>
    <x v="0"/>
    <s v="Phoenix"/>
    <s v=""/>
  </r>
  <r>
    <x v="784"/>
    <s v="Samuel Song"/>
    <x v="2"/>
    <x v="2"/>
    <x v="3"/>
    <x v="1"/>
    <x v="1"/>
    <x v="11"/>
    <d v="2015-06-29T00:00:00"/>
    <x v="846"/>
    <n v="0.16"/>
    <x v="0"/>
    <s v="Columbus"/>
    <s v=""/>
  </r>
  <r>
    <x v="785"/>
    <s v="Aiden Silva"/>
    <x v="9"/>
    <x v="0"/>
    <x v="0"/>
    <x v="1"/>
    <x v="3"/>
    <x v="34"/>
    <d v="2010-11-29T00:00:00"/>
    <x v="847"/>
    <n v="0.32"/>
    <x v="2"/>
    <s v="Manaus"/>
    <s v=""/>
  </r>
  <r>
    <x v="786"/>
    <s v="Eliana Allen"/>
    <x v="20"/>
    <x v="4"/>
    <x v="0"/>
    <x v="0"/>
    <x v="2"/>
    <x v="16"/>
    <d v="2009-08-20T00:00:00"/>
    <x v="848"/>
    <n v="0"/>
    <x v="0"/>
    <s v="Phoenix"/>
    <s v=""/>
  </r>
  <r>
    <x v="787"/>
    <s v="Grayson James"/>
    <x v="19"/>
    <x v="5"/>
    <x v="2"/>
    <x v="1"/>
    <x v="2"/>
    <x v="36"/>
    <d v="2010-12-05T00:00:00"/>
    <x v="849"/>
    <n v="0"/>
    <x v="0"/>
    <s v="Seattle"/>
    <s v=""/>
  </r>
  <r>
    <x v="788"/>
    <s v="Hailey Yee"/>
    <x v="5"/>
    <x v="2"/>
    <x v="0"/>
    <x v="0"/>
    <x v="1"/>
    <x v="36"/>
    <d v="2021-03-16T00:00:00"/>
    <x v="850"/>
    <n v="0"/>
    <x v="1"/>
    <s v="Chongqing"/>
    <s v=""/>
  </r>
  <r>
    <x v="170"/>
    <s v="Ian Vargas"/>
    <x v="7"/>
    <x v="2"/>
    <x v="1"/>
    <x v="1"/>
    <x v="3"/>
    <x v="3"/>
    <d v="2021-03-02T00:00:00"/>
    <x v="851"/>
    <n v="0"/>
    <x v="2"/>
    <s v="Rio de Janerio"/>
    <s v=""/>
  </r>
  <r>
    <x v="789"/>
    <s v="John Trinh"/>
    <x v="2"/>
    <x v="6"/>
    <x v="3"/>
    <x v="1"/>
    <x v="1"/>
    <x v="37"/>
    <d v="2014-06-26T00:00:00"/>
    <x v="852"/>
    <n v="0.25"/>
    <x v="1"/>
    <s v="Shanghai"/>
    <s v=""/>
  </r>
  <r>
    <x v="551"/>
    <s v="Sofia Trinh"/>
    <x v="23"/>
    <x v="0"/>
    <x v="2"/>
    <x v="0"/>
    <x v="1"/>
    <x v="15"/>
    <d v="2006-12-18T00:00:00"/>
    <x v="853"/>
    <n v="0"/>
    <x v="1"/>
    <s v="Chongqing"/>
    <s v=""/>
  </r>
  <r>
    <x v="790"/>
    <s v="Santiago f Moua"/>
    <x v="0"/>
    <x v="4"/>
    <x v="3"/>
    <x v="1"/>
    <x v="1"/>
    <x v="15"/>
    <d v="2010-05-07T00:00:00"/>
    <x v="854"/>
    <n v="0.12"/>
    <x v="0"/>
    <s v="Chicago"/>
    <s v=""/>
  </r>
  <r>
    <x v="791"/>
    <s v="Layla Collins"/>
    <x v="30"/>
    <x v="0"/>
    <x v="2"/>
    <x v="0"/>
    <x v="2"/>
    <x v="3"/>
    <d v="2021-03-11T00:00:00"/>
    <x v="855"/>
    <n v="0"/>
    <x v="0"/>
    <s v="Austin"/>
    <s v=""/>
  </r>
  <r>
    <x v="792"/>
    <s v="Jaxon Powell"/>
    <x v="17"/>
    <x v="5"/>
    <x v="0"/>
    <x v="1"/>
    <x v="2"/>
    <x v="1"/>
    <d v="1996-03-29T00:00:00"/>
    <x v="856"/>
    <n v="0"/>
    <x v="0"/>
    <s v="Austin"/>
    <s v=""/>
  </r>
  <r>
    <x v="793"/>
    <s v="Naomi Washington"/>
    <x v="6"/>
    <x v="0"/>
    <x v="2"/>
    <x v="0"/>
    <x v="2"/>
    <x v="10"/>
    <d v="2020-03-13T00:00:00"/>
    <x v="857"/>
    <n v="0.09"/>
    <x v="0"/>
    <s v="Austin"/>
    <s v=""/>
  </r>
  <r>
    <x v="755"/>
    <s v="Ryan Holmes"/>
    <x v="0"/>
    <x v="6"/>
    <x v="2"/>
    <x v="1"/>
    <x v="2"/>
    <x v="15"/>
    <d v="2018-01-11T00:00:00"/>
    <x v="858"/>
    <n v="0.15"/>
    <x v="0"/>
    <s v="Columbus"/>
    <s v=""/>
  </r>
  <r>
    <x v="794"/>
    <s v="Bella Holmes"/>
    <x v="2"/>
    <x v="3"/>
    <x v="0"/>
    <x v="0"/>
    <x v="2"/>
    <x v="25"/>
    <d v="2017-06-26T00:00:00"/>
    <x v="859"/>
    <n v="0.27"/>
    <x v="0"/>
    <s v="Miami"/>
    <s v=""/>
  </r>
  <r>
    <x v="795"/>
    <s v="Hailey Sanchez"/>
    <x v="9"/>
    <x v="6"/>
    <x v="3"/>
    <x v="0"/>
    <x v="3"/>
    <x v="24"/>
    <d v="2014-02-05T00:00:00"/>
    <x v="860"/>
    <n v="0.34"/>
    <x v="2"/>
    <s v="Manaus"/>
    <s v=""/>
  </r>
  <r>
    <x v="796"/>
    <s v="Sofia Yoon"/>
    <x v="0"/>
    <x v="4"/>
    <x v="0"/>
    <x v="0"/>
    <x v="1"/>
    <x v="17"/>
    <d v="2011-01-17T00:00:00"/>
    <x v="861"/>
    <n v="0.11"/>
    <x v="1"/>
    <s v="Shanghai"/>
    <s v=""/>
  </r>
  <r>
    <x v="797"/>
    <s v="Eli Rahman"/>
    <x v="31"/>
    <x v="0"/>
    <x v="1"/>
    <x v="1"/>
    <x v="1"/>
    <x v="15"/>
    <d v="2010-03-16T00:00:00"/>
    <x v="862"/>
    <n v="0"/>
    <x v="1"/>
    <s v="Chengdu"/>
    <s v=""/>
  </r>
  <r>
    <x v="798"/>
    <s v="Christopher Howard"/>
    <x v="14"/>
    <x v="0"/>
    <x v="2"/>
    <x v="1"/>
    <x v="2"/>
    <x v="22"/>
    <d v="2019-08-26T00:00:00"/>
    <x v="863"/>
    <n v="0"/>
    <x v="0"/>
    <s v="Seattle"/>
    <s v=""/>
  </r>
  <r>
    <x v="799"/>
    <s v="Alice Mehta"/>
    <x v="13"/>
    <x v="2"/>
    <x v="0"/>
    <x v="0"/>
    <x v="1"/>
    <x v="15"/>
    <d v="2019-04-02T00:00:00"/>
    <x v="864"/>
    <n v="0"/>
    <x v="1"/>
    <s v="Beijing"/>
    <s v=""/>
  </r>
  <r>
    <x v="800"/>
    <s v="Cooper Yoon"/>
    <x v="11"/>
    <x v="5"/>
    <x v="0"/>
    <x v="1"/>
    <x v="1"/>
    <x v="33"/>
    <d v="2018-02-15T00:00:00"/>
    <x v="865"/>
    <n v="0.14000000000000001"/>
    <x v="0"/>
    <s v="Austin"/>
    <d v="2021-04-09T00:00:00"/>
  </r>
  <r>
    <x v="801"/>
    <s v="John Delgado"/>
    <x v="21"/>
    <x v="0"/>
    <x v="3"/>
    <x v="1"/>
    <x v="3"/>
    <x v="23"/>
    <d v="2017-02-11T00:00:00"/>
    <x v="866"/>
    <n v="0"/>
    <x v="0"/>
    <s v="Austin"/>
    <s v=""/>
  </r>
  <r>
    <x v="802"/>
    <s v="Jaxson Liang"/>
    <x v="17"/>
    <x v="5"/>
    <x v="1"/>
    <x v="1"/>
    <x v="1"/>
    <x v="14"/>
    <d v="2019-03-03T00:00:00"/>
    <x v="867"/>
    <n v="0"/>
    <x v="0"/>
    <s v="Phoenix"/>
    <s v=""/>
  </r>
  <r>
    <x v="803"/>
    <s v="Caroline Santos"/>
    <x v="13"/>
    <x v="1"/>
    <x v="0"/>
    <x v="0"/>
    <x v="3"/>
    <x v="6"/>
    <d v="2020-07-12T00:00:00"/>
    <x v="868"/>
    <n v="0"/>
    <x v="2"/>
    <s v="Sao Paulo"/>
    <s v=""/>
  </r>
  <r>
    <x v="804"/>
    <s v="Lily Henderson"/>
    <x v="16"/>
    <x v="4"/>
    <x v="1"/>
    <x v="0"/>
    <x v="2"/>
    <x v="22"/>
    <d v="2011-05-20T00:00:00"/>
    <x v="869"/>
    <n v="0"/>
    <x v="0"/>
    <s v="Phoenix"/>
    <s v=""/>
  </r>
  <r>
    <x v="805"/>
    <s v="Hannah Martinez"/>
    <x v="6"/>
    <x v="6"/>
    <x v="1"/>
    <x v="0"/>
    <x v="3"/>
    <x v="13"/>
    <d v="2006-09-07T00:00:00"/>
    <x v="870"/>
    <n v="0.1"/>
    <x v="0"/>
    <s v="Miami"/>
    <s v=""/>
  </r>
  <r>
    <x v="806"/>
    <s v="William Phillips"/>
    <x v="23"/>
    <x v="0"/>
    <x v="3"/>
    <x v="1"/>
    <x v="0"/>
    <x v="22"/>
    <d v="2004-01-27T00:00:00"/>
    <x v="871"/>
    <n v="0"/>
    <x v="0"/>
    <s v="Austin"/>
    <s v=""/>
  </r>
  <r>
    <x v="807"/>
    <s v="Eliza Zheng"/>
    <x v="3"/>
    <x v="0"/>
    <x v="2"/>
    <x v="0"/>
    <x v="1"/>
    <x v="35"/>
    <d v="2014-04-20T00:00:00"/>
    <x v="872"/>
    <n v="7.0000000000000007E-2"/>
    <x v="1"/>
    <s v="Chongqing"/>
    <s v=""/>
  </r>
  <r>
    <x v="808"/>
    <s v="John Dang"/>
    <x v="2"/>
    <x v="2"/>
    <x v="3"/>
    <x v="1"/>
    <x v="1"/>
    <x v="32"/>
    <d v="1992-03-19T00:00:00"/>
    <x v="873"/>
    <n v="0.16"/>
    <x v="1"/>
    <s v="Chongqing"/>
    <s v=""/>
  </r>
  <r>
    <x v="809"/>
    <s v="Joshua Yang"/>
    <x v="24"/>
    <x v="0"/>
    <x v="1"/>
    <x v="1"/>
    <x v="1"/>
    <x v="8"/>
    <d v="2018-11-10T00:00:00"/>
    <x v="874"/>
    <n v="0"/>
    <x v="1"/>
    <s v="Shanghai"/>
    <s v=""/>
  </r>
  <r>
    <x v="810"/>
    <s v="Hazel Young"/>
    <x v="0"/>
    <x v="2"/>
    <x v="2"/>
    <x v="0"/>
    <x v="0"/>
    <x v="23"/>
    <d v="2017-08-13T00:00:00"/>
    <x v="875"/>
    <n v="0.15"/>
    <x v="0"/>
    <s v="Austin"/>
    <s v=""/>
  </r>
  <r>
    <x v="811"/>
    <s v="Thomas Jung"/>
    <x v="4"/>
    <x v="3"/>
    <x v="0"/>
    <x v="1"/>
    <x v="1"/>
    <x v="2"/>
    <d v="2009-10-23T00:00:00"/>
    <x v="876"/>
    <n v="0"/>
    <x v="1"/>
    <s v="Shanghai"/>
    <s v=""/>
  </r>
  <r>
    <x v="812"/>
    <s v="Xavier Perez"/>
    <x v="4"/>
    <x v="2"/>
    <x v="1"/>
    <x v="1"/>
    <x v="3"/>
    <x v="10"/>
    <d v="1998-02-26T00:00:00"/>
    <x v="877"/>
    <n v="0"/>
    <x v="2"/>
    <s v="Rio de Janerio"/>
    <s v=""/>
  </r>
  <r>
    <x v="813"/>
    <s v="Elijah Coleman"/>
    <x v="0"/>
    <x v="2"/>
    <x v="0"/>
    <x v="1"/>
    <x v="2"/>
    <x v="26"/>
    <d v="2014-10-19T00:00:00"/>
    <x v="878"/>
    <n v="0.11"/>
    <x v="0"/>
    <s v="Miami"/>
    <s v=""/>
  </r>
  <r>
    <x v="632"/>
    <s v="Clara Sanchez"/>
    <x v="8"/>
    <x v="5"/>
    <x v="3"/>
    <x v="0"/>
    <x v="3"/>
    <x v="40"/>
    <d v="2018-10-02T00:00:00"/>
    <x v="879"/>
    <n v="0"/>
    <x v="2"/>
    <s v="Rio de Janerio"/>
    <s v=""/>
  </r>
  <r>
    <x v="814"/>
    <s v="Isaac Stewart"/>
    <x v="2"/>
    <x v="6"/>
    <x v="2"/>
    <x v="1"/>
    <x v="2"/>
    <x v="6"/>
    <d v="2020-08-15T00:00:00"/>
    <x v="880"/>
    <n v="0.26"/>
    <x v="0"/>
    <s v="Miami"/>
    <s v=""/>
  </r>
  <r>
    <x v="815"/>
    <s v="Claire Romero"/>
    <x v="9"/>
    <x v="6"/>
    <x v="1"/>
    <x v="0"/>
    <x v="3"/>
    <x v="17"/>
    <d v="2011-07-21T00:00:00"/>
    <x v="881"/>
    <n v="0.36"/>
    <x v="2"/>
    <s v="Manaus"/>
    <s v=""/>
  </r>
  <r>
    <x v="816"/>
    <s v="Andrew Coleman"/>
    <x v="2"/>
    <x v="1"/>
    <x v="3"/>
    <x v="1"/>
    <x v="2"/>
    <x v="12"/>
    <d v="2019-05-15T00:00:00"/>
    <x v="882"/>
    <n v="0.23"/>
    <x v="0"/>
    <s v="Miami"/>
    <s v=""/>
  </r>
  <r>
    <x v="817"/>
    <s v="Riley Rojas"/>
    <x v="23"/>
    <x v="0"/>
    <x v="2"/>
    <x v="0"/>
    <x v="3"/>
    <x v="9"/>
    <d v="2021-01-21T00:00:00"/>
    <x v="883"/>
    <n v="0"/>
    <x v="2"/>
    <s v="Rio de Janerio"/>
    <s v=""/>
  </r>
  <r>
    <x v="818"/>
    <s v="Landon Thao"/>
    <x v="16"/>
    <x v="4"/>
    <x v="2"/>
    <x v="1"/>
    <x v="1"/>
    <x v="6"/>
    <d v="2021-01-21T00:00:00"/>
    <x v="884"/>
    <n v="0"/>
    <x v="0"/>
    <s v="Phoenix"/>
    <s v=""/>
  </r>
  <r>
    <x v="819"/>
    <s v="Hadley Ford"/>
    <x v="28"/>
    <x v="0"/>
    <x v="0"/>
    <x v="0"/>
    <x v="2"/>
    <x v="27"/>
    <d v="2005-02-23T00:00:00"/>
    <x v="885"/>
    <n v="0"/>
    <x v="0"/>
    <s v="Chicago"/>
    <s v=""/>
  </r>
  <r>
    <x v="529"/>
    <s v="Austin Brown"/>
    <x v="2"/>
    <x v="6"/>
    <x v="0"/>
    <x v="1"/>
    <x v="2"/>
    <x v="35"/>
    <d v="2007-08-08T00:00:00"/>
    <x v="886"/>
    <n v="0.25"/>
    <x v="0"/>
    <s v="Phoenix"/>
    <s v=""/>
  </r>
  <r>
    <x v="820"/>
    <s v="Christian Fong"/>
    <x v="6"/>
    <x v="2"/>
    <x v="0"/>
    <x v="1"/>
    <x v="1"/>
    <x v="37"/>
    <d v="2012-08-10T00:00:00"/>
    <x v="887"/>
    <n v="7.0000000000000007E-2"/>
    <x v="1"/>
    <s v="Beijing"/>
    <d v="2020-02-04T00:00:00"/>
  </r>
  <r>
    <x v="821"/>
    <s v="Hazel Alvarez"/>
    <x v="20"/>
    <x v="4"/>
    <x v="0"/>
    <x v="0"/>
    <x v="3"/>
    <x v="39"/>
    <d v="2014-04-19T00:00:00"/>
    <x v="888"/>
    <n v="0"/>
    <x v="2"/>
    <s v="Sao Paulo"/>
    <s v=""/>
  </r>
  <r>
    <x v="822"/>
    <s v="Isabella Bailey"/>
    <x v="32"/>
    <x v="0"/>
    <x v="1"/>
    <x v="0"/>
    <x v="2"/>
    <x v="9"/>
    <d v="2010-08-23T00:00:00"/>
    <x v="889"/>
    <n v="0"/>
    <x v="0"/>
    <s v="Phoenix"/>
    <s v=""/>
  </r>
  <r>
    <x v="164"/>
    <s v="Lincoln Huynh"/>
    <x v="27"/>
    <x v="0"/>
    <x v="0"/>
    <x v="1"/>
    <x v="1"/>
    <x v="0"/>
    <d v="2016-11-09T00:00:00"/>
    <x v="890"/>
    <n v="0"/>
    <x v="1"/>
    <s v="Chongqing"/>
    <s v=""/>
  </r>
  <r>
    <x v="823"/>
    <s v="Hadley Yee"/>
    <x v="20"/>
    <x v="4"/>
    <x v="2"/>
    <x v="0"/>
    <x v="1"/>
    <x v="11"/>
    <d v="2018-03-12T00:00:00"/>
    <x v="891"/>
    <n v="0"/>
    <x v="0"/>
    <s v="Seattle"/>
    <s v=""/>
  </r>
  <r>
    <x v="824"/>
    <s v="Julia Doan"/>
    <x v="20"/>
    <x v="4"/>
    <x v="2"/>
    <x v="0"/>
    <x v="1"/>
    <x v="26"/>
    <d v="2017-09-07T00:00:00"/>
    <x v="892"/>
    <n v="0"/>
    <x v="0"/>
    <s v="Columbus"/>
    <d v="2018-05-31T00:00:00"/>
  </r>
  <r>
    <x v="825"/>
    <s v="Dylan Ali"/>
    <x v="0"/>
    <x v="4"/>
    <x v="2"/>
    <x v="1"/>
    <x v="1"/>
    <x v="5"/>
    <d v="2021-04-16T00:00:00"/>
    <x v="893"/>
    <n v="0.11"/>
    <x v="0"/>
    <s v="Phoenix"/>
    <s v=""/>
  </r>
  <r>
    <x v="826"/>
    <s v="Eloise Trinh"/>
    <x v="29"/>
    <x v="0"/>
    <x v="2"/>
    <x v="0"/>
    <x v="1"/>
    <x v="38"/>
    <d v="2020-04-22T00:00:00"/>
    <x v="894"/>
    <n v="0"/>
    <x v="0"/>
    <s v="Miami"/>
    <s v=""/>
  </r>
  <r>
    <x v="827"/>
    <s v="Dylan Kumar"/>
    <x v="4"/>
    <x v="6"/>
    <x v="2"/>
    <x v="1"/>
    <x v="1"/>
    <x v="0"/>
    <d v="2006-07-11T00:00:00"/>
    <x v="895"/>
    <n v="0"/>
    <x v="1"/>
    <s v="Chongqing"/>
    <s v=""/>
  </r>
  <r>
    <x v="825"/>
    <s v="Emily Gupta"/>
    <x v="16"/>
    <x v="4"/>
    <x v="3"/>
    <x v="0"/>
    <x v="1"/>
    <x v="18"/>
    <d v="2006-02-23T00:00:00"/>
    <x v="896"/>
    <n v="0"/>
    <x v="0"/>
    <s v="Miami"/>
    <s v=""/>
  </r>
  <r>
    <x v="828"/>
    <s v="Silas Rivera"/>
    <x v="9"/>
    <x v="2"/>
    <x v="3"/>
    <x v="1"/>
    <x v="3"/>
    <x v="35"/>
    <d v="2000-02-28T00:00:00"/>
    <x v="897"/>
    <n v="0.3"/>
    <x v="0"/>
    <s v="Chicago"/>
    <s v=""/>
  </r>
  <r>
    <x v="829"/>
    <s v="Jackson Jordan"/>
    <x v="20"/>
    <x v="4"/>
    <x v="0"/>
    <x v="1"/>
    <x v="0"/>
    <x v="35"/>
    <d v="2020-09-21T00:00:00"/>
    <x v="898"/>
    <n v="0"/>
    <x v="0"/>
    <s v="Phoenix"/>
    <s v=""/>
  </r>
  <r>
    <x v="830"/>
    <s v="Isaac Joseph"/>
    <x v="7"/>
    <x v="2"/>
    <x v="1"/>
    <x v="1"/>
    <x v="2"/>
    <x v="36"/>
    <d v="1998-09-24T00:00:00"/>
    <x v="899"/>
    <n v="0"/>
    <x v="0"/>
    <s v="Seattle"/>
    <s v=""/>
  </r>
  <r>
    <x v="232"/>
    <s v="Hailey Lai"/>
    <x v="0"/>
    <x v="1"/>
    <x v="1"/>
    <x v="0"/>
    <x v="1"/>
    <x v="34"/>
    <d v="2011-03-18T00:00:00"/>
    <x v="900"/>
    <n v="0.12"/>
    <x v="1"/>
    <s v="Beijing"/>
    <s v=""/>
  </r>
  <r>
    <x v="792"/>
    <s v="Leilani Thao"/>
    <x v="2"/>
    <x v="4"/>
    <x v="2"/>
    <x v="0"/>
    <x v="1"/>
    <x v="31"/>
    <d v="2007-05-30T00:00:00"/>
    <x v="901"/>
    <n v="0.22"/>
    <x v="0"/>
    <s v="Seattle"/>
    <s v=""/>
  </r>
  <r>
    <x v="831"/>
    <s v="Madeline Watson"/>
    <x v="5"/>
    <x v="2"/>
    <x v="0"/>
    <x v="0"/>
    <x v="0"/>
    <x v="28"/>
    <d v="2009-05-27T00:00:00"/>
    <x v="902"/>
    <n v="0"/>
    <x v="0"/>
    <s v="Miami"/>
    <d v="2021-08-14T00:00:00"/>
  </r>
  <r>
    <x v="832"/>
    <s v="Silas Huang"/>
    <x v="11"/>
    <x v="5"/>
    <x v="0"/>
    <x v="1"/>
    <x v="1"/>
    <x v="4"/>
    <d v="1992-01-09T00:00:00"/>
    <x v="903"/>
    <n v="0.12"/>
    <x v="0"/>
    <s v="Miami"/>
    <s v=""/>
  </r>
  <r>
    <x v="724"/>
    <s v="Peyton Walker"/>
    <x v="7"/>
    <x v="6"/>
    <x v="0"/>
    <x v="0"/>
    <x v="2"/>
    <x v="19"/>
    <d v="2019-07-13T00:00:00"/>
    <x v="904"/>
    <n v="0"/>
    <x v="0"/>
    <s v="Miami"/>
    <s v=""/>
  </r>
  <r>
    <x v="833"/>
    <s v="Jeremiah Hernandez"/>
    <x v="24"/>
    <x v="0"/>
    <x v="1"/>
    <x v="1"/>
    <x v="3"/>
    <x v="3"/>
    <d v="2019-04-14T00:00:00"/>
    <x v="905"/>
    <n v="0"/>
    <x v="0"/>
    <s v="Columbus"/>
    <d v="2021-01-15T00:00:00"/>
  </r>
  <r>
    <x v="789"/>
    <s v="Jace Washington"/>
    <x v="6"/>
    <x v="3"/>
    <x v="0"/>
    <x v="1"/>
    <x v="2"/>
    <x v="18"/>
    <d v="2002-02-09T00:00:00"/>
    <x v="906"/>
    <n v="0.06"/>
    <x v="0"/>
    <s v="Phoenix"/>
    <s v=""/>
  </r>
  <r>
    <x v="834"/>
    <s v="Landon Kim"/>
    <x v="6"/>
    <x v="4"/>
    <x v="2"/>
    <x v="1"/>
    <x v="1"/>
    <x v="2"/>
    <d v="2012-03-15T00:00:00"/>
    <x v="907"/>
    <n v="0.08"/>
    <x v="0"/>
    <s v="Phoenix"/>
    <s v=""/>
  </r>
  <r>
    <x v="835"/>
    <s v="Peyton Vasquez"/>
    <x v="7"/>
    <x v="3"/>
    <x v="3"/>
    <x v="0"/>
    <x v="3"/>
    <x v="3"/>
    <d v="2019-01-24T00:00:00"/>
    <x v="908"/>
    <n v="0"/>
    <x v="0"/>
    <s v="Phoenix"/>
    <s v=""/>
  </r>
  <r>
    <x v="836"/>
    <s v="Charlotte Baker"/>
    <x v="13"/>
    <x v="2"/>
    <x v="1"/>
    <x v="0"/>
    <x v="2"/>
    <x v="7"/>
    <d v="2016-11-17T00:00:00"/>
    <x v="909"/>
    <n v="0"/>
    <x v="0"/>
    <s v="Austin"/>
    <s v=""/>
  </r>
  <r>
    <x v="837"/>
    <s v="Elena Mendoza"/>
    <x v="2"/>
    <x v="2"/>
    <x v="2"/>
    <x v="0"/>
    <x v="3"/>
    <x v="5"/>
    <d v="2018-10-24T00:00:00"/>
    <x v="910"/>
    <n v="0.28999999999999998"/>
    <x v="2"/>
    <s v="Sao Paulo"/>
    <s v=""/>
  </r>
  <r>
    <x v="838"/>
    <s v="Nova Lin"/>
    <x v="21"/>
    <x v="0"/>
    <x v="1"/>
    <x v="0"/>
    <x v="1"/>
    <x v="29"/>
    <d v="2017-10-21T00:00:00"/>
    <x v="911"/>
    <n v="0"/>
    <x v="0"/>
    <s v="Columbus"/>
    <s v=""/>
  </r>
  <r>
    <x v="839"/>
    <s v="Ivy Desai"/>
    <x v="8"/>
    <x v="5"/>
    <x v="0"/>
    <x v="0"/>
    <x v="1"/>
    <x v="1"/>
    <d v="2001-04-09T00:00:00"/>
    <x v="912"/>
    <n v="0"/>
    <x v="1"/>
    <s v="Shanghai"/>
    <s v=""/>
  </r>
  <r>
    <x v="840"/>
    <s v="Josephine Acosta"/>
    <x v="2"/>
    <x v="4"/>
    <x v="2"/>
    <x v="0"/>
    <x v="3"/>
    <x v="28"/>
    <d v="2020-09-20T00:00:00"/>
    <x v="913"/>
    <n v="0.17"/>
    <x v="2"/>
    <s v="Manaus"/>
    <s v=""/>
  </r>
  <r>
    <x v="841"/>
    <s v="Nora Nunez"/>
    <x v="13"/>
    <x v="1"/>
    <x v="0"/>
    <x v="0"/>
    <x v="3"/>
    <x v="15"/>
    <d v="2012-08-06T00:00:00"/>
    <x v="914"/>
    <n v="0"/>
    <x v="2"/>
    <s v="Sao Paulo"/>
    <s v=""/>
  </r>
  <r>
    <x v="842"/>
    <s v="Caleb Xiong"/>
    <x v="26"/>
    <x v="2"/>
    <x v="3"/>
    <x v="1"/>
    <x v="1"/>
    <x v="31"/>
    <d v="2011-11-28T00:00:00"/>
    <x v="915"/>
    <n v="0"/>
    <x v="0"/>
    <s v="Chicago"/>
    <s v=""/>
  </r>
  <r>
    <x v="843"/>
    <s v="Henry Green"/>
    <x v="26"/>
    <x v="2"/>
    <x v="2"/>
    <x v="1"/>
    <x v="2"/>
    <x v="24"/>
    <d v="2020-02-03T00:00:00"/>
    <x v="916"/>
    <n v="0"/>
    <x v="0"/>
    <s v="Phoenix"/>
    <s v=""/>
  </r>
  <r>
    <x v="665"/>
    <s v="Madelyn Chan"/>
    <x v="6"/>
    <x v="2"/>
    <x v="2"/>
    <x v="0"/>
    <x v="1"/>
    <x v="14"/>
    <d v="2003-05-21T00:00:00"/>
    <x v="917"/>
    <n v="0.05"/>
    <x v="0"/>
    <s v="Phoenix"/>
    <s v=""/>
  </r>
  <r>
    <x v="844"/>
    <s v="Angel Delgado"/>
    <x v="2"/>
    <x v="1"/>
    <x v="3"/>
    <x v="1"/>
    <x v="3"/>
    <x v="11"/>
    <d v="2017-08-10T00:00:00"/>
    <x v="918"/>
    <n v="0.28000000000000003"/>
    <x v="0"/>
    <s v="Seattle"/>
    <s v=""/>
  </r>
  <r>
    <x v="845"/>
    <s v="Mia Herrera"/>
    <x v="2"/>
    <x v="6"/>
    <x v="0"/>
    <x v="0"/>
    <x v="3"/>
    <x v="19"/>
    <d v="2014-10-16T00:00:00"/>
    <x v="919"/>
    <n v="0.23"/>
    <x v="2"/>
    <s v="Manaus"/>
    <s v=""/>
  </r>
  <r>
    <x v="846"/>
    <s v="Peyton Harris"/>
    <x v="14"/>
    <x v="0"/>
    <x v="0"/>
    <x v="0"/>
    <x v="2"/>
    <x v="15"/>
    <d v="2009-04-05T00:00:00"/>
    <x v="920"/>
    <n v="0"/>
    <x v="0"/>
    <s v="Miami"/>
    <s v=""/>
  </r>
  <r>
    <x v="847"/>
    <s v="David Herrera"/>
    <x v="11"/>
    <x v="5"/>
    <x v="2"/>
    <x v="1"/>
    <x v="3"/>
    <x v="24"/>
    <d v="2021-10-09T00:00:00"/>
    <x v="921"/>
    <n v="0.13"/>
    <x v="2"/>
    <s v="Rio de Janerio"/>
    <s v=""/>
  </r>
  <r>
    <x v="848"/>
    <s v="Avery Dominguez"/>
    <x v="0"/>
    <x v="2"/>
    <x v="3"/>
    <x v="0"/>
    <x v="3"/>
    <x v="5"/>
    <d v="2019-09-13T00:00:00"/>
    <x v="922"/>
    <n v="0.13"/>
    <x v="2"/>
    <s v="Rio de Janerio"/>
    <s v=""/>
  </r>
  <r>
    <x v="849"/>
    <s v="Grace Carter"/>
    <x v="0"/>
    <x v="4"/>
    <x v="2"/>
    <x v="0"/>
    <x v="0"/>
    <x v="6"/>
    <d v="2021-03-17T00:00:00"/>
    <x v="923"/>
    <n v="0.1"/>
    <x v="0"/>
    <s v="Austin"/>
    <s v=""/>
  </r>
  <r>
    <x v="850"/>
    <s v="Parker Allen"/>
    <x v="4"/>
    <x v="2"/>
    <x v="2"/>
    <x v="1"/>
    <x v="2"/>
    <x v="11"/>
    <d v="2018-08-13T00:00:00"/>
    <x v="924"/>
    <n v="0"/>
    <x v="0"/>
    <s v="Miami"/>
    <s v=""/>
  </r>
  <r>
    <x v="851"/>
    <s v="Sadie Lee"/>
    <x v="0"/>
    <x v="6"/>
    <x v="3"/>
    <x v="0"/>
    <x v="1"/>
    <x v="13"/>
    <d v="2000-10-24T00:00:00"/>
    <x v="925"/>
    <n v="0.13"/>
    <x v="1"/>
    <s v="Chengdu"/>
    <s v=""/>
  </r>
  <r>
    <x v="852"/>
    <s v="Cooper Valdez"/>
    <x v="6"/>
    <x v="2"/>
    <x v="3"/>
    <x v="1"/>
    <x v="3"/>
    <x v="2"/>
    <d v="2012-04-25T00:00:00"/>
    <x v="926"/>
    <n v="0.09"/>
    <x v="2"/>
    <s v="Sao Paulo"/>
    <s v=""/>
  </r>
  <r>
    <x v="853"/>
    <s v="Sebastian Fong"/>
    <x v="0"/>
    <x v="0"/>
    <x v="1"/>
    <x v="1"/>
    <x v="1"/>
    <x v="30"/>
    <d v="2017-12-16T00:00:00"/>
    <x v="927"/>
    <n v="0.12"/>
    <x v="0"/>
    <s v="Austin"/>
    <s v=""/>
  </r>
  <r>
    <x v="854"/>
    <s v="Roman Munoz"/>
    <x v="0"/>
    <x v="2"/>
    <x v="2"/>
    <x v="1"/>
    <x v="3"/>
    <x v="36"/>
    <d v="2011-10-20T00:00:00"/>
    <x v="928"/>
    <n v="0.12"/>
    <x v="0"/>
    <s v="Austin"/>
    <s v=""/>
  </r>
  <r>
    <x v="855"/>
    <s v="Charlotte Chang"/>
    <x v="6"/>
    <x v="2"/>
    <x v="0"/>
    <x v="0"/>
    <x v="1"/>
    <x v="2"/>
    <d v="2000-05-07T00:00:00"/>
    <x v="929"/>
    <n v="7.0000000000000007E-2"/>
    <x v="0"/>
    <s v="Chicago"/>
    <s v=""/>
  </r>
  <r>
    <x v="856"/>
    <s v="Xavier Davis"/>
    <x v="9"/>
    <x v="1"/>
    <x v="3"/>
    <x v="1"/>
    <x v="2"/>
    <x v="9"/>
    <d v="2009-01-17T00:00:00"/>
    <x v="930"/>
    <n v="0.31"/>
    <x v="0"/>
    <s v="Seattle"/>
    <s v=""/>
  </r>
  <r>
    <x v="857"/>
    <s v="Natalie Carter"/>
    <x v="2"/>
    <x v="1"/>
    <x v="3"/>
    <x v="0"/>
    <x v="2"/>
    <x v="14"/>
    <d v="2012-12-21T00:00:00"/>
    <x v="931"/>
    <n v="0.24"/>
    <x v="0"/>
    <s v="Austin"/>
    <s v=""/>
  </r>
  <r>
    <x v="858"/>
    <s v="Elena Richardson"/>
    <x v="6"/>
    <x v="3"/>
    <x v="1"/>
    <x v="0"/>
    <x v="2"/>
    <x v="8"/>
    <d v="2014-10-03T00:00:00"/>
    <x v="932"/>
    <n v="0.09"/>
    <x v="0"/>
    <s v="Columbus"/>
    <s v=""/>
  </r>
  <r>
    <x v="859"/>
    <s v="Emilia Bailey"/>
    <x v="9"/>
    <x v="3"/>
    <x v="2"/>
    <x v="0"/>
    <x v="2"/>
    <x v="12"/>
    <d v="2012-08-09T00:00:00"/>
    <x v="933"/>
    <n v="0.37"/>
    <x v="0"/>
    <s v="Austin"/>
    <s v=""/>
  </r>
  <r>
    <x v="860"/>
    <s v="Ryan Lu"/>
    <x v="25"/>
    <x v="5"/>
    <x v="2"/>
    <x v="1"/>
    <x v="1"/>
    <x v="6"/>
    <d v="2021-07-08T00:00:00"/>
    <x v="934"/>
    <n v="0"/>
    <x v="0"/>
    <s v="Columbus"/>
    <s v=""/>
  </r>
  <r>
    <x v="861"/>
    <s v="Asher Huynh"/>
    <x v="6"/>
    <x v="0"/>
    <x v="1"/>
    <x v="1"/>
    <x v="1"/>
    <x v="15"/>
    <d v="2015-01-22T00:00:00"/>
    <x v="935"/>
    <n v="0.1"/>
    <x v="0"/>
    <s v="Phoenix"/>
    <s v=""/>
  </r>
  <r>
    <x v="93"/>
    <s v="Kinsley Martinez"/>
    <x v="2"/>
    <x v="4"/>
    <x v="2"/>
    <x v="0"/>
    <x v="3"/>
    <x v="27"/>
    <d v="1993-08-28T00:00:00"/>
    <x v="721"/>
    <n v="0.25"/>
    <x v="2"/>
    <s v="Sao Paulo"/>
    <s v=""/>
  </r>
  <r>
    <x v="862"/>
    <s v="Paisley Bryant"/>
    <x v="21"/>
    <x v="0"/>
    <x v="1"/>
    <x v="0"/>
    <x v="0"/>
    <x v="17"/>
    <d v="2016-04-27T00:00:00"/>
    <x v="936"/>
    <n v="0"/>
    <x v="0"/>
    <s v="Chicago"/>
    <s v=""/>
  </r>
  <r>
    <x v="863"/>
    <s v="Joshua Ramirez"/>
    <x v="9"/>
    <x v="4"/>
    <x v="3"/>
    <x v="1"/>
    <x v="3"/>
    <x v="18"/>
    <d v="2007-09-10T00:00:00"/>
    <x v="937"/>
    <n v="0.33"/>
    <x v="2"/>
    <s v="Sao Paulo"/>
    <s v=""/>
  </r>
  <r>
    <x v="864"/>
    <s v="Joshua Martin"/>
    <x v="0"/>
    <x v="4"/>
    <x v="0"/>
    <x v="1"/>
    <x v="0"/>
    <x v="34"/>
    <d v="2003-10-20T00:00:00"/>
    <x v="938"/>
    <n v="0.14000000000000001"/>
    <x v="0"/>
    <s v="Phoenix"/>
    <s v=""/>
  </r>
  <r>
    <x v="865"/>
    <s v="Charles Moore"/>
    <x v="7"/>
    <x v="3"/>
    <x v="2"/>
    <x v="1"/>
    <x v="2"/>
    <x v="37"/>
    <d v="2011-12-17T00:00:00"/>
    <x v="939"/>
    <n v="0"/>
    <x v="0"/>
    <s v="Seattle"/>
    <s v=""/>
  </r>
  <r>
    <x v="866"/>
    <s v="Angel Do"/>
    <x v="30"/>
    <x v="0"/>
    <x v="2"/>
    <x v="1"/>
    <x v="1"/>
    <x v="8"/>
    <d v="2019-09-20T00:00:00"/>
    <x v="940"/>
    <n v="0"/>
    <x v="1"/>
    <s v="Beijing"/>
    <s v=""/>
  </r>
  <r>
    <x v="867"/>
    <s v="Maverick Medina"/>
    <x v="13"/>
    <x v="2"/>
    <x v="1"/>
    <x v="1"/>
    <x v="3"/>
    <x v="38"/>
    <d v="2007-05-27T00:00:00"/>
    <x v="941"/>
    <n v="0"/>
    <x v="0"/>
    <s v="Seattle"/>
    <s v=""/>
  </r>
  <r>
    <x v="616"/>
    <s v="Isaac Han"/>
    <x v="9"/>
    <x v="4"/>
    <x v="2"/>
    <x v="1"/>
    <x v="1"/>
    <x v="11"/>
    <d v="2015-01-14T00:00:00"/>
    <x v="942"/>
    <n v="0.34"/>
    <x v="0"/>
    <s v="Phoenix"/>
    <s v=""/>
  </r>
  <r>
    <x v="868"/>
    <s v="Eliza Liang"/>
    <x v="0"/>
    <x v="4"/>
    <x v="2"/>
    <x v="0"/>
    <x v="1"/>
    <x v="9"/>
    <d v="2010-03-11T00:00:00"/>
    <x v="943"/>
    <n v="0.13"/>
    <x v="1"/>
    <s v="Beijing"/>
    <s v=""/>
  </r>
  <r>
    <x v="869"/>
    <s v="Zoe Zhou"/>
    <x v="6"/>
    <x v="1"/>
    <x v="3"/>
    <x v="0"/>
    <x v="1"/>
    <x v="22"/>
    <d v="2009-10-06T00:00:00"/>
    <x v="944"/>
    <n v="7.0000000000000007E-2"/>
    <x v="1"/>
    <s v="Beijing"/>
    <s v=""/>
  </r>
  <r>
    <x v="870"/>
    <s v="Nathan Lee"/>
    <x v="7"/>
    <x v="3"/>
    <x v="1"/>
    <x v="1"/>
    <x v="1"/>
    <x v="7"/>
    <d v="2016-08-20T00:00:00"/>
    <x v="945"/>
    <n v="0"/>
    <x v="0"/>
    <s v="Columbus"/>
    <s v=""/>
  </r>
  <r>
    <x v="871"/>
    <s v="Elijah Ramos"/>
    <x v="0"/>
    <x v="0"/>
    <x v="2"/>
    <x v="1"/>
    <x v="3"/>
    <x v="29"/>
    <d v="2012-12-24T00:00:00"/>
    <x v="946"/>
    <n v="0.1"/>
    <x v="2"/>
    <s v="Rio de Janerio"/>
    <s v=""/>
  </r>
  <r>
    <x v="872"/>
    <s v="Jaxson Coleman"/>
    <x v="6"/>
    <x v="1"/>
    <x v="1"/>
    <x v="1"/>
    <x v="2"/>
    <x v="24"/>
    <d v="2020-04-15T00:00:00"/>
    <x v="947"/>
    <n v="0.09"/>
    <x v="0"/>
    <s v="Miami"/>
    <s v=""/>
  </r>
  <r>
    <x v="873"/>
    <s v="Hailey Hong"/>
    <x v="5"/>
    <x v="2"/>
    <x v="0"/>
    <x v="0"/>
    <x v="1"/>
    <x v="29"/>
    <d v="2021-01-22T00:00:00"/>
    <x v="948"/>
    <n v="0"/>
    <x v="0"/>
    <s v="Chicago"/>
    <s v=""/>
  </r>
  <r>
    <x v="874"/>
    <s v="Gabriella Zhu"/>
    <x v="3"/>
    <x v="0"/>
    <x v="2"/>
    <x v="0"/>
    <x v="1"/>
    <x v="9"/>
    <d v="2014-11-29T00:00:00"/>
    <x v="949"/>
    <n v="0.08"/>
    <x v="1"/>
    <s v="Chongqing"/>
    <s v=""/>
  </r>
  <r>
    <x v="875"/>
    <s v="Aaron Maldonado"/>
    <x v="13"/>
    <x v="1"/>
    <x v="1"/>
    <x v="1"/>
    <x v="3"/>
    <x v="38"/>
    <d v="2008-09-17T00:00:00"/>
    <x v="950"/>
    <n v="0"/>
    <x v="0"/>
    <s v="Seattle"/>
    <s v=""/>
  </r>
  <r>
    <x v="876"/>
    <s v="Samantha Vargas"/>
    <x v="2"/>
    <x v="4"/>
    <x v="3"/>
    <x v="0"/>
    <x v="3"/>
    <x v="26"/>
    <d v="2006-07-21T00:00:00"/>
    <x v="951"/>
    <n v="0.21"/>
    <x v="2"/>
    <s v="Sao Paulo"/>
    <s v=""/>
  </r>
  <r>
    <x v="877"/>
    <s v="Nora Le"/>
    <x v="0"/>
    <x v="0"/>
    <x v="1"/>
    <x v="0"/>
    <x v="1"/>
    <x v="26"/>
    <d v="1997-04-12T00:00:00"/>
    <x v="952"/>
    <n v="0.1"/>
    <x v="0"/>
    <s v="Seattle"/>
    <s v=""/>
  </r>
  <r>
    <x v="438"/>
    <s v="Alice Roberts"/>
    <x v="2"/>
    <x v="4"/>
    <x v="1"/>
    <x v="0"/>
    <x v="2"/>
    <x v="36"/>
    <d v="1994-09-26T00:00:00"/>
    <x v="953"/>
    <n v="0.17"/>
    <x v="0"/>
    <s v="Miami"/>
    <d v="2004-05-24T00:00:00"/>
  </r>
  <r>
    <x v="878"/>
    <s v="Colton Garcia"/>
    <x v="29"/>
    <x v="0"/>
    <x v="2"/>
    <x v="1"/>
    <x v="3"/>
    <x v="0"/>
    <d v="1993-11-17T00:00:00"/>
    <x v="954"/>
    <n v="0"/>
    <x v="0"/>
    <s v="Miami"/>
    <s v=""/>
  </r>
  <r>
    <x v="534"/>
    <s v="Stella Lai"/>
    <x v="4"/>
    <x v="3"/>
    <x v="1"/>
    <x v="0"/>
    <x v="1"/>
    <x v="18"/>
    <d v="2021-04-28T00:00:00"/>
    <x v="955"/>
    <n v="0"/>
    <x v="0"/>
    <s v="Miami"/>
    <s v=""/>
  </r>
  <r>
    <x v="704"/>
    <s v="Leonardo Luong"/>
    <x v="6"/>
    <x v="1"/>
    <x v="1"/>
    <x v="1"/>
    <x v="1"/>
    <x v="27"/>
    <d v="1999-12-29T00:00:00"/>
    <x v="956"/>
    <n v="7.0000000000000007E-2"/>
    <x v="0"/>
    <s v="Phoenix"/>
    <s v=""/>
  </r>
  <r>
    <x v="781"/>
    <s v="Nicholas Wong"/>
    <x v="2"/>
    <x v="2"/>
    <x v="0"/>
    <x v="1"/>
    <x v="1"/>
    <x v="5"/>
    <d v="2019-11-07T00:00:00"/>
    <x v="957"/>
    <n v="0.28999999999999998"/>
    <x v="0"/>
    <s v="Columbus"/>
    <s v=""/>
  </r>
  <r>
    <x v="879"/>
    <s v="Jeremiah Castillo"/>
    <x v="13"/>
    <x v="3"/>
    <x v="0"/>
    <x v="1"/>
    <x v="3"/>
    <x v="32"/>
    <d v="2006-04-12T00:00:00"/>
    <x v="958"/>
    <n v="0"/>
    <x v="0"/>
    <s v="Columbus"/>
    <s v=""/>
  </r>
  <r>
    <x v="517"/>
    <s v="Cooper Jiang"/>
    <x v="13"/>
    <x v="3"/>
    <x v="3"/>
    <x v="1"/>
    <x v="1"/>
    <x v="37"/>
    <d v="2019-07-25T00:00:00"/>
    <x v="959"/>
    <n v="0"/>
    <x v="1"/>
    <s v="Chongqing"/>
    <d v="2021-03-02T00:00:00"/>
  </r>
  <r>
    <x v="880"/>
    <s v="Penelope Silva"/>
    <x v="23"/>
    <x v="0"/>
    <x v="2"/>
    <x v="0"/>
    <x v="3"/>
    <x v="9"/>
    <d v="2016-11-03T00:00:00"/>
    <x v="960"/>
    <n v="0"/>
    <x v="0"/>
    <s v="Columbus"/>
    <s v=""/>
  </r>
  <r>
    <x v="881"/>
    <s v="Jose Richardson"/>
    <x v="2"/>
    <x v="6"/>
    <x v="0"/>
    <x v="1"/>
    <x v="2"/>
    <x v="3"/>
    <d v="2019-10-15T00:00:00"/>
    <x v="961"/>
    <n v="0.2"/>
    <x v="0"/>
    <s v="Miami"/>
    <s v=""/>
  </r>
  <r>
    <x v="882"/>
    <s v="Eleanor Chau"/>
    <x v="25"/>
    <x v="5"/>
    <x v="0"/>
    <x v="0"/>
    <x v="1"/>
    <x v="17"/>
    <d v="2020-03-08T00:00:00"/>
    <x v="962"/>
    <n v="0"/>
    <x v="0"/>
    <s v="Phoenix"/>
    <s v=""/>
  </r>
  <r>
    <x v="883"/>
    <s v="John Cho"/>
    <x v="2"/>
    <x v="4"/>
    <x v="2"/>
    <x v="1"/>
    <x v="1"/>
    <x v="40"/>
    <d v="2019-11-03T00:00:00"/>
    <x v="963"/>
    <n v="0.21"/>
    <x v="1"/>
    <s v="Chengdu"/>
    <s v=""/>
  </r>
  <r>
    <x v="884"/>
    <s v="Julian Delgado"/>
    <x v="28"/>
    <x v="0"/>
    <x v="2"/>
    <x v="1"/>
    <x v="3"/>
    <x v="7"/>
    <d v="2016-05-19T00:00:00"/>
    <x v="964"/>
    <n v="0"/>
    <x v="2"/>
    <s v="Rio de Janerio"/>
    <s v=""/>
  </r>
  <r>
    <x v="885"/>
    <s v="Isabella Scott"/>
    <x v="32"/>
    <x v="0"/>
    <x v="0"/>
    <x v="0"/>
    <x v="2"/>
    <x v="32"/>
    <d v="2016-04-26T00:00:00"/>
    <x v="965"/>
    <n v="0"/>
    <x v="0"/>
    <s v="Phoenix"/>
    <s v=""/>
  </r>
  <r>
    <x v="886"/>
    <s v="Parker Avila"/>
    <x v="13"/>
    <x v="6"/>
    <x v="1"/>
    <x v="1"/>
    <x v="3"/>
    <x v="40"/>
    <d v="2005-11-28T00:00:00"/>
    <x v="966"/>
    <n v="0"/>
    <x v="2"/>
    <s v="Manaus"/>
    <s v=""/>
  </r>
  <r>
    <x v="887"/>
    <s v="Luke Vu"/>
    <x v="0"/>
    <x v="6"/>
    <x v="2"/>
    <x v="1"/>
    <x v="1"/>
    <x v="27"/>
    <d v="2018-06-04T00:00:00"/>
    <x v="967"/>
    <n v="0.1"/>
    <x v="1"/>
    <s v="Shanghai"/>
    <s v=""/>
  </r>
  <r>
    <x v="888"/>
    <s v="Jameson Nelson"/>
    <x v="23"/>
    <x v="0"/>
    <x v="0"/>
    <x v="1"/>
    <x v="2"/>
    <x v="22"/>
    <d v="2016-03-08T00:00:00"/>
    <x v="968"/>
    <n v="0"/>
    <x v="0"/>
    <s v="Columbus"/>
    <s v=""/>
  </r>
  <r>
    <x v="889"/>
    <s v="Adrian Fernandez"/>
    <x v="28"/>
    <x v="0"/>
    <x v="0"/>
    <x v="1"/>
    <x v="3"/>
    <x v="15"/>
    <d v="2001-08-23T00:00:00"/>
    <x v="969"/>
    <n v="0"/>
    <x v="0"/>
    <s v="Columbus"/>
    <s v=""/>
  </r>
  <r>
    <x v="890"/>
    <s v="Madison Hunter"/>
    <x v="32"/>
    <x v="0"/>
    <x v="3"/>
    <x v="0"/>
    <x v="2"/>
    <x v="28"/>
    <d v="2012-02-05T00:00:00"/>
    <x v="970"/>
    <n v="0"/>
    <x v="0"/>
    <s v="Columbus"/>
    <s v=""/>
  </r>
  <r>
    <x v="891"/>
    <s v="Jordan Phillips"/>
    <x v="9"/>
    <x v="4"/>
    <x v="3"/>
    <x v="1"/>
    <x v="0"/>
    <x v="15"/>
    <d v="2010-12-12T00:00:00"/>
    <x v="971"/>
    <n v="0.32"/>
    <x v="0"/>
    <s v="Columbus"/>
    <s v=""/>
  </r>
  <r>
    <x v="892"/>
    <s v="Maya Chan"/>
    <x v="8"/>
    <x v="5"/>
    <x v="2"/>
    <x v="0"/>
    <x v="1"/>
    <x v="17"/>
    <d v="2013-02-13T00:00:00"/>
    <x v="972"/>
    <n v="0"/>
    <x v="1"/>
    <s v="Beijing"/>
    <s v=""/>
  </r>
  <r>
    <x v="360"/>
    <s v="Wesley King"/>
    <x v="6"/>
    <x v="3"/>
    <x v="1"/>
    <x v="1"/>
    <x v="2"/>
    <x v="4"/>
    <d v="2019-01-19T00:00:00"/>
    <x v="973"/>
    <n v="0.05"/>
    <x v="0"/>
    <s v="Chicago"/>
    <s v=""/>
  </r>
  <r>
    <x v="893"/>
    <s v="Sofia Fernandez"/>
    <x v="6"/>
    <x v="3"/>
    <x v="1"/>
    <x v="0"/>
    <x v="3"/>
    <x v="18"/>
    <d v="2005-10-17T00:00:00"/>
    <x v="974"/>
    <n v="0.1"/>
    <x v="0"/>
    <s v="Phoenix"/>
    <s v=""/>
  </r>
  <r>
    <x v="743"/>
    <s v="Maverick Figueroa"/>
    <x v="30"/>
    <x v="0"/>
    <x v="3"/>
    <x v="1"/>
    <x v="3"/>
    <x v="35"/>
    <d v="2008-07-06T00:00:00"/>
    <x v="975"/>
    <n v="0"/>
    <x v="0"/>
    <s v="Chicago"/>
    <s v=""/>
  </r>
  <r>
    <x v="894"/>
    <s v="Hannah Hoang"/>
    <x v="6"/>
    <x v="3"/>
    <x v="2"/>
    <x v="0"/>
    <x v="1"/>
    <x v="6"/>
    <d v="2021-12-15T00:00:00"/>
    <x v="976"/>
    <n v="0.06"/>
    <x v="1"/>
    <s v="Chengdu"/>
    <s v=""/>
  </r>
  <r>
    <x v="895"/>
    <s v="Violet Garcia"/>
    <x v="4"/>
    <x v="6"/>
    <x v="2"/>
    <x v="0"/>
    <x v="3"/>
    <x v="25"/>
    <d v="2017-01-10T00:00:00"/>
    <x v="977"/>
    <n v="0"/>
    <x v="0"/>
    <s v="Austin"/>
    <s v=""/>
  </r>
  <r>
    <x v="34"/>
    <s v="Aaliyah Mai"/>
    <x v="9"/>
    <x v="0"/>
    <x v="2"/>
    <x v="0"/>
    <x v="1"/>
    <x v="4"/>
    <d v="2016-11-11T00:00:00"/>
    <x v="978"/>
    <n v="0.33"/>
    <x v="0"/>
    <s v="Phoenix"/>
    <d v="2017-03-26T00:00:00"/>
  </r>
  <r>
    <x v="896"/>
    <s v="Austin Vang"/>
    <x v="6"/>
    <x v="6"/>
    <x v="2"/>
    <x v="1"/>
    <x v="1"/>
    <x v="37"/>
    <d v="2018-05-20T00:00:00"/>
    <x v="979"/>
    <n v="0.09"/>
    <x v="1"/>
    <s v="Beijing"/>
    <d v="2019-03-14T00:00:00"/>
  </r>
  <r>
    <x v="897"/>
    <s v="Maria Sun"/>
    <x v="2"/>
    <x v="2"/>
    <x v="3"/>
    <x v="0"/>
    <x v="1"/>
    <x v="6"/>
    <d v="2021-12-19T00:00:00"/>
    <x v="980"/>
    <n v="0.23"/>
    <x v="1"/>
    <s v="Chengdu"/>
    <s v=""/>
  </r>
  <r>
    <x v="898"/>
    <s v="Madelyn Scott"/>
    <x v="0"/>
    <x v="0"/>
    <x v="0"/>
    <x v="0"/>
    <x v="2"/>
    <x v="30"/>
    <d v="2002-01-09T00:00:00"/>
    <x v="981"/>
    <n v="0.14000000000000001"/>
    <x v="0"/>
    <s v="Phoenix"/>
    <s v=""/>
  </r>
  <r>
    <x v="69"/>
    <s v="Dylan Chin"/>
    <x v="2"/>
    <x v="1"/>
    <x v="3"/>
    <x v="1"/>
    <x v="1"/>
    <x v="33"/>
    <d v="2017-06-05T00:00:00"/>
    <x v="982"/>
    <n v="0.18"/>
    <x v="0"/>
    <s v="Miami"/>
    <s v=""/>
  </r>
  <r>
    <x v="899"/>
    <s v="Emery Zhang"/>
    <x v="17"/>
    <x v="5"/>
    <x v="3"/>
    <x v="0"/>
    <x v="1"/>
    <x v="15"/>
    <d v="2012-02-28T00:00:00"/>
    <x v="983"/>
    <n v="0"/>
    <x v="1"/>
    <s v="Beijing"/>
    <s v=""/>
  </r>
  <r>
    <x v="900"/>
    <s v="Riley Washington"/>
    <x v="2"/>
    <x v="2"/>
    <x v="2"/>
    <x v="0"/>
    <x v="2"/>
    <x v="38"/>
    <d v="2007-04-29T00:00:00"/>
    <x v="984"/>
    <n v="0.23"/>
    <x v="0"/>
    <s v="Phoenix"/>
    <s v=""/>
  </r>
  <r>
    <x v="901"/>
    <s v="Raelynn Rios"/>
    <x v="9"/>
    <x v="2"/>
    <x v="1"/>
    <x v="0"/>
    <x v="3"/>
    <x v="19"/>
    <d v="2016-08-21T00:00:00"/>
    <x v="985"/>
    <n v="0.35"/>
    <x v="0"/>
    <s v="Columbus"/>
    <s v=""/>
  </r>
  <r>
    <x v="902"/>
    <s v="Anthony Hong"/>
    <x v="0"/>
    <x v="0"/>
    <x v="0"/>
    <x v="1"/>
    <x v="1"/>
    <x v="17"/>
    <d v="2010-11-29T00:00:00"/>
    <x v="986"/>
    <n v="0.11"/>
    <x v="0"/>
    <s v="Columbus"/>
    <s v=""/>
  </r>
  <r>
    <x v="903"/>
    <s v="Leo Herrera"/>
    <x v="15"/>
    <x v="4"/>
    <x v="0"/>
    <x v="1"/>
    <x v="3"/>
    <x v="35"/>
    <d v="1998-04-22T00:00:00"/>
    <x v="987"/>
    <n v="0"/>
    <x v="2"/>
    <s v="Manaus"/>
    <d v="2004-11-27T00:00:00"/>
  </r>
  <r>
    <x v="429"/>
    <s v="Robert Wright"/>
    <x v="1"/>
    <x v="0"/>
    <x v="1"/>
    <x v="1"/>
    <x v="2"/>
    <x v="23"/>
    <d v="2015-06-14T00:00:00"/>
    <x v="988"/>
    <n v="0"/>
    <x v="0"/>
    <s v="Chicago"/>
    <s v=""/>
  </r>
  <r>
    <x v="904"/>
    <s v="Audrey Richardson"/>
    <x v="2"/>
    <x v="0"/>
    <x v="1"/>
    <x v="0"/>
    <x v="2"/>
    <x v="30"/>
    <d v="2018-10-06T00:00:00"/>
    <x v="989"/>
    <n v="0.17"/>
    <x v="0"/>
    <s v="Chicago"/>
    <s v=""/>
  </r>
  <r>
    <x v="905"/>
    <s v="Scarlett Kumar"/>
    <x v="28"/>
    <x v="0"/>
    <x v="3"/>
    <x v="0"/>
    <x v="1"/>
    <x v="0"/>
    <d v="2009-01-07T00:00:00"/>
    <x v="990"/>
    <n v="0"/>
    <x v="0"/>
    <s v="Columbus"/>
    <s v=""/>
  </r>
  <r>
    <x v="906"/>
    <s v="Wesley Young"/>
    <x v="4"/>
    <x v="6"/>
    <x v="2"/>
    <x v="1"/>
    <x v="2"/>
    <x v="29"/>
    <d v="2016-09-18T00:00:00"/>
    <x v="991"/>
    <n v="0"/>
    <x v="0"/>
    <s v="Columbus"/>
    <s v=""/>
  </r>
  <r>
    <x v="907"/>
    <s v="Lillian Khan"/>
    <x v="7"/>
    <x v="1"/>
    <x v="2"/>
    <x v="0"/>
    <x v="1"/>
    <x v="18"/>
    <d v="2010-05-31T00:00:00"/>
    <x v="992"/>
    <n v="0"/>
    <x v="1"/>
    <s v="Chengdu"/>
    <d v="2018-01-08T00:00:00"/>
  </r>
  <r>
    <x v="908"/>
    <s v="Oliver Yang"/>
    <x v="2"/>
    <x v="6"/>
    <x v="2"/>
    <x v="1"/>
    <x v="1"/>
    <x v="11"/>
    <d v="2019-06-10T00:00:00"/>
    <x v="993"/>
    <n v="0.15"/>
    <x v="0"/>
    <s v="Miami"/>
    <s v=""/>
  </r>
  <r>
    <x v="909"/>
    <s v="Lily Nguyen"/>
    <x v="4"/>
    <x v="1"/>
    <x v="2"/>
    <x v="0"/>
    <x v="1"/>
    <x v="29"/>
    <d v="2012-01-28T00:00:00"/>
    <x v="994"/>
    <n v="0"/>
    <x v="1"/>
    <s v="Chengdu"/>
    <s v=""/>
  </r>
  <r>
    <x v="910"/>
    <s v="Sofia Cheng"/>
    <x v="9"/>
    <x v="3"/>
    <x v="3"/>
    <x v="0"/>
    <x v="1"/>
    <x v="20"/>
    <d v="2020-07-26T00:00:00"/>
    <x v="995"/>
    <n v="0.31"/>
    <x v="0"/>
    <s v="Miami"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employee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A4:B7" firstHeaderRow="1" firstDataRow="1" firstDataCol="1"/>
  <pivotFields count="14">
    <pivotField showAll="0">
      <items count="912">
        <item x="900"/>
        <item x="124"/>
        <item x="549"/>
        <item x="691"/>
        <item x="272"/>
        <item x="766"/>
        <item x="507"/>
        <item x="279"/>
        <item x="165"/>
        <item x="796"/>
        <item x="631"/>
        <item x="480"/>
        <item x="506"/>
        <item x="817"/>
        <item x="520"/>
        <item x="72"/>
        <item x="457"/>
        <item x="238"/>
        <item x="885"/>
        <item x="132"/>
        <item x="142"/>
        <item x="440"/>
        <item x="463"/>
        <item x="477"/>
        <item x="27"/>
        <item x="898"/>
        <item x="543"/>
        <item x="16"/>
        <item x="140"/>
        <item x="263"/>
        <item x="365"/>
        <item x="575"/>
        <item x="270"/>
        <item x="824"/>
        <item x="670"/>
        <item x="350"/>
        <item x="464"/>
        <item x="844"/>
        <item x="194"/>
        <item x="252"/>
        <item x="78"/>
        <item x="330"/>
        <item x="451"/>
        <item x="273"/>
        <item x="234"/>
        <item x="879"/>
        <item x="743"/>
        <item x="29"/>
        <item x="135"/>
        <item x="319"/>
        <item x="558"/>
        <item x="736"/>
        <item x="469"/>
        <item x="786"/>
        <item x="762"/>
        <item x="421"/>
        <item x="395"/>
        <item x="363"/>
        <item x="491"/>
        <item x="313"/>
        <item x="779"/>
        <item x="770"/>
        <item x="587"/>
        <item x="82"/>
        <item x="356"/>
        <item x="392"/>
        <item x="31"/>
        <item x="470"/>
        <item x="740"/>
        <item x="51"/>
        <item x="83"/>
        <item x="121"/>
        <item x="329"/>
        <item x="88"/>
        <item x="339"/>
        <item x="66"/>
        <item x="90"/>
        <item x="98"/>
        <item x="616"/>
        <item x="795"/>
        <item x="829"/>
        <item x="428"/>
        <item x="312"/>
        <item x="823"/>
        <item x="888"/>
        <item x="219"/>
        <item x="694"/>
        <item x="378"/>
        <item x="316"/>
        <item x="61"/>
        <item x="720"/>
        <item x="811"/>
        <item x="374"/>
        <item x="737"/>
        <item x="148"/>
        <item x="201"/>
        <item x="128"/>
        <item x="12"/>
        <item x="171"/>
        <item x="842"/>
        <item x="15"/>
        <item x="401"/>
        <item x="551"/>
        <item x="318"/>
        <item x="880"/>
        <item x="170"/>
        <item x="841"/>
        <item x="44"/>
        <item x="10"/>
        <item x="773"/>
        <item x="501"/>
        <item x="91"/>
        <item x="599"/>
        <item x="675"/>
        <item x="733"/>
        <item x="459"/>
        <item x="212"/>
        <item x="386"/>
        <item x="695"/>
        <item x="571"/>
        <item x="732"/>
        <item x="862"/>
        <item x="5"/>
        <item x="865"/>
        <item x="825"/>
        <item x="420"/>
        <item x="73"/>
        <item x="742"/>
        <item x="23"/>
        <item x="167"/>
        <item x="722"/>
        <item x="893"/>
        <item x="109"/>
        <item x="196"/>
        <item x="60"/>
        <item x="625"/>
        <item x="304"/>
        <item x="518"/>
        <item x="508"/>
        <item x="198"/>
        <item x="59"/>
        <item x="665"/>
        <item x="206"/>
        <item x="240"/>
        <item x="450"/>
        <item x="726"/>
        <item x="193"/>
        <item x="438"/>
        <item x="188"/>
        <item x="465"/>
        <item x="894"/>
        <item x="349"/>
        <item x="74"/>
        <item x="686"/>
        <item x="249"/>
        <item x="153"/>
        <item x="532"/>
        <item x="280"/>
        <item x="482"/>
        <item x="351"/>
        <item x="360"/>
        <item x="245"/>
        <item x="764"/>
        <item x="775"/>
        <item x="486"/>
        <item x="838"/>
        <item x="250"/>
        <item x="173"/>
        <item x="849"/>
        <item x="17"/>
        <item x="359"/>
        <item x="216"/>
        <item x="579"/>
        <item x="80"/>
        <item x="175"/>
        <item x="837"/>
        <item x="713"/>
        <item x="792"/>
        <item x="685"/>
        <item x="882"/>
        <item x="146"/>
        <item x="426"/>
        <item x="92"/>
        <item x="253"/>
        <item x="700"/>
        <item x="836"/>
        <item x="191"/>
        <item x="621"/>
        <item x="384"/>
        <item x="601"/>
        <item x="181"/>
        <item x="415"/>
        <item x="262"/>
        <item x="229"/>
        <item x="490"/>
        <item x="567"/>
        <item x="390"/>
        <item x="559"/>
        <item x="264"/>
        <item x="129"/>
        <item x="502"/>
        <item x="805"/>
        <item x="790"/>
        <item x="308"/>
        <item x="412"/>
        <item x="604"/>
        <item x="809"/>
        <item x="317"/>
        <item x="158"/>
        <item x="905"/>
        <item x="649"/>
        <item x="505"/>
        <item x="746"/>
        <item x="652"/>
        <item x="100"/>
        <item x="710"/>
        <item x="233"/>
        <item x="820"/>
        <item x="259"/>
        <item x="86"/>
        <item x="411"/>
        <item x="375"/>
        <item x="777"/>
        <item x="68"/>
        <item x="89"/>
        <item x="104"/>
        <item x="489"/>
        <item x="237"/>
        <item x="821"/>
        <item x="708"/>
        <item x="246"/>
        <item x="306"/>
        <item x="210"/>
        <item x="215"/>
        <item x="851"/>
        <item x="265"/>
        <item x="816"/>
        <item x="872"/>
        <item x="833"/>
        <item x="646"/>
        <item x="857"/>
        <item x="326"/>
        <item x="368"/>
        <item x="177"/>
        <item x="638"/>
        <item x="605"/>
        <item x="524"/>
        <item x="526"/>
        <item x="346"/>
        <item x="637"/>
        <item x="106"/>
        <item x="725"/>
        <item x="274"/>
        <item x="562"/>
        <item x="211"/>
        <item x="257"/>
        <item x="728"/>
        <item x="843"/>
        <item x="452"/>
        <item x="39"/>
        <item x="654"/>
        <item x="515"/>
        <item x="141"/>
        <item x="95"/>
        <item x="693"/>
        <item x="588"/>
        <item x="669"/>
        <item x="300"/>
        <item x="397"/>
        <item x="217"/>
        <item x="205"/>
        <item x="534"/>
        <item x="473"/>
        <item x="71"/>
        <item x="157"/>
        <item x="757"/>
        <item x="85"/>
        <item x="602"/>
        <item x="453"/>
        <item x="81"/>
        <item x="150"/>
        <item x="75"/>
        <item x="174"/>
        <item x="6"/>
        <item x="902"/>
        <item x="813"/>
        <item x="184"/>
        <item x="608"/>
        <item x="874"/>
        <item x="37"/>
        <item x="178"/>
        <item x="57"/>
        <item x="636"/>
        <item x="291"/>
        <item x="4"/>
        <item x="116"/>
        <item x="683"/>
        <item x="848"/>
        <item x="528"/>
        <item x="802"/>
        <item x="235"/>
        <item x="721"/>
        <item x="377"/>
        <item x="574"/>
        <item x="131"/>
        <item x="565"/>
        <item x="861"/>
        <item x="554"/>
        <item x="581"/>
        <item x="870"/>
        <item x="309"/>
        <item x="40"/>
        <item x="768"/>
        <item x="487"/>
        <item x="405"/>
        <item x="535"/>
        <item x="653"/>
        <item x="55"/>
        <item x="255"/>
        <item x="573"/>
        <item x="767"/>
        <item x="759"/>
        <item x="56"/>
        <item x="741"/>
        <item x="461"/>
        <item x="58"/>
        <item x="242"/>
        <item x="474"/>
        <item x="651"/>
        <item x="614"/>
        <item x="724"/>
        <item x="295"/>
        <item x="761"/>
        <item x="619"/>
        <item x="299"/>
        <item x="907"/>
        <item x="247"/>
        <item x="341"/>
        <item x="612"/>
        <item x="727"/>
        <item x="783"/>
        <item x="749"/>
        <item x="456"/>
        <item x="504"/>
        <item x="666"/>
        <item x="808"/>
        <item x="222"/>
        <item x="345"/>
        <item x="409"/>
        <item x="627"/>
        <item x="209"/>
        <item x="32"/>
        <item x="564"/>
        <item x="723"/>
        <item x="597"/>
        <item x="115"/>
        <item x="381"/>
        <item x="711"/>
        <item x="224"/>
        <item x="739"/>
        <item x="797"/>
        <item x="301"/>
        <item x="396"/>
        <item x="812"/>
        <item x="854"/>
        <item x="271"/>
        <item x="570"/>
        <item x="672"/>
        <item x="24"/>
        <item x="268"/>
        <item x="35"/>
        <item x="530"/>
        <item x="143"/>
        <item x="511"/>
        <item x="387"/>
        <item x="63"/>
        <item x="204"/>
        <item x="801"/>
        <item x="54"/>
        <item x="481"/>
        <item x="333"/>
        <item x="283"/>
        <item x="835"/>
        <item x="79"/>
        <item x="522"/>
        <item x="197"/>
        <item x="46"/>
        <item x="336"/>
        <item x="449"/>
        <item x="897"/>
        <item x="659"/>
        <item x="840"/>
        <item x="859"/>
        <item x="25"/>
        <item x="182"/>
        <item x="806"/>
        <item x="884"/>
        <item x="220"/>
        <item x="744"/>
        <item x="639"/>
        <item x="284"/>
        <item x="159"/>
        <item x="676"/>
        <item x="758"/>
        <item x="822"/>
        <item x="718"/>
        <item x="154"/>
        <item x="364"/>
        <item x="244"/>
        <item x="417"/>
        <item x="678"/>
        <item x="716"/>
        <item x="891"/>
        <item x="478"/>
        <item x="120"/>
        <item x="190"/>
        <item x="430"/>
        <item x="868"/>
        <item x="717"/>
        <item x="266"/>
        <item x="0"/>
        <item x="692"/>
        <item x="629"/>
        <item x="394"/>
        <item x="584"/>
        <item x="200"/>
        <item x="712"/>
        <item x="747"/>
        <item x="680"/>
        <item x="827"/>
        <item x="134"/>
        <item x="499"/>
        <item x="498"/>
        <item x="548"/>
        <item x="577"/>
        <item x="185"/>
        <item x="580"/>
        <item x="909"/>
        <item x="828"/>
        <item x="497"/>
        <item x="410"/>
        <item x="778"/>
        <item x="863"/>
        <item x="269"/>
        <item x="881"/>
        <item x="876"/>
        <item x="620"/>
        <item x="632"/>
        <item x="2"/>
        <item x="765"/>
        <item x="30"/>
        <item x="383"/>
        <item x="484"/>
        <item x="485"/>
        <item x="886"/>
        <item x="589"/>
        <item x="406"/>
        <item x="434"/>
        <item x="195"/>
        <item x="699"/>
        <item x="719"/>
        <item x="353"/>
        <item x="892"/>
        <item x="594"/>
        <item x="448"/>
        <item x="327"/>
        <item x="875"/>
        <item x="561"/>
        <item x="354"/>
        <item x="860"/>
        <item x="896"/>
        <item x="139"/>
        <item x="832"/>
        <item x="662"/>
        <item x="745"/>
        <item x="379"/>
        <item x="424"/>
        <item x="735"/>
        <item x="303"/>
        <item x="261"/>
        <item x="563"/>
        <item x="203"/>
        <item x="399"/>
        <item x="343"/>
        <item x="592"/>
        <item x="137"/>
        <item x="189"/>
        <item x="687"/>
        <item x="706"/>
        <item x="454"/>
        <item x="94"/>
        <item x="183"/>
        <item x="241"/>
        <item x="223"/>
        <item x="689"/>
        <item x="617"/>
        <item x="3"/>
        <item x="889"/>
        <item x="287"/>
        <item x="568"/>
        <item x="236"/>
        <item x="656"/>
        <item x="164"/>
        <item x="113"/>
        <item x="152"/>
        <item x="556"/>
        <item x="546"/>
        <item x="367"/>
        <item x="52"/>
        <item x="119"/>
        <item x="101"/>
        <item x="630"/>
        <item x="598"/>
        <item x="624"/>
        <item x="871"/>
        <item x="845"/>
        <item x="437"/>
        <item x="576"/>
        <item x="858"/>
        <item x="622"/>
        <item x="690"/>
        <item x="334"/>
        <item x="493"/>
        <item x="644"/>
        <item x="698"/>
        <item x="789"/>
        <item x="138"/>
        <item x="162"/>
        <item x="441"/>
        <item x="277"/>
        <item x="479"/>
        <item x="435"/>
        <item x="70"/>
        <item x="803"/>
        <item x="357"/>
        <item x="495"/>
        <item x="288"/>
        <item x="679"/>
        <item x="640"/>
        <item x="771"/>
        <item x="873"/>
        <item x="830"/>
        <item x="296"/>
        <item x="49"/>
        <item x="207"/>
        <item x="127"/>
        <item x="340"/>
        <item x="110"/>
        <item x="782"/>
        <item x="429"/>
        <item x="547"/>
        <item x="123"/>
        <item x="613"/>
        <item x="525"/>
        <item x="305"/>
        <item x="370"/>
        <item x="906"/>
        <item x="285"/>
        <item x="527"/>
        <item x="852"/>
        <item x="856"/>
        <item x="533"/>
        <item x="540"/>
        <item x="760"/>
        <item x="130"/>
        <item x="791"/>
        <item x="815"/>
        <item x="552"/>
        <item x="382"/>
        <item x="323"/>
        <item x="877"/>
        <item x="635"/>
        <item x="516"/>
        <item x="186"/>
        <item x="645"/>
        <item x="488"/>
        <item x="446"/>
        <item x="673"/>
        <item x="785"/>
        <item x="34"/>
        <item x="714"/>
        <item x="322"/>
        <item x="225"/>
        <item x="376"/>
        <item x="661"/>
        <item x="231"/>
        <item x="180"/>
        <item x="628"/>
        <item x="403"/>
        <item x="781"/>
        <item x="748"/>
        <item x="314"/>
        <item x="826"/>
        <item x="278"/>
        <item x="517"/>
        <item x="776"/>
        <item x="297"/>
        <item x="358"/>
        <item x="372"/>
        <item x="780"/>
        <item x="28"/>
        <item x="11"/>
        <item x="324"/>
        <item x="69"/>
        <item x="529"/>
        <item x="355"/>
        <item x="804"/>
        <item x="674"/>
        <item x="550"/>
        <item x="496"/>
        <item x="834"/>
        <item x="84"/>
        <item x="494"/>
        <item x="161"/>
        <item x="538"/>
        <item x="460"/>
        <item x="864"/>
        <item x="77"/>
        <item x="292"/>
        <item x="348"/>
        <item x="393"/>
        <item x="903"/>
        <item x="275"/>
        <item x="87"/>
        <item x="176"/>
        <item x="819"/>
        <item x="839"/>
        <item x="443"/>
        <item x="610"/>
        <item x="664"/>
        <item x="302"/>
        <item x="22"/>
        <item x="444"/>
        <item x="14"/>
        <item x="169"/>
        <item x="807"/>
        <item x="192"/>
        <item x="754"/>
        <item x="702"/>
        <item x="774"/>
        <item x="45"/>
        <item x="402"/>
        <item x="910"/>
        <item x="227"/>
        <item x="33"/>
        <item x="536"/>
        <item x="187"/>
        <item x="591"/>
        <item x="144"/>
        <item x="572"/>
        <item x="42"/>
        <item x="590"/>
        <item x="682"/>
        <item x="867"/>
        <item x="114"/>
        <item x="371"/>
        <item x="798"/>
        <item x="799"/>
        <item x="105"/>
        <item x="202"/>
        <item x="476"/>
        <item x="643"/>
        <item x="338"/>
        <item x="818"/>
        <item x="623"/>
        <item x="658"/>
        <item x="641"/>
        <item x="248"/>
        <item x="20"/>
        <item x="677"/>
        <item x="667"/>
        <item x="389"/>
        <item x="208"/>
        <item x="878"/>
        <item x="603"/>
        <item x="500"/>
        <item x="149"/>
        <item x="869"/>
        <item x="179"/>
        <item x="48"/>
        <item x="136"/>
        <item x="41"/>
        <item x="439"/>
        <item x="569"/>
        <item x="650"/>
        <item x="887"/>
        <item x="810"/>
        <item x="432"/>
        <item x="388"/>
        <item x="557"/>
        <item x="328"/>
        <item x="103"/>
        <item x="64"/>
        <item x="47"/>
        <item x="697"/>
        <item x="9"/>
        <item x="133"/>
        <item x="361"/>
        <item x="883"/>
        <item x="831"/>
        <item x="218"/>
        <item x="753"/>
        <item x="611"/>
        <item x="107"/>
        <item x="423"/>
        <item x="483"/>
        <item x="503"/>
        <item x="99"/>
        <item x="400"/>
        <item x="855"/>
        <item x="442"/>
        <item x="890"/>
        <item x="214"/>
        <item x="65"/>
        <item x="156"/>
        <item x="325"/>
        <item x="763"/>
        <item x="510"/>
        <item x="553"/>
        <item x="729"/>
        <item x="239"/>
        <item x="282"/>
        <item x="585"/>
        <item x="166"/>
        <item x="647"/>
        <item x="475"/>
        <item x="335"/>
        <item x="531"/>
        <item x="660"/>
        <item x="615"/>
        <item x="391"/>
        <item x="731"/>
        <item x="62"/>
        <item x="541"/>
        <item x="606"/>
        <item x="607"/>
        <item x="307"/>
        <item x="899"/>
        <item x="232"/>
        <item x="298"/>
        <item x="413"/>
        <item x="642"/>
        <item x="310"/>
        <item x="756"/>
        <item x="555"/>
        <item x="671"/>
        <item x="853"/>
        <item x="755"/>
        <item x="408"/>
        <item x="256"/>
        <item x="1"/>
        <item x="492"/>
        <item x="730"/>
        <item x="254"/>
        <item x="514"/>
        <item x="18"/>
        <item x="663"/>
        <item x="294"/>
        <item x="267"/>
        <item x="539"/>
        <item x="163"/>
        <item x="118"/>
        <item x="595"/>
        <item x="276"/>
        <item x="655"/>
        <item x="36"/>
        <item x="455"/>
        <item x="701"/>
        <item x="847"/>
        <item x="416"/>
        <item x="251"/>
        <item x="366"/>
        <item x="578"/>
        <item x="618"/>
        <item x="734"/>
        <item x="404"/>
        <item x="53"/>
        <item x="512"/>
        <item x="419"/>
        <item x="633"/>
        <item x="293"/>
        <item x="347"/>
        <item x="407"/>
        <item x="13"/>
        <item x="523"/>
        <item x="657"/>
        <item x="750"/>
        <item x="125"/>
        <item x="122"/>
        <item x="596"/>
        <item x="38"/>
        <item x="199"/>
        <item x="337"/>
        <item x="648"/>
        <item x="414"/>
        <item x="560"/>
        <item x="7"/>
        <item x="850"/>
        <item x="213"/>
        <item x="436"/>
        <item x="290"/>
        <item x="901"/>
        <item x="471"/>
        <item x="230"/>
        <item x="751"/>
        <item x="772"/>
        <item x="321"/>
        <item x="117"/>
        <item x="793"/>
        <item x="258"/>
        <item x="369"/>
        <item x="908"/>
        <item x="519"/>
        <item x="108"/>
        <item x="704"/>
        <item x="544"/>
        <item x="311"/>
        <item x="715"/>
        <item x="467"/>
        <item x="151"/>
        <item x="147"/>
        <item x="800"/>
        <item x="445"/>
        <item x="542"/>
        <item x="76"/>
        <item x="289"/>
        <item x="705"/>
        <item x="521"/>
        <item x="566"/>
        <item x="160"/>
        <item x="425"/>
        <item x="385"/>
        <item x="8"/>
        <item x="586"/>
        <item x="545"/>
        <item x="433"/>
        <item x="688"/>
        <item x="26"/>
        <item x="418"/>
        <item x="703"/>
        <item x="93"/>
        <item x="738"/>
        <item x="320"/>
        <item x="96"/>
        <item x="352"/>
        <item x="260"/>
        <item x="344"/>
        <item x="895"/>
        <item x="43"/>
        <item x="331"/>
        <item x="447"/>
        <item x="168"/>
        <item x="19"/>
        <item x="172"/>
        <item x="788"/>
        <item x="784"/>
        <item x="427"/>
        <item x="600"/>
        <item x="422"/>
        <item x="472"/>
        <item x="866"/>
        <item x="145"/>
        <item x="696"/>
        <item x="769"/>
        <item x="681"/>
        <item x="626"/>
        <item x="362"/>
        <item x="21"/>
        <item x="112"/>
        <item x="593"/>
        <item x="228"/>
        <item x="380"/>
        <item x="787"/>
        <item x="513"/>
        <item x="904"/>
        <item x="668"/>
        <item x="126"/>
        <item x="315"/>
        <item x="462"/>
        <item x="509"/>
        <item x="67"/>
        <item x="537"/>
        <item x="286"/>
        <item x="221"/>
        <item x="458"/>
        <item x="332"/>
        <item x="468"/>
        <item x="709"/>
        <item x="226"/>
        <item x="814"/>
        <item x="342"/>
        <item x="634"/>
        <item x="155"/>
        <item x="243"/>
        <item x="111"/>
        <item x="50"/>
        <item x="752"/>
        <item x="466"/>
        <item x="707"/>
        <item x="431"/>
        <item x="97"/>
        <item x="373"/>
        <item x="582"/>
        <item x="609"/>
        <item x="583"/>
        <item x="102"/>
        <item x="398"/>
        <item x="684"/>
        <item x="281"/>
        <item x="846"/>
        <item x="794"/>
        <item t="default"/>
      </items>
    </pivotField>
    <pivotField showAll="0"/>
    <pivotField showAll="0">
      <items count="34">
        <item x="5"/>
        <item x="7"/>
        <item x="13"/>
        <item x="18"/>
        <item x="20"/>
        <item x="21"/>
        <item x="3"/>
        <item x="8"/>
        <item x="25"/>
        <item x="2"/>
        <item x="11"/>
        <item x="14"/>
        <item x="17"/>
        <item x="16"/>
        <item x="12"/>
        <item x="30"/>
        <item x="6"/>
        <item x="32"/>
        <item x="23"/>
        <item x="24"/>
        <item x="19"/>
        <item x="10"/>
        <item x="31"/>
        <item x="29"/>
        <item x="26"/>
        <item x="4"/>
        <item x="15"/>
        <item x="0"/>
        <item x="27"/>
        <item x="28"/>
        <item x="1"/>
        <item x="22"/>
        <item x="9"/>
        <item t="default"/>
      </items>
    </pivotField>
    <pivotField axis="axisRow" multipleItemSelectionAllowed="1" showAll="0">
      <items count="8">
        <item x="3"/>
        <item x="5"/>
        <item x="1"/>
        <item x="4"/>
        <item x="0"/>
        <item x="6"/>
        <item x="2"/>
        <item t="default"/>
      </items>
    </pivotField>
    <pivotField showAll="0">
      <items count="5">
        <item x="3"/>
        <item x="1"/>
        <item x="0"/>
        <item x="2"/>
        <item t="default"/>
      </items>
    </pivotField>
    <pivotField axis="axisRow" showAll="0">
      <items count="3">
        <item sd="0" x="0"/>
        <item sd="0" x="1"/>
        <item t="default" sd="0"/>
      </items>
    </pivotField>
    <pivotField showAll="0">
      <items count="5">
        <item x="1"/>
        <item x="0"/>
        <item x="2"/>
        <item x="3"/>
        <item t="default"/>
      </items>
    </pivotField>
    <pivotField multipleItemSelectionAllowed="1" showAll="0">
      <items count="42">
        <item x="6"/>
        <item x="3"/>
        <item x="5"/>
        <item x="21"/>
        <item x="7"/>
        <item x="23"/>
        <item x="11"/>
        <item x="24"/>
        <item x="29"/>
        <item x="8"/>
        <item x="25"/>
        <item x="9"/>
        <item x="17"/>
        <item x="31"/>
        <item x="38"/>
        <item x="28"/>
        <item x="12"/>
        <item x="34"/>
        <item x="19"/>
        <item x="18"/>
        <item x="15"/>
        <item x="30"/>
        <item x="40"/>
        <item x="35"/>
        <item x="37"/>
        <item h="1" x="2"/>
        <item h="1" x="10"/>
        <item h="1" x="27"/>
        <item h="1" x="26"/>
        <item h="1" x="36"/>
        <item h="1" x="0"/>
        <item h="1" x="16"/>
        <item h="1" x="4"/>
        <item h="1" x="32"/>
        <item h="1" x="1"/>
        <item h="1" x="33"/>
        <item h="1" x="22"/>
        <item h="1" x="39"/>
        <item h="1" x="20"/>
        <item h="1" x="14"/>
        <item h="1" x="13"/>
        <item t="default"/>
      </items>
    </pivotField>
    <pivotField numFmtId="164" showAll="0"/>
    <pivotField numFmtId="165" showAll="0">
      <items count="997">
        <item x="779"/>
        <item x="780"/>
        <item x="821"/>
        <item x="182"/>
        <item x="785"/>
        <item x="7"/>
        <item x="201"/>
        <item x="904"/>
        <item x="824"/>
        <item x="180"/>
        <item x="844"/>
        <item x="774"/>
        <item x="393"/>
        <item x="489"/>
        <item x="734"/>
        <item x="458"/>
        <item x="340"/>
        <item x="518"/>
        <item x="280"/>
        <item x="851"/>
        <item x="622"/>
        <item x="691"/>
        <item x="679"/>
        <item x="658"/>
        <item x="885"/>
        <item x="888"/>
        <item x="794"/>
        <item x="696"/>
        <item x="424"/>
        <item x="892"/>
        <item x="291"/>
        <item x="307"/>
        <item x="614"/>
        <item x="990"/>
        <item x="409"/>
        <item x="992"/>
        <item x="891"/>
        <item x="763"/>
        <item x="618"/>
        <item x="133"/>
        <item x="85"/>
        <item x="428"/>
        <item x="601"/>
        <item x="277"/>
        <item x="719"/>
        <item x="64"/>
        <item x="34"/>
        <item x="262"/>
        <item x="508"/>
        <item x="185"/>
        <item x="690"/>
        <item x="23"/>
        <item x="335"/>
        <item x="329"/>
        <item x="285"/>
        <item x="178"/>
        <item x="556"/>
        <item x="623"/>
        <item x="563"/>
        <item x="187"/>
        <item x="445"/>
        <item x="304"/>
        <item x="421"/>
        <item x="959"/>
        <item x="5"/>
        <item x="941"/>
        <item x="710"/>
        <item x="570"/>
        <item x="239"/>
        <item x="631"/>
        <item x="551"/>
        <item x="231"/>
        <item x="491"/>
        <item x="104"/>
        <item x="864"/>
        <item x="964"/>
        <item x="802"/>
        <item x="394"/>
        <item x="848"/>
        <item x="328"/>
        <item x="75"/>
        <item x="593"/>
        <item x="222"/>
        <item x="127"/>
        <item x="713"/>
        <item x="350"/>
        <item x="66"/>
        <item x="432"/>
        <item x="898"/>
        <item x="367"/>
        <item x="502"/>
        <item x="30"/>
        <item x="438"/>
        <item x="969"/>
        <item x="473"/>
        <item x="672"/>
        <item x="31"/>
        <item x="697"/>
        <item x="435"/>
        <item x="669"/>
        <item x="908"/>
        <item x="93"/>
        <item x="124"/>
        <item x="792"/>
        <item x="43"/>
        <item x="196"/>
        <item x="850"/>
        <item x="604"/>
        <item x="948"/>
        <item x="403"/>
        <item x="868"/>
        <item x="627"/>
        <item x="939"/>
        <item x="78"/>
        <item x="615"/>
        <item x="596"/>
        <item x="765"/>
        <item x="791"/>
        <item x="354"/>
        <item x="899"/>
        <item x="914"/>
        <item x="362"/>
        <item x="671"/>
        <item x="945"/>
        <item x="645"/>
        <item x="775"/>
        <item x="624"/>
        <item x="58"/>
        <item x="33"/>
        <item x="360"/>
        <item x="453"/>
        <item x="92"/>
        <item x="705"/>
        <item x="258"/>
        <item x="754"/>
        <item x="241"/>
        <item x="555"/>
        <item x="333"/>
        <item x="909"/>
        <item x="371"/>
        <item x="545"/>
        <item x="237"/>
        <item x="889"/>
        <item x="635"/>
        <item x="970"/>
        <item x="100"/>
        <item x="269"/>
        <item x="874"/>
        <item x="402"/>
        <item x="539"/>
        <item x="823"/>
        <item x="902"/>
        <item x="102"/>
        <item x="856"/>
        <item x="497"/>
        <item x="966"/>
        <item x="950"/>
        <item x="259"/>
        <item x="412"/>
        <item x="726"/>
        <item x="749"/>
        <item x="650"/>
        <item x="896"/>
        <item x="468"/>
        <item x="299"/>
        <item x="443"/>
        <item x="815"/>
        <item x="50"/>
        <item x="356"/>
        <item x="958"/>
        <item x="776"/>
        <item x="769"/>
        <item x="510"/>
        <item x="194"/>
        <item x="827"/>
        <item x="154"/>
        <item x="325"/>
        <item x="920"/>
        <item x="578"/>
        <item x="397"/>
        <item x="80"/>
        <item x="869"/>
        <item x="210"/>
        <item x="768"/>
        <item x="346"/>
        <item x="727"/>
        <item x="503"/>
        <item x="476"/>
        <item x="429"/>
        <item x="493"/>
        <item x="702"/>
        <item x="32"/>
        <item x="513"/>
        <item x="840"/>
        <item x="186"/>
        <item x="53"/>
        <item x="609"/>
        <item x="867"/>
        <item x="566"/>
        <item x="651"/>
        <item x="934"/>
        <item x="884"/>
        <item x="313"/>
        <item x="337"/>
        <item x="812"/>
        <item x="988"/>
        <item x="143"/>
        <item x="777"/>
        <item x="467"/>
        <item x="665"/>
        <item x="98"/>
        <item x="387"/>
        <item x="704"/>
        <item x="415"/>
        <item x="149"/>
        <item x="853"/>
        <item x="553"/>
        <item x="338"/>
        <item x="51"/>
        <item x="516"/>
        <item x="557"/>
        <item x="745"/>
        <item x="254"/>
        <item x="656"/>
        <item x="205"/>
        <item x="911"/>
        <item x="579"/>
        <item x="155"/>
        <item x="352"/>
        <item x="474"/>
        <item x="748"/>
        <item x="87"/>
        <item x="602"/>
        <item x="326"/>
        <item x="287"/>
        <item x="271"/>
        <item x="586"/>
        <item x="273"/>
        <item x="82"/>
        <item x="303"/>
        <item x="256"/>
        <item x="599"/>
        <item x="140"/>
        <item x="181"/>
        <item x="877"/>
        <item x="464"/>
        <item x="330"/>
        <item x="818"/>
        <item x="203"/>
        <item x="648"/>
        <item x="48"/>
        <item x="121"/>
        <item x="778"/>
        <item x="611"/>
        <item x="117"/>
        <item x="534"/>
        <item x="128"/>
        <item x="965"/>
        <item x="585"/>
        <item x="758"/>
        <item x="286"/>
        <item x="357"/>
        <item x="673"/>
        <item x="666"/>
        <item x="485"/>
        <item x="757"/>
        <item x="381"/>
        <item x="793"/>
        <item x="191"/>
        <item x="505"/>
        <item x="300"/>
        <item x="521"/>
        <item x="253"/>
        <item x="612"/>
        <item x="310"/>
        <item x="800"/>
        <item x="498"/>
        <item x="524"/>
        <item x="915"/>
        <item x="296"/>
        <item x="855"/>
        <item x="388"/>
        <item x="268"/>
        <item x="283"/>
        <item x="905"/>
        <item x="101"/>
        <item x="152"/>
        <item x="580"/>
        <item x="404"/>
        <item x="61"/>
        <item x="112"/>
        <item x="814"/>
        <item x="620"/>
        <item x="663"/>
        <item x="783"/>
        <item x="208"/>
        <item x="831"/>
        <item x="788"/>
        <item x="742"/>
        <item x="863"/>
        <item x="150"/>
        <item x="722"/>
        <item x="370"/>
        <item x="465"/>
        <item x="646"/>
        <item x="668"/>
        <item x="460"/>
        <item x="70"/>
        <item x="740"/>
        <item x="88"/>
        <item x="479"/>
        <item x="212"/>
        <item x="703"/>
        <item x="9"/>
        <item x="446"/>
        <item x="584"/>
        <item x="729"/>
        <item x="750"/>
        <item x="816"/>
        <item x="587"/>
        <item x="274"/>
        <item x="676"/>
        <item x="276"/>
        <item x="481"/>
        <item x="69"/>
        <item x="832"/>
        <item x="38"/>
        <item x="828"/>
        <item x="267"/>
        <item x="414"/>
        <item x="876"/>
        <item x="125"/>
        <item x="219"/>
        <item x="46"/>
        <item x="65"/>
        <item x="478"/>
        <item x="954"/>
        <item x="837"/>
        <item x="977"/>
        <item x="962"/>
        <item x="643"/>
        <item x="320"/>
        <item x="830"/>
        <item x="378"/>
        <item x="138"/>
        <item x="410"/>
        <item x="638"/>
        <item x="924"/>
        <item x="221"/>
        <item x="298"/>
        <item x="406"/>
        <item x="529"/>
        <item x="223"/>
        <item x="806"/>
        <item x="153"/>
        <item x="39"/>
        <item x="547"/>
        <item x="236"/>
        <item x="455"/>
        <item x="839"/>
        <item x="148"/>
        <item x="797"/>
        <item x="294"/>
        <item x="347"/>
        <item x="55"/>
        <item x="441"/>
        <item x="741"/>
        <item x="89"/>
        <item x="3"/>
        <item x="490"/>
        <item x="987"/>
        <item x="375"/>
        <item x="218"/>
        <item x="289"/>
        <item x="448"/>
        <item x="73"/>
        <item x="40"/>
        <item x="632"/>
        <item x="144"/>
        <item x="836"/>
        <item x="323"/>
        <item x="376"/>
        <item x="139"/>
        <item x="151"/>
        <item x="353"/>
        <item x="380"/>
        <item x="76"/>
        <item x="720"/>
        <item x="255"/>
        <item x="334"/>
        <item x="711"/>
        <item x="630"/>
        <item x="507"/>
        <item x="200"/>
        <item x="366"/>
        <item x="660"/>
        <item x="442"/>
        <item x="890"/>
        <item x="322"/>
        <item x="97"/>
        <item x="862"/>
        <item x="565"/>
        <item x="282"/>
        <item x="512"/>
        <item x="871"/>
        <item x="564"/>
        <item x="949"/>
        <item x="147"/>
        <item x="752"/>
        <item x="456"/>
        <item x="811"/>
        <item x="550"/>
        <item x="167"/>
        <item x="447"/>
        <item x="983"/>
        <item x="228"/>
        <item x="760"/>
        <item x="544"/>
        <item x="293"/>
        <item x="499"/>
        <item x="487"/>
        <item x="484"/>
        <item x="122"/>
        <item x="883"/>
        <item x="894"/>
        <item x="57"/>
        <item x="472"/>
        <item x="162"/>
        <item x="723"/>
        <item x="558"/>
        <item x="500"/>
        <item x="594"/>
        <item x="408"/>
        <item x="680"/>
        <item x="936"/>
        <item x="434"/>
        <item x="407"/>
        <item x="533"/>
        <item x="872"/>
        <item x="106"/>
        <item x="519"/>
        <item x="301"/>
        <item x="198"/>
        <item x="866"/>
        <item x="469"/>
        <item x="725"/>
        <item x="526"/>
        <item x="189"/>
        <item x="826"/>
        <item x="62"/>
        <item x="120"/>
        <item x="163"/>
        <item x="339"/>
        <item x="634"/>
        <item x="45"/>
        <item x="796"/>
        <item x="405"/>
        <item x="159"/>
        <item x="667"/>
        <item x="895"/>
        <item x="747"/>
        <item x="230"/>
        <item x="170"/>
        <item x="77"/>
        <item x="279"/>
        <item x="523"/>
        <item x="732"/>
        <item x="845"/>
        <item x="118"/>
        <item x="960"/>
        <item x="649"/>
        <item x="549"/>
        <item x="940"/>
        <item x="171"/>
        <item x="975"/>
        <item x="567"/>
        <item x="216"/>
        <item x="192"/>
        <item x="782"/>
        <item x="110"/>
        <item x="4"/>
        <item x="486"/>
        <item x="653"/>
        <item x="206"/>
        <item x="664"/>
        <item x="227"/>
        <item x="161"/>
        <item x="642"/>
        <item x="994"/>
        <item x="341"/>
        <item x="94"/>
        <item x="235"/>
        <item x="654"/>
        <item x="833"/>
        <item x="399"/>
        <item x="784"/>
        <item x="581"/>
        <item x="107"/>
        <item x="633"/>
        <item x="968"/>
        <item x="184"/>
        <item x="916"/>
        <item x="433"/>
        <item x="439"/>
        <item x="546"/>
        <item x="225"/>
        <item x="569"/>
        <item x="131"/>
        <item x="14"/>
        <item x="391"/>
        <item x="681"/>
        <item x="135"/>
        <item x="756"/>
        <item x="452"/>
        <item x="773"/>
        <item x="183"/>
        <item x="309"/>
        <item x="688"/>
        <item x="379"/>
        <item x="616"/>
        <item x="568"/>
        <item x="991"/>
        <item x="955"/>
        <item x="26"/>
        <item x="345"/>
        <item x="126"/>
        <item x="224"/>
        <item x="214"/>
        <item x="368"/>
        <item x="724"/>
        <item x="798"/>
        <item x="28"/>
        <item x="527"/>
        <item x="35"/>
        <item x="419"/>
        <item x="471"/>
        <item x="536"/>
        <item x="1"/>
        <item x="36"/>
        <item x="179"/>
        <item x="813"/>
        <item x="709"/>
        <item x="935"/>
        <item x="973"/>
        <item x="820"/>
        <item x="841"/>
        <item x="559"/>
        <item x="56"/>
        <item x="314"/>
        <item x="176"/>
        <item x="921"/>
        <item x="707"/>
        <item x="506"/>
        <item x="597"/>
        <item x="514"/>
        <item x="383"/>
        <item x="944"/>
        <item x="781"/>
        <item x="835"/>
        <item x="119"/>
        <item x="677"/>
        <item x="932"/>
        <item x="364"/>
        <item x="297"/>
        <item x="600"/>
        <item x="759"/>
        <item x="123"/>
        <item x="12"/>
        <item x="974"/>
        <item x="838"/>
        <item x="358"/>
        <item x="865"/>
        <item x="290"/>
        <item x="929"/>
        <item x="509"/>
        <item x="917"/>
        <item x="795"/>
        <item x="661"/>
        <item x="857"/>
        <item x="698"/>
        <item x="787"/>
        <item x="477"/>
        <item x="420"/>
        <item x="576"/>
        <item x="522"/>
        <item x="583"/>
        <item x="771"/>
        <item x="450"/>
        <item x="730"/>
        <item x="72"/>
        <item x="887"/>
        <item x="11"/>
        <item x="762"/>
        <item x="160"/>
        <item x="636"/>
        <item x="718"/>
        <item x="535"/>
        <item x="342"/>
        <item x="903"/>
        <item x="879"/>
        <item x="41"/>
        <item x="926"/>
        <item x="8"/>
        <item x="108"/>
        <item x="252"/>
        <item x="525"/>
        <item x="699"/>
        <item x="849"/>
        <item x="215"/>
        <item x="427"/>
        <item x="582"/>
        <item x="90"/>
        <item x="976"/>
        <item x="540"/>
        <item x="822"/>
        <item x="321"/>
        <item x="541"/>
        <item x="625"/>
        <item x="158"/>
        <item x="528"/>
        <item x="956"/>
        <item x="81"/>
        <item x="384"/>
        <item x="907"/>
        <item x="440"/>
        <item x="244"/>
        <item x="906"/>
        <item x="770"/>
        <item x="542"/>
        <item x="979"/>
        <item x="607"/>
        <item x="377"/>
        <item x="912"/>
        <item x="6"/>
        <item x="678"/>
        <item x="174"/>
        <item x="764"/>
        <item x="67"/>
        <item x="422"/>
        <item x="207"/>
        <item x="316"/>
        <item x="278"/>
        <item x="686"/>
        <item x="674"/>
        <item x="44"/>
        <item x="819"/>
        <item x="928"/>
        <item x="229"/>
        <item x="213"/>
        <item x="416"/>
        <item x="716"/>
        <item x="190"/>
        <item x="803"/>
        <item x="613"/>
        <item x="240"/>
        <item x="682"/>
        <item x="573"/>
        <item x="972"/>
        <item x="786"/>
        <item x="386"/>
        <item x="233"/>
        <item x="52"/>
        <item x="355"/>
        <item x="306"/>
        <item x="188"/>
        <item x="145"/>
        <item x="606"/>
        <item x="417"/>
        <item x="947"/>
        <item x="246"/>
        <item x="372"/>
        <item x="772"/>
        <item x="156"/>
        <item x="858"/>
        <item x="195"/>
        <item x="496"/>
        <item x="761"/>
        <item x="870"/>
        <item x="459"/>
        <item x="319"/>
        <item x="644"/>
        <item x="312"/>
        <item x="684"/>
        <item x="706"/>
        <item x="767"/>
        <item x="130"/>
        <item x="247"/>
        <item x="735"/>
        <item x="175"/>
        <item x="789"/>
        <item x="575"/>
        <item x="398"/>
        <item x="799"/>
        <item x="825"/>
        <item x="861"/>
        <item x="628"/>
        <item x="390"/>
        <item x="946"/>
        <item x="922"/>
        <item x="893"/>
        <item x="943"/>
        <item x="116"/>
        <item x="515"/>
        <item x="59"/>
        <item x="266"/>
        <item x="938"/>
        <item x="927"/>
        <item x="431"/>
        <item x="694"/>
        <item x="169"/>
        <item x="251"/>
        <item x="751"/>
        <item x="504"/>
        <item x="595"/>
        <item x="91"/>
        <item x="590"/>
        <item x="0"/>
        <item x="79"/>
        <item x="261"/>
        <item x="369"/>
        <item x="693"/>
        <item x="737"/>
        <item x="809"/>
        <item x="238"/>
        <item x="166"/>
        <item x="554"/>
        <item x="854"/>
        <item x="305"/>
        <item x="20"/>
        <item x="13"/>
        <item x="986"/>
        <item x="430"/>
        <item x="843"/>
        <item x="981"/>
        <item x="483"/>
        <item x="288"/>
        <item x="755"/>
        <item x="925"/>
        <item x="311"/>
        <item x="146"/>
        <item x="605"/>
        <item x="900"/>
        <item x="348"/>
        <item x="715"/>
        <item x="629"/>
        <item x="980"/>
        <item x="351"/>
        <item x="400"/>
        <item x="492"/>
        <item x="315"/>
        <item x="336"/>
        <item x="951"/>
        <item x="211"/>
        <item x="961"/>
        <item x="21"/>
        <item x="560"/>
        <item x="577"/>
        <item x="652"/>
        <item x="86"/>
        <item x="25"/>
        <item x="572"/>
        <item x="931"/>
        <item x="426"/>
        <item x="687"/>
        <item x="531"/>
        <item x="692"/>
        <item x="834"/>
        <item x="257"/>
        <item x="852"/>
        <item x="952"/>
        <item x="875"/>
        <item x="17"/>
        <item x="967"/>
        <item x="95"/>
        <item x="808"/>
        <item x="910"/>
        <item x="392"/>
        <item x="923"/>
        <item x="292"/>
        <item x="331"/>
        <item x="662"/>
        <item x="562"/>
        <item x="746"/>
        <item x="365"/>
        <item x="918"/>
        <item x="495"/>
        <item x="574"/>
        <item x="10"/>
        <item x="245"/>
        <item x="470"/>
        <item x="829"/>
        <item x="308"/>
        <item x="454"/>
        <item x="610"/>
        <item x="982"/>
        <item x="385"/>
        <item x="60"/>
        <item x="878"/>
        <item x="731"/>
        <item x="105"/>
        <item x="436"/>
        <item x="425"/>
        <item x="349"/>
        <item x="588"/>
        <item x="193"/>
        <item x="111"/>
        <item x="859"/>
        <item x="332"/>
        <item x="641"/>
        <item x="494"/>
        <item x="953"/>
        <item x="2"/>
        <item x="810"/>
        <item x="817"/>
        <item x="807"/>
        <item x="248"/>
        <item x="736"/>
        <item x="71"/>
        <item x="989"/>
        <item x="19"/>
        <item x="109"/>
        <item x="675"/>
        <item x="47"/>
        <item x="475"/>
        <item x="302"/>
        <item x="374"/>
        <item x="457"/>
        <item x="250"/>
        <item x="561"/>
        <item x="451"/>
        <item x="113"/>
        <item x="382"/>
        <item x="919"/>
        <item x="617"/>
        <item x="984"/>
        <item x="880"/>
        <item x="511"/>
        <item x="22"/>
        <item x="270"/>
        <item x="401"/>
        <item x="173"/>
        <item x="766"/>
        <item x="882"/>
        <item x="957"/>
        <item x="115"/>
        <item x="16"/>
        <item x="132"/>
        <item x="295"/>
        <item x="993"/>
        <item x="721"/>
        <item x="363"/>
        <item x="54"/>
        <item x="552"/>
        <item x="84"/>
        <item x="226"/>
        <item x="324"/>
        <item x="423"/>
        <item x="937"/>
        <item x="701"/>
        <item x="272"/>
        <item x="411"/>
        <item x="327"/>
        <item x="700"/>
        <item x="243"/>
        <item x="712"/>
        <item x="466"/>
        <item x="264"/>
        <item x="204"/>
        <item x="437"/>
        <item x="695"/>
        <item x="165"/>
        <item x="537"/>
        <item x="591"/>
        <item x="685"/>
        <item x="603"/>
        <item x="753"/>
        <item x="18"/>
        <item x="847"/>
        <item x="790"/>
        <item x="361"/>
        <item x="744"/>
        <item x="637"/>
        <item x="389"/>
        <item x="738"/>
        <item x="418"/>
        <item x="242"/>
        <item x="49"/>
        <item x="463"/>
        <item x="83"/>
        <item x="275"/>
        <item x="157"/>
        <item x="217"/>
        <item x="971"/>
        <item x="168"/>
        <item x="846"/>
        <item x="714"/>
        <item x="396"/>
        <item x="209"/>
        <item x="265"/>
        <item x="626"/>
        <item x="886"/>
        <item x="344"/>
        <item x="647"/>
        <item x="963"/>
        <item x="142"/>
        <item x="172"/>
        <item x="543"/>
        <item x="913"/>
        <item x="234"/>
        <item x="530"/>
        <item x="901"/>
        <item x="103"/>
        <item x="805"/>
        <item x="842"/>
        <item x="598"/>
        <item x="42"/>
        <item x="873"/>
        <item x="343"/>
        <item x="501"/>
        <item x="114"/>
        <item x="589"/>
        <item x="728"/>
        <item x="860"/>
        <item x="141"/>
        <item x="74"/>
        <item x="24"/>
        <item x="532"/>
        <item x="68"/>
        <item x="659"/>
        <item x="136"/>
        <item x="520"/>
        <item x="318"/>
        <item x="995"/>
        <item x="373"/>
        <item x="717"/>
        <item x="621"/>
        <item x="197"/>
        <item x="881"/>
        <item x="99"/>
        <item x="263"/>
        <item x="199"/>
        <item x="413"/>
        <item x="592"/>
        <item x="449"/>
        <item x="284"/>
        <item x="462"/>
        <item x="619"/>
        <item x="640"/>
        <item x="129"/>
        <item x="517"/>
        <item x="942"/>
        <item x="29"/>
        <item x="317"/>
        <item x="683"/>
        <item x="571"/>
        <item x="281"/>
        <item x="733"/>
        <item x="444"/>
        <item x="743"/>
        <item x="657"/>
        <item x="63"/>
        <item x="930"/>
        <item x="689"/>
        <item x="134"/>
        <item x="639"/>
        <item x="164"/>
        <item x="804"/>
        <item x="933"/>
        <item x="202"/>
        <item x="27"/>
        <item x="978"/>
        <item x="708"/>
        <item x="96"/>
        <item x="538"/>
        <item x="249"/>
        <item x="15"/>
        <item x="137"/>
        <item x="177"/>
        <item x="739"/>
        <item x="482"/>
        <item x="461"/>
        <item x="395"/>
        <item x="801"/>
        <item x="480"/>
        <item x="670"/>
        <item x="488"/>
        <item x="655"/>
        <item x="359"/>
        <item x="260"/>
        <item x="220"/>
        <item x="37"/>
        <item x="608"/>
        <item x="548"/>
        <item x="897"/>
        <item x="232"/>
        <item x="985"/>
        <item t="default"/>
      </items>
    </pivotField>
    <pivotField dataField="1" numFmtId="166" showAll="0"/>
    <pivotField multipleItemSelectionAllowed="1" showAll="0">
      <items count="4">
        <item h="1" x="2"/>
        <item x="1"/>
        <item h="1" x="0"/>
        <item t="default"/>
      </items>
    </pivotField>
    <pivotField showAll="0"/>
    <pivotField showAll="0"/>
  </pivotFields>
  <rowFields count="2">
    <field x="5"/>
    <field x="3"/>
  </rowFields>
  <rowItems count="3">
    <i>
      <x/>
    </i>
    <i>
      <x v="1"/>
    </i>
    <i t="grand">
      <x/>
    </i>
  </rowItems>
  <colItems count="1">
    <i/>
  </colItems>
  <dataFields count="1">
    <dataField name="Average of Hike" fld="10" subtotal="average" baseField="0" baseItem="0" numFmtId="10"/>
  </dataFields>
  <formats count="7">
    <format dxfId="58">
      <pivotArea collapsedLevelsAreSubtotals="1" fieldPosition="0">
        <references count="1">
          <reference field="5" count="0"/>
        </references>
      </pivotArea>
    </format>
    <format dxfId="57">
      <pivotArea collapsedLevelsAreSubtotals="1" fieldPosition="0">
        <references count="2">
          <reference field="3" count="0"/>
          <reference field="5" count="1" selected="0">
            <x v="1"/>
          </reference>
        </references>
      </pivotArea>
    </format>
    <format dxfId="56">
      <pivotArea collapsedLevelsAreSubtotals="1" fieldPosition="0">
        <references count="2">
          <reference field="3" count="0"/>
          <reference field="5" count="1" selected="0">
            <x v="0"/>
          </reference>
        </references>
      </pivotArea>
    </format>
    <format dxfId="55">
      <pivotArea collapsedLevelsAreSubtotals="1" fieldPosition="0">
        <references count="1">
          <reference field="5" count="1">
            <x v="0"/>
          </reference>
        </references>
      </pivotArea>
    </format>
    <format dxfId="54">
      <pivotArea collapsedLevelsAreSubtotals="1" fieldPosition="0">
        <references count="1">
          <reference field="5" count="1">
            <x v="1"/>
          </reference>
        </references>
      </pivotArea>
    </format>
    <format dxfId="53">
      <pivotArea grandRow="1" outline="0" collapsedLevelsAreSubtotals="1" fieldPosition="0"/>
    </format>
    <format dxfId="52">
      <pivotArea outline="0" collapsedLevelsAreSubtotals="1" fieldPosition="0"/>
    </format>
  </formats>
  <chartFormats count="3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3" format="2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Employee" displayName="Employee" ref="A1:N1001" totalsRowShown="0" tableBorderDxfId="51">
  <autoFilter ref="A1:N1001" xr:uid="{00000000-0009-0000-0100-000001000000}"/>
  <tableColumns count="14">
    <tableColumn id="1" xr3:uid="{00000000-0010-0000-0000-000001000000}" name="EMP_ID" dataDxfId="50"/>
    <tableColumn id="2" xr3:uid="{00000000-0010-0000-0000-000002000000}" name="EMP_NAME" dataDxfId="49"/>
    <tableColumn id="3" xr3:uid="{00000000-0010-0000-0000-000003000000}" name="Designation" dataDxfId="48"/>
    <tableColumn id="4" xr3:uid="{00000000-0010-0000-0000-000004000000}" name="Department" dataDxfId="47"/>
    <tableColumn id="5" xr3:uid="{00000000-0010-0000-0000-000005000000}" name="Division" dataDxfId="46"/>
    <tableColumn id="6" xr3:uid="{00000000-0010-0000-0000-000006000000}" name="Gender" dataDxfId="45"/>
    <tableColumn id="7" xr3:uid="{00000000-0010-0000-0000-000007000000}" name="Ethnicity" dataDxfId="44"/>
    <tableColumn id="8" xr3:uid="{00000000-0010-0000-0000-000008000000}" name="Age" dataDxfId="43"/>
    <tableColumn id="9" xr3:uid="{00000000-0010-0000-0000-000009000000}" name="Joining Date" dataDxfId="42"/>
    <tableColumn id="10" xr3:uid="{00000000-0010-0000-0000-00000A000000}" name="Annual Salary" dataDxfId="41"/>
    <tableColumn id="11" xr3:uid="{00000000-0010-0000-0000-00000B000000}" name="Hike" dataDxfId="40"/>
    <tableColumn id="12" xr3:uid="{00000000-0010-0000-0000-00000C000000}" name="Country" dataDxfId="39"/>
    <tableColumn id="13" xr3:uid="{00000000-0010-0000-0000-00000D000000}" name="City" dataDxfId="38"/>
    <tableColumn id="14" xr3:uid="{00000000-0010-0000-0000-00000E000000}" name="Resignation" dataDxfId="3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1:N1001" totalsRowShown="0" dataDxfId="36" tableBorderDxfId="35">
  <autoFilter ref="A1:N1001" xr:uid="{00000000-0009-0000-0100-000002000000}"/>
  <tableColumns count="14">
    <tableColumn id="1" xr3:uid="{00000000-0010-0000-0100-000001000000}" name="EMP_ID" dataDxfId="34"/>
    <tableColumn id="2" xr3:uid="{00000000-0010-0000-0100-000002000000}" name="EMP_NAME" dataDxfId="33"/>
    <tableColumn id="3" xr3:uid="{00000000-0010-0000-0100-000003000000}" name="Designation" dataDxfId="32"/>
    <tableColumn id="4" xr3:uid="{00000000-0010-0000-0100-000004000000}" name="Department" dataDxfId="31"/>
    <tableColumn id="5" xr3:uid="{00000000-0010-0000-0100-000005000000}" name="Division" dataDxfId="30"/>
    <tableColumn id="6" xr3:uid="{00000000-0010-0000-0100-000006000000}" name="Gender" dataDxfId="29"/>
    <tableColumn id="7" xr3:uid="{00000000-0010-0000-0100-000007000000}" name="Ethnicity" dataDxfId="28"/>
    <tableColumn id="8" xr3:uid="{00000000-0010-0000-0100-000008000000}" name="Age" dataDxfId="27"/>
    <tableColumn id="9" xr3:uid="{00000000-0010-0000-0100-000009000000}" name="Joining Date" dataDxfId="26"/>
    <tableColumn id="10" xr3:uid="{00000000-0010-0000-0100-00000A000000}" name="Annual Salary" dataDxfId="25"/>
    <tableColumn id="11" xr3:uid="{00000000-0010-0000-0100-00000B000000}" name="Hike" dataDxfId="24"/>
    <tableColumn id="12" xr3:uid="{00000000-0010-0000-0100-00000C000000}" name="Country" dataDxfId="23"/>
    <tableColumn id="13" xr3:uid="{00000000-0010-0000-0100-00000D000000}" name="City" dataDxfId="22"/>
    <tableColumn id="14" xr3:uid="{00000000-0010-0000-0100-00000E000000}" name="Resignation" dataDxfId="2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Employee4" displayName="Employee4" ref="A1:R1001" totalsRowShown="0" tableBorderDxfId="18">
  <autoFilter ref="A1:R1001" xr:uid="{00000000-0009-0000-0100-000003000000}"/>
  <tableColumns count="18">
    <tableColumn id="1" xr3:uid="{00000000-0010-0000-0200-000001000000}" name="EMP_ID" dataDxfId="17"/>
    <tableColumn id="2" xr3:uid="{00000000-0010-0000-0200-000002000000}" name="EMP_NAME" dataDxfId="16"/>
    <tableColumn id="3" xr3:uid="{00000000-0010-0000-0200-000003000000}" name="Designation" dataDxfId="15"/>
    <tableColumn id="4" xr3:uid="{00000000-0010-0000-0200-000004000000}" name="Department" dataDxfId="14"/>
    <tableColumn id="5" xr3:uid="{00000000-0010-0000-0200-000005000000}" name="Division" dataDxfId="13"/>
    <tableColumn id="6" xr3:uid="{00000000-0010-0000-0200-000006000000}" name="Gender" dataDxfId="12"/>
    <tableColumn id="7" xr3:uid="{00000000-0010-0000-0200-000007000000}" name="Ethnicity" dataDxfId="11"/>
    <tableColumn id="8" xr3:uid="{00000000-0010-0000-0200-000008000000}" name="Age" dataDxfId="10"/>
    <tableColumn id="9" xr3:uid="{00000000-0010-0000-0200-000009000000}" name="Joining Date" dataDxfId="9"/>
    <tableColumn id="10" xr3:uid="{00000000-0010-0000-0200-00000A000000}" name="Annual Salary" dataDxfId="8"/>
    <tableColumn id="16" xr3:uid="{00000000-0010-0000-0200-000010000000}" name="sqrt" dataDxfId="7">
      <calculatedColumnFormula>SQRT(J:J)</calculatedColumnFormula>
    </tableColumn>
    <tableColumn id="17" xr3:uid="{00000000-0010-0000-0200-000011000000}" name="NMD" dataDxfId="6">
      <calculatedColumnFormula>NORMSDIST(J:J)</calculatedColumnFormula>
    </tableColumn>
    <tableColumn id="18" xr3:uid="{00000000-0010-0000-0200-000012000000}" name="Column2" dataDxfId="5"/>
    <tableColumn id="15" xr3:uid="{00000000-0010-0000-0200-00000F000000}" name="cube" dataDxfId="4">
      <calculatedColumnFormula>POWER(J:J,1/3)</calculatedColumnFormula>
    </tableColumn>
    <tableColumn id="11" xr3:uid="{00000000-0010-0000-0200-00000B000000}" name="Hike" dataDxfId="3"/>
    <tableColumn id="12" xr3:uid="{00000000-0010-0000-0200-00000C000000}" name="Country" dataDxfId="2"/>
    <tableColumn id="13" xr3:uid="{00000000-0010-0000-0200-00000D000000}" name="City" dataDxfId="1"/>
    <tableColumn id="14" xr3:uid="{00000000-0010-0000-0200-00000E000000}" name="Resignatio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Grayscale">
      <a:dk1>
        <a:sysClr val="windowText" lastClr="000000"/>
      </a:dk1>
      <a:lt1>
        <a:sysClr val="window" lastClr="FFFFFF"/>
      </a:lt1>
      <a:dk2>
        <a:srgbClr val="000000"/>
      </a:dk2>
      <a:lt2>
        <a:srgbClr val="F8F8F8"/>
      </a:lt2>
      <a:accent1>
        <a:srgbClr val="DDDDDD"/>
      </a:accent1>
      <a:accent2>
        <a:srgbClr val="B2B2B2"/>
      </a:accent2>
      <a:accent3>
        <a:srgbClr val="969696"/>
      </a:accent3>
      <a:accent4>
        <a:srgbClr val="808080"/>
      </a:accent4>
      <a:accent5>
        <a:srgbClr val="5F5F5F"/>
      </a:accent5>
      <a:accent6>
        <a:srgbClr val="4D4D4D"/>
      </a:accent6>
      <a:hlink>
        <a:srgbClr val="5F5F5F"/>
      </a:hlink>
      <a:folHlink>
        <a:srgbClr val="919191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C7"/>
  <sheetViews>
    <sheetView workbookViewId="0">
      <selection activeCell="C5" sqref="C5"/>
    </sheetView>
  </sheetViews>
  <sheetFormatPr defaultRowHeight="15" x14ac:dyDescent="0.25"/>
  <cols>
    <col min="1" max="1" width="13.140625" bestFit="1" customWidth="1"/>
    <col min="2" max="2" width="15.140625" bestFit="1" customWidth="1"/>
    <col min="3" max="4" width="11.28515625" bestFit="1" customWidth="1"/>
    <col min="5" max="5" width="23.42578125" bestFit="1" customWidth="1"/>
    <col min="6" max="6" width="20.85546875" bestFit="1" customWidth="1"/>
    <col min="7" max="7" width="28.42578125" bestFit="1" customWidth="1"/>
    <col min="8" max="8" width="11.28515625" bestFit="1" customWidth="1"/>
  </cols>
  <sheetData>
    <row r="4" spans="1:3" x14ac:dyDescent="0.25">
      <c r="A4" s="13" t="s">
        <v>1991</v>
      </c>
      <c r="B4" t="s">
        <v>2004</v>
      </c>
    </row>
    <row r="5" spans="1:3" x14ac:dyDescent="0.25">
      <c r="A5" s="14" t="s">
        <v>5</v>
      </c>
      <c r="B5" s="35">
        <v>8.5984555984555996E-2</v>
      </c>
      <c r="C5" s="49">
        <v>8.5984555984555996E-2</v>
      </c>
    </row>
    <row r="6" spans="1:3" x14ac:dyDescent="0.25">
      <c r="A6" s="14" t="s">
        <v>13</v>
      </c>
      <c r="B6" s="35">
        <v>9.1535269709543551E-2</v>
      </c>
    </row>
    <row r="7" spans="1:3" x14ac:dyDescent="0.25">
      <c r="A7" s="14" t="s">
        <v>1992</v>
      </c>
      <c r="B7" s="35">
        <v>8.8659999999999947E-2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04D29-90B5-4837-9697-CB452714FD9B}">
  <dimension ref="A1"/>
  <sheetViews>
    <sheetView showGridLines="0" workbookViewId="0">
      <selection activeCell="H19" sqref="H19"/>
    </sheetView>
  </sheetViews>
  <sheetFormatPr defaultRowHeight="15" x14ac:dyDescent="0.25"/>
  <cols>
    <col min="1" max="16384" width="9.140625" style="50"/>
  </cols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187A8-833F-4D97-92B7-531FF507A7DE}">
  <dimension ref="A1:C1000"/>
  <sheetViews>
    <sheetView workbookViewId="0">
      <selection activeCell="D1" sqref="D1"/>
    </sheetView>
  </sheetViews>
  <sheetFormatPr defaultRowHeight="15" x14ac:dyDescent="0.25"/>
  <cols>
    <col min="1" max="1" width="10.7109375" bestFit="1" customWidth="1"/>
  </cols>
  <sheetData>
    <row r="1" spans="1:3" x14ac:dyDescent="0.25">
      <c r="A1" s="53">
        <v>42468</v>
      </c>
      <c r="B1" t="str">
        <f>TEXT(A1,"MMM")</f>
        <v>Apr</v>
      </c>
      <c r="C1" t="str">
        <f>TEXT(A1,"YYYY")</f>
        <v>2016</v>
      </c>
    </row>
    <row r="2" spans="1:3" x14ac:dyDescent="0.25">
      <c r="A2" s="54">
        <v>35763</v>
      </c>
      <c r="B2" t="str">
        <f t="shared" ref="B2:B65" si="0">TEXT(A2,"MMM")</f>
        <v>Nov</v>
      </c>
      <c r="C2" t="str">
        <f t="shared" ref="C2:C65" si="1">TEXT(A2,"YYYY")</f>
        <v>1997</v>
      </c>
    </row>
    <row r="3" spans="1:3" x14ac:dyDescent="0.25">
      <c r="A3" s="53">
        <v>39016</v>
      </c>
      <c r="B3" t="str">
        <f t="shared" si="0"/>
        <v>Oct</v>
      </c>
      <c r="C3" t="str">
        <f t="shared" si="1"/>
        <v>2006</v>
      </c>
    </row>
    <row r="4" spans="1:3" x14ac:dyDescent="0.25">
      <c r="A4" s="54">
        <v>43735</v>
      </c>
      <c r="B4" t="str">
        <f t="shared" si="0"/>
        <v>Sep</v>
      </c>
      <c r="C4" t="str">
        <f t="shared" si="1"/>
        <v>2019</v>
      </c>
    </row>
    <row r="5" spans="1:3" x14ac:dyDescent="0.25">
      <c r="A5" s="53">
        <v>35023</v>
      </c>
      <c r="B5" t="str">
        <f t="shared" si="0"/>
        <v>Nov</v>
      </c>
      <c r="C5" t="str">
        <f t="shared" si="1"/>
        <v>1995</v>
      </c>
    </row>
    <row r="6" spans="1:3" x14ac:dyDescent="0.25">
      <c r="A6" s="54">
        <v>42759</v>
      </c>
      <c r="B6" t="str">
        <f t="shared" si="0"/>
        <v>Jan</v>
      </c>
      <c r="C6" t="str">
        <f t="shared" si="1"/>
        <v>2017</v>
      </c>
    </row>
    <row r="7" spans="1:3" x14ac:dyDescent="0.25">
      <c r="A7" s="53">
        <v>44013</v>
      </c>
      <c r="B7" t="str">
        <f t="shared" si="0"/>
        <v>Jul</v>
      </c>
      <c r="C7" t="str">
        <f t="shared" si="1"/>
        <v>2020</v>
      </c>
    </row>
    <row r="8" spans="1:3" x14ac:dyDescent="0.25">
      <c r="A8" s="54">
        <v>43967</v>
      </c>
      <c r="B8" t="str">
        <f t="shared" si="0"/>
        <v>May</v>
      </c>
      <c r="C8" t="str">
        <f t="shared" si="1"/>
        <v>2020</v>
      </c>
    </row>
    <row r="9" spans="1:3" x14ac:dyDescent="0.25">
      <c r="A9" s="53">
        <v>43490</v>
      </c>
      <c r="B9" t="str">
        <f t="shared" si="0"/>
        <v>Jan</v>
      </c>
      <c r="C9" t="str">
        <f t="shared" si="1"/>
        <v>2019</v>
      </c>
    </row>
    <row r="10" spans="1:3" x14ac:dyDescent="0.25">
      <c r="A10" s="54">
        <v>43264</v>
      </c>
      <c r="B10" t="str">
        <f t="shared" si="0"/>
        <v>Jun</v>
      </c>
      <c r="C10" t="str">
        <f t="shared" si="1"/>
        <v>2018</v>
      </c>
    </row>
    <row r="11" spans="1:3" x14ac:dyDescent="0.25">
      <c r="A11" s="53">
        <v>39855</v>
      </c>
      <c r="B11" t="str">
        <f t="shared" si="0"/>
        <v>Feb</v>
      </c>
      <c r="C11" t="str">
        <f t="shared" si="1"/>
        <v>2009</v>
      </c>
    </row>
    <row r="12" spans="1:3" x14ac:dyDescent="0.25">
      <c r="A12" s="54">
        <v>44490</v>
      </c>
      <c r="B12" t="str">
        <f t="shared" si="0"/>
        <v>Oct</v>
      </c>
      <c r="C12" t="str">
        <f t="shared" si="1"/>
        <v>2021</v>
      </c>
    </row>
    <row r="13" spans="1:3" x14ac:dyDescent="0.25">
      <c r="A13" s="53">
        <v>36233</v>
      </c>
      <c r="B13" t="str">
        <f t="shared" si="0"/>
        <v>Mar</v>
      </c>
      <c r="C13" t="str">
        <f t="shared" si="1"/>
        <v>1999</v>
      </c>
    </row>
    <row r="14" spans="1:3" x14ac:dyDescent="0.25">
      <c r="A14" s="54">
        <v>44357</v>
      </c>
      <c r="B14" t="str">
        <f t="shared" si="0"/>
        <v>Jun</v>
      </c>
      <c r="C14" t="str">
        <f t="shared" si="1"/>
        <v>2021</v>
      </c>
    </row>
    <row r="15" spans="1:3" x14ac:dyDescent="0.25">
      <c r="A15" s="53">
        <v>43043</v>
      </c>
      <c r="B15" t="str">
        <f t="shared" si="0"/>
        <v>Nov</v>
      </c>
      <c r="C15" t="str">
        <f t="shared" si="1"/>
        <v>2017</v>
      </c>
    </row>
    <row r="16" spans="1:3" x14ac:dyDescent="0.25">
      <c r="A16" s="54">
        <v>41346</v>
      </c>
      <c r="B16" t="str">
        <f t="shared" si="0"/>
        <v>Mar</v>
      </c>
      <c r="C16" t="str">
        <f t="shared" si="1"/>
        <v>2013</v>
      </c>
    </row>
    <row r="17" spans="1:3" x14ac:dyDescent="0.25">
      <c r="A17" s="53">
        <v>37319</v>
      </c>
      <c r="B17" t="str">
        <f t="shared" si="0"/>
        <v>Mar</v>
      </c>
      <c r="C17" t="str">
        <f t="shared" si="1"/>
        <v>2002</v>
      </c>
    </row>
    <row r="18" spans="1:3" x14ac:dyDescent="0.25">
      <c r="A18" s="54">
        <v>37956</v>
      </c>
      <c r="B18" t="str">
        <f t="shared" si="0"/>
        <v>Dec</v>
      </c>
      <c r="C18" t="str">
        <f t="shared" si="1"/>
        <v>2003</v>
      </c>
    </row>
    <row r="19" spans="1:3" x14ac:dyDescent="0.25">
      <c r="A19" s="53">
        <v>41581</v>
      </c>
      <c r="B19" t="str">
        <f t="shared" si="0"/>
        <v>Nov</v>
      </c>
      <c r="C19" t="str">
        <f t="shared" si="1"/>
        <v>2013</v>
      </c>
    </row>
    <row r="20" spans="1:3" x14ac:dyDescent="0.25">
      <c r="A20" s="54">
        <v>37446</v>
      </c>
      <c r="B20" t="str">
        <f t="shared" si="0"/>
        <v>Jul</v>
      </c>
      <c r="C20" t="str">
        <f t="shared" si="1"/>
        <v>2002</v>
      </c>
    </row>
    <row r="21" spans="1:3" x14ac:dyDescent="0.25">
      <c r="A21" s="53">
        <v>40917</v>
      </c>
      <c r="B21" t="str">
        <f t="shared" si="0"/>
        <v>Jan</v>
      </c>
      <c r="C21" t="str">
        <f t="shared" si="1"/>
        <v>2012</v>
      </c>
    </row>
    <row r="22" spans="1:3" x14ac:dyDescent="0.25">
      <c r="A22" s="54">
        <v>44288</v>
      </c>
      <c r="B22" t="str">
        <f t="shared" si="0"/>
        <v>Apr</v>
      </c>
      <c r="C22" t="str">
        <f t="shared" si="1"/>
        <v>2021</v>
      </c>
    </row>
    <row r="23" spans="1:3" x14ac:dyDescent="0.25">
      <c r="A23" s="53">
        <v>37400</v>
      </c>
      <c r="B23" t="str">
        <f t="shared" si="0"/>
        <v>May</v>
      </c>
      <c r="C23" t="str">
        <f t="shared" si="1"/>
        <v>2002</v>
      </c>
    </row>
    <row r="24" spans="1:3" x14ac:dyDescent="0.25">
      <c r="A24" s="54">
        <v>43713</v>
      </c>
      <c r="B24" t="str">
        <f t="shared" si="0"/>
        <v>Sep</v>
      </c>
      <c r="C24" t="str">
        <f t="shared" si="1"/>
        <v>2019</v>
      </c>
    </row>
    <row r="25" spans="1:3" x14ac:dyDescent="0.25">
      <c r="A25" s="53">
        <v>41700</v>
      </c>
      <c r="B25" t="str">
        <f t="shared" si="0"/>
        <v>Mar</v>
      </c>
      <c r="C25" t="str">
        <f t="shared" si="1"/>
        <v>2014</v>
      </c>
    </row>
    <row r="26" spans="1:3" x14ac:dyDescent="0.25">
      <c r="A26" s="54">
        <v>42111</v>
      </c>
      <c r="B26" t="str">
        <f t="shared" si="0"/>
        <v>Apr</v>
      </c>
      <c r="C26" t="str">
        <f t="shared" si="1"/>
        <v>2015</v>
      </c>
    </row>
    <row r="27" spans="1:3" x14ac:dyDescent="0.25">
      <c r="A27" s="53">
        <v>38388</v>
      </c>
      <c r="B27" t="str">
        <f t="shared" si="0"/>
        <v>Feb</v>
      </c>
      <c r="C27" t="str">
        <f t="shared" si="1"/>
        <v>2005</v>
      </c>
    </row>
    <row r="28" spans="1:3" x14ac:dyDescent="0.25">
      <c r="A28" s="54">
        <v>38145</v>
      </c>
      <c r="B28" t="str">
        <f t="shared" si="0"/>
        <v>Jun</v>
      </c>
      <c r="C28" t="str">
        <f t="shared" si="1"/>
        <v>2004</v>
      </c>
    </row>
    <row r="29" spans="1:3" x14ac:dyDescent="0.25">
      <c r="A29" s="53">
        <v>35403</v>
      </c>
      <c r="B29" t="str">
        <f t="shared" si="0"/>
        <v>Dec</v>
      </c>
      <c r="C29" t="str">
        <f t="shared" si="1"/>
        <v>1996</v>
      </c>
    </row>
    <row r="30" spans="1:3" x14ac:dyDescent="0.25">
      <c r="A30" s="54">
        <v>41040</v>
      </c>
      <c r="B30" t="str">
        <f t="shared" si="0"/>
        <v>May</v>
      </c>
      <c r="C30" t="str">
        <f t="shared" si="1"/>
        <v>2012</v>
      </c>
    </row>
    <row r="31" spans="1:3" x14ac:dyDescent="0.25">
      <c r="A31" s="53">
        <v>42911</v>
      </c>
      <c r="B31" t="str">
        <f t="shared" si="0"/>
        <v>Jun</v>
      </c>
      <c r="C31" t="str">
        <f t="shared" si="1"/>
        <v>2017</v>
      </c>
    </row>
    <row r="32" spans="1:3" x14ac:dyDescent="0.25">
      <c r="A32" s="54">
        <v>38123</v>
      </c>
      <c r="B32" t="str">
        <f t="shared" si="0"/>
        <v>May</v>
      </c>
      <c r="C32" t="str">
        <f t="shared" si="1"/>
        <v>2004</v>
      </c>
    </row>
    <row r="33" spans="1:3" x14ac:dyDescent="0.25">
      <c r="A33" s="53">
        <v>39640</v>
      </c>
      <c r="B33" t="str">
        <f t="shared" si="0"/>
        <v>Jul</v>
      </c>
      <c r="C33" t="str">
        <f t="shared" si="1"/>
        <v>2008</v>
      </c>
    </row>
    <row r="34" spans="1:3" x14ac:dyDescent="0.25">
      <c r="A34" s="54">
        <v>42642</v>
      </c>
      <c r="B34" t="str">
        <f t="shared" si="0"/>
        <v>Sep</v>
      </c>
      <c r="C34" t="str">
        <f t="shared" si="1"/>
        <v>2016</v>
      </c>
    </row>
    <row r="35" spans="1:3" x14ac:dyDescent="0.25">
      <c r="A35" s="53">
        <v>43226</v>
      </c>
      <c r="B35" t="str">
        <f t="shared" si="0"/>
        <v>May</v>
      </c>
      <c r="C35" t="str">
        <f t="shared" si="1"/>
        <v>2018</v>
      </c>
    </row>
    <row r="36" spans="1:3" x14ac:dyDescent="0.25">
      <c r="A36" s="54">
        <v>41681</v>
      </c>
      <c r="B36" t="str">
        <f t="shared" si="0"/>
        <v>Feb</v>
      </c>
      <c r="C36" t="str">
        <f t="shared" si="1"/>
        <v>2014</v>
      </c>
    </row>
    <row r="37" spans="1:3" x14ac:dyDescent="0.25">
      <c r="A37" s="53">
        <v>43815</v>
      </c>
      <c r="B37" t="str">
        <f t="shared" si="0"/>
        <v>Dec</v>
      </c>
      <c r="C37" t="str">
        <f t="shared" si="1"/>
        <v>2019</v>
      </c>
    </row>
    <row r="38" spans="1:3" x14ac:dyDescent="0.25">
      <c r="A38" s="54">
        <v>43758</v>
      </c>
      <c r="B38" t="str">
        <f t="shared" si="0"/>
        <v>Oct</v>
      </c>
      <c r="C38" t="str">
        <f t="shared" si="1"/>
        <v>2019</v>
      </c>
    </row>
    <row r="39" spans="1:3" x14ac:dyDescent="0.25">
      <c r="A39" s="53">
        <v>41409</v>
      </c>
      <c r="B39" t="str">
        <f t="shared" si="0"/>
        <v>May</v>
      </c>
      <c r="C39" t="str">
        <f t="shared" si="1"/>
        <v>2013</v>
      </c>
    </row>
    <row r="40" spans="1:3" x14ac:dyDescent="0.25">
      <c r="A40" s="54">
        <v>34337</v>
      </c>
      <c r="B40" t="str">
        <f t="shared" si="0"/>
        <v>Jan</v>
      </c>
      <c r="C40" t="str">
        <f t="shared" si="1"/>
        <v>1994</v>
      </c>
    </row>
    <row r="41" spans="1:3" x14ac:dyDescent="0.25">
      <c r="A41" s="53">
        <v>42884</v>
      </c>
      <c r="B41" t="str">
        <f t="shared" si="0"/>
        <v>May</v>
      </c>
      <c r="C41" t="str">
        <f t="shared" si="1"/>
        <v>2017</v>
      </c>
    </row>
    <row r="42" spans="1:3" x14ac:dyDescent="0.25">
      <c r="A42" s="54">
        <v>41601</v>
      </c>
      <c r="B42" t="str">
        <f t="shared" si="0"/>
        <v>Nov</v>
      </c>
      <c r="C42" t="str">
        <f t="shared" si="1"/>
        <v>2013</v>
      </c>
    </row>
    <row r="43" spans="1:3" x14ac:dyDescent="0.25">
      <c r="A43" s="53">
        <v>38664</v>
      </c>
      <c r="B43" t="str">
        <f t="shared" si="0"/>
        <v>Nov</v>
      </c>
      <c r="C43" t="str">
        <f t="shared" si="1"/>
        <v>2005</v>
      </c>
    </row>
    <row r="44" spans="1:3" x14ac:dyDescent="0.25">
      <c r="A44" s="54">
        <v>41592</v>
      </c>
      <c r="B44" t="str">
        <f t="shared" si="0"/>
        <v>Nov</v>
      </c>
      <c r="C44" t="str">
        <f t="shared" si="1"/>
        <v>2013</v>
      </c>
    </row>
    <row r="45" spans="1:3" x14ac:dyDescent="0.25">
      <c r="A45" s="53">
        <v>43609</v>
      </c>
      <c r="B45" t="str">
        <f t="shared" si="0"/>
        <v>May</v>
      </c>
      <c r="C45" t="str">
        <f t="shared" si="1"/>
        <v>2019</v>
      </c>
    </row>
    <row r="46" spans="1:3" x14ac:dyDescent="0.25">
      <c r="A46" s="54">
        <v>40486</v>
      </c>
      <c r="B46" t="str">
        <f t="shared" si="0"/>
        <v>Nov</v>
      </c>
      <c r="C46" t="str">
        <f t="shared" si="1"/>
        <v>2010</v>
      </c>
    </row>
    <row r="47" spans="1:3" x14ac:dyDescent="0.25">
      <c r="A47" s="53">
        <v>41353</v>
      </c>
      <c r="B47" t="str">
        <f t="shared" si="0"/>
        <v>Mar</v>
      </c>
      <c r="C47" t="str">
        <f t="shared" si="1"/>
        <v>2013</v>
      </c>
    </row>
    <row r="48" spans="1:3" x14ac:dyDescent="0.25">
      <c r="A48" s="54">
        <v>40076</v>
      </c>
      <c r="B48" t="str">
        <f t="shared" si="0"/>
        <v>Sep</v>
      </c>
      <c r="C48" t="str">
        <f t="shared" si="1"/>
        <v>2009</v>
      </c>
    </row>
    <row r="49" spans="1:3" x14ac:dyDescent="0.25">
      <c r="A49" s="53">
        <v>41199</v>
      </c>
      <c r="B49" t="str">
        <f t="shared" si="0"/>
        <v>Oct</v>
      </c>
      <c r="C49" t="str">
        <f t="shared" si="1"/>
        <v>2012</v>
      </c>
    </row>
    <row r="50" spans="1:3" x14ac:dyDescent="0.25">
      <c r="A50" s="54">
        <v>41941</v>
      </c>
      <c r="B50" t="str">
        <f t="shared" si="0"/>
        <v>Oct</v>
      </c>
      <c r="C50" t="str">
        <f t="shared" si="1"/>
        <v>2014</v>
      </c>
    </row>
    <row r="51" spans="1:3" x14ac:dyDescent="0.25">
      <c r="A51" s="53">
        <v>37184</v>
      </c>
      <c r="B51" t="str">
        <f t="shared" si="0"/>
        <v>Oct</v>
      </c>
      <c r="C51" t="str">
        <f t="shared" si="1"/>
        <v>2001</v>
      </c>
    </row>
    <row r="52" spans="1:3" x14ac:dyDescent="0.25">
      <c r="A52" s="54">
        <v>44460</v>
      </c>
      <c r="B52" t="str">
        <f t="shared" si="0"/>
        <v>Sep</v>
      </c>
      <c r="C52" t="str">
        <f t="shared" si="1"/>
        <v>2021</v>
      </c>
    </row>
    <row r="53" spans="1:3" x14ac:dyDescent="0.25">
      <c r="A53" s="53">
        <v>44379</v>
      </c>
      <c r="B53" t="str">
        <f t="shared" si="0"/>
        <v>Jul</v>
      </c>
      <c r="C53" t="str">
        <f t="shared" si="1"/>
        <v>2021</v>
      </c>
    </row>
    <row r="54" spans="1:3" x14ac:dyDescent="0.25">
      <c r="A54" s="54">
        <v>40678</v>
      </c>
      <c r="B54" t="str">
        <f t="shared" si="0"/>
        <v>May</v>
      </c>
      <c r="C54" t="str">
        <f t="shared" si="1"/>
        <v>2011</v>
      </c>
    </row>
    <row r="55" spans="1:3" x14ac:dyDescent="0.25">
      <c r="A55" s="53">
        <v>42276</v>
      </c>
      <c r="B55" t="str">
        <f t="shared" si="0"/>
        <v>Sep</v>
      </c>
      <c r="C55" t="str">
        <f t="shared" si="1"/>
        <v>2015</v>
      </c>
    </row>
    <row r="56" spans="1:3" x14ac:dyDescent="0.25">
      <c r="A56" s="54">
        <v>43456</v>
      </c>
      <c r="B56" t="str">
        <f t="shared" si="0"/>
        <v>Dec</v>
      </c>
      <c r="C56" t="str">
        <f t="shared" si="1"/>
        <v>2018</v>
      </c>
    </row>
    <row r="57" spans="1:3" x14ac:dyDescent="0.25">
      <c r="A57" s="53">
        <v>38696</v>
      </c>
      <c r="B57" t="str">
        <f t="shared" si="0"/>
        <v>Dec</v>
      </c>
      <c r="C57" t="str">
        <f t="shared" si="1"/>
        <v>2005</v>
      </c>
    </row>
    <row r="58" spans="1:3" x14ac:dyDescent="0.25">
      <c r="A58" s="54">
        <v>37041</v>
      </c>
      <c r="B58" t="str">
        <f t="shared" si="0"/>
        <v>May</v>
      </c>
      <c r="C58" t="str">
        <f t="shared" si="1"/>
        <v>2001</v>
      </c>
    </row>
    <row r="59" spans="1:3" x14ac:dyDescent="0.25">
      <c r="A59" s="53">
        <v>39681</v>
      </c>
      <c r="B59" t="str">
        <f t="shared" si="0"/>
        <v>Aug</v>
      </c>
      <c r="C59" t="str">
        <f t="shared" si="1"/>
        <v>2008</v>
      </c>
    </row>
    <row r="60" spans="1:3" x14ac:dyDescent="0.25">
      <c r="A60" s="54">
        <v>44266</v>
      </c>
      <c r="B60" t="str">
        <f t="shared" si="0"/>
        <v>Mar</v>
      </c>
      <c r="C60" t="str">
        <f t="shared" si="1"/>
        <v>2021</v>
      </c>
    </row>
    <row r="61" spans="1:3" x14ac:dyDescent="0.25">
      <c r="A61" s="53">
        <v>38945</v>
      </c>
      <c r="B61" t="str">
        <f t="shared" si="0"/>
        <v>Aug</v>
      </c>
      <c r="C61" t="str">
        <f t="shared" si="1"/>
        <v>2006</v>
      </c>
    </row>
    <row r="62" spans="1:3" x14ac:dyDescent="0.25">
      <c r="A62" s="54">
        <v>43467</v>
      </c>
      <c r="B62" t="str">
        <f t="shared" si="0"/>
        <v>Jan</v>
      </c>
      <c r="C62" t="str">
        <f t="shared" si="1"/>
        <v>2019</v>
      </c>
    </row>
    <row r="63" spans="1:3" x14ac:dyDescent="0.25">
      <c r="A63" s="53">
        <v>39800</v>
      </c>
      <c r="B63" t="str">
        <f t="shared" si="0"/>
        <v>Dec</v>
      </c>
      <c r="C63" t="str">
        <f t="shared" si="1"/>
        <v>2008</v>
      </c>
    </row>
    <row r="64" spans="1:3" x14ac:dyDescent="0.25">
      <c r="A64" s="54">
        <v>41493</v>
      </c>
      <c r="B64" t="str">
        <f t="shared" si="0"/>
        <v>Aug</v>
      </c>
      <c r="C64" t="str">
        <f t="shared" si="1"/>
        <v>2013</v>
      </c>
    </row>
    <row r="65" spans="1:3" x14ac:dyDescent="0.25">
      <c r="A65" s="53">
        <v>44435</v>
      </c>
      <c r="B65" t="str">
        <f t="shared" si="0"/>
        <v>Aug</v>
      </c>
      <c r="C65" t="str">
        <f t="shared" si="1"/>
        <v>2021</v>
      </c>
    </row>
    <row r="66" spans="1:3" x14ac:dyDescent="0.25">
      <c r="A66" s="54">
        <v>39474</v>
      </c>
      <c r="B66" t="str">
        <f t="shared" ref="B66:B129" si="2">TEXT(A66,"MMM")</f>
        <v>Jan</v>
      </c>
      <c r="C66" t="str">
        <f t="shared" ref="C66:C129" si="3">TEXT(A66,"YYYY")</f>
        <v>2008</v>
      </c>
    </row>
    <row r="67" spans="1:3" x14ac:dyDescent="0.25">
      <c r="A67" s="53">
        <v>40109</v>
      </c>
      <c r="B67" t="str">
        <f t="shared" si="2"/>
        <v>Oct</v>
      </c>
      <c r="C67" t="str">
        <f t="shared" si="3"/>
        <v>2009</v>
      </c>
    </row>
    <row r="68" spans="1:3" x14ac:dyDescent="0.25">
      <c r="A68" s="54">
        <v>42484</v>
      </c>
      <c r="B68" t="str">
        <f t="shared" si="2"/>
        <v>Apr</v>
      </c>
      <c r="C68" t="str">
        <f t="shared" si="3"/>
        <v>2016</v>
      </c>
    </row>
    <row r="69" spans="1:3" x14ac:dyDescent="0.25">
      <c r="A69" s="53">
        <v>40029</v>
      </c>
      <c r="B69" t="str">
        <f t="shared" si="2"/>
        <v>Aug</v>
      </c>
      <c r="C69" t="str">
        <f t="shared" si="3"/>
        <v>2009</v>
      </c>
    </row>
    <row r="70" spans="1:3" x14ac:dyDescent="0.25">
      <c r="A70" s="54">
        <v>43835</v>
      </c>
      <c r="B70" t="str">
        <f t="shared" si="2"/>
        <v>Jan</v>
      </c>
      <c r="C70" t="str">
        <f t="shared" si="3"/>
        <v>2020</v>
      </c>
    </row>
    <row r="71" spans="1:3" x14ac:dyDescent="0.25">
      <c r="A71" s="53">
        <v>37399</v>
      </c>
      <c r="B71" t="str">
        <f t="shared" si="2"/>
        <v>May</v>
      </c>
      <c r="C71" t="str">
        <f t="shared" si="3"/>
        <v>2002</v>
      </c>
    </row>
    <row r="72" spans="1:3" x14ac:dyDescent="0.25">
      <c r="A72" s="54">
        <v>43493</v>
      </c>
      <c r="B72" t="str">
        <f t="shared" si="2"/>
        <v>Jan</v>
      </c>
      <c r="C72" t="str">
        <f t="shared" si="3"/>
        <v>2019</v>
      </c>
    </row>
    <row r="73" spans="1:3" x14ac:dyDescent="0.25">
      <c r="A73" s="53">
        <v>44516</v>
      </c>
      <c r="B73" t="str">
        <f t="shared" si="2"/>
        <v>Nov</v>
      </c>
      <c r="C73" t="str">
        <f t="shared" si="3"/>
        <v>2021</v>
      </c>
    </row>
    <row r="74" spans="1:3" x14ac:dyDescent="0.25">
      <c r="A74" s="54">
        <v>36041</v>
      </c>
      <c r="B74" t="str">
        <f t="shared" si="2"/>
        <v>Sep</v>
      </c>
      <c r="C74" t="str">
        <f t="shared" si="3"/>
        <v>1998</v>
      </c>
    </row>
    <row r="75" spans="1:3" x14ac:dyDescent="0.25">
      <c r="A75" s="53">
        <v>37828</v>
      </c>
      <c r="B75" t="str">
        <f t="shared" si="2"/>
        <v>Jul</v>
      </c>
      <c r="C75" t="str">
        <f t="shared" si="3"/>
        <v>2003</v>
      </c>
    </row>
    <row r="76" spans="1:3" x14ac:dyDescent="0.25">
      <c r="A76" s="54">
        <v>40535</v>
      </c>
      <c r="B76" t="str">
        <f t="shared" si="2"/>
        <v>Dec</v>
      </c>
      <c r="C76" t="str">
        <f t="shared" si="3"/>
        <v>2010</v>
      </c>
    </row>
    <row r="77" spans="1:3" x14ac:dyDescent="0.25">
      <c r="A77" s="53">
        <v>42877</v>
      </c>
      <c r="B77" t="str">
        <f t="shared" si="2"/>
        <v>May</v>
      </c>
      <c r="C77" t="str">
        <f t="shared" si="3"/>
        <v>2017</v>
      </c>
    </row>
    <row r="78" spans="1:3" x14ac:dyDescent="0.25">
      <c r="A78" s="54">
        <v>39265</v>
      </c>
      <c r="B78" t="str">
        <f t="shared" si="2"/>
        <v>Jul</v>
      </c>
      <c r="C78" t="str">
        <f t="shared" si="3"/>
        <v>2007</v>
      </c>
    </row>
    <row r="79" spans="1:3" x14ac:dyDescent="0.25">
      <c r="A79" s="53">
        <v>42182</v>
      </c>
      <c r="B79" t="str">
        <f t="shared" si="2"/>
        <v>Jun</v>
      </c>
      <c r="C79" t="str">
        <f t="shared" si="3"/>
        <v>2015</v>
      </c>
    </row>
    <row r="80" spans="1:3" x14ac:dyDescent="0.25">
      <c r="A80" s="54">
        <v>42270</v>
      </c>
      <c r="B80" t="str">
        <f t="shared" si="2"/>
        <v>Sep</v>
      </c>
      <c r="C80" t="str">
        <f t="shared" si="3"/>
        <v>2015</v>
      </c>
    </row>
    <row r="81" spans="1:3" x14ac:dyDescent="0.25">
      <c r="A81" s="53">
        <v>42626</v>
      </c>
      <c r="B81" t="str">
        <f t="shared" si="2"/>
        <v>Sep</v>
      </c>
      <c r="C81" t="str">
        <f t="shared" si="3"/>
        <v>2016</v>
      </c>
    </row>
    <row r="82" spans="1:3" x14ac:dyDescent="0.25">
      <c r="A82" s="54">
        <v>33702</v>
      </c>
      <c r="B82" t="str">
        <f t="shared" si="2"/>
        <v>Apr</v>
      </c>
      <c r="C82" t="str">
        <f t="shared" si="3"/>
        <v>1992</v>
      </c>
    </row>
    <row r="83" spans="1:3" x14ac:dyDescent="0.25">
      <c r="A83" s="53">
        <v>38388</v>
      </c>
      <c r="B83" t="str">
        <f t="shared" si="2"/>
        <v>Feb</v>
      </c>
      <c r="C83" t="str">
        <f t="shared" si="3"/>
        <v>2005</v>
      </c>
    </row>
    <row r="84" spans="1:3" x14ac:dyDescent="0.25">
      <c r="A84" s="54">
        <v>42512</v>
      </c>
      <c r="B84" t="str">
        <f t="shared" si="2"/>
        <v>May</v>
      </c>
      <c r="C84" t="str">
        <f t="shared" si="3"/>
        <v>2016</v>
      </c>
    </row>
    <row r="85" spans="1:3" x14ac:dyDescent="0.25">
      <c r="A85" s="53">
        <v>44040</v>
      </c>
      <c r="B85" t="str">
        <f t="shared" si="2"/>
        <v>Jul</v>
      </c>
      <c r="C85" t="str">
        <f t="shared" si="3"/>
        <v>2020</v>
      </c>
    </row>
    <row r="86" spans="1:3" x14ac:dyDescent="0.25">
      <c r="A86" s="54">
        <v>37972</v>
      </c>
      <c r="B86" t="str">
        <f t="shared" si="2"/>
        <v>Dec</v>
      </c>
      <c r="C86" t="str">
        <f t="shared" si="3"/>
        <v>2003</v>
      </c>
    </row>
    <row r="87" spans="1:3" x14ac:dyDescent="0.25">
      <c r="A87" s="53">
        <v>41655</v>
      </c>
      <c r="B87" t="str">
        <f t="shared" si="2"/>
        <v>Jan</v>
      </c>
      <c r="C87" t="str">
        <f t="shared" si="3"/>
        <v>2014</v>
      </c>
    </row>
    <row r="88" spans="1:3" x14ac:dyDescent="0.25">
      <c r="A88" s="54">
        <v>39931</v>
      </c>
      <c r="B88" t="str">
        <f t="shared" si="2"/>
        <v>Apr</v>
      </c>
      <c r="C88" t="str">
        <f t="shared" si="3"/>
        <v>2009</v>
      </c>
    </row>
    <row r="89" spans="1:3" x14ac:dyDescent="0.25">
      <c r="A89" s="53">
        <v>43650</v>
      </c>
      <c r="B89" t="str">
        <f t="shared" si="2"/>
        <v>Jul</v>
      </c>
      <c r="C89" t="str">
        <f t="shared" si="3"/>
        <v>2019</v>
      </c>
    </row>
    <row r="90" spans="1:3" x14ac:dyDescent="0.25">
      <c r="A90" s="54">
        <v>43444</v>
      </c>
      <c r="B90" t="str">
        <f t="shared" si="2"/>
        <v>Dec</v>
      </c>
      <c r="C90" t="str">
        <f t="shared" si="3"/>
        <v>2018</v>
      </c>
    </row>
    <row r="91" spans="1:3" x14ac:dyDescent="0.25">
      <c r="A91" s="53">
        <v>43368</v>
      </c>
      <c r="B91" t="str">
        <f t="shared" si="2"/>
        <v>Sep</v>
      </c>
      <c r="C91" t="str">
        <f t="shared" si="3"/>
        <v>2018</v>
      </c>
    </row>
    <row r="92" spans="1:3" x14ac:dyDescent="0.25">
      <c r="A92" s="54">
        <v>43211</v>
      </c>
      <c r="B92" t="str">
        <f t="shared" si="2"/>
        <v>Apr</v>
      </c>
      <c r="C92" t="str">
        <f t="shared" si="3"/>
        <v>2018</v>
      </c>
    </row>
    <row r="93" spans="1:3" x14ac:dyDescent="0.25">
      <c r="A93" s="53">
        <v>43578</v>
      </c>
      <c r="B93" t="str">
        <f t="shared" si="2"/>
        <v>Apr</v>
      </c>
      <c r="C93" t="str">
        <f t="shared" si="3"/>
        <v>2019</v>
      </c>
    </row>
    <row r="94" spans="1:3" x14ac:dyDescent="0.25">
      <c r="A94" s="54">
        <v>42938</v>
      </c>
      <c r="B94" t="str">
        <f t="shared" si="2"/>
        <v>Jul</v>
      </c>
      <c r="C94" t="str">
        <f t="shared" si="3"/>
        <v>2017</v>
      </c>
    </row>
    <row r="95" spans="1:3" x14ac:dyDescent="0.25">
      <c r="A95" s="53">
        <v>37576</v>
      </c>
      <c r="B95" t="str">
        <f t="shared" si="2"/>
        <v>Nov</v>
      </c>
      <c r="C95" t="str">
        <f t="shared" si="3"/>
        <v>2002</v>
      </c>
    </row>
    <row r="96" spans="1:3" x14ac:dyDescent="0.25">
      <c r="A96" s="54">
        <v>42116</v>
      </c>
      <c r="B96" t="str">
        <f t="shared" si="2"/>
        <v>Apr</v>
      </c>
      <c r="C96" t="str">
        <f t="shared" si="3"/>
        <v>2015</v>
      </c>
    </row>
    <row r="97" spans="1:3" x14ac:dyDescent="0.25">
      <c r="A97" s="53">
        <v>40734</v>
      </c>
      <c r="B97" t="str">
        <f t="shared" si="2"/>
        <v>Jul</v>
      </c>
      <c r="C97" t="str">
        <f t="shared" si="3"/>
        <v>2011</v>
      </c>
    </row>
    <row r="98" spans="1:3" x14ac:dyDescent="0.25">
      <c r="A98" s="54">
        <v>44474</v>
      </c>
      <c r="B98" t="str">
        <f t="shared" si="2"/>
        <v>Oct</v>
      </c>
      <c r="C98" t="str">
        <f t="shared" si="3"/>
        <v>2021</v>
      </c>
    </row>
    <row r="99" spans="1:3" x14ac:dyDescent="0.25">
      <c r="A99" s="53">
        <v>43977</v>
      </c>
      <c r="B99" t="str">
        <f t="shared" si="2"/>
        <v>May</v>
      </c>
      <c r="C99" t="str">
        <f t="shared" si="3"/>
        <v>2020</v>
      </c>
    </row>
    <row r="100" spans="1:3" x14ac:dyDescent="0.25">
      <c r="A100" s="54">
        <v>44063</v>
      </c>
      <c r="B100" t="str">
        <f t="shared" si="2"/>
        <v>Aug</v>
      </c>
      <c r="C100" t="str">
        <f t="shared" si="3"/>
        <v>2020</v>
      </c>
    </row>
    <row r="101" spans="1:3" x14ac:dyDescent="0.25">
      <c r="A101" s="53">
        <v>41386</v>
      </c>
      <c r="B101" t="str">
        <f t="shared" si="2"/>
        <v>Apr</v>
      </c>
      <c r="C101" t="str">
        <f t="shared" si="3"/>
        <v>2013</v>
      </c>
    </row>
    <row r="102" spans="1:3" x14ac:dyDescent="0.25">
      <c r="A102" s="54">
        <v>39091</v>
      </c>
      <c r="B102" t="str">
        <f t="shared" si="2"/>
        <v>Jan</v>
      </c>
      <c r="C102" t="str">
        <f t="shared" si="3"/>
        <v>2007</v>
      </c>
    </row>
    <row r="103" spans="1:3" x14ac:dyDescent="0.25">
      <c r="A103" s="53">
        <v>42031</v>
      </c>
      <c r="B103" t="str">
        <f t="shared" si="2"/>
        <v>Jan</v>
      </c>
      <c r="C103" t="str">
        <f t="shared" si="3"/>
        <v>2015</v>
      </c>
    </row>
    <row r="104" spans="1:3" x14ac:dyDescent="0.25">
      <c r="A104" s="54">
        <v>44250</v>
      </c>
      <c r="B104" t="str">
        <f t="shared" si="2"/>
        <v>Feb</v>
      </c>
      <c r="C104" t="str">
        <f t="shared" si="3"/>
        <v>2021</v>
      </c>
    </row>
    <row r="105" spans="1:3" x14ac:dyDescent="0.25">
      <c r="A105" s="53">
        <v>39177</v>
      </c>
      <c r="B105" t="str">
        <f t="shared" si="2"/>
        <v>Apr</v>
      </c>
      <c r="C105" t="str">
        <f t="shared" si="3"/>
        <v>2007</v>
      </c>
    </row>
    <row r="106" spans="1:3" x14ac:dyDescent="0.25">
      <c r="A106" s="54">
        <v>41454</v>
      </c>
      <c r="B106" t="str">
        <f t="shared" si="2"/>
        <v>Jun</v>
      </c>
      <c r="C106" t="str">
        <f t="shared" si="3"/>
        <v>2013</v>
      </c>
    </row>
    <row r="107" spans="1:3" x14ac:dyDescent="0.25">
      <c r="A107" s="53">
        <v>35726</v>
      </c>
      <c r="B107" t="str">
        <f t="shared" si="2"/>
        <v>Oct</v>
      </c>
      <c r="C107" t="str">
        <f t="shared" si="3"/>
        <v>1997</v>
      </c>
    </row>
    <row r="108" spans="1:3" x14ac:dyDescent="0.25">
      <c r="A108" s="54">
        <v>35055</v>
      </c>
      <c r="B108" t="str">
        <f t="shared" si="2"/>
        <v>Dec</v>
      </c>
      <c r="C108" t="str">
        <f t="shared" si="3"/>
        <v>1995</v>
      </c>
    </row>
    <row r="109" spans="1:3" x14ac:dyDescent="0.25">
      <c r="A109" s="53">
        <v>42706</v>
      </c>
      <c r="B109" t="str">
        <f t="shared" si="2"/>
        <v>Dec</v>
      </c>
      <c r="C109" t="str">
        <f t="shared" si="3"/>
        <v>2016</v>
      </c>
    </row>
    <row r="110" spans="1:3" x14ac:dyDescent="0.25">
      <c r="A110" s="54">
        <v>37636</v>
      </c>
      <c r="B110" t="str">
        <f t="shared" si="2"/>
        <v>Jan</v>
      </c>
      <c r="C110" t="str">
        <f t="shared" si="3"/>
        <v>2003</v>
      </c>
    </row>
    <row r="111" spans="1:3" x14ac:dyDescent="0.25">
      <c r="A111" s="53">
        <v>38398</v>
      </c>
      <c r="B111" t="str">
        <f t="shared" si="2"/>
        <v>Feb</v>
      </c>
      <c r="C111" t="str">
        <f t="shared" si="3"/>
        <v>2005</v>
      </c>
    </row>
    <row r="112" spans="1:3" x14ac:dyDescent="0.25">
      <c r="A112" s="54">
        <v>44052</v>
      </c>
      <c r="B112" t="str">
        <f t="shared" si="2"/>
        <v>Aug</v>
      </c>
      <c r="C112" t="str">
        <f t="shared" si="3"/>
        <v>2020</v>
      </c>
    </row>
    <row r="113" spans="1:3" x14ac:dyDescent="0.25">
      <c r="A113" s="53">
        <v>39064</v>
      </c>
      <c r="B113" t="str">
        <f t="shared" si="2"/>
        <v>Dec</v>
      </c>
      <c r="C113" t="str">
        <f t="shared" si="3"/>
        <v>2006</v>
      </c>
    </row>
    <row r="114" spans="1:3" x14ac:dyDescent="0.25">
      <c r="A114" s="54">
        <v>43322</v>
      </c>
      <c r="B114" t="str">
        <f t="shared" si="2"/>
        <v>Aug</v>
      </c>
      <c r="C114" t="str">
        <f t="shared" si="3"/>
        <v>2018</v>
      </c>
    </row>
    <row r="115" spans="1:3" x14ac:dyDescent="0.25">
      <c r="A115" s="53">
        <v>43732</v>
      </c>
      <c r="B115" t="str">
        <f t="shared" si="2"/>
        <v>Sep</v>
      </c>
      <c r="C115" t="str">
        <f t="shared" si="3"/>
        <v>2019</v>
      </c>
    </row>
    <row r="116" spans="1:3" x14ac:dyDescent="0.25">
      <c r="A116" s="54">
        <v>35998</v>
      </c>
      <c r="B116" t="str">
        <f t="shared" si="2"/>
        <v>Jul</v>
      </c>
      <c r="C116" t="str">
        <f t="shared" si="3"/>
        <v>1998</v>
      </c>
    </row>
    <row r="117" spans="1:3" x14ac:dyDescent="0.25">
      <c r="A117" s="53">
        <v>38825</v>
      </c>
      <c r="B117" t="str">
        <f t="shared" si="2"/>
        <v>Apr</v>
      </c>
      <c r="C117" t="str">
        <f t="shared" si="3"/>
        <v>2006</v>
      </c>
    </row>
    <row r="118" spans="1:3" x14ac:dyDescent="0.25">
      <c r="A118" s="54">
        <v>39137</v>
      </c>
      <c r="B118" t="str">
        <f t="shared" si="2"/>
        <v>Feb</v>
      </c>
      <c r="C118" t="str">
        <f t="shared" si="3"/>
        <v>2007</v>
      </c>
    </row>
    <row r="119" spans="1:3" x14ac:dyDescent="0.25">
      <c r="A119" s="53">
        <v>44198</v>
      </c>
      <c r="B119" t="str">
        <f t="shared" si="2"/>
        <v>Jan</v>
      </c>
      <c r="C119" t="str">
        <f t="shared" si="3"/>
        <v>2021</v>
      </c>
    </row>
    <row r="120" spans="1:3" x14ac:dyDescent="0.25">
      <c r="A120" s="54">
        <v>40192</v>
      </c>
      <c r="B120" t="str">
        <f t="shared" si="2"/>
        <v>Jan</v>
      </c>
      <c r="C120" t="str">
        <f t="shared" si="3"/>
        <v>2010</v>
      </c>
    </row>
    <row r="121" spans="1:3" x14ac:dyDescent="0.25">
      <c r="A121" s="53">
        <v>38573</v>
      </c>
      <c r="B121" t="str">
        <f t="shared" si="2"/>
        <v>Aug</v>
      </c>
      <c r="C121" t="str">
        <f t="shared" si="3"/>
        <v>2005</v>
      </c>
    </row>
    <row r="122" spans="1:3" x14ac:dyDescent="0.25">
      <c r="A122" s="54">
        <v>38813</v>
      </c>
      <c r="B122" t="str">
        <f t="shared" si="2"/>
        <v>Apr</v>
      </c>
      <c r="C122" t="str">
        <f t="shared" si="3"/>
        <v>2006</v>
      </c>
    </row>
    <row r="123" spans="1:3" x14ac:dyDescent="0.25">
      <c r="A123" s="53">
        <v>43530</v>
      </c>
      <c r="B123" t="str">
        <f t="shared" si="2"/>
        <v>Mar</v>
      </c>
      <c r="C123" t="str">
        <f t="shared" si="3"/>
        <v>2019</v>
      </c>
    </row>
    <row r="124" spans="1:3" x14ac:dyDescent="0.25">
      <c r="A124" s="54">
        <v>40793</v>
      </c>
      <c r="B124" t="str">
        <f t="shared" si="2"/>
        <v>Sep</v>
      </c>
      <c r="C124" t="str">
        <f t="shared" si="3"/>
        <v>2011</v>
      </c>
    </row>
    <row r="125" spans="1:3" x14ac:dyDescent="0.25">
      <c r="A125" s="53">
        <v>43515</v>
      </c>
      <c r="B125" t="str">
        <f t="shared" si="2"/>
        <v>Feb</v>
      </c>
      <c r="C125" t="str">
        <f t="shared" si="3"/>
        <v>2019</v>
      </c>
    </row>
    <row r="126" spans="1:3" x14ac:dyDescent="0.25">
      <c r="A126" s="54">
        <v>39002</v>
      </c>
      <c r="B126" t="str">
        <f t="shared" si="2"/>
        <v>Oct</v>
      </c>
      <c r="C126" t="str">
        <f t="shared" si="3"/>
        <v>2006</v>
      </c>
    </row>
    <row r="127" spans="1:3" x14ac:dyDescent="0.25">
      <c r="A127" s="53">
        <v>39391</v>
      </c>
      <c r="B127" t="str">
        <f t="shared" si="2"/>
        <v>Nov</v>
      </c>
      <c r="C127" t="str">
        <f t="shared" si="3"/>
        <v>2007</v>
      </c>
    </row>
    <row r="128" spans="1:3" x14ac:dyDescent="0.25">
      <c r="A128" s="54">
        <v>33695</v>
      </c>
      <c r="B128" t="str">
        <f t="shared" si="2"/>
        <v>Apr</v>
      </c>
      <c r="C128" t="str">
        <f t="shared" si="3"/>
        <v>1992</v>
      </c>
    </row>
    <row r="129" spans="1:3" x14ac:dyDescent="0.25">
      <c r="A129" s="53">
        <v>43937</v>
      </c>
      <c r="B129" t="str">
        <f t="shared" si="2"/>
        <v>Apr</v>
      </c>
      <c r="C129" t="str">
        <f t="shared" si="3"/>
        <v>2020</v>
      </c>
    </row>
    <row r="130" spans="1:3" x14ac:dyDescent="0.25">
      <c r="A130" s="54">
        <v>40883</v>
      </c>
      <c r="B130" t="str">
        <f t="shared" ref="B130:B193" si="4">TEXT(A130,"MMM")</f>
        <v>Dec</v>
      </c>
      <c r="C130" t="str">
        <f t="shared" ref="C130:C193" si="5">TEXT(A130,"YYYY")</f>
        <v>2011</v>
      </c>
    </row>
    <row r="131" spans="1:3" x14ac:dyDescent="0.25">
      <c r="A131" s="53">
        <v>41695</v>
      </c>
      <c r="B131" t="str">
        <f t="shared" si="4"/>
        <v>Feb</v>
      </c>
      <c r="C131" t="str">
        <f t="shared" si="5"/>
        <v>2014</v>
      </c>
    </row>
    <row r="132" spans="1:3" x14ac:dyDescent="0.25">
      <c r="A132" s="54">
        <v>36331</v>
      </c>
      <c r="B132" t="str">
        <f t="shared" si="4"/>
        <v>Jun</v>
      </c>
      <c r="C132" t="str">
        <f t="shared" si="5"/>
        <v>1999</v>
      </c>
    </row>
    <row r="133" spans="1:3" x14ac:dyDescent="0.25">
      <c r="A133" s="53">
        <v>43122</v>
      </c>
      <c r="B133" t="str">
        <f t="shared" si="4"/>
        <v>Jan</v>
      </c>
      <c r="C133" t="str">
        <f t="shared" si="5"/>
        <v>2018</v>
      </c>
    </row>
    <row r="134" spans="1:3" x14ac:dyDescent="0.25">
      <c r="A134" s="54">
        <v>44241</v>
      </c>
      <c r="B134" t="str">
        <f t="shared" si="4"/>
        <v>Feb</v>
      </c>
      <c r="C134" t="str">
        <f t="shared" si="5"/>
        <v>2021</v>
      </c>
    </row>
    <row r="135" spans="1:3" x14ac:dyDescent="0.25">
      <c r="A135" s="53">
        <v>42922</v>
      </c>
      <c r="B135" t="str">
        <f t="shared" si="4"/>
        <v>Jul</v>
      </c>
      <c r="C135" t="str">
        <f t="shared" si="5"/>
        <v>2017</v>
      </c>
    </row>
    <row r="136" spans="1:3" x14ac:dyDescent="0.25">
      <c r="A136" s="54">
        <v>40565</v>
      </c>
      <c r="B136" t="str">
        <f t="shared" si="4"/>
        <v>Jan</v>
      </c>
      <c r="C136" t="str">
        <f t="shared" si="5"/>
        <v>2011</v>
      </c>
    </row>
    <row r="137" spans="1:3" x14ac:dyDescent="0.25">
      <c r="A137" s="53">
        <v>37680</v>
      </c>
      <c r="B137" t="str">
        <f t="shared" si="4"/>
        <v>Feb</v>
      </c>
      <c r="C137" t="str">
        <f t="shared" si="5"/>
        <v>2003</v>
      </c>
    </row>
    <row r="138" spans="1:3" x14ac:dyDescent="0.25">
      <c r="A138" s="54">
        <v>40778</v>
      </c>
      <c r="B138" t="str">
        <f t="shared" si="4"/>
        <v>Aug</v>
      </c>
      <c r="C138" t="str">
        <f t="shared" si="5"/>
        <v>2011</v>
      </c>
    </row>
    <row r="139" spans="1:3" x14ac:dyDescent="0.25">
      <c r="A139" s="53">
        <v>37582</v>
      </c>
      <c r="B139" t="str">
        <f t="shared" si="4"/>
        <v>Nov</v>
      </c>
      <c r="C139" t="str">
        <f t="shared" si="5"/>
        <v>2002</v>
      </c>
    </row>
    <row r="140" spans="1:3" x14ac:dyDescent="0.25">
      <c r="A140" s="54">
        <v>44206</v>
      </c>
      <c r="B140" t="str">
        <f t="shared" si="4"/>
        <v>Jan</v>
      </c>
      <c r="C140" t="str">
        <f t="shared" si="5"/>
        <v>2021</v>
      </c>
    </row>
    <row r="141" spans="1:3" x14ac:dyDescent="0.25">
      <c r="A141" s="53">
        <v>43715</v>
      </c>
      <c r="B141" t="str">
        <f t="shared" si="4"/>
        <v>Sep</v>
      </c>
      <c r="C141" t="str">
        <f t="shared" si="5"/>
        <v>2019</v>
      </c>
    </row>
    <row r="142" spans="1:3" x14ac:dyDescent="0.25">
      <c r="A142" s="54">
        <v>42173</v>
      </c>
      <c r="B142" t="str">
        <f t="shared" si="4"/>
        <v>Jun</v>
      </c>
      <c r="C142" t="str">
        <f t="shared" si="5"/>
        <v>2015</v>
      </c>
    </row>
    <row r="143" spans="1:3" x14ac:dyDescent="0.25">
      <c r="A143" s="53">
        <v>42804</v>
      </c>
      <c r="B143" t="str">
        <f t="shared" si="4"/>
        <v>Mar</v>
      </c>
      <c r="C143" t="str">
        <f t="shared" si="5"/>
        <v>2017</v>
      </c>
    </row>
    <row r="144" spans="1:3" x14ac:dyDescent="0.25">
      <c r="A144" s="54">
        <v>38613</v>
      </c>
      <c r="B144" t="str">
        <f t="shared" si="4"/>
        <v>Sep</v>
      </c>
      <c r="C144" t="str">
        <f t="shared" si="5"/>
        <v>2005</v>
      </c>
    </row>
    <row r="145" spans="1:3" x14ac:dyDescent="0.25">
      <c r="A145" s="53">
        <v>39553</v>
      </c>
      <c r="B145" t="str">
        <f t="shared" si="4"/>
        <v>Apr</v>
      </c>
      <c r="C145" t="str">
        <f t="shared" si="5"/>
        <v>2008</v>
      </c>
    </row>
    <row r="146" spans="1:3" x14ac:dyDescent="0.25">
      <c r="A146" s="54">
        <v>35019</v>
      </c>
      <c r="B146" t="str">
        <f t="shared" si="4"/>
        <v>Nov</v>
      </c>
      <c r="C146" t="str">
        <f t="shared" si="5"/>
        <v>1995</v>
      </c>
    </row>
    <row r="147" spans="1:3" x14ac:dyDescent="0.25">
      <c r="A147" s="53">
        <v>41473</v>
      </c>
      <c r="B147" t="str">
        <f t="shared" si="4"/>
        <v>Jul</v>
      </c>
      <c r="C147" t="str">
        <f t="shared" si="5"/>
        <v>2013</v>
      </c>
    </row>
    <row r="148" spans="1:3" x14ac:dyDescent="0.25">
      <c r="A148" s="54">
        <v>44471</v>
      </c>
      <c r="B148" t="str">
        <f t="shared" si="4"/>
        <v>Oct</v>
      </c>
      <c r="C148" t="str">
        <f t="shared" si="5"/>
        <v>2021</v>
      </c>
    </row>
    <row r="149" spans="1:3" x14ac:dyDescent="0.25">
      <c r="A149" s="53">
        <v>41468</v>
      </c>
      <c r="B149" t="str">
        <f t="shared" si="4"/>
        <v>Jul</v>
      </c>
      <c r="C149" t="str">
        <f t="shared" si="5"/>
        <v>2013</v>
      </c>
    </row>
    <row r="150" spans="1:3" x14ac:dyDescent="0.25">
      <c r="A150" s="54">
        <v>35933</v>
      </c>
      <c r="B150" t="str">
        <f t="shared" si="4"/>
        <v>May</v>
      </c>
      <c r="C150" t="str">
        <f t="shared" si="5"/>
        <v>1998</v>
      </c>
    </row>
    <row r="151" spans="1:3" x14ac:dyDescent="0.25">
      <c r="A151" s="53">
        <v>37313</v>
      </c>
      <c r="B151" t="str">
        <f t="shared" si="4"/>
        <v>Feb</v>
      </c>
      <c r="C151" t="str">
        <f t="shared" si="5"/>
        <v>2002</v>
      </c>
    </row>
    <row r="152" spans="1:3" x14ac:dyDescent="0.25">
      <c r="A152" s="54">
        <v>35200</v>
      </c>
      <c r="B152" t="str">
        <f t="shared" si="4"/>
        <v>May</v>
      </c>
      <c r="C152" t="str">
        <f t="shared" si="5"/>
        <v>1996</v>
      </c>
    </row>
    <row r="153" spans="1:3" x14ac:dyDescent="0.25">
      <c r="A153" s="53">
        <v>41714</v>
      </c>
      <c r="B153" t="str">
        <f t="shared" si="4"/>
        <v>Mar</v>
      </c>
      <c r="C153" t="str">
        <f t="shared" si="5"/>
        <v>2014</v>
      </c>
    </row>
    <row r="154" spans="1:3" x14ac:dyDescent="0.25">
      <c r="A154" s="54">
        <v>39887</v>
      </c>
      <c r="B154" t="str">
        <f t="shared" si="4"/>
        <v>Mar</v>
      </c>
      <c r="C154" t="str">
        <f t="shared" si="5"/>
        <v>2009</v>
      </c>
    </row>
    <row r="155" spans="1:3" x14ac:dyDescent="0.25">
      <c r="A155" s="53">
        <v>44477</v>
      </c>
      <c r="B155" t="str">
        <f t="shared" si="4"/>
        <v>Oct</v>
      </c>
      <c r="C155" t="str">
        <f t="shared" si="5"/>
        <v>2021</v>
      </c>
    </row>
    <row r="156" spans="1:3" x14ac:dyDescent="0.25">
      <c r="A156" s="54">
        <v>44036</v>
      </c>
      <c r="B156" t="str">
        <f t="shared" si="4"/>
        <v>Jul</v>
      </c>
      <c r="C156" t="str">
        <f t="shared" si="5"/>
        <v>2020</v>
      </c>
    </row>
    <row r="157" spans="1:3" x14ac:dyDescent="0.25">
      <c r="A157" s="53">
        <v>41642</v>
      </c>
      <c r="B157" t="str">
        <f t="shared" si="4"/>
        <v>Jan</v>
      </c>
      <c r="C157" t="str">
        <f t="shared" si="5"/>
        <v>2014</v>
      </c>
    </row>
    <row r="158" spans="1:3" x14ac:dyDescent="0.25">
      <c r="A158" s="54">
        <v>43102</v>
      </c>
      <c r="B158" t="str">
        <f t="shared" si="4"/>
        <v>Jan</v>
      </c>
      <c r="C158" t="str">
        <f t="shared" si="5"/>
        <v>2018</v>
      </c>
    </row>
    <row r="159" spans="1:3" x14ac:dyDescent="0.25">
      <c r="A159" s="53">
        <v>36644</v>
      </c>
      <c r="B159" t="str">
        <f t="shared" si="4"/>
        <v>Apr</v>
      </c>
      <c r="C159" t="str">
        <f t="shared" si="5"/>
        <v>2000</v>
      </c>
    </row>
    <row r="160" spans="1:3" x14ac:dyDescent="0.25">
      <c r="A160" s="54">
        <v>34567</v>
      </c>
      <c r="B160" t="str">
        <f t="shared" si="4"/>
        <v>Aug</v>
      </c>
      <c r="C160" t="str">
        <f t="shared" si="5"/>
        <v>1994</v>
      </c>
    </row>
    <row r="161" spans="1:3" x14ac:dyDescent="0.25">
      <c r="A161" s="53">
        <v>43055</v>
      </c>
      <c r="B161" t="str">
        <f t="shared" si="4"/>
        <v>Nov</v>
      </c>
      <c r="C161" t="str">
        <f t="shared" si="5"/>
        <v>2017</v>
      </c>
    </row>
    <row r="162" spans="1:3" x14ac:dyDescent="0.25">
      <c r="A162" s="54">
        <v>44224</v>
      </c>
      <c r="B162" t="str">
        <f t="shared" si="4"/>
        <v>Jan</v>
      </c>
      <c r="C162" t="str">
        <f t="shared" si="5"/>
        <v>2021</v>
      </c>
    </row>
    <row r="163" spans="1:3" x14ac:dyDescent="0.25">
      <c r="A163" s="53">
        <v>42858</v>
      </c>
      <c r="B163" t="str">
        <f t="shared" si="4"/>
        <v>May</v>
      </c>
      <c r="C163" t="str">
        <f t="shared" si="5"/>
        <v>2017</v>
      </c>
    </row>
    <row r="164" spans="1:3" x14ac:dyDescent="0.25">
      <c r="A164" s="54">
        <v>36233</v>
      </c>
      <c r="B164" t="str">
        <f t="shared" si="4"/>
        <v>Mar</v>
      </c>
      <c r="C164" t="str">
        <f t="shared" si="5"/>
        <v>1999</v>
      </c>
    </row>
    <row r="165" spans="1:3" x14ac:dyDescent="0.25">
      <c r="A165" s="53">
        <v>39872</v>
      </c>
      <c r="B165" t="str">
        <f t="shared" si="4"/>
        <v>Feb</v>
      </c>
      <c r="C165" t="str">
        <f t="shared" si="5"/>
        <v>2009</v>
      </c>
    </row>
    <row r="166" spans="1:3" x14ac:dyDescent="0.25">
      <c r="A166" s="54">
        <v>43240</v>
      </c>
      <c r="B166" t="str">
        <f t="shared" si="4"/>
        <v>May</v>
      </c>
      <c r="C166" t="str">
        <f t="shared" si="5"/>
        <v>2018</v>
      </c>
    </row>
    <row r="167" spans="1:3" x14ac:dyDescent="0.25">
      <c r="A167" s="53">
        <v>44554</v>
      </c>
      <c r="B167" t="str">
        <f t="shared" si="4"/>
        <v>Dec</v>
      </c>
      <c r="C167" t="str">
        <f t="shared" si="5"/>
        <v>2021</v>
      </c>
    </row>
    <row r="168" spans="1:3" x14ac:dyDescent="0.25">
      <c r="A168" s="54">
        <v>42722</v>
      </c>
      <c r="B168" t="str">
        <f t="shared" si="4"/>
        <v>Dec</v>
      </c>
      <c r="C168" t="str">
        <f t="shared" si="5"/>
        <v>2016</v>
      </c>
    </row>
    <row r="169" spans="1:3" x14ac:dyDescent="0.25">
      <c r="A169" s="53">
        <v>41714</v>
      </c>
      <c r="B169" t="str">
        <f t="shared" si="4"/>
        <v>Mar</v>
      </c>
      <c r="C169" t="str">
        <f t="shared" si="5"/>
        <v>2014</v>
      </c>
    </row>
    <row r="170" spans="1:3" x14ac:dyDescent="0.25">
      <c r="A170" s="54">
        <v>36374</v>
      </c>
      <c r="B170" t="str">
        <f t="shared" si="4"/>
        <v>Aug</v>
      </c>
      <c r="C170" t="str">
        <f t="shared" si="5"/>
        <v>1999</v>
      </c>
    </row>
    <row r="171" spans="1:3" x14ac:dyDescent="0.25">
      <c r="A171" s="53">
        <v>39437</v>
      </c>
      <c r="B171" t="str">
        <f t="shared" si="4"/>
        <v>Dec</v>
      </c>
      <c r="C171" t="str">
        <f t="shared" si="5"/>
        <v>2007</v>
      </c>
    </row>
    <row r="172" spans="1:3" x14ac:dyDescent="0.25">
      <c r="A172" s="54">
        <v>44495</v>
      </c>
      <c r="B172" t="str">
        <f t="shared" si="4"/>
        <v>Oct</v>
      </c>
      <c r="C172" t="str">
        <f t="shared" si="5"/>
        <v>2021</v>
      </c>
    </row>
    <row r="173" spans="1:3" x14ac:dyDescent="0.25">
      <c r="A173" s="53">
        <v>41706</v>
      </c>
      <c r="B173" t="str">
        <f t="shared" si="4"/>
        <v>Mar</v>
      </c>
      <c r="C173" t="str">
        <f t="shared" si="5"/>
        <v>2014</v>
      </c>
    </row>
    <row r="174" spans="1:3" x14ac:dyDescent="0.25">
      <c r="A174" s="54">
        <v>43276</v>
      </c>
      <c r="B174" t="str">
        <f t="shared" si="4"/>
        <v>Jun</v>
      </c>
      <c r="C174" t="str">
        <f t="shared" si="5"/>
        <v>2018</v>
      </c>
    </row>
    <row r="175" spans="1:3" x14ac:dyDescent="0.25">
      <c r="A175" s="53">
        <v>39021</v>
      </c>
      <c r="B175" t="str">
        <f t="shared" si="4"/>
        <v>Oct</v>
      </c>
      <c r="C175" t="str">
        <f t="shared" si="5"/>
        <v>2006</v>
      </c>
    </row>
    <row r="176" spans="1:3" x14ac:dyDescent="0.25">
      <c r="A176" s="54">
        <v>39197</v>
      </c>
      <c r="B176" t="str">
        <f t="shared" si="4"/>
        <v>Apr</v>
      </c>
      <c r="C176" t="str">
        <f t="shared" si="5"/>
        <v>2007</v>
      </c>
    </row>
    <row r="177" spans="1:3" x14ac:dyDescent="0.25">
      <c r="A177" s="53">
        <v>34595</v>
      </c>
      <c r="B177" t="str">
        <f t="shared" si="4"/>
        <v>Sep</v>
      </c>
      <c r="C177" t="str">
        <f t="shared" si="5"/>
        <v>1994</v>
      </c>
    </row>
    <row r="178" spans="1:3" x14ac:dyDescent="0.25">
      <c r="A178" s="54">
        <v>38564</v>
      </c>
      <c r="B178" t="str">
        <f t="shared" si="4"/>
        <v>Jul</v>
      </c>
      <c r="C178" t="str">
        <f t="shared" si="5"/>
        <v>2005</v>
      </c>
    </row>
    <row r="179" spans="1:3" x14ac:dyDescent="0.25">
      <c r="A179" s="53">
        <v>37343</v>
      </c>
      <c r="B179" t="str">
        <f t="shared" si="4"/>
        <v>Mar</v>
      </c>
      <c r="C179" t="str">
        <f t="shared" si="5"/>
        <v>2002</v>
      </c>
    </row>
    <row r="180" spans="1:3" x14ac:dyDescent="0.25">
      <c r="A180" s="54">
        <v>44014</v>
      </c>
      <c r="B180" t="str">
        <f t="shared" si="4"/>
        <v>Jul</v>
      </c>
      <c r="C180" t="str">
        <f t="shared" si="5"/>
        <v>2020</v>
      </c>
    </row>
    <row r="181" spans="1:3" x14ac:dyDescent="0.25">
      <c r="A181" s="53">
        <v>42731</v>
      </c>
      <c r="B181" t="str">
        <f t="shared" si="4"/>
        <v>Dec</v>
      </c>
      <c r="C181" t="str">
        <f t="shared" si="5"/>
        <v>2016</v>
      </c>
    </row>
    <row r="182" spans="1:3" x14ac:dyDescent="0.25">
      <c r="A182" s="54">
        <v>42928</v>
      </c>
      <c r="B182" t="str">
        <f t="shared" si="4"/>
        <v>Jul</v>
      </c>
      <c r="C182" t="str">
        <f t="shared" si="5"/>
        <v>2017</v>
      </c>
    </row>
    <row r="183" spans="1:3" x14ac:dyDescent="0.25">
      <c r="A183" s="53">
        <v>38328</v>
      </c>
      <c r="B183" t="str">
        <f t="shared" si="4"/>
        <v>Dec</v>
      </c>
      <c r="C183" t="str">
        <f t="shared" si="5"/>
        <v>2004</v>
      </c>
    </row>
    <row r="184" spans="1:3" x14ac:dyDescent="0.25">
      <c r="A184" s="54">
        <v>36914</v>
      </c>
      <c r="B184" t="str">
        <f t="shared" si="4"/>
        <v>Jan</v>
      </c>
      <c r="C184" t="str">
        <f t="shared" si="5"/>
        <v>2001</v>
      </c>
    </row>
    <row r="185" spans="1:3" x14ac:dyDescent="0.25">
      <c r="A185" s="53">
        <v>44086</v>
      </c>
      <c r="B185" t="str">
        <f t="shared" si="4"/>
        <v>Sep</v>
      </c>
      <c r="C185" t="str">
        <f t="shared" si="5"/>
        <v>2020</v>
      </c>
    </row>
    <row r="186" spans="1:3" x14ac:dyDescent="0.25">
      <c r="A186" s="54">
        <v>36229</v>
      </c>
      <c r="B186" t="str">
        <f t="shared" si="4"/>
        <v>Mar</v>
      </c>
      <c r="C186" t="str">
        <f t="shared" si="5"/>
        <v>1999</v>
      </c>
    </row>
    <row r="187" spans="1:3" x14ac:dyDescent="0.25">
      <c r="A187" s="53">
        <v>43753</v>
      </c>
      <c r="B187" t="str">
        <f t="shared" si="4"/>
        <v>Oct</v>
      </c>
      <c r="C187" t="str">
        <f t="shared" si="5"/>
        <v>2019</v>
      </c>
    </row>
    <row r="188" spans="1:3" x14ac:dyDescent="0.25">
      <c r="A188" s="54">
        <v>42492</v>
      </c>
      <c r="B188" t="str">
        <f t="shared" si="4"/>
        <v>May</v>
      </c>
      <c r="C188" t="str">
        <f t="shared" si="5"/>
        <v>2016</v>
      </c>
    </row>
    <row r="189" spans="1:3" x14ac:dyDescent="0.25">
      <c r="A189" s="53">
        <v>43594</v>
      </c>
      <c r="B189" t="str">
        <f t="shared" si="4"/>
        <v>May</v>
      </c>
      <c r="C189" t="str">
        <f t="shared" si="5"/>
        <v>2019</v>
      </c>
    </row>
    <row r="190" spans="1:3" x14ac:dyDescent="0.25">
      <c r="A190" s="54">
        <v>42951</v>
      </c>
      <c r="B190" t="str">
        <f t="shared" si="4"/>
        <v>Aug</v>
      </c>
      <c r="C190" t="str">
        <f t="shared" si="5"/>
        <v>2017</v>
      </c>
    </row>
    <row r="191" spans="1:3" x14ac:dyDescent="0.25">
      <c r="A191" s="53">
        <v>37705</v>
      </c>
      <c r="B191" t="str">
        <f t="shared" si="4"/>
        <v>Mar</v>
      </c>
      <c r="C191" t="str">
        <f t="shared" si="5"/>
        <v>2003</v>
      </c>
    </row>
    <row r="192" spans="1:3" x14ac:dyDescent="0.25">
      <c r="A192" s="54">
        <v>38066</v>
      </c>
      <c r="B192" t="str">
        <f t="shared" si="4"/>
        <v>Mar</v>
      </c>
      <c r="C192" t="str">
        <f t="shared" si="5"/>
        <v>2004</v>
      </c>
    </row>
    <row r="193" spans="1:3" x14ac:dyDescent="0.25">
      <c r="A193" s="53">
        <v>36275</v>
      </c>
      <c r="B193" t="str">
        <f t="shared" si="4"/>
        <v>Apr</v>
      </c>
      <c r="C193" t="str">
        <f t="shared" si="5"/>
        <v>1999</v>
      </c>
    </row>
    <row r="194" spans="1:3" x14ac:dyDescent="0.25">
      <c r="A194" s="54">
        <v>35887</v>
      </c>
      <c r="B194" t="str">
        <f t="shared" ref="B194:B257" si="6">TEXT(A194,"MMM")</f>
        <v>Apr</v>
      </c>
      <c r="C194" t="str">
        <f t="shared" ref="C194:C257" si="7">TEXT(A194,"YYYY")</f>
        <v>1998</v>
      </c>
    </row>
    <row r="195" spans="1:3" x14ac:dyDescent="0.25">
      <c r="A195" s="53">
        <v>40540</v>
      </c>
      <c r="B195" t="str">
        <f t="shared" si="6"/>
        <v>Dec</v>
      </c>
      <c r="C195" t="str">
        <f t="shared" si="7"/>
        <v>2010</v>
      </c>
    </row>
    <row r="196" spans="1:3" x14ac:dyDescent="0.25">
      <c r="A196" s="54">
        <v>44274</v>
      </c>
      <c r="B196" t="str">
        <f t="shared" si="6"/>
        <v>Mar</v>
      </c>
      <c r="C196" t="str">
        <f t="shared" si="7"/>
        <v>2021</v>
      </c>
    </row>
    <row r="197" spans="1:3" x14ac:dyDescent="0.25">
      <c r="A197" s="53">
        <v>43272</v>
      </c>
      <c r="B197" t="str">
        <f t="shared" si="6"/>
        <v>Jun</v>
      </c>
      <c r="C197" t="str">
        <f t="shared" si="7"/>
        <v>2018</v>
      </c>
    </row>
    <row r="198" spans="1:3" x14ac:dyDescent="0.25">
      <c r="A198" s="54">
        <v>41692</v>
      </c>
      <c r="B198" t="str">
        <f t="shared" si="6"/>
        <v>Feb</v>
      </c>
      <c r="C198" t="str">
        <f t="shared" si="7"/>
        <v>2014</v>
      </c>
    </row>
    <row r="199" spans="1:3" x14ac:dyDescent="0.25">
      <c r="A199" s="53">
        <v>43818</v>
      </c>
      <c r="B199" t="str">
        <f t="shared" si="6"/>
        <v>Dec</v>
      </c>
      <c r="C199" t="str">
        <f t="shared" si="7"/>
        <v>2019</v>
      </c>
    </row>
    <row r="200" spans="1:3" x14ac:dyDescent="0.25">
      <c r="A200" s="54">
        <v>42634</v>
      </c>
      <c r="B200" t="str">
        <f t="shared" si="6"/>
        <v>Sep</v>
      </c>
      <c r="C200" t="str">
        <f t="shared" si="7"/>
        <v>2016</v>
      </c>
    </row>
    <row r="201" spans="1:3" x14ac:dyDescent="0.25">
      <c r="A201" s="53">
        <v>42866</v>
      </c>
      <c r="B201" t="str">
        <f t="shared" si="6"/>
        <v>May</v>
      </c>
      <c r="C201" t="str">
        <f t="shared" si="7"/>
        <v>2017</v>
      </c>
    </row>
    <row r="202" spans="1:3" x14ac:dyDescent="0.25">
      <c r="A202" s="54">
        <v>42164</v>
      </c>
      <c r="B202" t="str">
        <f t="shared" si="6"/>
        <v>Jun</v>
      </c>
      <c r="C202" t="str">
        <f t="shared" si="7"/>
        <v>2015</v>
      </c>
    </row>
    <row r="203" spans="1:3" x14ac:dyDescent="0.25">
      <c r="A203" s="53">
        <v>40826</v>
      </c>
      <c r="B203" t="str">
        <f t="shared" si="6"/>
        <v>Oct</v>
      </c>
      <c r="C203" t="str">
        <f t="shared" si="7"/>
        <v>2011</v>
      </c>
    </row>
    <row r="204" spans="1:3" x14ac:dyDescent="0.25">
      <c r="A204" s="54">
        <v>43850</v>
      </c>
      <c r="B204" t="str">
        <f t="shared" si="6"/>
        <v>Jan</v>
      </c>
      <c r="C204" t="str">
        <f t="shared" si="7"/>
        <v>2020</v>
      </c>
    </row>
    <row r="205" spans="1:3" x14ac:dyDescent="0.25">
      <c r="A205" s="53">
        <v>41879</v>
      </c>
      <c r="B205" t="str">
        <f t="shared" si="6"/>
        <v>Aug</v>
      </c>
      <c r="C205" t="str">
        <f t="shared" si="7"/>
        <v>2014</v>
      </c>
    </row>
    <row r="206" spans="1:3" x14ac:dyDescent="0.25">
      <c r="A206" s="54">
        <v>34176</v>
      </c>
      <c r="B206" t="str">
        <f t="shared" si="6"/>
        <v>Jul</v>
      </c>
      <c r="C206" t="str">
        <f t="shared" si="7"/>
        <v>1993</v>
      </c>
    </row>
    <row r="207" spans="1:3" x14ac:dyDescent="0.25">
      <c r="A207" s="53">
        <v>36442</v>
      </c>
      <c r="B207" t="str">
        <f t="shared" si="6"/>
        <v>Oct</v>
      </c>
      <c r="C207" t="str">
        <f t="shared" si="7"/>
        <v>1999</v>
      </c>
    </row>
    <row r="208" spans="1:3" x14ac:dyDescent="0.25">
      <c r="A208" s="54">
        <v>38168</v>
      </c>
      <c r="B208" t="str">
        <f t="shared" si="6"/>
        <v>Jun</v>
      </c>
      <c r="C208" t="str">
        <f t="shared" si="7"/>
        <v>2004</v>
      </c>
    </row>
    <row r="209" spans="1:3" x14ac:dyDescent="0.25">
      <c r="A209" s="53">
        <v>44556</v>
      </c>
      <c r="B209" t="str">
        <f t="shared" si="6"/>
        <v>Dec</v>
      </c>
      <c r="C209" t="str">
        <f t="shared" si="7"/>
        <v>2021</v>
      </c>
    </row>
    <row r="210" spans="1:3" x14ac:dyDescent="0.25">
      <c r="A210" s="54">
        <v>40681</v>
      </c>
      <c r="B210" t="str">
        <f t="shared" si="6"/>
        <v>May</v>
      </c>
      <c r="C210" t="str">
        <f t="shared" si="7"/>
        <v>2011</v>
      </c>
    </row>
    <row r="211" spans="1:3" x14ac:dyDescent="0.25">
      <c r="A211" s="53">
        <v>41769</v>
      </c>
      <c r="B211" t="str">
        <f t="shared" si="6"/>
        <v>May</v>
      </c>
      <c r="C211" t="str">
        <f t="shared" si="7"/>
        <v>2014</v>
      </c>
    </row>
    <row r="212" spans="1:3" x14ac:dyDescent="0.25">
      <c r="A212" s="54">
        <v>42810</v>
      </c>
      <c r="B212" t="str">
        <f t="shared" si="6"/>
        <v>Mar</v>
      </c>
      <c r="C212" t="str">
        <f t="shared" si="7"/>
        <v>2017</v>
      </c>
    </row>
    <row r="213" spans="1:3" x14ac:dyDescent="0.25">
      <c r="A213" s="53">
        <v>37733</v>
      </c>
      <c r="B213" t="str">
        <f t="shared" si="6"/>
        <v>Apr</v>
      </c>
      <c r="C213" t="str">
        <f t="shared" si="7"/>
        <v>2003</v>
      </c>
    </row>
    <row r="214" spans="1:3" x14ac:dyDescent="0.25">
      <c r="A214" s="54">
        <v>34388</v>
      </c>
      <c r="B214" t="str">
        <f t="shared" si="6"/>
        <v>Feb</v>
      </c>
      <c r="C214" t="str">
        <f t="shared" si="7"/>
        <v>1994</v>
      </c>
    </row>
    <row r="215" spans="1:3" x14ac:dyDescent="0.25">
      <c r="A215" s="53">
        <v>35990</v>
      </c>
      <c r="B215" t="str">
        <f t="shared" si="6"/>
        <v>Jul</v>
      </c>
      <c r="C215" t="str">
        <f t="shared" si="7"/>
        <v>1998</v>
      </c>
    </row>
    <row r="216" spans="1:3" x14ac:dyDescent="0.25">
      <c r="A216" s="54">
        <v>39506</v>
      </c>
      <c r="B216" t="str">
        <f t="shared" si="6"/>
        <v>Feb</v>
      </c>
      <c r="C216" t="str">
        <f t="shared" si="7"/>
        <v>2008</v>
      </c>
    </row>
    <row r="217" spans="1:3" x14ac:dyDescent="0.25">
      <c r="A217" s="53">
        <v>44078</v>
      </c>
      <c r="B217" t="str">
        <f t="shared" si="6"/>
        <v>Sep</v>
      </c>
      <c r="C217" t="str">
        <f t="shared" si="7"/>
        <v>2020</v>
      </c>
    </row>
    <row r="218" spans="1:3" x14ac:dyDescent="0.25">
      <c r="A218" s="54">
        <v>42740</v>
      </c>
      <c r="B218" t="str">
        <f t="shared" si="6"/>
        <v>Jan</v>
      </c>
      <c r="C218" t="str">
        <f t="shared" si="7"/>
        <v>2017</v>
      </c>
    </row>
    <row r="219" spans="1:3" x14ac:dyDescent="0.25">
      <c r="A219" s="53">
        <v>41294</v>
      </c>
      <c r="B219" t="str">
        <f t="shared" si="6"/>
        <v>Jan</v>
      </c>
      <c r="C219" t="str">
        <f t="shared" si="7"/>
        <v>2013</v>
      </c>
    </row>
    <row r="220" spans="1:3" x14ac:dyDescent="0.25">
      <c r="A220" s="54">
        <v>44237</v>
      </c>
      <c r="B220" t="str">
        <f t="shared" si="6"/>
        <v>Feb</v>
      </c>
      <c r="C220" t="str">
        <f t="shared" si="7"/>
        <v>2021</v>
      </c>
    </row>
    <row r="221" spans="1:3" x14ac:dyDescent="0.25">
      <c r="A221" s="53">
        <v>43165</v>
      </c>
      <c r="B221" t="str">
        <f t="shared" si="6"/>
        <v>Mar</v>
      </c>
      <c r="C221" t="str">
        <f t="shared" si="7"/>
        <v>2018</v>
      </c>
    </row>
    <row r="222" spans="1:3" x14ac:dyDescent="0.25">
      <c r="A222" s="54">
        <v>37855</v>
      </c>
      <c r="B222" t="str">
        <f t="shared" si="6"/>
        <v>Aug</v>
      </c>
      <c r="C222" t="str">
        <f t="shared" si="7"/>
        <v>2003</v>
      </c>
    </row>
    <row r="223" spans="1:3" x14ac:dyDescent="0.25">
      <c r="A223" s="53">
        <v>42753</v>
      </c>
      <c r="B223" t="str">
        <f t="shared" si="6"/>
        <v>Jan</v>
      </c>
      <c r="C223" t="str">
        <f t="shared" si="7"/>
        <v>2017</v>
      </c>
    </row>
    <row r="224" spans="1:3" x14ac:dyDescent="0.25">
      <c r="A224" s="54">
        <v>44380</v>
      </c>
      <c r="B224" t="str">
        <f t="shared" si="6"/>
        <v>Jul</v>
      </c>
      <c r="C224" t="str">
        <f t="shared" si="7"/>
        <v>2021</v>
      </c>
    </row>
    <row r="225" spans="1:3" x14ac:dyDescent="0.25">
      <c r="A225" s="53">
        <v>41789</v>
      </c>
      <c r="B225" t="str">
        <f t="shared" si="6"/>
        <v>May</v>
      </c>
      <c r="C225" t="str">
        <f t="shared" si="7"/>
        <v>2014</v>
      </c>
    </row>
    <row r="226" spans="1:3" x14ac:dyDescent="0.25">
      <c r="A226" s="54">
        <v>40563</v>
      </c>
      <c r="B226" t="str">
        <f t="shared" si="6"/>
        <v>Jan</v>
      </c>
      <c r="C226" t="str">
        <f t="shared" si="7"/>
        <v>2011</v>
      </c>
    </row>
    <row r="227" spans="1:3" x14ac:dyDescent="0.25">
      <c r="A227" s="53">
        <v>44283</v>
      </c>
      <c r="B227" t="str">
        <f t="shared" si="6"/>
        <v>Mar</v>
      </c>
      <c r="C227" t="str">
        <f t="shared" si="7"/>
        <v>2021</v>
      </c>
    </row>
    <row r="228" spans="1:3" x14ac:dyDescent="0.25">
      <c r="A228" s="54">
        <v>36993</v>
      </c>
      <c r="B228" t="str">
        <f t="shared" si="6"/>
        <v>Apr</v>
      </c>
      <c r="C228" t="str">
        <f t="shared" si="7"/>
        <v>2001</v>
      </c>
    </row>
    <row r="229" spans="1:3" x14ac:dyDescent="0.25">
      <c r="A229" s="53">
        <v>40060</v>
      </c>
      <c r="B229" t="str">
        <f t="shared" si="6"/>
        <v>Sep</v>
      </c>
      <c r="C229" t="str">
        <f t="shared" si="7"/>
        <v>2009</v>
      </c>
    </row>
    <row r="230" spans="1:3" x14ac:dyDescent="0.25">
      <c r="A230" s="54">
        <v>35996</v>
      </c>
      <c r="B230" t="str">
        <f t="shared" si="6"/>
        <v>Jul</v>
      </c>
      <c r="C230" t="str">
        <f t="shared" si="7"/>
        <v>1998</v>
      </c>
    </row>
    <row r="231" spans="1:3" x14ac:dyDescent="0.25">
      <c r="A231" s="53">
        <v>42078</v>
      </c>
      <c r="B231" t="str">
        <f t="shared" si="6"/>
        <v>Mar</v>
      </c>
      <c r="C231" t="str">
        <f t="shared" si="7"/>
        <v>2015</v>
      </c>
    </row>
    <row r="232" spans="1:3" x14ac:dyDescent="0.25">
      <c r="A232" s="54">
        <v>42867</v>
      </c>
      <c r="B232" t="str">
        <f t="shared" si="6"/>
        <v>May</v>
      </c>
      <c r="C232" t="str">
        <f t="shared" si="7"/>
        <v>2017</v>
      </c>
    </row>
    <row r="233" spans="1:3" x14ac:dyDescent="0.25">
      <c r="A233" s="53">
        <v>44181</v>
      </c>
      <c r="B233" t="str">
        <f t="shared" si="6"/>
        <v>Dec</v>
      </c>
      <c r="C233" t="str">
        <f t="shared" si="7"/>
        <v>2020</v>
      </c>
    </row>
    <row r="234" spans="1:3" x14ac:dyDescent="0.25">
      <c r="A234" s="54">
        <v>34746</v>
      </c>
      <c r="B234" t="str">
        <f t="shared" si="6"/>
        <v>Feb</v>
      </c>
      <c r="C234" t="str">
        <f t="shared" si="7"/>
        <v>1995</v>
      </c>
    </row>
    <row r="235" spans="1:3" x14ac:dyDescent="0.25">
      <c r="A235" s="53">
        <v>44235</v>
      </c>
      <c r="B235" t="str">
        <f t="shared" si="6"/>
        <v>Feb</v>
      </c>
      <c r="C235" t="str">
        <f t="shared" si="7"/>
        <v>2021</v>
      </c>
    </row>
    <row r="236" spans="1:3" x14ac:dyDescent="0.25">
      <c r="A236" s="54">
        <v>43062</v>
      </c>
      <c r="B236" t="str">
        <f t="shared" si="6"/>
        <v>Nov</v>
      </c>
      <c r="C236" t="str">
        <f t="shared" si="7"/>
        <v>2017</v>
      </c>
    </row>
    <row r="237" spans="1:3" x14ac:dyDescent="0.25">
      <c r="A237" s="53">
        <v>41085</v>
      </c>
      <c r="B237" t="str">
        <f t="shared" si="6"/>
        <v>Jun</v>
      </c>
      <c r="C237" t="str">
        <f t="shared" si="7"/>
        <v>2012</v>
      </c>
    </row>
    <row r="238" spans="1:3" x14ac:dyDescent="0.25">
      <c r="A238" s="54">
        <v>41773</v>
      </c>
      <c r="B238" t="str">
        <f t="shared" si="6"/>
        <v>May</v>
      </c>
      <c r="C238" t="str">
        <f t="shared" si="7"/>
        <v>2014</v>
      </c>
    </row>
    <row r="239" spans="1:3" x14ac:dyDescent="0.25">
      <c r="A239" s="53">
        <v>41315</v>
      </c>
      <c r="B239" t="str">
        <f t="shared" si="6"/>
        <v>Feb</v>
      </c>
      <c r="C239" t="str">
        <f t="shared" si="7"/>
        <v>2013</v>
      </c>
    </row>
    <row r="240" spans="1:3" x14ac:dyDescent="0.25">
      <c r="A240" s="54">
        <v>39379</v>
      </c>
      <c r="B240" t="str">
        <f t="shared" si="6"/>
        <v>Oct</v>
      </c>
      <c r="C240" t="str">
        <f t="shared" si="7"/>
        <v>2007</v>
      </c>
    </row>
    <row r="241" spans="1:3" x14ac:dyDescent="0.25">
      <c r="A241" s="53">
        <v>41594</v>
      </c>
      <c r="B241" t="str">
        <f t="shared" si="6"/>
        <v>Nov</v>
      </c>
      <c r="C241" t="str">
        <f t="shared" si="7"/>
        <v>2013</v>
      </c>
    </row>
    <row r="242" spans="1:3" x14ac:dyDescent="0.25">
      <c r="A242" s="54">
        <v>39912</v>
      </c>
      <c r="B242" t="str">
        <f t="shared" si="6"/>
        <v>Apr</v>
      </c>
      <c r="C242" t="str">
        <f t="shared" si="7"/>
        <v>2009</v>
      </c>
    </row>
    <row r="243" spans="1:3" x14ac:dyDescent="0.25">
      <c r="A243" s="53">
        <v>44069</v>
      </c>
      <c r="B243" t="str">
        <f t="shared" si="6"/>
        <v>Aug</v>
      </c>
      <c r="C243" t="str">
        <f t="shared" si="7"/>
        <v>2020</v>
      </c>
    </row>
    <row r="244" spans="1:3" x14ac:dyDescent="0.25">
      <c r="A244" s="54">
        <v>39568</v>
      </c>
      <c r="B244" t="str">
        <f t="shared" si="6"/>
        <v>Apr</v>
      </c>
      <c r="C244" t="str">
        <f t="shared" si="7"/>
        <v>2008</v>
      </c>
    </row>
    <row r="245" spans="1:3" x14ac:dyDescent="0.25">
      <c r="A245" s="53">
        <v>38748</v>
      </c>
      <c r="B245" t="str">
        <f t="shared" si="6"/>
        <v>Jan</v>
      </c>
      <c r="C245" t="str">
        <f t="shared" si="7"/>
        <v>2006</v>
      </c>
    </row>
    <row r="246" spans="1:3" x14ac:dyDescent="0.25">
      <c r="A246" s="54">
        <v>41329</v>
      </c>
      <c r="B246" t="str">
        <f t="shared" si="6"/>
        <v>Feb</v>
      </c>
      <c r="C246" t="str">
        <f t="shared" si="7"/>
        <v>2013</v>
      </c>
    </row>
    <row r="247" spans="1:3" x14ac:dyDescent="0.25">
      <c r="A247" s="53">
        <v>39544</v>
      </c>
      <c r="B247" t="str">
        <f t="shared" si="6"/>
        <v>Apr</v>
      </c>
      <c r="C247" t="str">
        <f t="shared" si="7"/>
        <v>2008</v>
      </c>
    </row>
    <row r="248" spans="1:3" x14ac:dyDescent="0.25">
      <c r="A248" s="54">
        <v>36983</v>
      </c>
      <c r="B248" t="str">
        <f t="shared" si="6"/>
        <v>Apr</v>
      </c>
      <c r="C248" t="str">
        <f t="shared" si="7"/>
        <v>2001</v>
      </c>
    </row>
    <row r="249" spans="1:3" x14ac:dyDescent="0.25">
      <c r="A249" s="53">
        <v>37316</v>
      </c>
      <c r="B249" t="str">
        <f t="shared" si="6"/>
        <v>Mar</v>
      </c>
      <c r="C249" t="str">
        <f t="shared" si="7"/>
        <v>2002</v>
      </c>
    </row>
    <row r="250" spans="1:3" x14ac:dyDescent="0.25">
      <c r="A250" s="54">
        <v>38004</v>
      </c>
      <c r="B250" t="str">
        <f t="shared" si="6"/>
        <v>Jan</v>
      </c>
      <c r="C250" t="str">
        <f t="shared" si="7"/>
        <v>2004</v>
      </c>
    </row>
    <row r="251" spans="1:3" x14ac:dyDescent="0.25">
      <c r="A251" s="53">
        <v>42972</v>
      </c>
      <c r="B251" t="str">
        <f t="shared" si="6"/>
        <v>Aug</v>
      </c>
      <c r="C251" t="str">
        <f t="shared" si="7"/>
        <v>2017</v>
      </c>
    </row>
    <row r="252" spans="1:3" x14ac:dyDescent="0.25">
      <c r="A252" s="54">
        <v>40552</v>
      </c>
      <c r="B252" t="str">
        <f t="shared" si="6"/>
        <v>Jan</v>
      </c>
      <c r="C252" t="str">
        <f t="shared" si="7"/>
        <v>2011</v>
      </c>
    </row>
    <row r="253" spans="1:3" x14ac:dyDescent="0.25">
      <c r="A253" s="53">
        <v>41712</v>
      </c>
      <c r="B253" t="str">
        <f t="shared" si="6"/>
        <v>Mar</v>
      </c>
      <c r="C253" t="str">
        <f t="shared" si="7"/>
        <v>2014</v>
      </c>
    </row>
    <row r="254" spans="1:3" x14ac:dyDescent="0.25">
      <c r="A254" s="54">
        <v>43229</v>
      </c>
      <c r="B254" t="str">
        <f t="shared" si="6"/>
        <v>May</v>
      </c>
      <c r="C254" t="str">
        <f t="shared" si="7"/>
        <v>2018</v>
      </c>
    </row>
    <row r="255" spans="1:3" x14ac:dyDescent="0.25">
      <c r="A255" s="53">
        <v>41451</v>
      </c>
      <c r="B255" t="str">
        <f t="shared" si="6"/>
        <v>Jun</v>
      </c>
      <c r="C255" t="str">
        <f t="shared" si="7"/>
        <v>2013</v>
      </c>
    </row>
    <row r="256" spans="1:3" x14ac:dyDescent="0.25">
      <c r="A256" s="54">
        <v>38454</v>
      </c>
      <c r="B256" t="str">
        <f t="shared" si="6"/>
        <v>Apr</v>
      </c>
      <c r="C256" t="str">
        <f t="shared" si="7"/>
        <v>2005</v>
      </c>
    </row>
    <row r="257" spans="1:3" x14ac:dyDescent="0.25">
      <c r="A257" s="53">
        <v>33875</v>
      </c>
      <c r="B257" t="str">
        <f t="shared" si="6"/>
        <v>Sep</v>
      </c>
      <c r="C257" t="str">
        <f t="shared" si="7"/>
        <v>1992</v>
      </c>
    </row>
    <row r="258" spans="1:3" x14ac:dyDescent="0.25">
      <c r="A258" s="54">
        <v>38130</v>
      </c>
      <c r="B258" t="str">
        <f t="shared" ref="B258:B321" si="8">TEXT(A258,"MMM")</f>
        <v>May</v>
      </c>
      <c r="C258" t="str">
        <f t="shared" ref="C258:C321" si="9">TEXT(A258,"YYYY")</f>
        <v>2004</v>
      </c>
    </row>
    <row r="259" spans="1:3" x14ac:dyDescent="0.25">
      <c r="A259" s="53">
        <v>43224</v>
      </c>
      <c r="B259" t="str">
        <f t="shared" si="8"/>
        <v>May</v>
      </c>
      <c r="C259" t="str">
        <f t="shared" si="9"/>
        <v>2018</v>
      </c>
    </row>
    <row r="260" spans="1:3" x14ac:dyDescent="0.25">
      <c r="A260" s="54">
        <v>43447</v>
      </c>
      <c r="B260" t="str">
        <f t="shared" si="8"/>
        <v>Dec</v>
      </c>
      <c r="C260" t="str">
        <f t="shared" si="9"/>
        <v>2018</v>
      </c>
    </row>
    <row r="261" spans="1:3" x14ac:dyDescent="0.25">
      <c r="A261" s="53">
        <v>44545</v>
      </c>
      <c r="B261" t="str">
        <f t="shared" si="8"/>
        <v>Dec</v>
      </c>
      <c r="C261" t="str">
        <f t="shared" si="9"/>
        <v>2021</v>
      </c>
    </row>
    <row r="262" spans="1:3" x14ac:dyDescent="0.25">
      <c r="A262" s="54">
        <v>38301</v>
      </c>
      <c r="B262" t="str">
        <f t="shared" si="8"/>
        <v>Nov</v>
      </c>
      <c r="C262" t="str">
        <f t="shared" si="9"/>
        <v>2004</v>
      </c>
    </row>
    <row r="263" spans="1:3" x14ac:dyDescent="0.25">
      <c r="A263" s="53">
        <v>38219</v>
      </c>
      <c r="B263" t="str">
        <f t="shared" si="8"/>
        <v>Aug</v>
      </c>
      <c r="C263" t="str">
        <f t="shared" si="9"/>
        <v>2004</v>
      </c>
    </row>
    <row r="264" spans="1:3" x14ac:dyDescent="0.25">
      <c r="A264" s="54">
        <v>43673</v>
      </c>
      <c r="B264" t="str">
        <f t="shared" si="8"/>
        <v>Jul</v>
      </c>
      <c r="C264" t="str">
        <f t="shared" si="9"/>
        <v>2019</v>
      </c>
    </row>
    <row r="265" spans="1:3" x14ac:dyDescent="0.25">
      <c r="A265" s="53">
        <v>41208</v>
      </c>
      <c r="B265" t="str">
        <f t="shared" si="8"/>
        <v>Oct</v>
      </c>
      <c r="C265" t="str">
        <f t="shared" si="9"/>
        <v>2012</v>
      </c>
    </row>
    <row r="266" spans="1:3" x14ac:dyDescent="0.25">
      <c r="A266" s="54">
        <v>44034</v>
      </c>
      <c r="B266" t="str">
        <f t="shared" si="8"/>
        <v>Jul</v>
      </c>
      <c r="C266" t="str">
        <f t="shared" si="9"/>
        <v>2020</v>
      </c>
    </row>
    <row r="267" spans="1:3" x14ac:dyDescent="0.25">
      <c r="A267" s="53">
        <v>42819</v>
      </c>
      <c r="B267" t="str">
        <f t="shared" si="8"/>
        <v>Mar</v>
      </c>
      <c r="C267" t="str">
        <f t="shared" si="9"/>
        <v>2017</v>
      </c>
    </row>
    <row r="268" spans="1:3" x14ac:dyDescent="0.25">
      <c r="A268" s="54">
        <v>43752</v>
      </c>
      <c r="B268" t="str">
        <f t="shared" si="8"/>
        <v>Oct</v>
      </c>
      <c r="C268" t="str">
        <f t="shared" si="9"/>
        <v>2019</v>
      </c>
    </row>
    <row r="269" spans="1:3" x14ac:dyDescent="0.25">
      <c r="A269" s="53">
        <v>38540</v>
      </c>
      <c r="B269" t="str">
        <f t="shared" si="8"/>
        <v>Jul</v>
      </c>
      <c r="C269" t="str">
        <f t="shared" si="9"/>
        <v>2005</v>
      </c>
    </row>
    <row r="270" spans="1:3" x14ac:dyDescent="0.25">
      <c r="A270" s="54">
        <v>43010</v>
      </c>
      <c r="B270" t="str">
        <f t="shared" si="8"/>
        <v>Oct</v>
      </c>
      <c r="C270" t="str">
        <f t="shared" si="9"/>
        <v>2017</v>
      </c>
    </row>
    <row r="271" spans="1:3" x14ac:dyDescent="0.25">
      <c r="A271" s="53">
        <v>37755</v>
      </c>
      <c r="B271" t="str">
        <f t="shared" si="8"/>
        <v>May</v>
      </c>
      <c r="C271" t="str">
        <f t="shared" si="9"/>
        <v>2003</v>
      </c>
    </row>
    <row r="272" spans="1:3" x14ac:dyDescent="0.25">
      <c r="A272" s="54">
        <v>34999</v>
      </c>
      <c r="B272" t="str">
        <f t="shared" si="8"/>
        <v>Oct</v>
      </c>
      <c r="C272" t="str">
        <f t="shared" si="9"/>
        <v>1995</v>
      </c>
    </row>
    <row r="273" spans="1:3" x14ac:dyDescent="0.25">
      <c r="A273" s="53">
        <v>41528</v>
      </c>
      <c r="B273" t="str">
        <f t="shared" si="8"/>
        <v>Sep</v>
      </c>
      <c r="C273" t="str">
        <f t="shared" si="9"/>
        <v>2013</v>
      </c>
    </row>
    <row r="274" spans="1:3" x14ac:dyDescent="0.25">
      <c r="A274" s="54">
        <v>44267</v>
      </c>
      <c r="B274" t="str">
        <f t="shared" si="8"/>
        <v>Mar</v>
      </c>
      <c r="C274" t="str">
        <f t="shared" si="9"/>
        <v>2021</v>
      </c>
    </row>
    <row r="275" spans="1:3" x14ac:dyDescent="0.25">
      <c r="A275" s="53">
        <v>39634</v>
      </c>
      <c r="B275" t="str">
        <f t="shared" si="8"/>
        <v>Jul</v>
      </c>
      <c r="C275" t="str">
        <f t="shared" si="9"/>
        <v>2008</v>
      </c>
    </row>
    <row r="276" spans="1:3" x14ac:dyDescent="0.25">
      <c r="A276" s="54">
        <v>35187</v>
      </c>
      <c r="B276" t="str">
        <f t="shared" si="8"/>
        <v>May</v>
      </c>
      <c r="C276" t="str">
        <f t="shared" si="9"/>
        <v>1996</v>
      </c>
    </row>
    <row r="277" spans="1:3" x14ac:dyDescent="0.25">
      <c r="A277" s="53">
        <v>40360</v>
      </c>
      <c r="B277" t="str">
        <f t="shared" si="8"/>
        <v>Jul</v>
      </c>
      <c r="C277" t="str">
        <f t="shared" si="9"/>
        <v>2010</v>
      </c>
    </row>
    <row r="278" spans="1:3" x14ac:dyDescent="0.25">
      <c r="A278" s="54">
        <v>35242</v>
      </c>
      <c r="B278" t="str">
        <f t="shared" si="8"/>
        <v>Jun</v>
      </c>
      <c r="C278" t="str">
        <f t="shared" si="9"/>
        <v>1996</v>
      </c>
    </row>
    <row r="279" spans="1:3" x14ac:dyDescent="0.25">
      <c r="A279" s="53">
        <v>38218</v>
      </c>
      <c r="B279" t="str">
        <f t="shared" si="8"/>
        <v>Aug</v>
      </c>
      <c r="C279" t="str">
        <f t="shared" si="9"/>
        <v>2004</v>
      </c>
    </row>
    <row r="280" spans="1:3" x14ac:dyDescent="0.25">
      <c r="A280" s="54">
        <v>38093</v>
      </c>
      <c r="B280" t="str">
        <f t="shared" si="8"/>
        <v>Apr</v>
      </c>
      <c r="C280" t="str">
        <f t="shared" si="9"/>
        <v>2004</v>
      </c>
    </row>
    <row r="281" spans="1:3" x14ac:dyDescent="0.25">
      <c r="A281" s="53">
        <v>42512</v>
      </c>
      <c r="B281" t="str">
        <f t="shared" si="8"/>
        <v>May</v>
      </c>
      <c r="C281" t="str">
        <f t="shared" si="9"/>
        <v>2016</v>
      </c>
    </row>
    <row r="282" spans="1:3" x14ac:dyDescent="0.25">
      <c r="A282" s="54">
        <v>44143</v>
      </c>
      <c r="B282" t="str">
        <f t="shared" si="8"/>
        <v>Nov</v>
      </c>
      <c r="C282" t="str">
        <f t="shared" si="9"/>
        <v>2020</v>
      </c>
    </row>
    <row r="283" spans="1:3" x14ac:dyDescent="0.25">
      <c r="A283" s="53">
        <v>44022</v>
      </c>
      <c r="B283" t="str">
        <f t="shared" si="8"/>
        <v>Jul</v>
      </c>
      <c r="C283" t="str">
        <f t="shared" si="9"/>
        <v>2020</v>
      </c>
    </row>
    <row r="284" spans="1:3" x14ac:dyDescent="0.25">
      <c r="A284" s="54">
        <v>42992</v>
      </c>
      <c r="B284" t="str">
        <f t="shared" si="8"/>
        <v>Sep</v>
      </c>
      <c r="C284" t="str">
        <f t="shared" si="9"/>
        <v>2017</v>
      </c>
    </row>
    <row r="285" spans="1:3" x14ac:dyDescent="0.25">
      <c r="A285" s="53">
        <v>41071</v>
      </c>
      <c r="B285" t="str">
        <f t="shared" si="8"/>
        <v>Jun</v>
      </c>
      <c r="C285" t="str">
        <f t="shared" si="9"/>
        <v>2012</v>
      </c>
    </row>
    <row r="286" spans="1:3" x14ac:dyDescent="0.25">
      <c r="A286" s="54">
        <v>41543</v>
      </c>
      <c r="B286" t="str">
        <f t="shared" si="8"/>
        <v>Sep</v>
      </c>
      <c r="C286" t="str">
        <f t="shared" si="9"/>
        <v>2013</v>
      </c>
    </row>
    <row r="287" spans="1:3" x14ac:dyDescent="0.25">
      <c r="A287" s="53">
        <v>44297</v>
      </c>
      <c r="B287" t="str">
        <f t="shared" si="8"/>
        <v>Apr</v>
      </c>
      <c r="C287" t="str">
        <f t="shared" si="9"/>
        <v>2021</v>
      </c>
    </row>
    <row r="288" spans="1:3" x14ac:dyDescent="0.25">
      <c r="A288" s="54">
        <v>42533</v>
      </c>
      <c r="B288" t="str">
        <f t="shared" si="8"/>
        <v>Jun</v>
      </c>
      <c r="C288" t="str">
        <f t="shared" si="9"/>
        <v>2016</v>
      </c>
    </row>
    <row r="289" spans="1:3" x14ac:dyDescent="0.25">
      <c r="A289" s="53">
        <v>44030</v>
      </c>
      <c r="B289" t="str">
        <f t="shared" si="8"/>
        <v>Jul</v>
      </c>
      <c r="C289" t="str">
        <f t="shared" si="9"/>
        <v>2020</v>
      </c>
    </row>
    <row r="290" spans="1:3" x14ac:dyDescent="0.25">
      <c r="A290" s="54">
        <v>38521</v>
      </c>
      <c r="B290" t="str">
        <f t="shared" si="8"/>
        <v>Jun</v>
      </c>
      <c r="C290" t="str">
        <f t="shared" si="9"/>
        <v>2005</v>
      </c>
    </row>
    <row r="291" spans="1:3" x14ac:dyDescent="0.25">
      <c r="A291" s="53">
        <v>39382</v>
      </c>
      <c r="B291" t="str">
        <f t="shared" si="8"/>
        <v>Oct</v>
      </c>
      <c r="C291" t="str">
        <f t="shared" si="9"/>
        <v>2007</v>
      </c>
    </row>
    <row r="292" spans="1:3" x14ac:dyDescent="0.25">
      <c r="A292" s="54">
        <v>44251</v>
      </c>
      <c r="B292" t="str">
        <f t="shared" si="8"/>
        <v>Feb</v>
      </c>
      <c r="C292" t="str">
        <f t="shared" si="9"/>
        <v>2021</v>
      </c>
    </row>
    <row r="293" spans="1:3" x14ac:dyDescent="0.25">
      <c r="A293" s="53">
        <v>36826</v>
      </c>
      <c r="B293" t="str">
        <f t="shared" si="8"/>
        <v>Oct</v>
      </c>
      <c r="C293" t="str">
        <f t="shared" si="9"/>
        <v>2000</v>
      </c>
    </row>
    <row r="294" spans="1:3" x14ac:dyDescent="0.25">
      <c r="A294" s="54">
        <v>42384</v>
      </c>
      <c r="B294" t="str">
        <f t="shared" si="8"/>
        <v>Jan</v>
      </c>
      <c r="C294" t="str">
        <f t="shared" si="9"/>
        <v>2016</v>
      </c>
    </row>
    <row r="295" spans="1:3" x14ac:dyDescent="0.25">
      <c r="A295" s="53">
        <v>38792</v>
      </c>
      <c r="B295" t="str">
        <f t="shared" si="8"/>
        <v>Mar</v>
      </c>
      <c r="C295" t="str">
        <f t="shared" si="9"/>
        <v>2006</v>
      </c>
    </row>
    <row r="296" spans="1:3" x14ac:dyDescent="0.25">
      <c r="A296" s="54">
        <v>42667</v>
      </c>
      <c r="B296" t="str">
        <f t="shared" si="8"/>
        <v>Oct</v>
      </c>
      <c r="C296" t="str">
        <f t="shared" si="9"/>
        <v>2016</v>
      </c>
    </row>
    <row r="297" spans="1:3" x14ac:dyDescent="0.25">
      <c r="A297" s="53">
        <v>44482</v>
      </c>
      <c r="B297" t="str">
        <f t="shared" si="8"/>
        <v>Oct</v>
      </c>
      <c r="C297" t="str">
        <f t="shared" si="9"/>
        <v>2021</v>
      </c>
    </row>
    <row r="298" spans="1:3" x14ac:dyDescent="0.25">
      <c r="A298" s="54">
        <v>44214</v>
      </c>
      <c r="B298" t="str">
        <f t="shared" si="8"/>
        <v>Jan</v>
      </c>
      <c r="C298" t="str">
        <f t="shared" si="9"/>
        <v>2021</v>
      </c>
    </row>
    <row r="299" spans="1:3" x14ac:dyDescent="0.25">
      <c r="A299" s="53">
        <v>40418</v>
      </c>
      <c r="B299" t="str">
        <f t="shared" si="8"/>
        <v>Aug</v>
      </c>
      <c r="C299" t="str">
        <f t="shared" si="9"/>
        <v>2010</v>
      </c>
    </row>
    <row r="300" spans="1:3" x14ac:dyDescent="0.25">
      <c r="A300" s="54">
        <v>42195</v>
      </c>
      <c r="B300" t="str">
        <f t="shared" si="8"/>
        <v>Jul</v>
      </c>
      <c r="C300" t="str">
        <f t="shared" si="9"/>
        <v>2015</v>
      </c>
    </row>
    <row r="301" spans="1:3" x14ac:dyDescent="0.25">
      <c r="A301" s="53">
        <v>41525</v>
      </c>
      <c r="B301" t="str">
        <f t="shared" si="8"/>
        <v>Sep</v>
      </c>
      <c r="C301" t="str">
        <f t="shared" si="9"/>
        <v>2013</v>
      </c>
    </row>
    <row r="302" spans="1:3" x14ac:dyDescent="0.25">
      <c r="A302" s="54">
        <v>44113</v>
      </c>
      <c r="B302" t="str">
        <f t="shared" si="8"/>
        <v>Oct</v>
      </c>
      <c r="C302" t="str">
        <f t="shared" si="9"/>
        <v>2020</v>
      </c>
    </row>
    <row r="303" spans="1:3" x14ac:dyDescent="0.25">
      <c r="A303" s="53">
        <v>43844</v>
      </c>
      <c r="B303" t="str">
        <f t="shared" si="8"/>
        <v>Jan</v>
      </c>
      <c r="C303" t="str">
        <f t="shared" si="9"/>
        <v>2020</v>
      </c>
    </row>
    <row r="304" spans="1:3" x14ac:dyDescent="0.25">
      <c r="A304" s="54">
        <v>42995</v>
      </c>
      <c r="B304" t="str">
        <f t="shared" si="8"/>
        <v>Sep</v>
      </c>
      <c r="C304" t="str">
        <f t="shared" si="9"/>
        <v>2017</v>
      </c>
    </row>
    <row r="305" spans="1:3" x14ac:dyDescent="0.25">
      <c r="A305" s="53">
        <v>38271</v>
      </c>
      <c r="B305" t="str">
        <f t="shared" si="8"/>
        <v>Oct</v>
      </c>
      <c r="C305" t="str">
        <f t="shared" si="9"/>
        <v>2004</v>
      </c>
    </row>
    <row r="306" spans="1:3" x14ac:dyDescent="0.25">
      <c r="A306" s="54">
        <v>42266</v>
      </c>
      <c r="B306" t="str">
        <f t="shared" si="8"/>
        <v>Sep</v>
      </c>
      <c r="C306" t="str">
        <f t="shared" si="9"/>
        <v>2015</v>
      </c>
    </row>
    <row r="307" spans="1:3" x14ac:dyDescent="0.25">
      <c r="A307" s="53">
        <v>37962</v>
      </c>
      <c r="B307" t="str">
        <f t="shared" si="8"/>
        <v>Dec</v>
      </c>
      <c r="C307" t="str">
        <f t="shared" si="9"/>
        <v>2003</v>
      </c>
    </row>
    <row r="308" spans="1:3" x14ac:dyDescent="0.25">
      <c r="A308" s="54">
        <v>44405</v>
      </c>
      <c r="B308" t="str">
        <f t="shared" si="8"/>
        <v>Jul</v>
      </c>
      <c r="C308" t="str">
        <f t="shared" si="9"/>
        <v>2021</v>
      </c>
    </row>
    <row r="309" spans="1:3" x14ac:dyDescent="0.25">
      <c r="A309" s="53">
        <v>39689</v>
      </c>
      <c r="B309" t="str">
        <f t="shared" si="8"/>
        <v>Aug</v>
      </c>
      <c r="C309" t="str">
        <f t="shared" si="9"/>
        <v>2008</v>
      </c>
    </row>
    <row r="310" spans="1:3" x14ac:dyDescent="0.25">
      <c r="A310" s="54">
        <v>40522</v>
      </c>
      <c r="B310" t="str">
        <f t="shared" si="8"/>
        <v>Dec</v>
      </c>
      <c r="C310" t="str">
        <f t="shared" si="9"/>
        <v>2010</v>
      </c>
    </row>
    <row r="311" spans="1:3" x14ac:dyDescent="0.25">
      <c r="A311" s="53">
        <v>42347</v>
      </c>
      <c r="B311" t="str">
        <f t="shared" si="8"/>
        <v>Dec</v>
      </c>
      <c r="C311" t="str">
        <f t="shared" si="9"/>
        <v>2015</v>
      </c>
    </row>
    <row r="312" spans="1:3" x14ac:dyDescent="0.25">
      <c r="A312" s="54">
        <v>39063</v>
      </c>
      <c r="B312" t="str">
        <f t="shared" si="8"/>
        <v>Dec</v>
      </c>
      <c r="C312" t="str">
        <f t="shared" si="9"/>
        <v>2006</v>
      </c>
    </row>
    <row r="313" spans="1:3" x14ac:dyDescent="0.25">
      <c r="A313" s="53">
        <v>41379</v>
      </c>
      <c r="B313" t="str">
        <f t="shared" si="8"/>
        <v>Apr</v>
      </c>
      <c r="C313" t="str">
        <f t="shared" si="9"/>
        <v>2013</v>
      </c>
    </row>
    <row r="314" spans="1:3" x14ac:dyDescent="0.25">
      <c r="A314" s="54">
        <v>38513</v>
      </c>
      <c r="B314" t="str">
        <f t="shared" si="8"/>
        <v>Jun</v>
      </c>
      <c r="C314" t="str">
        <f t="shared" si="9"/>
        <v>2005</v>
      </c>
    </row>
    <row r="315" spans="1:3" x14ac:dyDescent="0.25">
      <c r="A315" s="53">
        <v>40810</v>
      </c>
      <c r="B315" t="str">
        <f t="shared" si="8"/>
        <v>Sep</v>
      </c>
      <c r="C315" t="str">
        <f t="shared" si="9"/>
        <v>2011</v>
      </c>
    </row>
    <row r="316" spans="1:3" x14ac:dyDescent="0.25">
      <c r="A316" s="54">
        <v>39332</v>
      </c>
      <c r="B316" t="str">
        <f t="shared" si="8"/>
        <v>Sep</v>
      </c>
      <c r="C316" t="str">
        <f t="shared" si="9"/>
        <v>2007</v>
      </c>
    </row>
    <row r="317" spans="1:3" x14ac:dyDescent="0.25">
      <c r="A317" s="53">
        <v>43147</v>
      </c>
      <c r="B317" t="str">
        <f t="shared" si="8"/>
        <v>Feb</v>
      </c>
      <c r="C317" t="str">
        <f t="shared" si="9"/>
        <v>2018</v>
      </c>
    </row>
    <row r="318" spans="1:3" x14ac:dyDescent="0.25">
      <c r="A318" s="54">
        <v>43253</v>
      </c>
      <c r="B318" t="str">
        <f t="shared" si="8"/>
        <v>Jun</v>
      </c>
      <c r="C318" t="str">
        <f t="shared" si="9"/>
        <v>2018</v>
      </c>
    </row>
    <row r="319" spans="1:3" x14ac:dyDescent="0.25">
      <c r="A319" s="53">
        <v>42197</v>
      </c>
      <c r="B319" t="str">
        <f t="shared" si="8"/>
        <v>Jul</v>
      </c>
      <c r="C319" t="str">
        <f t="shared" si="9"/>
        <v>2015</v>
      </c>
    </row>
    <row r="320" spans="1:3" x14ac:dyDescent="0.25">
      <c r="A320" s="54">
        <v>42168</v>
      </c>
      <c r="B320" t="str">
        <f t="shared" si="8"/>
        <v>Jun</v>
      </c>
      <c r="C320" t="str">
        <f t="shared" si="9"/>
        <v>2015</v>
      </c>
    </row>
    <row r="321" spans="1:3" x14ac:dyDescent="0.25">
      <c r="A321" s="53">
        <v>34915</v>
      </c>
      <c r="B321" t="str">
        <f t="shared" si="8"/>
        <v>Aug</v>
      </c>
      <c r="C321" t="str">
        <f t="shared" si="9"/>
        <v>1995</v>
      </c>
    </row>
    <row r="322" spans="1:3" x14ac:dyDescent="0.25">
      <c r="A322" s="54">
        <v>43863</v>
      </c>
      <c r="B322" t="str">
        <f t="shared" ref="B322:B385" si="10">TEXT(A322,"MMM")</f>
        <v>Feb</v>
      </c>
      <c r="C322" t="str">
        <f t="shared" ref="C322:C385" si="11">TEXT(A322,"YYYY")</f>
        <v>2020</v>
      </c>
    </row>
    <row r="323" spans="1:3" x14ac:dyDescent="0.25">
      <c r="A323" s="53">
        <v>43635</v>
      </c>
      <c r="B323" t="str">
        <f t="shared" si="10"/>
        <v>Jun</v>
      </c>
      <c r="C323" t="str">
        <f t="shared" si="11"/>
        <v>2019</v>
      </c>
    </row>
    <row r="324" spans="1:3" x14ac:dyDescent="0.25">
      <c r="A324" s="54">
        <v>43185</v>
      </c>
      <c r="B324" t="str">
        <f t="shared" si="10"/>
        <v>Mar</v>
      </c>
      <c r="C324" t="str">
        <f t="shared" si="11"/>
        <v>2018</v>
      </c>
    </row>
    <row r="325" spans="1:3" x14ac:dyDescent="0.25">
      <c r="A325" s="53">
        <v>42387</v>
      </c>
      <c r="B325" t="str">
        <f t="shared" si="10"/>
        <v>Jan</v>
      </c>
      <c r="C325" t="str">
        <f t="shared" si="11"/>
        <v>2016</v>
      </c>
    </row>
    <row r="326" spans="1:3" x14ac:dyDescent="0.25">
      <c r="A326" s="54">
        <v>39418</v>
      </c>
      <c r="B326" t="str">
        <f t="shared" si="10"/>
        <v>Dec</v>
      </c>
      <c r="C326" t="str">
        <f t="shared" si="11"/>
        <v>2007</v>
      </c>
    </row>
    <row r="327" spans="1:3" x14ac:dyDescent="0.25">
      <c r="A327" s="53">
        <v>37550</v>
      </c>
      <c r="B327" t="str">
        <f t="shared" si="10"/>
        <v>Oct</v>
      </c>
      <c r="C327" t="str">
        <f t="shared" si="11"/>
        <v>2002</v>
      </c>
    </row>
    <row r="328" spans="1:3" x14ac:dyDescent="0.25">
      <c r="A328" s="54">
        <v>42785</v>
      </c>
      <c r="B328" t="str">
        <f t="shared" si="10"/>
        <v>Feb</v>
      </c>
      <c r="C328" t="str">
        <f t="shared" si="11"/>
        <v>2017</v>
      </c>
    </row>
    <row r="329" spans="1:3" x14ac:dyDescent="0.25">
      <c r="A329" s="53">
        <v>42664</v>
      </c>
      <c r="B329" t="str">
        <f t="shared" si="10"/>
        <v>Oct</v>
      </c>
      <c r="C329" t="str">
        <f t="shared" si="11"/>
        <v>2016</v>
      </c>
    </row>
    <row r="330" spans="1:3" x14ac:dyDescent="0.25">
      <c r="A330" s="54">
        <v>43763</v>
      </c>
      <c r="B330" t="str">
        <f t="shared" si="10"/>
        <v>Oct</v>
      </c>
      <c r="C330" t="str">
        <f t="shared" si="11"/>
        <v>2019</v>
      </c>
    </row>
    <row r="331" spans="1:3" x14ac:dyDescent="0.25">
      <c r="A331" s="53">
        <v>42497</v>
      </c>
      <c r="B331" t="str">
        <f t="shared" si="10"/>
        <v>May</v>
      </c>
      <c r="C331" t="str">
        <f t="shared" si="11"/>
        <v>2016</v>
      </c>
    </row>
    <row r="332" spans="1:3" x14ac:dyDescent="0.25">
      <c r="A332" s="54">
        <v>43452</v>
      </c>
      <c r="B332" t="str">
        <f t="shared" si="10"/>
        <v>Dec</v>
      </c>
      <c r="C332" t="str">
        <f t="shared" si="11"/>
        <v>2018</v>
      </c>
    </row>
    <row r="333" spans="1:3" x14ac:dyDescent="0.25">
      <c r="A333" s="53">
        <v>39049</v>
      </c>
      <c r="B333" t="str">
        <f t="shared" si="10"/>
        <v>Nov</v>
      </c>
      <c r="C333" t="str">
        <f t="shared" si="11"/>
        <v>2006</v>
      </c>
    </row>
    <row r="334" spans="1:3" x14ac:dyDescent="0.25">
      <c r="A334" s="54">
        <v>42776</v>
      </c>
      <c r="B334" t="str">
        <f t="shared" si="10"/>
        <v>Feb</v>
      </c>
      <c r="C334" t="str">
        <f t="shared" si="11"/>
        <v>2017</v>
      </c>
    </row>
    <row r="335" spans="1:3" x14ac:dyDescent="0.25">
      <c r="A335" s="53">
        <v>34631</v>
      </c>
      <c r="B335" t="str">
        <f t="shared" si="10"/>
        <v>Oct</v>
      </c>
      <c r="C335" t="str">
        <f t="shared" si="11"/>
        <v>1994</v>
      </c>
    </row>
    <row r="336" spans="1:3" x14ac:dyDescent="0.25">
      <c r="A336" s="54">
        <v>43944</v>
      </c>
      <c r="B336" t="str">
        <f t="shared" si="10"/>
        <v>Apr</v>
      </c>
      <c r="C336" t="str">
        <f t="shared" si="11"/>
        <v>2020</v>
      </c>
    </row>
    <row r="337" spans="1:3" x14ac:dyDescent="0.25">
      <c r="A337" s="53">
        <v>44403</v>
      </c>
      <c r="B337" t="str">
        <f t="shared" si="10"/>
        <v>Jul</v>
      </c>
      <c r="C337" t="str">
        <f t="shared" si="11"/>
        <v>2021</v>
      </c>
    </row>
    <row r="338" spans="1:3" x14ac:dyDescent="0.25">
      <c r="A338" s="54">
        <v>38640</v>
      </c>
      <c r="B338" t="str">
        <f t="shared" si="10"/>
        <v>Oct</v>
      </c>
      <c r="C338" t="str">
        <f t="shared" si="11"/>
        <v>2005</v>
      </c>
    </row>
    <row r="339" spans="1:3" x14ac:dyDescent="0.25">
      <c r="A339" s="53">
        <v>42245</v>
      </c>
      <c r="B339" t="str">
        <f t="shared" si="10"/>
        <v>Aug</v>
      </c>
      <c r="C339" t="str">
        <f t="shared" si="11"/>
        <v>2015</v>
      </c>
    </row>
    <row r="340" spans="1:3" x14ac:dyDescent="0.25">
      <c r="A340" s="54">
        <v>35992</v>
      </c>
      <c r="B340" t="str">
        <f t="shared" si="10"/>
        <v>Jul</v>
      </c>
      <c r="C340" t="str">
        <f t="shared" si="11"/>
        <v>1998</v>
      </c>
    </row>
    <row r="341" spans="1:3" x14ac:dyDescent="0.25">
      <c r="A341" s="53">
        <v>39994</v>
      </c>
      <c r="B341" t="str">
        <f t="shared" si="10"/>
        <v>Jun</v>
      </c>
      <c r="C341" t="str">
        <f t="shared" si="11"/>
        <v>2009</v>
      </c>
    </row>
    <row r="342" spans="1:3" x14ac:dyDescent="0.25">
      <c r="A342" s="54">
        <v>42780</v>
      </c>
      <c r="B342" t="str">
        <f t="shared" si="10"/>
        <v>Feb</v>
      </c>
      <c r="C342" t="str">
        <f t="shared" si="11"/>
        <v>2017</v>
      </c>
    </row>
    <row r="343" spans="1:3" x14ac:dyDescent="0.25">
      <c r="A343" s="53">
        <v>40297</v>
      </c>
      <c r="B343" t="str">
        <f t="shared" si="10"/>
        <v>Apr</v>
      </c>
      <c r="C343" t="str">
        <f t="shared" si="11"/>
        <v>2010</v>
      </c>
    </row>
    <row r="344" spans="1:3" x14ac:dyDescent="0.25">
      <c r="A344" s="54">
        <v>35230</v>
      </c>
      <c r="B344" t="str">
        <f t="shared" si="10"/>
        <v>Jun</v>
      </c>
      <c r="C344" t="str">
        <f t="shared" si="11"/>
        <v>1996</v>
      </c>
    </row>
    <row r="345" spans="1:3" x14ac:dyDescent="0.25">
      <c r="A345" s="53">
        <v>42053</v>
      </c>
      <c r="B345" t="str">
        <f t="shared" si="10"/>
        <v>Feb</v>
      </c>
      <c r="C345" t="str">
        <f t="shared" si="11"/>
        <v>2015</v>
      </c>
    </row>
    <row r="346" spans="1:3" x14ac:dyDescent="0.25">
      <c r="A346" s="54">
        <v>34592</v>
      </c>
      <c r="B346" t="str">
        <f t="shared" si="10"/>
        <v>Sep</v>
      </c>
      <c r="C346" t="str">
        <f t="shared" si="11"/>
        <v>1994</v>
      </c>
    </row>
    <row r="347" spans="1:3" x14ac:dyDescent="0.25">
      <c r="A347" s="53">
        <v>43239</v>
      </c>
      <c r="B347" t="str">
        <f t="shared" si="10"/>
        <v>May</v>
      </c>
      <c r="C347" t="str">
        <f t="shared" si="11"/>
        <v>2018</v>
      </c>
    </row>
    <row r="348" spans="1:3" x14ac:dyDescent="0.25">
      <c r="A348" s="54">
        <v>44327</v>
      </c>
      <c r="B348" t="str">
        <f t="shared" si="10"/>
        <v>May</v>
      </c>
      <c r="C348" t="str">
        <f t="shared" si="11"/>
        <v>2021</v>
      </c>
    </row>
    <row r="349" spans="1:3" x14ac:dyDescent="0.25">
      <c r="A349" s="53">
        <v>42616</v>
      </c>
      <c r="B349" t="str">
        <f t="shared" si="10"/>
        <v>Sep</v>
      </c>
      <c r="C349" t="str">
        <f t="shared" si="11"/>
        <v>2016</v>
      </c>
    </row>
    <row r="350" spans="1:3" x14ac:dyDescent="0.25">
      <c r="A350" s="54">
        <v>41048</v>
      </c>
      <c r="B350" t="str">
        <f t="shared" si="10"/>
        <v>May</v>
      </c>
      <c r="C350" t="str">
        <f t="shared" si="11"/>
        <v>2012</v>
      </c>
    </row>
    <row r="351" spans="1:3" x14ac:dyDescent="0.25">
      <c r="A351" s="53">
        <v>35548</v>
      </c>
      <c r="B351" t="str">
        <f t="shared" si="10"/>
        <v>Apr</v>
      </c>
      <c r="C351" t="str">
        <f t="shared" si="11"/>
        <v>1997</v>
      </c>
    </row>
    <row r="352" spans="1:3" x14ac:dyDescent="0.25">
      <c r="A352" s="54">
        <v>37726</v>
      </c>
      <c r="B352" t="str">
        <f t="shared" si="10"/>
        <v>Apr</v>
      </c>
      <c r="C352" t="str">
        <f t="shared" si="11"/>
        <v>2003</v>
      </c>
    </row>
    <row r="353" spans="1:3" x14ac:dyDescent="0.25">
      <c r="A353" s="53">
        <v>41363</v>
      </c>
      <c r="B353" t="str">
        <f t="shared" si="10"/>
        <v>Mar</v>
      </c>
      <c r="C353" t="str">
        <f t="shared" si="11"/>
        <v>2013</v>
      </c>
    </row>
    <row r="354" spans="1:3" x14ac:dyDescent="0.25">
      <c r="A354" s="54">
        <v>43553</v>
      </c>
      <c r="B354" t="str">
        <f t="shared" si="10"/>
        <v>Mar</v>
      </c>
      <c r="C354" t="str">
        <f t="shared" si="11"/>
        <v>2019</v>
      </c>
    </row>
    <row r="355" spans="1:3" x14ac:dyDescent="0.25">
      <c r="A355" s="53">
        <v>36979</v>
      </c>
      <c r="B355" t="str">
        <f t="shared" si="10"/>
        <v>Mar</v>
      </c>
      <c r="C355" t="str">
        <f t="shared" si="11"/>
        <v>2001</v>
      </c>
    </row>
    <row r="356" spans="1:3" x14ac:dyDescent="0.25">
      <c r="A356" s="54">
        <v>37144</v>
      </c>
      <c r="B356" t="str">
        <f t="shared" si="10"/>
        <v>Sep</v>
      </c>
      <c r="C356" t="str">
        <f t="shared" si="11"/>
        <v>2001</v>
      </c>
    </row>
    <row r="357" spans="1:3" x14ac:dyDescent="0.25">
      <c r="A357" s="53">
        <v>40964</v>
      </c>
      <c r="B357" t="str">
        <f t="shared" si="10"/>
        <v>Feb</v>
      </c>
      <c r="C357" t="str">
        <f t="shared" si="11"/>
        <v>2012</v>
      </c>
    </row>
    <row r="358" spans="1:3" x14ac:dyDescent="0.25">
      <c r="A358" s="54">
        <v>35816</v>
      </c>
      <c r="B358" t="str">
        <f t="shared" si="10"/>
        <v>Jan</v>
      </c>
      <c r="C358" t="str">
        <f t="shared" si="11"/>
        <v>1998</v>
      </c>
    </row>
    <row r="359" spans="1:3" x14ac:dyDescent="0.25">
      <c r="A359" s="53">
        <v>41116</v>
      </c>
      <c r="B359" t="str">
        <f t="shared" si="10"/>
        <v>Jul</v>
      </c>
      <c r="C359" t="str">
        <f t="shared" si="11"/>
        <v>2012</v>
      </c>
    </row>
    <row r="360" spans="1:3" x14ac:dyDescent="0.25">
      <c r="A360" s="54">
        <v>44433</v>
      </c>
      <c r="B360" t="str">
        <f t="shared" si="10"/>
        <v>Aug</v>
      </c>
      <c r="C360" t="str">
        <f t="shared" si="11"/>
        <v>2021</v>
      </c>
    </row>
    <row r="361" spans="1:3" x14ac:dyDescent="0.25">
      <c r="A361" s="53">
        <v>33770</v>
      </c>
      <c r="B361" t="str">
        <f t="shared" si="10"/>
        <v>Jun</v>
      </c>
      <c r="C361" t="str">
        <f t="shared" si="11"/>
        <v>1992</v>
      </c>
    </row>
    <row r="362" spans="1:3" x14ac:dyDescent="0.25">
      <c r="A362" s="54">
        <v>41113</v>
      </c>
      <c r="B362" t="str">
        <f t="shared" si="10"/>
        <v>Jul</v>
      </c>
      <c r="C362" t="str">
        <f t="shared" si="11"/>
        <v>2012</v>
      </c>
    </row>
    <row r="363" spans="1:3" x14ac:dyDescent="0.25">
      <c r="A363" s="53">
        <v>37296</v>
      </c>
      <c r="B363" t="str">
        <f t="shared" si="10"/>
        <v>Feb</v>
      </c>
      <c r="C363" t="str">
        <f t="shared" si="11"/>
        <v>2002</v>
      </c>
    </row>
    <row r="364" spans="1:3" x14ac:dyDescent="0.25">
      <c r="A364" s="54">
        <v>42739</v>
      </c>
      <c r="B364" t="str">
        <f t="shared" si="10"/>
        <v>Jan</v>
      </c>
      <c r="C364" t="str">
        <f t="shared" si="11"/>
        <v>2017</v>
      </c>
    </row>
    <row r="365" spans="1:3" x14ac:dyDescent="0.25">
      <c r="A365" s="53">
        <v>42214</v>
      </c>
      <c r="B365" t="str">
        <f t="shared" si="10"/>
        <v>Jul</v>
      </c>
      <c r="C365" t="str">
        <f t="shared" si="11"/>
        <v>2015</v>
      </c>
    </row>
    <row r="366" spans="1:3" x14ac:dyDescent="0.25">
      <c r="A366" s="54">
        <v>39528</v>
      </c>
      <c r="B366" t="str">
        <f t="shared" si="10"/>
        <v>Mar</v>
      </c>
      <c r="C366" t="str">
        <f t="shared" si="11"/>
        <v>2008</v>
      </c>
    </row>
    <row r="367" spans="1:3" x14ac:dyDescent="0.25">
      <c r="A367" s="53">
        <v>43086</v>
      </c>
      <c r="B367" t="str">
        <f t="shared" si="10"/>
        <v>Dec</v>
      </c>
      <c r="C367" t="str">
        <f t="shared" si="11"/>
        <v>2017</v>
      </c>
    </row>
    <row r="368" spans="1:3" x14ac:dyDescent="0.25">
      <c r="A368" s="54">
        <v>43542</v>
      </c>
      <c r="B368" t="str">
        <f t="shared" si="10"/>
        <v>Mar</v>
      </c>
      <c r="C368" t="str">
        <f t="shared" si="11"/>
        <v>2019</v>
      </c>
    </row>
    <row r="369" spans="1:3" x14ac:dyDescent="0.25">
      <c r="A369" s="53">
        <v>41511</v>
      </c>
      <c r="B369" t="str">
        <f t="shared" si="10"/>
        <v>Aug</v>
      </c>
      <c r="C369" t="str">
        <f t="shared" si="11"/>
        <v>2013</v>
      </c>
    </row>
    <row r="370" spans="1:3" x14ac:dyDescent="0.25">
      <c r="A370" s="54">
        <v>38888</v>
      </c>
      <c r="B370" t="str">
        <f t="shared" si="10"/>
        <v>Jun</v>
      </c>
      <c r="C370" t="str">
        <f t="shared" si="11"/>
        <v>2006</v>
      </c>
    </row>
    <row r="371" spans="1:3" x14ac:dyDescent="0.25">
      <c r="A371" s="53">
        <v>41756</v>
      </c>
      <c r="B371" t="str">
        <f t="shared" si="10"/>
        <v>Apr</v>
      </c>
      <c r="C371" t="str">
        <f t="shared" si="11"/>
        <v>2014</v>
      </c>
    </row>
    <row r="372" spans="1:3" x14ac:dyDescent="0.25">
      <c r="A372" s="54">
        <v>43234</v>
      </c>
      <c r="B372" t="str">
        <f t="shared" si="10"/>
        <v>May</v>
      </c>
      <c r="C372" t="str">
        <f t="shared" si="11"/>
        <v>2018</v>
      </c>
    </row>
    <row r="373" spans="1:3" x14ac:dyDescent="0.25">
      <c r="A373" s="53">
        <v>40383</v>
      </c>
      <c r="B373" t="str">
        <f t="shared" si="10"/>
        <v>Jul</v>
      </c>
      <c r="C373" t="str">
        <f t="shared" si="11"/>
        <v>2010</v>
      </c>
    </row>
    <row r="374" spans="1:3" x14ac:dyDescent="0.25">
      <c r="A374" s="54">
        <v>38042</v>
      </c>
      <c r="B374" t="str">
        <f t="shared" si="10"/>
        <v>Feb</v>
      </c>
      <c r="C374" t="str">
        <f t="shared" si="11"/>
        <v>2004</v>
      </c>
    </row>
    <row r="375" spans="1:3" x14ac:dyDescent="0.25">
      <c r="A375" s="53">
        <v>41204</v>
      </c>
      <c r="B375" t="str">
        <f t="shared" si="10"/>
        <v>Oct</v>
      </c>
      <c r="C375" t="str">
        <f t="shared" si="11"/>
        <v>2012</v>
      </c>
    </row>
    <row r="376" spans="1:3" x14ac:dyDescent="0.25">
      <c r="A376" s="54">
        <v>42443</v>
      </c>
      <c r="B376" t="str">
        <f t="shared" si="10"/>
        <v>Mar</v>
      </c>
      <c r="C376" t="str">
        <f t="shared" si="11"/>
        <v>2016</v>
      </c>
    </row>
    <row r="377" spans="1:3" x14ac:dyDescent="0.25">
      <c r="A377" s="53">
        <v>37271</v>
      </c>
      <c r="B377" t="str">
        <f t="shared" si="10"/>
        <v>Jan</v>
      </c>
      <c r="C377" t="str">
        <f t="shared" si="11"/>
        <v>2002</v>
      </c>
    </row>
    <row r="378" spans="1:3" x14ac:dyDescent="0.25">
      <c r="A378" s="54">
        <v>42999</v>
      </c>
      <c r="B378" t="str">
        <f t="shared" si="10"/>
        <v>Sep</v>
      </c>
      <c r="C378" t="str">
        <f t="shared" si="11"/>
        <v>2017</v>
      </c>
    </row>
    <row r="379" spans="1:3" x14ac:dyDescent="0.25">
      <c r="A379" s="53">
        <v>36996</v>
      </c>
      <c r="B379" t="str">
        <f t="shared" si="10"/>
        <v>Apr</v>
      </c>
      <c r="C379" t="str">
        <f t="shared" si="11"/>
        <v>2001</v>
      </c>
    </row>
    <row r="380" spans="1:3" x14ac:dyDescent="0.25">
      <c r="A380" s="54">
        <v>40193</v>
      </c>
      <c r="B380" t="str">
        <f t="shared" si="10"/>
        <v>Jan</v>
      </c>
      <c r="C380" t="str">
        <f t="shared" si="11"/>
        <v>2010</v>
      </c>
    </row>
    <row r="381" spans="1:3" x14ac:dyDescent="0.25">
      <c r="A381" s="53">
        <v>43028</v>
      </c>
      <c r="B381" t="str">
        <f t="shared" si="10"/>
        <v>Oct</v>
      </c>
      <c r="C381" t="str">
        <f t="shared" si="11"/>
        <v>2017</v>
      </c>
    </row>
    <row r="382" spans="1:3" x14ac:dyDescent="0.25">
      <c r="A382" s="54">
        <v>40431</v>
      </c>
      <c r="B382" t="str">
        <f t="shared" si="10"/>
        <v>Sep</v>
      </c>
      <c r="C382" t="str">
        <f t="shared" si="11"/>
        <v>2010</v>
      </c>
    </row>
    <row r="383" spans="1:3" x14ac:dyDescent="0.25">
      <c r="A383" s="53">
        <v>40588</v>
      </c>
      <c r="B383" t="str">
        <f t="shared" si="10"/>
        <v>Feb</v>
      </c>
      <c r="C383" t="str">
        <f t="shared" si="11"/>
        <v>2011</v>
      </c>
    </row>
    <row r="384" spans="1:3" x14ac:dyDescent="0.25">
      <c r="A384" s="54">
        <v>43948</v>
      </c>
      <c r="B384" t="str">
        <f t="shared" si="10"/>
        <v>Apr</v>
      </c>
      <c r="C384" t="str">
        <f t="shared" si="11"/>
        <v>2020</v>
      </c>
    </row>
    <row r="385" spans="1:3" x14ac:dyDescent="0.25">
      <c r="A385" s="53">
        <v>41858</v>
      </c>
      <c r="B385" t="str">
        <f t="shared" si="10"/>
        <v>Aug</v>
      </c>
      <c r="C385" t="str">
        <f t="shared" si="11"/>
        <v>2014</v>
      </c>
    </row>
    <row r="386" spans="1:3" x14ac:dyDescent="0.25">
      <c r="A386" s="54">
        <v>43488</v>
      </c>
      <c r="B386" t="str">
        <f t="shared" ref="B386:B449" si="12">TEXT(A386,"MMM")</f>
        <v>Jan</v>
      </c>
      <c r="C386" t="str">
        <f t="shared" ref="C386:C449" si="13">TEXT(A386,"YYYY")</f>
        <v>2019</v>
      </c>
    </row>
    <row r="387" spans="1:3" x14ac:dyDescent="0.25">
      <c r="A387" s="53">
        <v>38000</v>
      </c>
      <c r="B387" t="str">
        <f t="shared" si="12"/>
        <v>Jan</v>
      </c>
      <c r="C387" t="str">
        <f t="shared" si="13"/>
        <v>2004</v>
      </c>
    </row>
    <row r="388" spans="1:3" x14ac:dyDescent="0.25">
      <c r="A388" s="54">
        <v>42467</v>
      </c>
      <c r="B388" t="str">
        <f t="shared" si="12"/>
        <v>Apr</v>
      </c>
      <c r="C388" t="str">
        <f t="shared" si="13"/>
        <v>2016</v>
      </c>
    </row>
    <row r="389" spans="1:3" x14ac:dyDescent="0.25">
      <c r="A389" s="53">
        <v>44308</v>
      </c>
      <c r="B389" t="str">
        <f t="shared" si="12"/>
        <v>Apr</v>
      </c>
      <c r="C389" t="str">
        <f t="shared" si="13"/>
        <v>2021</v>
      </c>
    </row>
    <row r="390" spans="1:3" x14ac:dyDescent="0.25">
      <c r="A390" s="54">
        <v>40340</v>
      </c>
      <c r="B390" t="str">
        <f t="shared" si="12"/>
        <v>Jun</v>
      </c>
      <c r="C390" t="str">
        <f t="shared" si="13"/>
        <v>2010</v>
      </c>
    </row>
    <row r="391" spans="1:3" x14ac:dyDescent="0.25">
      <c r="A391" s="53">
        <v>39747</v>
      </c>
      <c r="B391" t="str">
        <f t="shared" si="12"/>
        <v>Oct</v>
      </c>
      <c r="C391" t="str">
        <f t="shared" si="13"/>
        <v>2008</v>
      </c>
    </row>
    <row r="392" spans="1:3" x14ac:dyDescent="0.25">
      <c r="A392" s="54">
        <v>40750</v>
      </c>
      <c r="B392" t="str">
        <f t="shared" si="12"/>
        <v>Jul</v>
      </c>
      <c r="C392" t="str">
        <f t="shared" si="13"/>
        <v>2011</v>
      </c>
    </row>
    <row r="393" spans="1:3" x14ac:dyDescent="0.25">
      <c r="A393" s="53">
        <v>38060</v>
      </c>
      <c r="B393" t="str">
        <f t="shared" si="12"/>
        <v>Mar</v>
      </c>
      <c r="C393" t="str">
        <f t="shared" si="13"/>
        <v>2004</v>
      </c>
    </row>
    <row r="394" spans="1:3" x14ac:dyDescent="0.25">
      <c r="A394" s="54">
        <v>39293</v>
      </c>
      <c r="B394" t="str">
        <f t="shared" si="12"/>
        <v>Jul</v>
      </c>
      <c r="C394" t="str">
        <f t="shared" si="13"/>
        <v>2007</v>
      </c>
    </row>
    <row r="395" spans="1:3" x14ac:dyDescent="0.25">
      <c r="A395" s="53">
        <v>38984</v>
      </c>
      <c r="B395" t="str">
        <f t="shared" si="12"/>
        <v>Sep</v>
      </c>
      <c r="C395" t="str">
        <f t="shared" si="13"/>
        <v>2006</v>
      </c>
    </row>
    <row r="396" spans="1:3" x14ac:dyDescent="0.25">
      <c r="A396" s="54">
        <v>42250</v>
      </c>
      <c r="B396" t="str">
        <f t="shared" si="12"/>
        <v>Sep</v>
      </c>
      <c r="C396" t="str">
        <f t="shared" si="13"/>
        <v>2015</v>
      </c>
    </row>
    <row r="397" spans="1:3" x14ac:dyDescent="0.25">
      <c r="A397" s="53">
        <v>36210</v>
      </c>
      <c r="B397" t="str">
        <f t="shared" si="12"/>
        <v>Feb</v>
      </c>
      <c r="C397" t="str">
        <f t="shared" si="13"/>
        <v>1999</v>
      </c>
    </row>
    <row r="398" spans="1:3" x14ac:dyDescent="0.25">
      <c r="A398" s="54">
        <v>41813</v>
      </c>
      <c r="B398" t="str">
        <f t="shared" si="12"/>
        <v>Jun</v>
      </c>
      <c r="C398" t="str">
        <f t="shared" si="13"/>
        <v>2014</v>
      </c>
    </row>
    <row r="399" spans="1:3" x14ac:dyDescent="0.25">
      <c r="A399" s="53">
        <v>38244</v>
      </c>
      <c r="B399" t="str">
        <f t="shared" si="12"/>
        <v>Sep</v>
      </c>
      <c r="C399" t="str">
        <f t="shared" si="13"/>
        <v>2004</v>
      </c>
    </row>
    <row r="400" spans="1:3" x14ac:dyDescent="0.25">
      <c r="A400" s="54">
        <v>42922</v>
      </c>
      <c r="B400" t="str">
        <f t="shared" si="12"/>
        <v>Jul</v>
      </c>
      <c r="C400" t="str">
        <f t="shared" si="13"/>
        <v>2017</v>
      </c>
    </row>
    <row r="401" spans="1:3" x14ac:dyDescent="0.25">
      <c r="A401" s="53">
        <v>38835</v>
      </c>
      <c r="B401" t="str">
        <f t="shared" si="12"/>
        <v>Apr</v>
      </c>
      <c r="C401" t="str">
        <f t="shared" si="13"/>
        <v>2006</v>
      </c>
    </row>
    <row r="402" spans="1:3" x14ac:dyDescent="0.25">
      <c r="A402" s="54">
        <v>41839</v>
      </c>
      <c r="B402" t="str">
        <f t="shared" si="12"/>
        <v>Jul</v>
      </c>
      <c r="C402" t="str">
        <f t="shared" si="13"/>
        <v>2014</v>
      </c>
    </row>
    <row r="403" spans="1:3" x14ac:dyDescent="0.25">
      <c r="A403" s="53">
        <v>35919</v>
      </c>
      <c r="B403" t="str">
        <f t="shared" si="12"/>
        <v>May</v>
      </c>
      <c r="C403" t="str">
        <f t="shared" si="13"/>
        <v>1998</v>
      </c>
    </row>
    <row r="404" spans="1:3" x14ac:dyDescent="0.25">
      <c r="A404" s="54">
        <v>43028</v>
      </c>
      <c r="B404" t="str">
        <f t="shared" si="12"/>
        <v>Oct</v>
      </c>
      <c r="C404" t="str">
        <f t="shared" si="13"/>
        <v>2017</v>
      </c>
    </row>
    <row r="405" spans="1:3" x14ac:dyDescent="0.25">
      <c r="A405" s="53">
        <v>38623</v>
      </c>
      <c r="B405" t="str">
        <f t="shared" si="12"/>
        <v>Sep</v>
      </c>
      <c r="C405" t="str">
        <f t="shared" si="13"/>
        <v>2005</v>
      </c>
    </row>
    <row r="406" spans="1:3" x14ac:dyDescent="0.25">
      <c r="A406" s="54">
        <v>37844</v>
      </c>
      <c r="B406" t="str">
        <f t="shared" si="12"/>
        <v>Aug</v>
      </c>
      <c r="C406" t="str">
        <f t="shared" si="13"/>
        <v>2003</v>
      </c>
    </row>
    <row r="407" spans="1:3" x14ac:dyDescent="0.25">
      <c r="A407" s="53">
        <v>41013</v>
      </c>
      <c r="B407" t="str">
        <f t="shared" si="12"/>
        <v>Apr</v>
      </c>
      <c r="C407" t="str">
        <f t="shared" si="13"/>
        <v>2012</v>
      </c>
    </row>
    <row r="408" spans="1:3" x14ac:dyDescent="0.25">
      <c r="A408" s="54">
        <v>39471</v>
      </c>
      <c r="B408" t="str">
        <f t="shared" si="12"/>
        <v>Jan</v>
      </c>
      <c r="C408" t="str">
        <f t="shared" si="13"/>
        <v>2008</v>
      </c>
    </row>
    <row r="409" spans="1:3" x14ac:dyDescent="0.25">
      <c r="A409" s="53">
        <v>41973</v>
      </c>
      <c r="B409" t="str">
        <f t="shared" si="12"/>
        <v>Nov</v>
      </c>
      <c r="C409" t="str">
        <f t="shared" si="13"/>
        <v>2014</v>
      </c>
    </row>
    <row r="410" spans="1:3" x14ac:dyDescent="0.25">
      <c r="A410" s="54">
        <v>44092</v>
      </c>
      <c r="B410" t="str">
        <f t="shared" si="12"/>
        <v>Sep</v>
      </c>
      <c r="C410" t="str">
        <f t="shared" si="13"/>
        <v>2020</v>
      </c>
    </row>
    <row r="411" spans="1:3" x14ac:dyDescent="0.25">
      <c r="A411" s="53">
        <v>40868</v>
      </c>
      <c r="B411" t="str">
        <f t="shared" si="12"/>
        <v>Nov</v>
      </c>
      <c r="C411" t="str">
        <f t="shared" si="13"/>
        <v>2011</v>
      </c>
    </row>
    <row r="412" spans="1:3" x14ac:dyDescent="0.25">
      <c r="A412" s="54">
        <v>39734</v>
      </c>
      <c r="B412" t="str">
        <f t="shared" si="12"/>
        <v>Oct</v>
      </c>
      <c r="C412" t="str">
        <f t="shared" si="13"/>
        <v>2008</v>
      </c>
    </row>
    <row r="413" spans="1:3" x14ac:dyDescent="0.25">
      <c r="A413" s="53">
        <v>44521</v>
      </c>
      <c r="B413" t="str">
        <f t="shared" si="12"/>
        <v>Nov</v>
      </c>
      <c r="C413" t="str">
        <f t="shared" si="13"/>
        <v>2021</v>
      </c>
    </row>
    <row r="414" spans="1:3" x14ac:dyDescent="0.25">
      <c r="A414" s="54">
        <v>43345</v>
      </c>
      <c r="B414" t="str">
        <f t="shared" si="12"/>
        <v>Sep</v>
      </c>
      <c r="C414" t="str">
        <f t="shared" si="13"/>
        <v>2018</v>
      </c>
    </row>
    <row r="415" spans="1:3" x14ac:dyDescent="0.25">
      <c r="A415" s="53">
        <v>41404</v>
      </c>
      <c r="B415" t="str">
        <f t="shared" si="12"/>
        <v>May</v>
      </c>
      <c r="C415" t="str">
        <f t="shared" si="13"/>
        <v>2013</v>
      </c>
    </row>
    <row r="416" spans="1:3" x14ac:dyDescent="0.25">
      <c r="A416" s="54">
        <v>43122</v>
      </c>
      <c r="B416" t="str">
        <f t="shared" si="12"/>
        <v>Jan</v>
      </c>
      <c r="C416" t="str">
        <f t="shared" si="13"/>
        <v>2018</v>
      </c>
    </row>
    <row r="417" spans="1:3" x14ac:dyDescent="0.25">
      <c r="A417" s="53">
        <v>43756</v>
      </c>
      <c r="B417" t="str">
        <f t="shared" si="12"/>
        <v>Oct</v>
      </c>
      <c r="C417" t="str">
        <f t="shared" si="13"/>
        <v>2019</v>
      </c>
    </row>
    <row r="418" spans="1:3" x14ac:dyDescent="0.25">
      <c r="A418" s="54">
        <v>43695</v>
      </c>
      <c r="B418" t="str">
        <f t="shared" si="12"/>
        <v>Aug</v>
      </c>
      <c r="C418" t="str">
        <f t="shared" si="13"/>
        <v>2019</v>
      </c>
    </row>
    <row r="419" spans="1:3" x14ac:dyDescent="0.25">
      <c r="A419" s="53">
        <v>40468</v>
      </c>
      <c r="B419" t="str">
        <f t="shared" si="12"/>
        <v>Oct</v>
      </c>
      <c r="C419" t="str">
        <f t="shared" si="13"/>
        <v>2010</v>
      </c>
    </row>
    <row r="420" spans="1:3" x14ac:dyDescent="0.25">
      <c r="A420" s="54">
        <v>34383</v>
      </c>
      <c r="B420" t="str">
        <f t="shared" si="12"/>
        <v>Feb</v>
      </c>
      <c r="C420" t="str">
        <f t="shared" si="13"/>
        <v>1994</v>
      </c>
    </row>
    <row r="421" spans="1:3" x14ac:dyDescent="0.25">
      <c r="A421" s="53">
        <v>41202</v>
      </c>
      <c r="B421" t="str">
        <f t="shared" si="12"/>
        <v>Oct</v>
      </c>
      <c r="C421" t="str">
        <f t="shared" si="13"/>
        <v>2012</v>
      </c>
    </row>
    <row r="422" spans="1:3" x14ac:dyDescent="0.25">
      <c r="A422" s="54">
        <v>34802</v>
      </c>
      <c r="B422" t="str">
        <f t="shared" si="12"/>
        <v>Apr</v>
      </c>
      <c r="C422" t="str">
        <f t="shared" si="13"/>
        <v>1995</v>
      </c>
    </row>
    <row r="423" spans="1:3" x14ac:dyDescent="0.25">
      <c r="A423" s="53">
        <v>36893</v>
      </c>
      <c r="B423" t="str">
        <f t="shared" si="12"/>
        <v>Jan</v>
      </c>
      <c r="C423" t="str">
        <f t="shared" si="13"/>
        <v>2001</v>
      </c>
    </row>
    <row r="424" spans="1:3" x14ac:dyDescent="0.25">
      <c r="A424" s="54">
        <v>43996</v>
      </c>
      <c r="B424" t="str">
        <f t="shared" si="12"/>
        <v>Jun</v>
      </c>
      <c r="C424" t="str">
        <f t="shared" si="13"/>
        <v>2020</v>
      </c>
    </row>
    <row r="425" spans="1:3" x14ac:dyDescent="0.25">
      <c r="A425" s="53">
        <v>40984</v>
      </c>
      <c r="B425" t="str">
        <f t="shared" si="12"/>
        <v>Mar</v>
      </c>
      <c r="C425" t="str">
        <f t="shared" si="13"/>
        <v>2012</v>
      </c>
    </row>
    <row r="426" spans="1:3" x14ac:dyDescent="0.25">
      <c r="A426" s="54">
        <v>38135</v>
      </c>
      <c r="B426" t="str">
        <f t="shared" si="12"/>
        <v>May</v>
      </c>
      <c r="C426" t="str">
        <f t="shared" si="13"/>
        <v>2004</v>
      </c>
    </row>
    <row r="427" spans="1:3" x14ac:dyDescent="0.25">
      <c r="A427" s="53">
        <v>35001</v>
      </c>
      <c r="B427" t="str">
        <f t="shared" si="12"/>
        <v>Oct</v>
      </c>
      <c r="C427" t="str">
        <f t="shared" si="13"/>
        <v>1995</v>
      </c>
    </row>
    <row r="428" spans="1:3" x14ac:dyDescent="0.25">
      <c r="A428" s="54">
        <v>40159</v>
      </c>
      <c r="B428" t="str">
        <f t="shared" si="12"/>
        <v>Dec</v>
      </c>
      <c r="C428" t="str">
        <f t="shared" si="13"/>
        <v>2009</v>
      </c>
    </row>
    <row r="429" spans="1:3" x14ac:dyDescent="0.25">
      <c r="A429" s="53">
        <v>44153</v>
      </c>
      <c r="B429" t="str">
        <f t="shared" si="12"/>
        <v>Nov</v>
      </c>
      <c r="C429" t="str">
        <f t="shared" si="13"/>
        <v>2020</v>
      </c>
    </row>
    <row r="430" spans="1:3" x14ac:dyDescent="0.25">
      <c r="A430" s="54">
        <v>42878</v>
      </c>
      <c r="B430" t="str">
        <f t="shared" si="12"/>
        <v>May</v>
      </c>
      <c r="C430" t="str">
        <f t="shared" si="13"/>
        <v>2017</v>
      </c>
    </row>
    <row r="431" spans="1:3" x14ac:dyDescent="0.25">
      <c r="A431" s="53">
        <v>37014</v>
      </c>
      <c r="B431" t="str">
        <f t="shared" si="12"/>
        <v>May</v>
      </c>
      <c r="C431" t="str">
        <f t="shared" si="13"/>
        <v>2001</v>
      </c>
    </row>
    <row r="432" spans="1:3" x14ac:dyDescent="0.25">
      <c r="A432" s="54">
        <v>44453</v>
      </c>
      <c r="B432" t="str">
        <f t="shared" si="12"/>
        <v>Sep</v>
      </c>
      <c r="C432" t="str">
        <f t="shared" si="13"/>
        <v>2021</v>
      </c>
    </row>
    <row r="433" spans="1:3" x14ac:dyDescent="0.25">
      <c r="A433" s="53">
        <v>41333</v>
      </c>
      <c r="B433" t="str">
        <f t="shared" si="12"/>
        <v>Feb</v>
      </c>
      <c r="C433" t="str">
        <f t="shared" si="13"/>
        <v>2013</v>
      </c>
    </row>
    <row r="434" spans="1:3" x14ac:dyDescent="0.25">
      <c r="A434" s="54">
        <v>43866</v>
      </c>
      <c r="B434" t="str">
        <f t="shared" si="12"/>
        <v>Feb</v>
      </c>
      <c r="C434" t="str">
        <f t="shared" si="13"/>
        <v>2020</v>
      </c>
    </row>
    <row r="435" spans="1:3" x14ac:dyDescent="0.25">
      <c r="A435" s="53">
        <v>41941</v>
      </c>
      <c r="B435" t="str">
        <f t="shared" si="12"/>
        <v>Oct</v>
      </c>
      <c r="C435" t="str">
        <f t="shared" si="13"/>
        <v>2014</v>
      </c>
    </row>
    <row r="436" spans="1:3" x14ac:dyDescent="0.25">
      <c r="A436" s="54">
        <v>36755</v>
      </c>
      <c r="B436" t="str">
        <f t="shared" si="12"/>
        <v>Aug</v>
      </c>
      <c r="C436" t="str">
        <f t="shared" si="13"/>
        <v>2000</v>
      </c>
    </row>
    <row r="437" spans="1:3" x14ac:dyDescent="0.25">
      <c r="A437" s="53">
        <v>35109</v>
      </c>
      <c r="B437" t="str">
        <f t="shared" si="12"/>
        <v>Feb</v>
      </c>
      <c r="C437" t="str">
        <f t="shared" si="13"/>
        <v>1996</v>
      </c>
    </row>
    <row r="438" spans="1:3" x14ac:dyDescent="0.25">
      <c r="A438" s="54">
        <v>42951</v>
      </c>
      <c r="B438" t="str">
        <f t="shared" si="12"/>
        <v>Aug</v>
      </c>
      <c r="C438" t="str">
        <f t="shared" si="13"/>
        <v>2017</v>
      </c>
    </row>
    <row r="439" spans="1:3" x14ac:dyDescent="0.25">
      <c r="A439" s="53">
        <v>43824</v>
      </c>
      <c r="B439" t="str">
        <f t="shared" si="12"/>
        <v>Dec</v>
      </c>
      <c r="C439" t="str">
        <f t="shared" si="13"/>
        <v>2019</v>
      </c>
    </row>
    <row r="440" spans="1:3" x14ac:dyDescent="0.25">
      <c r="A440" s="54">
        <v>38464</v>
      </c>
      <c r="B440" t="str">
        <f t="shared" si="12"/>
        <v>Apr</v>
      </c>
      <c r="C440" t="str">
        <f t="shared" si="13"/>
        <v>2005</v>
      </c>
    </row>
    <row r="441" spans="1:3" x14ac:dyDescent="0.25">
      <c r="A441" s="53">
        <v>38879</v>
      </c>
      <c r="B441" t="str">
        <f t="shared" si="12"/>
        <v>Jun</v>
      </c>
      <c r="C441" t="str">
        <f t="shared" si="13"/>
        <v>2006</v>
      </c>
    </row>
    <row r="442" spans="1:3" x14ac:dyDescent="0.25">
      <c r="A442" s="54">
        <v>39487</v>
      </c>
      <c r="B442" t="str">
        <f t="shared" si="12"/>
        <v>Feb</v>
      </c>
      <c r="C442" t="str">
        <f t="shared" si="13"/>
        <v>2008</v>
      </c>
    </row>
    <row r="443" spans="1:3" x14ac:dyDescent="0.25">
      <c r="A443" s="53">
        <v>43309</v>
      </c>
      <c r="B443" t="str">
        <f t="shared" si="12"/>
        <v>Jul</v>
      </c>
      <c r="C443" t="str">
        <f t="shared" si="13"/>
        <v>2018</v>
      </c>
    </row>
    <row r="444" spans="1:3" x14ac:dyDescent="0.25">
      <c r="A444" s="54">
        <v>40820</v>
      </c>
      <c r="B444" t="str">
        <f t="shared" si="12"/>
        <v>Oct</v>
      </c>
      <c r="C444" t="str">
        <f t="shared" si="13"/>
        <v>2011</v>
      </c>
    </row>
    <row r="445" spans="1:3" x14ac:dyDescent="0.25">
      <c r="A445" s="53">
        <v>42166</v>
      </c>
      <c r="B445" t="str">
        <f t="shared" si="12"/>
        <v>Jun</v>
      </c>
      <c r="C445" t="str">
        <f t="shared" si="13"/>
        <v>2015</v>
      </c>
    </row>
    <row r="446" spans="1:3" x14ac:dyDescent="0.25">
      <c r="A446" s="54">
        <v>43701</v>
      </c>
      <c r="B446" t="str">
        <f t="shared" si="12"/>
        <v>Aug</v>
      </c>
      <c r="C446" t="str">
        <f t="shared" si="13"/>
        <v>2019</v>
      </c>
    </row>
    <row r="447" spans="1:3" x14ac:dyDescent="0.25">
      <c r="A447" s="53">
        <v>37456</v>
      </c>
      <c r="B447" t="str">
        <f t="shared" si="12"/>
        <v>Jul</v>
      </c>
      <c r="C447" t="str">
        <f t="shared" si="13"/>
        <v>2002</v>
      </c>
    </row>
    <row r="448" spans="1:3" x14ac:dyDescent="0.25">
      <c r="A448" s="54">
        <v>36525</v>
      </c>
      <c r="B448" t="str">
        <f t="shared" si="12"/>
        <v>Dec</v>
      </c>
      <c r="C448" t="str">
        <f t="shared" si="13"/>
        <v>1999</v>
      </c>
    </row>
    <row r="449" spans="1:3" x14ac:dyDescent="0.25">
      <c r="A449" s="53">
        <v>40744</v>
      </c>
      <c r="B449" t="str">
        <f t="shared" si="12"/>
        <v>Jul</v>
      </c>
      <c r="C449" t="str">
        <f t="shared" si="13"/>
        <v>2011</v>
      </c>
    </row>
    <row r="450" spans="1:3" x14ac:dyDescent="0.25">
      <c r="A450" s="54">
        <v>36757</v>
      </c>
      <c r="B450" t="str">
        <f t="shared" ref="B450:B513" si="14">TEXT(A450,"MMM")</f>
        <v>Aug</v>
      </c>
      <c r="C450" t="str">
        <f t="shared" ref="C450:C513" si="15">TEXT(A450,"YYYY")</f>
        <v>2000</v>
      </c>
    </row>
    <row r="451" spans="1:3" x14ac:dyDescent="0.25">
      <c r="A451" s="53">
        <v>44303</v>
      </c>
      <c r="B451" t="str">
        <f t="shared" si="14"/>
        <v>Apr</v>
      </c>
      <c r="C451" t="str">
        <f t="shared" si="15"/>
        <v>2021</v>
      </c>
    </row>
    <row r="452" spans="1:3" x14ac:dyDescent="0.25">
      <c r="A452" s="54">
        <v>34505</v>
      </c>
      <c r="B452" t="str">
        <f t="shared" si="14"/>
        <v>Jun</v>
      </c>
      <c r="C452" t="str">
        <f t="shared" si="15"/>
        <v>1994</v>
      </c>
    </row>
    <row r="453" spans="1:3" x14ac:dyDescent="0.25">
      <c r="A453" s="53">
        <v>39728</v>
      </c>
      <c r="B453" t="str">
        <f t="shared" si="14"/>
        <v>Oct</v>
      </c>
      <c r="C453" t="str">
        <f t="shared" si="15"/>
        <v>2008</v>
      </c>
    </row>
    <row r="454" spans="1:3" x14ac:dyDescent="0.25">
      <c r="A454" s="54">
        <v>38777</v>
      </c>
      <c r="B454" t="str">
        <f t="shared" si="14"/>
        <v>Mar</v>
      </c>
      <c r="C454" t="str">
        <f t="shared" si="15"/>
        <v>2006</v>
      </c>
    </row>
    <row r="455" spans="1:3" x14ac:dyDescent="0.25">
      <c r="A455" s="53">
        <v>41516</v>
      </c>
      <c r="B455" t="str">
        <f t="shared" si="14"/>
        <v>Aug</v>
      </c>
      <c r="C455" t="str">
        <f t="shared" si="15"/>
        <v>2013</v>
      </c>
    </row>
    <row r="456" spans="1:3" x14ac:dyDescent="0.25">
      <c r="A456" s="54">
        <v>34940</v>
      </c>
      <c r="B456" t="str">
        <f t="shared" si="14"/>
        <v>Aug</v>
      </c>
      <c r="C456" t="str">
        <f t="shared" si="15"/>
        <v>1995</v>
      </c>
    </row>
    <row r="457" spans="1:3" x14ac:dyDescent="0.25">
      <c r="A457" s="53">
        <v>43219</v>
      </c>
      <c r="B457" t="str">
        <f t="shared" si="14"/>
        <v>Apr</v>
      </c>
      <c r="C457" t="str">
        <f t="shared" si="15"/>
        <v>2018</v>
      </c>
    </row>
    <row r="458" spans="1:3" x14ac:dyDescent="0.25">
      <c r="A458" s="54">
        <v>41590</v>
      </c>
      <c r="B458" t="str">
        <f t="shared" si="14"/>
        <v>Nov</v>
      </c>
      <c r="C458" t="str">
        <f t="shared" si="15"/>
        <v>2013</v>
      </c>
    </row>
    <row r="459" spans="1:3" x14ac:dyDescent="0.25">
      <c r="A459" s="53">
        <v>38332</v>
      </c>
      <c r="B459" t="str">
        <f t="shared" si="14"/>
        <v>Dec</v>
      </c>
      <c r="C459" t="str">
        <f t="shared" si="15"/>
        <v>2004</v>
      </c>
    </row>
    <row r="460" spans="1:3" x14ac:dyDescent="0.25">
      <c r="A460" s="54">
        <v>40596</v>
      </c>
      <c r="B460" t="str">
        <f t="shared" si="14"/>
        <v>Feb</v>
      </c>
      <c r="C460" t="str">
        <f t="shared" si="15"/>
        <v>2011</v>
      </c>
    </row>
    <row r="461" spans="1:3" x14ac:dyDescent="0.25">
      <c r="A461" s="53">
        <v>40083</v>
      </c>
      <c r="B461" t="str">
        <f t="shared" si="14"/>
        <v>Sep</v>
      </c>
      <c r="C461" t="str">
        <f t="shared" si="15"/>
        <v>2009</v>
      </c>
    </row>
    <row r="462" spans="1:3" x14ac:dyDescent="0.25">
      <c r="A462" s="54">
        <v>36617</v>
      </c>
      <c r="B462" t="str">
        <f t="shared" si="14"/>
        <v>Apr</v>
      </c>
      <c r="C462" t="str">
        <f t="shared" si="15"/>
        <v>2000</v>
      </c>
    </row>
    <row r="463" spans="1:3" x14ac:dyDescent="0.25">
      <c r="A463" s="53">
        <v>43638</v>
      </c>
      <c r="B463" t="str">
        <f t="shared" si="14"/>
        <v>Jun</v>
      </c>
      <c r="C463" t="str">
        <f t="shared" si="15"/>
        <v>2019</v>
      </c>
    </row>
    <row r="464" spans="1:3" x14ac:dyDescent="0.25">
      <c r="A464" s="54">
        <v>44101</v>
      </c>
      <c r="B464" t="str">
        <f t="shared" si="14"/>
        <v>Sep</v>
      </c>
      <c r="C464" t="str">
        <f t="shared" si="15"/>
        <v>2020</v>
      </c>
    </row>
    <row r="465" spans="1:3" x14ac:dyDescent="0.25">
      <c r="A465" s="53">
        <v>39185</v>
      </c>
      <c r="B465" t="str">
        <f t="shared" si="14"/>
        <v>Apr</v>
      </c>
      <c r="C465" t="str">
        <f t="shared" si="15"/>
        <v>2007</v>
      </c>
    </row>
    <row r="466" spans="1:3" x14ac:dyDescent="0.25">
      <c r="A466" s="54">
        <v>43299</v>
      </c>
      <c r="B466" t="str">
        <f t="shared" si="14"/>
        <v>Jul</v>
      </c>
      <c r="C466" t="str">
        <f t="shared" si="15"/>
        <v>2018</v>
      </c>
    </row>
    <row r="467" spans="1:3" x14ac:dyDescent="0.25">
      <c r="A467" s="53">
        <v>40272</v>
      </c>
      <c r="B467" t="str">
        <f t="shared" si="14"/>
        <v>Apr</v>
      </c>
      <c r="C467" t="str">
        <f t="shared" si="15"/>
        <v>2010</v>
      </c>
    </row>
    <row r="468" spans="1:3" x14ac:dyDescent="0.25">
      <c r="A468" s="54">
        <v>43809</v>
      </c>
      <c r="B468" t="str">
        <f t="shared" si="14"/>
        <v>Dec</v>
      </c>
      <c r="C468" t="str">
        <f t="shared" si="15"/>
        <v>2019</v>
      </c>
    </row>
    <row r="469" spans="1:3" x14ac:dyDescent="0.25">
      <c r="A469" s="53">
        <v>44124</v>
      </c>
      <c r="B469" t="str">
        <f t="shared" si="14"/>
        <v>Oct</v>
      </c>
      <c r="C469" t="str">
        <f t="shared" si="15"/>
        <v>2020</v>
      </c>
    </row>
    <row r="470" spans="1:3" x14ac:dyDescent="0.25">
      <c r="A470" s="54">
        <v>42656</v>
      </c>
      <c r="B470" t="str">
        <f t="shared" si="14"/>
        <v>Oct</v>
      </c>
      <c r="C470" t="str">
        <f t="shared" si="15"/>
        <v>2016</v>
      </c>
    </row>
    <row r="471" spans="1:3" x14ac:dyDescent="0.25">
      <c r="A471" s="53">
        <v>37446</v>
      </c>
      <c r="B471" t="str">
        <f t="shared" si="14"/>
        <v>Jul</v>
      </c>
      <c r="C471" t="str">
        <f t="shared" si="15"/>
        <v>2002</v>
      </c>
    </row>
    <row r="472" spans="1:3" x14ac:dyDescent="0.25">
      <c r="A472" s="54">
        <v>36770</v>
      </c>
      <c r="B472" t="str">
        <f t="shared" si="14"/>
        <v>Sep</v>
      </c>
      <c r="C472" t="str">
        <f t="shared" si="15"/>
        <v>2000</v>
      </c>
    </row>
    <row r="473" spans="1:3" x14ac:dyDescent="0.25">
      <c r="A473" s="53">
        <v>42101</v>
      </c>
      <c r="B473" t="str">
        <f t="shared" si="14"/>
        <v>Apr</v>
      </c>
      <c r="C473" t="str">
        <f t="shared" si="15"/>
        <v>2015</v>
      </c>
    </row>
    <row r="474" spans="1:3" x14ac:dyDescent="0.25">
      <c r="A474" s="54">
        <v>40235</v>
      </c>
      <c r="B474" t="str">
        <f t="shared" si="14"/>
        <v>Feb</v>
      </c>
      <c r="C474" t="str">
        <f t="shared" si="15"/>
        <v>2010</v>
      </c>
    </row>
    <row r="475" spans="1:3" x14ac:dyDescent="0.25">
      <c r="A475" s="53">
        <v>38380</v>
      </c>
      <c r="B475" t="str">
        <f t="shared" si="14"/>
        <v>Jan</v>
      </c>
      <c r="C475" t="str">
        <f t="shared" si="15"/>
        <v>2005</v>
      </c>
    </row>
    <row r="476" spans="1:3" x14ac:dyDescent="0.25">
      <c r="A476" s="54">
        <v>41898</v>
      </c>
      <c r="B476" t="str">
        <f t="shared" si="14"/>
        <v>Sep</v>
      </c>
      <c r="C476" t="str">
        <f t="shared" si="15"/>
        <v>2014</v>
      </c>
    </row>
    <row r="477" spans="1:3" x14ac:dyDescent="0.25">
      <c r="A477" s="53">
        <v>41429</v>
      </c>
      <c r="B477" t="str">
        <f t="shared" si="14"/>
        <v>Jun</v>
      </c>
      <c r="C477" t="str">
        <f t="shared" si="15"/>
        <v>2013</v>
      </c>
    </row>
    <row r="478" spans="1:3" x14ac:dyDescent="0.25">
      <c r="A478" s="54">
        <v>44232</v>
      </c>
      <c r="B478" t="str">
        <f t="shared" si="14"/>
        <v>Feb</v>
      </c>
      <c r="C478" t="str">
        <f t="shared" si="15"/>
        <v>2021</v>
      </c>
    </row>
    <row r="479" spans="1:3" x14ac:dyDescent="0.25">
      <c r="A479" s="53">
        <v>35913</v>
      </c>
      <c r="B479" t="str">
        <f t="shared" si="14"/>
        <v>Apr</v>
      </c>
      <c r="C479" t="str">
        <f t="shared" si="15"/>
        <v>1998</v>
      </c>
    </row>
    <row r="480" spans="1:3" x14ac:dyDescent="0.25">
      <c r="A480" s="54">
        <v>42405</v>
      </c>
      <c r="B480" t="str">
        <f t="shared" si="14"/>
        <v>Feb</v>
      </c>
      <c r="C480" t="str">
        <f t="shared" si="15"/>
        <v>2016</v>
      </c>
    </row>
    <row r="481" spans="1:3" x14ac:dyDescent="0.25">
      <c r="A481" s="53">
        <v>39930</v>
      </c>
      <c r="B481" t="str">
        <f t="shared" si="14"/>
        <v>Apr</v>
      </c>
      <c r="C481" t="str">
        <f t="shared" si="15"/>
        <v>2009</v>
      </c>
    </row>
    <row r="482" spans="1:3" x14ac:dyDescent="0.25">
      <c r="A482" s="54">
        <v>42696</v>
      </c>
      <c r="B482" t="str">
        <f t="shared" si="14"/>
        <v>Nov</v>
      </c>
      <c r="C482" t="str">
        <f t="shared" si="15"/>
        <v>2016</v>
      </c>
    </row>
    <row r="483" spans="1:3" x14ac:dyDescent="0.25">
      <c r="A483" s="53">
        <v>38667</v>
      </c>
      <c r="B483" t="str">
        <f t="shared" si="14"/>
        <v>Nov</v>
      </c>
      <c r="C483" t="str">
        <f t="shared" si="15"/>
        <v>2005</v>
      </c>
    </row>
    <row r="484" spans="1:3" x14ac:dyDescent="0.25">
      <c r="A484" s="54">
        <v>42543</v>
      </c>
      <c r="B484" t="str">
        <f t="shared" si="14"/>
        <v>Jun</v>
      </c>
      <c r="C484" t="str">
        <f t="shared" si="15"/>
        <v>2016</v>
      </c>
    </row>
    <row r="485" spans="1:3" x14ac:dyDescent="0.25">
      <c r="A485" s="53">
        <v>42064</v>
      </c>
      <c r="B485" t="str">
        <f t="shared" si="14"/>
        <v>Mar</v>
      </c>
      <c r="C485" t="str">
        <f t="shared" si="15"/>
        <v>2015</v>
      </c>
    </row>
    <row r="486" spans="1:3" x14ac:dyDescent="0.25">
      <c r="A486" s="54">
        <v>38027</v>
      </c>
      <c r="B486" t="str">
        <f t="shared" si="14"/>
        <v>Feb</v>
      </c>
      <c r="C486" t="str">
        <f t="shared" si="15"/>
        <v>2004</v>
      </c>
    </row>
    <row r="487" spans="1:3" x14ac:dyDescent="0.25">
      <c r="A487" s="53">
        <v>40593</v>
      </c>
      <c r="B487" t="str">
        <f t="shared" si="14"/>
        <v>Feb</v>
      </c>
      <c r="C487" t="str">
        <f t="shared" si="15"/>
        <v>2011</v>
      </c>
    </row>
    <row r="488" spans="1:3" x14ac:dyDescent="0.25">
      <c r="A488" s="54">
        <v>41886</v>
      </c>
      <c r="B488" t="str">
        <f t="shared" si="14"/>
        <v>Sep</v>
      </c>
      <c r="C488" t="str">
        <f t="shared" si="15"/>
        <v>2014</v>
      </c>
    </row>
    <row r="489" spans="1:3" x14ac:dyDescent="0.25">
      <c r="A489" s="53">
        <v>38344</v>
      </c>
      <c r="B489" t="str">
        <f t="shared" si="14"/>
        <v>Dec</v>
      </c>
      <c r="C489" t="str">
        <f t="shared" si="15"/>
        <v>2004</v>
      </c>
    </row>
    <row r="490" spans="1:3" x14ac:dyDescent="0.25">
      <c r="A490" s="54">
        <v>43804</v>
      </c>
      <c r="B490" t="str">
        <f t="shared" si="14"/>
        <v>Dec</v>
      </c>
      <c r="C490" t="str">
        <f t="shared" si="15"/>
        <v>2019</v>
      </c>
    </row>
    <row r="491" spans="1:3" x14ac:dyDescent="0.25">
      <c r="A491" s="53">
        <v>40463</v>
      </c>
      <c r="B491" t="str">
        <f t="shared" si="14"/>
        <v>Oct</v>
      </c>
      <c r="C491" t="str">
        <f t="shared" si="15"/>
        <v>2010</v>
      </c>
    </row>
    <row r="492" spans="1:3" x14ac:dyDescent="0.25">
      <c r="A492" s="54">
        <v>36010</v>
      </c>
      <c r="B492" t="str">
        <f t="shared" si="14"/>
        <v>Aug</v>
      </c>
      <c r="C492" t="str">
        <f t="shared" si="15"/>
        <v>1998</v>
      </c>
    </row>
    <row r="493" spans="1:3" x14ac:dyDescent="0.25">
      <c r="A493" s="53">
        <v>42219</v>
      </c>
      <c r="B493" t="str">
        <f t="shared" si="14"/>
        <v>Aug</v>
      </c>
      <c r="C493" t="str">
        <f t="shared" si="15"/>
        <v>2015</v>
      </c>
    </row>
    <row r="494" spans="1:3" x14ac:dyDescent="0.25">
      <c r="A494" s="54">
        <v>39739</v>
      </c>
      <c r="B494" t="str">
        <f t="shared" si="14"/>
        <v>Oct</v>
      </c>
      <c r="C494" t="str">
        <f t="shared" si="15"/>
        <v>2008</v>
      </c>
    </row>
    <row r="495" spans="1:3" x14ac:dyDescent="0.25">
      <c r="A495" s="53">
        <v>38188</v>
      </c>
      <c r="B495" t="str">
        <f t="shared" si="14"/>
        <v>Jul</v>
      </c>
      <c r="C495" t="str">
        <f t="shared" si="15"/>
        <v>2004</v>
      </c>
    </row>
    <row r="496" spans="1:3" x14ac:dyDescent="0.25">
      <c r="A496" s="54">
        <v>39367</v>
      </c>
      <c r="B496" t="str">
        <f t="shared" si="14"/>
        <v>Oct</v>
      </c>
      <c r="C496" t="str">
        <f t="shared" si="15"/>
        <v>2007</v>
      </c>
    </row>
    <row r="497" spans="1:3" x14ac:dyDescent="0.25">
      <c r="A497" s="53">
        <v>43930</v>
      </c>
      <c r="B497" t="str">
        <f t="shared" si="14"/>
        <v>Apr</v>
      </c>
      <c r="C497" t="str">
        <f t="shared" si="15"/>
        <v>2020</v>
      </c>
    </row>
    <row r="498" spans="1:3" x14ac:dyDescent="0.25">
      <c r="A498" s="54">
        <v>44419</v>
      </c>
      <c r="B498" t="str">
        <f t="shared" si="14"/>
        <v>Aug</v>
      </c>
      <c r="C498" t="str">
        <f t="shared" si="15"/>
        <v>2021</v>
      </c>
    </row>
    <row r="499" spans="1:3" x14ac:dyDescent="0.25">
      <c r="A499" s="53">
        <v>43536</v>
      </c>
      <c r="B499" t="str">
        <f t="shared" si="14"/>
        <v>Mar</v>
      </c>
      <c r="C499" t="str">
        <f t="shared" si="15"/>
        <v>2019</v>
      </c>
    </row>
    <row r="500" spans="1:3" x14ac:dyDescent="0.25">
      <c r="A500" s="54">
        <v>36956</v>
      </c>
      <c r="B500" t="str">
        <f t="shared" si="14"/>
        <v>Mar</v>
      </c>
      <c r="C500" t="str">
        <f t="shared" si="15"/>
        <v>2001</v>
      </c>
    </row>
    <row r="501" spans="1:3" x14ac:dyDescent="0.25">
      <c r="A501" s="53">
        <v>43169</v>
      </c>
      <c r="B501" t="str">
        <f t="shared" si="14"/>
        <v>Mar</v>
      </c>
      <c r="C501" t="str">
        <f t="shared" si="15"/>
        <v>2018</v>
      </c>
    </row>
    <row r="502" spans="1:3" x14ac:dyDescent="0.25">
      <c r="A502" s="54">
        <v>42516</v>
      </c>
      <c r="B502" t="str">
        <f t="shared" si="14"/>
        <v>May</v>
      </c>
      <c r="C502" t="str">
        <f t="shared" si="15"/>
        <v>2016</v>
      </c>
    </row>
    <row r="503" spans="1:3" x14ac:dyDescent="0.25">
      <c r="A503" s="53">
        <v>44461</v>
      </c>
      <c r="B503" t="str">
        <f t="shared" si="14"/>
        <v>Sep</v>
      </c>
      <c r="C503" t="str">
        <f t="shared" si="15"/>
        <v>2021</v>
      </c>
    </row>
    <row r="504" spans="1:3" x14ac:dyDescent="0.25">
      <c r="A504" s="54">
        <v>40899</v>
      </c>
      <c r="B504" t="str">
        <f t="shared" si="14"/>
        <v>Dec</v>
      </c>
      <c r="C504" t="str">
        <f t="shared" si="15"/>
        <v>2011</v>
      </c>
    </row>
    <row r="505" spans="1:3" x14ac:dyDescent="0.25">
      <c r="A505" s="53">
        <v>43633</v>
      </c>
      <c r="B505" t="str">
        <f t="shared" si="14"/>
        <v>Jun</v>
      </c>
      <c r="C505" t="str">
        <f t="shared" si="15"/>
        <v>2019</v>
      </c>
    </row>
    <row r="506" spans="1:3" x14ac:dyDescent="0.25">
      <c r="A506" s="54">
        <v>43400</v>
      </c>
      <c r="B506" t="str">
        <f t="shared" si="14"/>
        <v>Oct</v>
      </c>
      <c r="C506" t="str">
        <f t="shared" si="15"/>
        <v>2018</v>
      </c>
    </row>
    <row r="507" spans="1:3" x14ac:dyDescent="0.25">
      <c r="A507" s="53">
        <v>43171</v>
      </c>
      <c r="B507" t="str">
        <f t="shared" si="14"/>
        <v>Mar</v>
      </c>
      <c r="C507" t="str">
        <f t="shared" si="15"/>
        <v>2018</v>
      </c>
    </row>
    <row r="508" spans="1:3" x14ac:dyDescent="0.25">
      <c r="A508" s="54">
        <v>40292</v>
      </c>
      <c r="B508" t="str">
        <f t="shared" si="14"/>
        <v>Apr</v>
      </c>
      <c r="C508" t="str">
        <f t="shared" si="15"/>
        <v>2010</v>
      </c>
    </row>
    <row r="509" spans="1:3" x14ac:dyDescent="0.25">
      <c r="A509" s="53">
        <v>44236</v>
      </c>
      <c r="B509" t="str">
        <f t="shared" si="14"/>
        <v>Feb</v>
      </c>
      <c r="C509" t="str">
        <f t="shared" si="15"/>
        <v>2021</v>
      </c>
    </row>
    <row r="510" spans="1:3" x14ac:dyDescent="0.25">
      <c r="A510" s="54">
        <v>43248</v>
      </c>
      <c r="B510" t="str">
        <f t="shared" si="14"/>
        <v>May</v>
      </c>
      <c r="C510" t="str">
        <f t="shared" si="15"/>
        <v>2018</v>
      </c>
    </row>
    <row r="511" spans="1:3" x14ac:dyDescent="0.25">
      <c r="A511" s="53">
        <v>43239</v>
      </c>
      <c r="B511" t="str">
        <f t="shared" si="14"/>
        <v>May</v>
      </c>
      <c r="C511" t="str">
        <f t="shared" si="15"/>
        <v>2018</v>
      </c>
    </row>
    <row r="512" spans="1:3" x14ac:dyDescent="0.25">
      <c r="A512" s="54">
        <v>42129</v>
      </c>
      <c r="B512" t="str">
        <f t="shared" si="14"/>
        <v>May</v>
      </c>
      <c r="C512" t="str">
        <f t="shared" si="15"/>
        <v>2015</v>
      </c>
    </row>
    <row r="513" spans="1:3" x14ac:dyDescent="0.25">
      <c r="A513" s="53">
        <v>44486</v>
      </c>
      <c r="B513" t="str">
        <f t="shared" si="14"/>
        <v>Oct</v>
      </c>
      <c r="C513" t="str">
        <f t="shared" si="15"/>
        <v>2021</v>
      </c>
    </row>
    <row r="514" spans="1:3" x14ac:dyDescent="0.25">
      <c r="A514" s="54">
        <v>41043</v>
      </c>
      <c r="B514" t="str">
        <f t="shared" ref="B514:B577" si="16">TEXT(A514,"MMM")</f>
        <v>May</v>
      </c>
      <c r="C514" t="str">
        <f t="shared" ref="C514:C577" si="17">TEXT(A514,"YYYY")</f>
        <v>2012</v>
      </c>
    </row>
    <row r="515" spans="1:3" x14ac:dyDescent="0.25">
      <c r="A515" s="53">
        <v>41830</v>
      </c>
      <c r="B515" t="str">
        <f t="shared" si="16"/>
        <v>Jul</v>
      </c>
      <c r="C515" t="str">
        <f t="shared" si="17"/>
        <v>2014</v>
      </c>
    </row>
    <row r="516" spans="1:3" x14ac:dyDescent="0.25">
      <c r="A516" s="54">
        <v>36272</v>
      </c>
      <c r="B516" t="str">
        <f t="shared" si="16"/>
        <v>Apr</v>
      </c>
      <c r="C516" t="str">
        <f t="shared" si="17"/>
        <v>1999</v>
      </c>
    </row>
    <row r="517" spans="1:3" x14ac:dyDescent="0.25">
      <c r="A517" s="53">
        <v>40378</v>
      </c>
      <c r="B517" t="str">
        <f t="shared" si="16"/>
        <v>Jul</v>
      </c>
      <c r="C517" t="str">
        <f t="shared" si="17"/>
        <v>2010</v>
      </c>
    </row>
    <row r="518" spans="1:3" x14ac:dyDescent="0.25">
      <c r="A518" s="54">
        <v>36303</v>
      </c>
      <c r="B518" t="str">
        <f t="shared" si="16"/>
        <v>May</v>
      </c>
      <c r="C518" t="str">
        <f t="shared" si="17"/>
        <v>1999</v>
      </c>
    </row>
    <row r="519" spans="1:3" x14ac:dyDescent="0.25">
      <c r="A519" s="53">
        <v>38866</v>
      </c>
      <c r="B519" t="str">
        <f t="shared" si="16"/>
        <v>May</v>
      </c>
      <c r="C519" t="str">
        <f t="shared" si="17"/>
        <v>2006</v>
      </c>
    </row>
    <row r="520" spans="1:3" x14ac:dyDescent="0.25">
      <c r="A520" s="54">
        <v>44395</v>
      </c>
      <c r="B520" t="str">
        <f t="shared" si="16"/>
        <v>Jul</v>
      </c>
      <c r="C520" t="str">
        <f t="shared" si="17"/>
        <v>2021</v>
      </c>
    </row>
    <row r="521" spans="1:3" x14ac:dyDescent="0.25">
      <c r="A521" s="53">
        <v>44515</v>
      </c>
      <c r="B521" t="str">
        <f t="shared" si="16"/>
        <v>Nov</v>
      </c>
      <c r="C521" t="str">
        <f t="shared" si="17"/>
        <v>2021</v>
      </c>
    </row>
    <row r="522" spans="1:3" x14ac:dyDescent="0.25">
      <c r="A522" s="54">
        <v>42428</v>
      </c>
      <c r="B522" t="str">
        <f t="shared" si="16"/>
        <v>Feb</v>
      </c>
      <c r="C522" t="str">
        <f t="shared" si="17"/>
        <v>2016</v>
      </c>
    </row>
    <row r="523" spans="1:3" x14ac:dyDescent="0.25">
      <c r="A523" s="53">
        <v>44051</v>
      </c>
      <c r="B523" t="str">
        <f t="shared" si="16"/>
        <v>Aug</v>
      </c>
      <c r="C523" t="str">
        <f t="shared" si="17"/>
        <v>2020</v>
      </c>
    </row>
    <row r="524" spans="1:3" x14ac:dyDescent="0.25">
      <c r="A524" s="54">
        <v>44204</v>
      </c>
      <c r="B524" t="str">
        <f t="shared" si="16"/>
        <v>Jan</v>
      </c>
      <c r="C524" t="str">
        <f t="shared" si="17"/>
        <v>2021</v>
      </c>
    </row>
    <row r="525" spans="1:3" x14ac:dyDescent="0.25">
      <c r="A525" s="53">
        <v>42514</v>
      </c>
      <c r="B525" t="str">
        <f t="shared" si="16"/>
        <v>May</v>
      </c>
      <c r="C525" t="str">
        <f t="shared" si="17"/>
        <v>2016</v>
      </c>
    </row>
    <row r="526" spans="1:3" x14ac:dyDescent="0.25">
      <c r="A526" s="54">
        <v>34576</v>
      </c>
      <c r="B526" t="str">
        <f t="shared" si="16"/>
        <v>Aug</v>
      </c>
      <c r="C526" t="str">
        <f t="shared" si="17"/>
        <v>1994</v>
      </c>
    </row>
    <row r="527" spans="1:3" x14ac:dyDescent="0.25">
      <c r="A527" s="53">
        <v>41499</v>
      </c>
      <c r="B527" t="str">
        <f t="shared" si="16"/>
        <v>Aug</v>
      </c>
      <c r="C527" t="str">
        <f t="shared" si="17"/>
        <v>2013</v>
      </c>
    </row>
    <row r="528" spans="1:3" x14ac:dyDescent="0.25">
      <c r="A528" s="54">
        <v>44189</v>
      </c>
      <c r="B528" t="str">
        <f t="shared" si="16"/>
        <v>Dec</v>
      </c>
      <c r="C528" t="str">
        <f t="shared" si="17"/>
        <v>2020</v>
      </c>
    </row>
    <row r="529" spans="1:3" x14ac:dyDescent="0.25">
      <c r="A529" s="53">
        <v>41417</v>
      </c>
      <c r="B529" t="str">
        <f t="shared" si="16"/>
        <v>May</v>
      </c>
      <c r="C529" t="str">
        <f t="shared" si="17"/>
        <v>2013</v>
      </c>
    </row>
    <row r="530" spans="1:3" x14ac:dyDescent="0.25">
      <c r="A530" s="54">
        <v>43418</v>
      </c>
      <c r="B530" t="str">
        <f t="shared" si="16"/>
        <v>Nov</v>
      </c>
      <c r="C530" t="str">
        <f t="shared" si="17"/>
        <v>2018</v>
      </c>
    </row>
    <row r="531" spans="1:3" x14ac:dyDescent="0.25">
      <c r="A531" s="53">
        <v>40603</v>
      </c>
      <c r="B531" t="str">
        <f t="shared" si="16"/>
        <v>Mar</v>
      </c>
      <c r="C531" t="str">
        <f t="shared" si="17"/>
        <v>2011</v>
      </c>
    </row>
    <row r="532" spans="1:3" x14ac:dyDescent="0.25">
      <c r="A532" s="54">
        <v>40856</v>
      </c>
      <c r="B532" t="str">
        <f t="shared" si="16"/>
        <v>Nov</v>
      </c>
      <c r="C532" t="str">
        <f t="shared" si="17"/>
        <v>2011</v>
      </c>
    </row>
    <row r="533" spans="1:3" x14ac:dyDescent="0.25">
      <c r="A533" s="53">
        <v>39005</v>
      </c>
      <c r="B533" t="str">
        <f t="shared" si="16"/>
        <v>Oct</v>
      </c>
      <c r="C533" t="str">
        <f t="shared" si="17"/>
        <v>2006</v>
      </c>
    </row>
    <row r="534" spans="1:3" x14ac:dyDescent="0.25">
      <c r="A534" s="54">
        <v>43121</v>
      </c>
      <c r="B534" t="str">
        <f t="shared" si="16"/>
        <v>Jan</v>
      </c>
      <c r="C534" t="str">
        <f t="shared" si="17"/>
        <v>2018</v>
      </c>
    </row>
    <row r="535" spans="1:3" x14ac:dyDescent="0.25">
      <c r="A535" s="53">
        <v>42325</v>
      </c>
      <c r="B535" t="str">
        <f t="shared" si="16"/>
        <v>Nov</v>
      </c>
      <c r="C535" t="str">
        <f t="shared" si="17"/>
        <v>2015</v>
      </c>
    </row>
    <row r="536" spans="1:3" x14ac:dyDescent="0.25">
      <c r="A536" s="54">
        <v>43002</v>
      </c>
      <c r="B536" t="str">
        <f t="shared" si="16"/>
        <v>Sep</v>
      </c>
      <c r="C536" t="str">
        <f t="shared" si="17"/>
        <v>2017</v>
      </c>
    </row>
    <row r="537" spans="1:3" x14ac:dyDescent="0.25">
      <c r="A537" s="53">
        <v>44519</v>
      </c>
      <c r="B537" t="str">
        <f t="shared" si="16"/>
        <v>Nov</v>
      </c>
      <c r="C537" t="str">
        <f t="shared" si="17"/>
        <v>2021</v>
      </c>
    </row>
    <row r="538" spans="1:3" x14ac:dyDescent="0.25">
      <c r="A538" s="54">
        <v>34692</v>
      </c>
      <c r="B538" t="str">
        <f t="shared" si="16"/>
        <v>Dec</v>
      </c>
      <c r="C538" t="str">
        <f t="shared" si="17"/>
        <v>1994</v>
      </c>
    </row>
    <row r="539" spans="1:3" x14ac:dyDescent="0.25">
      <c r="A539" s="53">
        <v>39154</v>
      </c>
      <c r="B539" t="str">
        <f t="shared" si="16"/>
        <v>Mar</v>
      </c>
      <c r="C539" t="str">
        <f t="shared" si="17"/>
        <v>2007</v>
      </c>
    </row>
    <row r="540" spans="1:3" x14ac:dyDescent="0.25">
      <c r="A540" s="54">
        <v>37091</v>
      </c>
      <c r="B540" t="str">
        <f t="shared" si="16"/>
        <v>Jul</v>
      </c>
      <c r="C540" t="str">
        <f t="shared" si="17"/>
        <v>2001</v>
      </c>
    </row>
    <row r="541" spans="1:3" x14ac:dyDescent="0.25">
      <c r="A541" s="53">
        <v>39944</v>
      </c>
      <c r="B541" t="str">
        <f t="shared" si="16"/>
        <v>May</v>
      </c>
      <c r="C541" t="str">
        <f t="shared" si="17"/>
        <v>2009</v>
      </c>
    </row>
    <row r="542" spans="1:3" x14ac:dyDescent="0.25">
      <c r="A542" s="54">
        <v>41919</v>
      </c>
      <c r="B542" t="str">
        <f t="shared" si="16"/>
        <v>Oct</v>
      </c>
      <c r="C542" t="str">
        <f t="shared" si="17"/>
        <v>2014</v>
      </c>
    </row>
    <row r="543" spans="1:3" x14ac:dyDescent="0.25">
      <c r="A543" s="53">
        <v>43217</v>
      </c>
      <c r="B543" t="str">
        <f t="shared" si="16"/>
        <v>Apr</v>
      </c>
      <c r="C543" t="str">
        <f t="shared" si="17"/>
        <v>2018</v>
      </c>
    </row>
    <row r="544" spans="1:3" x14ac:dyDescent="0.25">
      <c r="A544" s="54">
        <v>40952</v>
      </c>
      <c r="B544" t="str">
        <f t="shared" si="16"/>
        <v>Feb</v>
      </c>
      <c r="C544" t="str">
        <f t="shared" si="17"/>
        <v>2012</v>
      </c>
    </row>
    <row r="545" spans="1:3" x14ac:dyDescent="0.25">
      <c r="A545" s="53">
        <v>42914</v>
      </c>
      <c r="B545" t="str">
        <f t="shared" si="16"/>
        <v>Jun</v>
      </c>
      <c r="C545" t="str">
        <f t="shared" si="17"/>
        <v>2017</v>
      </c>
    </row>
    <row r="546" spans="1:3" x14ac:dyDescent="0.25">
      <c r="A546" s="54">
        <v>43999</v>
      </c>
      <c r="B546" t="str">
        <f t="shared" si="16"/>
        <v>Jun</v>
      </c>
      <c r="C546" t="str">
        <f t="shared" si="17"/>
        <v>2020</v>
      </c>
    </row>
    <row r="547" spans="1:3" x14ac:dyDescent="0.25">
      <c r="A547" s="53">
        <v>43819</v>
      </c>
      <c r="B547" t="str">
        <f t="shared" si="16"/>
        <v>Dec</v>
      </c>
      <c r="C547" t="str">
        <f t="shared" si="17"/>
        <v>2019</v>
      </c>
    </row>
    <row r="548" spans="1:3" x14ac:dyDescent="0.25">
      <c r="A548" s="54">
        <v>41907</v>
      </c>
      <c r="B548" t="str">
        <f t="shared" si="16"/>
        <v>Sep</v>
      </c>
      <c r="C548" t="str">
        <f t="shared" si="17"/>
        <v>2014</v>
      </c>
    </row>
    <row r="549" spans="1:3" x14ac:dyDescent="0.25">
      <c r="A549" s="53">
        <v>39991</v>
      </c>
      <c r="B549" t="str">
        <f t="shared" si="16"/>
        <v>Jun</v>
      </c>
      <c r="C549" t="str">
        <f t="shared" si="17"/>
        <v>2009</v>
      </c>
    </row>
    <row r="550" spans="1:3" x14ac:dyDescent="0.25">
      <c r="A550" s="54">
        <v>41916</v>
      </c>
      <c r="B550" t="str">
        <f t="shared" si="16"/>
        <v>Oct</v>
      </c>
      <c r="C550" t="str">
        <f t="shared" si="17"/>
        <v>2014</v>
      </c>
    </row>
    <row r="551" spans="1:3" x14ac:dyDescent="0.25">
      <c r="A551" s="53">
        <v>40929</v>
      </c>
      <c r="B551" t="str">
        <f t="shared" si="16"/>
        <v>Jan</v>
      </c>
      <c r="C551" t="str">
        <f t="shared" si="17"/>
        <v>2012</v>
      </c>
    </row>
    <row r="552" spans="1:3" x14ac:dyDescent="0.25">
      <c r="A552" s="54">
        <v>40663</v>
      </c>
      <c r="B552" t="str">
        <f t="shared" si="16"/>
        <v>Apr</v>
      </c>
      <c r="C552" t="str">
        <f t="shared" si="17"/>
        <v>2011</v>
      </c>
    </row>
    <row r="553" spans="1:3" x14ac:dyDescent="0.25">
      <c r="A553" s="53">
        <v>42357</v>
      </c>
      <c r="B553" t="str">
        <f t="shared" si="16"/>
        <v>Dec</v>
      </c>
      <c r="C553" t="str">
        <f t="shared" si="17"/>
        <v>2015</v>
      </c>
    </row>
    <row r="554" spans="1:3" x14ac:dyDescent="0.25">
      <c r="A554" s="54">
        <v>37304</v>
      </c>
      <c r="B554" t="str">
        <f t="shared" si="16"/>
        <v>Feb</v>
      </c>
      <c r="C554" t="str">
        <f t="shared" si="17"/>
        <v>2002</v>
      </c>
    </row>
    <row r="555" spans="1:3" x14ac:dyDescent="0.25">
      <c r="A555" s="53">
        <v>42545</v>
      </c>
      <c r="B555" t="str">
        <f t="shared" si="16"/>
        <v>Jun</v>
      </c>
      <c r="C555" t="str">
        <f t="shared" si="17"/>
        <v>2016</v>
      </c>
    </row>
    <row r="556" spans="1:3" x14ac:dyDescent="0.25">
      <c r="A556" s="54">
        <v>42772</v>
      </c>
      <c r="B556" t="str">
        <f t="shared" si="16"/>
        <v>Feb</v>
      </c>
      <c r="C556" t="str">
        <f t="shared" si="17"/>
        <v>2017</v>
      </c>
    </row>
    <row r="557" spans="1:3" x14ac:dyDescent="0.25">
      <c r="A557" s="53">
        <v>36754</v>
      </c>
      <c r="B557" t="str">
        <f t="shared" si="16"/>
        <v>Aug</v>
      </c>
      <c r="C557" t="str">
        <f t="shared" si="17"/>
        <v>2000</v>
      </c>
    </row>
    <row r="558" spans="1:3" x14ac:dyDescent="0.25">
      <c r="A558" s="54">
        <v>44304</v>
      </c>
      <c r="B558" t="str">
        <f t="shared" si="16"/>
        <v>Apr</v>
      </c>
      <c r="C558" t="str">
        <f t="shared" si="17"/>
        <v>2021</v>
      </c>
    </row>
    <row r="559" spans="1:3" x14ac:dyDescent="0.25">
      <c r="A559" s="53">
        <v>43904</v>
      </c>
      <c r="B559" t="str">
        <f t="shared" si="16"/>
        <v>Mar</v>
      </c>
      <c r="C559" t="str">
        <f t="shared" si="17"/>
        <v>2020</v>
      </c>
    </row>
    <row r="560" spans="1:3" x14ac:dyDescent="0.25">
      <c r="A560" s="54">
        <v>41717</v>
      </c>
      <c r="B560" t="str">
        <f t="shared" si="16"/>
        <v>Mar</v>
      </c>
      <c r="C560" t="str">
        <f t="shared" si="17"/>
        <v>2014</v>
      </c>
    </row>
    <row r="561" spans="1:3" x14ac:dyDescent="0.25">
      <c r="A561" s="53">
        <v>41155</v>
      </c>
      <c r="B561" t="str">
        <f t="shared" si="16"/>
        <v>Sep</v>
      </c>
      <c r="C561" t="str">
        <f t="shared" si="17"/>
        <v>2012</v>
      </c>
    </row>
    <row r="562" spans="1:3" x14ac:dyDescent="0.25">
      <c r="A562" s="54">
        <v>44219</v>
      </c>
      <c r="B562" t="str">
        <f t="shared" si="16"/>
        <v>Jan</v>
      </c>
      <c r="C562" t="str">
        <f t="shared" si="17"/>
        <v>2021</v>
      </c>
    </row>
    <row r="563" spans="1:3" x14ac:dyDescent="0.25">
      <c r="A563" s="53">
        <v>43441</v>
      </c>
      <c r="B563" t="str">
        <f t="shared" si="16"/>
        <v>Dec</v>
      </c>
      <c r="C563" t="str">
        <f t="shared" si="17"/>
        <v>2018</v>
      </c>
    </row>
    <row r="564" spans="1:3" x14ac:dyDescent="0.25">
      <c r="A564" s="54">
        <v>41690</v>
      </c>
      <c r="B564" t="str">
        <f t="shared" si="16"/>
        <v>Feb</v>
      </c>
      <c r="C564" t="str">
        <f t="shared" si="17"/>
        <v>2014</v>
      </c>
    </row>
    <row r="565" spans="1:3" x14ac:dyDescent="0.25">
      <c r="A565" s="53">
        <v>42721</v>
      </c>
      <c r="B565" t="str">
        <f t="shared" si="16"/>
        <v>Dec</v>
      </c>
      <c r="C565" t="str">
        <f t="shared" si="17"/>
        <v>2016</v>
      </c>
    </row>
    <row r="566" spans="1:3" x14ac:dyDescent="0.25">
      <c r="A566" s="54">
        <v>42761</v>
      </c>
      <c r="B566" t="str">
        <f t="shared" si="16"/>
        <v>Jan</v>
      </c>
      <c r="C566" t="str">
        <f t="shared" si="17"/>
        <v>2017</v>
      </c>
    </row>
    <row r="567" spans="1:3" x14ac:dyDescent="0.25">
      <c r="A567" s="53">
        <v>33890</v>
      </c>
      <c r="B567" t="str">
        <f t="shared" si="16"/>
        <v>Oct</v>
      </c>
      <c r="C567" t="str">
        <f t="shared" si="17"/>
        <v>1992</v>
      </c>
    </row>
    <row r="568" spans="1:3" x14ac:dyDescent="0.25">
      <c r="A568" s="54">
        <v>44410</v>
      </c>
      <c r="B568" t="str">
        <f t="shared" si="16"/>
        <v>Aug</v>
      </c>
      <c r="C568" t="str">
        <f t="shared" si="17"/>
        <v>2021</v>
      </c>
    </row>
    <row r="569" spans="1:3" x14ac:dyDescent="0.25">
      <c r="A569" s="53">
        <v>42285</v>
      </c>
      <c r="B569" t="str">
        <f t="shared" si="16"/>
        <v>Oct</v>
      </c>
      <c r="C569" t="str">
        <f t="shared" si="17"/>
        <v>2015</v>
      </c>
    </row>
    <row r="570" spans="1:3" x14ac:dyDescent="0.25">
      <c r="A570" s="54">
        <v>34616</v>
      </c>
      <c r="B570" t="str">
        <f t="shared" si="16"/>
        <v>Oct</v>
      </c>
      <c r="C570" t="str">
        <f t="shared" si="17"/>
        <v>1994</v>
      </c>
    </row>
    <row r="571" spans="1:3" x14ac:dyDescent="0.25">
      <c r="A571" s="53">
        <v>43448</v>
      </c>
      <c r="B571" t="str">
        <f t="shared" si="16"/>
        <v>Dec</v>
      </c>
      <c r="C571" t="str">
        <f t="shared" si="17"/>
        <v>2018</v>
      </c>
    </row>
    <row r="572" spans="1:3" x14ac:dyDescent="0.25">
      <c r="A572" s="54">
        <v>44015</v>
      </c>
      <c r="B572" t="str">
        <f t="shared" si="16"/>
        <v>Jul</v>
      </c>
      <c r="C572" t="str">
        <f t="shared" si="17"/>
        <v>2020</v>
      </c>
    </row>
    <row r="573" spans="1:3" x14ac:dyDescent="0.25">
      <c r="A573" s="53">
        <v>39109</v>
      </c>
      <c r="B573" t="str">
        <f t="shared" si="16"/>
        <v>Jan</v>
      </c>
      <c r="C573" t="str">
        <f t="shared" si="17"/>
        <v>2007</v>
      </c>
    </row>
    <row r="574" spans="1:3" x14ac:dyDescent="0.25">
      <c r="A574" s="54">
        <v>40685</v>
      </c>
      <c r="B574" t="str">
        <f t="shared" si="16"/>
        <v>May</v>
      </c>
      <c r="C574" t="str">
        <f t="shared" si="17"/>
        <v>2011</v>
      </c>
    </row>
    <row r="575" spans="1:3" x14ac:dyDescent="0.25">
      <c r="A575" s="53">
        <v>40389</v>
      </c>
      <c r="B575" t="str">
        <f t="shared" si="16"/>
        <v>Jul</v>
      </c>
      <c r="C575" t="str">
        <f t="shared" si="17"/>
        <v>2010</v>
      </c>
    </row>
    <row r="576" spans="1:3" x14ac:dyDescent="0.25">
      <c r="A576" s="54">
        <v>40434</v>
      </c>
      <c r="B576" t="str">
        <f t="shared" si="16"/>
        <v>Sep</v>
      </c>
      <c r="C576" t="str">
        <f t="shared" si="17"/>
        <v>2010</v>
      </c>
    </row>
    <row r="577" spans="1:3" x14ac:dyDescent="0.25">
      <c r="A577" s="53">
        <v>43685</v>
      </c>
      <c r="B577" t="str">
        <f t="shared" si="16"/>
        <v>Aug</v>
      </c>
      <c r="C577" t="str">
        <f t="shared" si="17"/>
        <v>2019</v>
      </c>
    </row>
    <row r="578" spans="1:3" x14ac:dyDescent="0.25">
      <c r="A578" s="54">
        <v>43729</v>
      </c>
      <c r="B578" t="str">
        <f t="shared" ref="B578:B641" si="18">TEXT(A578,"MMM")</f>
        <v>Sep</v>
      </c>
      <c r="C578" t="str">
        <f t="shared" ref="C578:C641" si="19">TEXT(A578,"YYYY")</f>
        <v>2019</v>
      </c>
    </row>
    <row r="579" spans="1:3" x14ac:dyDescent="0.25">
      <c r="A579" s="53">
        <v>44125</v>
      </c>
      <c r="B579" t="str">
        <f t="shared" si="18"/>
        <v>Oct</v>
      </c>
      <c r="C579" t="str">
        <f t="shared" si="19"/>
        <v>2020</v>
      </c>
    </row>
    <row r="580" spans="1:3" x14ac:dyDescent="0.25">
      <c r="A580" s="54">
        <v>38977</v>
      </c>
      <c r="B580" t="str">
        <f t="shared" si="18"/>
        <v>Sep</v>
      </c>
      <c r="C580" t="str">
        <f t="shared" si="19"/>
        <v>2006</v>
      </c>
    </row>
    <row r="581" spans="1:3" x14ac:dyDescent="0.25">
      <c r="A581" s="53">
        <v>39568</v>
      </c>
      <c r="B581" t="str">
        <f t="shared" si="18"/>
        <v>Apr</v>
      </c>
      <c r="C581" t="str">
        <f t="shared" si="19"/>
        <v>2008</v>
      </c>
    </row>
    <row r="582" spans="1:3" x14ac:dyDescent="0.25">
      <c r="A582" s="54">
        <v>37181</v>
      </c>
      <c r="B582" t="str">
        <f t="shared" si="18"/>
        <v>Oct</v>
      </c>
      <c r="C582" t="str">
        <f t="shared" si="19"/>
        <v>2001</v>
      </c>
    </row>
    <row r="583" spans="1:3" x14ac:dyDescent="0.25">
      <c r="A583" s="53">
        <v>41028</v>
      </c>
      <c r="B583" t="str">
        <f t="shared" si="18"/>
        <v>Apr</v>
      </c>
      <c r="C583" t="str">
        <f t="shared" si="19"/>
        <v>2012</v>
      </c>
    </row>
    <row r="584" spans="1:3" x14ac:dyDescent="0.25">
      <c r="A584" s="54">
        <v>40836</v>
      </c>
      <c r="B584" t="str">
        <f t="shared" si="18"/>
        <v>Oct</v>
      </c>
      <c r="C584" t="str">
        <f t="shared" si="19"/>
        <v>2011</v>
      </c>
    </row>
    <row r="585" spans="1:3" x14ac:dyDescent="0.25">
      <c r="A585" s="53">
        <v>44192</v>
      </c>
      <c r="B585" t="str">
        <f t="shared" si="18"/>
        <v>Dec</v>
      </c>
      <c r="C585" t="str">
        <f t="shared" si="19"/>
        <v>2020</v>
      </c>
    </row>
    <row r="586" spans="1:3" x14ac:dyDescent="0.25">
      <c r="A586" s="54">
        <v>36554</v>
      </c>
      <c r="B586" t="str">
        <f t="shared" si="18"/>
        <v>Jan</v>
      </c>
      <c r="C586" t="str">
        <f t="shared" si="19"/>
        <v>2000</v>
      </c>
    </row>
    <row r="587" spans="1:3" x14ac:dyDescent="0.25">
      <c r="A587" s="53">
        <v>42322</v>
      </c>
      <c r="B587" t="str">
        <f t="shared" si="18"/>
        <v>Nov</v>
      </c>
      <c r="C587" t="str">
        <f t="shared" si="19"/>
        <v>2015</v>
      </c>
    </row>
    <row r="588" spans="1:3" x14ac:dyDescent="0.25">
      <c r="A588" s="54">
        <v>41066</v>
      </c>
      <c r="B588" t="str">
        <f t="shared" si="18"/>
        <v>Jun</v>
      </c>
      <c r="C588" t="str">
        <f t="shared" si="19"/>
        <v>2012</v>
      </c>
    </row>
    <row r="589" spans="1:3" x14ac:dyDescent="0.25">
      <c r="A589" s="53">
        <v>41565</v>
      </c>
      <c r="B589" t="str">
        <f t="shared" si="18"/>
        <v>Oct</v>
      </c>
      <c r="C589" t="str">
        <f t="shared" si="19"/>
        <v>2013</v>
      </c>
    </row>
    <row r="590" spans="1:3" x14ac:dyDescent="0.25">
      <c r="A590" s="54">
        <v>40170</v>
      </c>
      <c r="B590" t="str">
        <f t="shared" si="18"/>
        <v>Dec</v>
      </c>
      <c r="C590" t="str">
        <f t="shared" si="19"/>
        <v>2009</v>
      </c>
    </row>
    <row r="591" spans="1:3" x14ac:dyDescent="0.25">
      <c r="A591" s="53">
        <v>44221</v>
      </c>
      <c r="B591" t="str">
        <f t="shared" si="18"/>
        <v>Jan</v>
      </c>
      <c r="C591" t="str">
        <f t="shared" si="19"/>
        <v>2021</v>
      </c>
    </row>
    <row r="592" spans="1:3" x14ac:dyDescent="0.25">
      <c r="A592" s="54">
        <v>41650</v>
      </c>
      <c r="B592" t="str">
        <f t="shared" si="18"/>
        <v>Jan</v>
      </c>
      <c r="C592" t="str">
        <f t="shared" si="19"/>
        <v>2014</v>
      </c>
    </row>
    <row r="593" spans="1:3" x14ac:dyDescent="0.25">
      <c r="A593" s="53">
        <v>44025</v>
      </c>
      <c r="B593" t="str">
        <f t="shared" si="18"/>
        <v>Jul</v>
      </c>
      <c r="C593" t="str">
        <f t="shared" si="19"/>
        <v>2020</v>
      </c>
    </row>
    <row r="594" spans="1:3" x14ac:dyDescent="0.25">
      <c r="A594" s="54">
        <v>44032</v>
      </c>
      <c r="B594" t="str">
        <f t="shared" si="18"/>
        <v>Jul</v>
      </c>
      <c r="C594" t="str">
        <f t="shared" si="19"/>
        <v>2020</v>
      </c>
    </row>
    <row r="595" spans="1:3" x14ac:dyDescent="0.25">
      <c r="A595" s="53">
        <v>40719</v>
      </c>
      <c r="B595" t="str">
        <f t="shared" si="18"/>
        <v>Jun</v>
      </c>
      <c r="C595" t="str">
        <f t="shared" si="19"/>
        <v>2011</v>
      </c>
    </row>
    <row r="596" spans="1:3" x14ac:dyDescent="0.25">
      <c r="A596" s="54">
        <v>39841</v>
      </c>
      <c r="B596" t="str">
        <f t="shared" si="18"/>
        <v>Jan</v>
      </c>
      <c r="C596" t="str">
        <f t="shared" si="19"/>
        <v>2009</v>
      </c>
    </row>
    <row r="597" spans="1:3" x14ac:dyDescent="0.25">
      <c r="A597" s="53">
        <v>36587</v>
      </c>
      <c r="B597" t="str">
        <f t="shared" si="18"/>
        <v>Mar</v>
      </c>
      <c r="C597" t="str">
        <f t="shared" si="19"/>
        <v>2000</v>
      </c>
    </row>
    <row r="598" spans="1:3" x14ac:dyDescent="0.25">
      <c r="A598" s="54">
        <v>42983</v>
      </c>
      <c r="B598" t="str">
        <f t="shared" si="18"/>
        <v>Sep</v>
      </c>
      <c r="C598" t="str">
        <f t="shared" si="19"/>
        <v>2017</v>
      </c>
    </row>
    <row r="599" spans="1:3" x14ac:dyDescent="0.25">
      <c r="A599" s="53">
        <v>43440</v>
      </c>
      <c r="B599" t="str">
        <f t="shared" si="18"/>
        <v>Dec</v>
      </c>
      <c r="C599" t="str">
        <f t="shared" si="19"/>
        <v>2018</v>
      </c>
    </row>
    <row r="600" spans="1:3" x14ac:dyDescent="0.25">
      <c r="A600" s="54">
        <v>40233</v>
      </c>
      <c r="B600" t="str">
        <f t="shared" si="18"/>
        <v>Feb</v>
      </c>
      <c r="C600" t="str">
        <f t="shared" si="19"/>
        <v>2010</v>
      </c>
    </row>
    <row r="601" spans="1:3" x14ac:dyDescent="0.25">
      <c r="A601" s="53">
        <v>44454</v>
      </c>
      <c r="B601" t="str">
        <f t="shared" si="18"/>
        <v>Sep</v>
      </c>
      <c r="C601" t="str">
        <f t="shared" si="19"/>
        <v>2021</v>
      </c>
    </row>
    <row r="602" spans="1:3" x14ac:dyDescent="0.25">
      <c r="A602" s="54">
        <v>44295</v>
      </c>
      <c r="B602" t="str">
        <f t="shared" si="18"/>
        <v>Apr</v>
      </c>
      <c r="C602" t="str">
        <f t="shared" si="19"/>
        <v>2021</v>
      </c>
    </row>
    <row r="603" spans="1:3" x14ac:dyDescent="0.25">
      <c r="A603" s="53">
        <v>35456</v>
      </c>
      <c r="B603" t="str">
        <f t="shared" si="18"/>
        <v>Jan</v>
      </c>
      <c r="C603" t="str">
        <f t="shared" si="19"/>
        <v>1997</v>
      </c>
    </row>
    <row r="604" spans="1:3" x14ac:dyDescent="0.25">
      <c r="A604" s="54">
        <v>44374</v>
      </c>
      <c r="B604" t="str">
        <f t="shared" si="18"/>
        <v>Jun</v>
      </c>
      <c r="C604" t="str">
        <f t="shared" si="19"/>
        <v>2021</v>
      </c>
    </row>
    <row r="605" spans="1:3" x14ac:dyDescent="0.25">
      <c r="A605" s="53">
        <v>43613</v>
      </c>
      <c r="B605" t="str">
        <f t="shared" si="18"/>
        <v>May</v>
      </c>
      <c r="C605" t="str">
        <f t="shared" si="19"/>
        <v>2019</v>
      </c>
    </row>
    <row r="606" spans="1:3" x14ac:dyDescent="0.25">
      <c r="A606" s="54">
        <v>39519</v>
      </c>
      <c r="B606" t="str">
        <f t="shared" si="18"/>
        <v>Mar</v>
      </c>
      <c r="C606" t="str">
        <f t="shared" si="19"/>
        <v>2008</v>
      </c>
    </row>
    <row r="607" spans="1:3" x14ac:dyDescent="0.25">
      <c r="A607" s="53">
        <v>40287</v>
      </c>
      <c r="B607" t="str">
        <f t="shared" si="18"/>
        <v>Apr</v>
      </c>
      <c r="C607" t="str">
        <f t="shared" si="19"/>
        <v>2010</v>
      </c>
    </row>
    <row r="608" spans="1:3" x14ac:dyDescent="0.25">
      <c r="A608" s="54">
        <v>42379</v>
      </c>
      <c r="B608" t="str">
        <f t="shared" si="18"/>
        <v>Jan</v>
      </c>
      <c r="C608" t="str">
        <f t="shared" si="19"/>
        <v>2016</v>
      </c>
    </row>
    <row r="609" spans="1:3" x14ac:dyDescent="0.25">
      <c r="A609" s="53">
        <v>39305</v>
      </c>
      <c r="B609" t="str">
        <f t="shared" si="18"/>
        <v>Aug</v>
      </c>
      <c r="C609" t="str">
        <f t="shared" si="19"/>
        <v>2007</v>
      </c>
    </row>
    <row r="610" spans="1:3" x14ac:dyDescent="0.25">
      <c r="A610" s="54">
        <v>41446</v>
      </c>
      <c r="B610" t="str">
        <f t="shared" si="18"/>
        <v>Jun</v>
      </c>
      <c r="C610" t="str">
        <f t="shared" si="19"/>
        <v>2013</v>
      </c>
    </row>
    <row r="611" spans="1:3" x14ac:dyDescent="0.25">
      <c r="A611" s="53">
        <v>43960</v>
      </c>
      <c r="B611" t="str">
        <f t="shared" si="18"/>
        <v>May</v>
      </c>
      <c r="C611" t="str">
        <f t="shared" si="19"/>
        <v>2020</v>
      </c>
    </row>
    <row r="612" spans="1:3" x14ac:dyDescent="0.25">
      <c r="A612" s="54">
        <v>43937</v>
      </c>
      <c r="B612" t="str">
        <f t="shared" si="18"/>
        <v>Apr</v>
      </c>
      <c r="C612" t="str">
        <f t="shared" si="19"/>
        <v>2020</v>
      </c>
    </row>
    <row r="613" spans="1:3" x14ac:dyDescent="0.25">
      <c r="A613" s="53">
        <v>38046</v>
      </c>
      <c r="B613" t="str">
        <f t="shared" si="18"/>
        <v>Feb</v>
      </c>
      <c r="C613" t="str">
        <f t="shared" si="19"/>
        <v>2004</v>
      </c>
    </row>
    <row r="614" spans="1:3" x14ac:dyDescent="0.25">
      <c r="A614" s="54">
        <v>39493</v>
      </c>
      <c r="B614" t="str">
        <f t="shared" si="18"/>
        <v>Feb</v>
      </c>
      <c r="C614" t="str">
        <f t="shared" si="19"/>
        <v>2008</v>
      </c>
    </row>
    <row r="615" spans="1:3" x14ac:dyDescent="0.25">
      <c r="A615" s="53">
        <v>41904</v>
      </c>
      <c r="B615" t="str">
        <f t="shared" si="18"/>
        <v>Sep</v>
      </c>
      <c r="C615" t="str">
        <f t="shared" si="19"/>
        <v>2014</v>
      </c>
    </row>
    <row r="616" spans="1:3" x14ac:dyDescent="0.25">
      <c r="A616" s="54">
        <v>40836</v>
      </c>
      <c r="B616" t="str">
        <f t="shared" si="18"/>
        <v>Oct</v>
      </c>
      <c r="C616" t="str">
        <f t="shared" si="19"/>
        <v>2011</v>
      </c>
    </row>
    <row r="617" spans="1:3" x14ac:dyDescent="0.25">
      <c r="A617" s="53">
        <v>41742</v>
      </c>
      <c r="B617" t="str">
        <f t="shared" si="18"/>
        <v>Apr</v>
      </c>
      <c r="C617" t="str">
        <f t="shared" si="19"/>
        <v>2014</v>
      </c>
    </row>
    <row r="618" spans="1:3" x14ac:dyDescent="0.25">
      <c r="A618" s="54">
        <v>37662</v>
      </c>
      <c r="B618" t="str">
        <f t="shared" si="18"/>
        <v>Feb</v>
      </c>
      <c r="C618" t="str">
        <f t="shared" si="19"/>
        <v>2003</v>
      </c>
    </row>
    <row r="619" spans="1:3" x14ac:dyDescent="0.25">
      <c r="A619" s="53">
        <v>39357</v>
      </c>
      <c r="B619" t="str">
        <f t="shared" si="18"/>
        <v>Oct</v>
      </c>
      <c r="C619" t="str">
        <f t="shared" si="19"/>
        <v>2007</v>
      </c>
    </row>
    <row r="620" spans="1:3" x14ac:dyDescent="0.25">
      <c r="A620" s="54">
        <v>42800</v>
      </c>
      <c r="B620" t="str">
        <f t="shared" si="18"/>
        <v>Mar</v>
      </c>
      <c r="C620" t="str">
        <f t="shared" si="19"/>
        <v>2017</v>
      </c>
    </row>
    <row r="621" spans="1:3" x14ac:dyDescent="0.25">
      <c r="A621" s="53">
        <v>44302</v>
      </c>
      <c r="B621" t="str">
        <f t="shared" si="18"/>
        <v>Apr</v>
      </c>
      <c r="C621" t="str">
        <f t="shared" si="19"/>
        <v>2021</v>
      </c>
    </row>
    <row r="622" spans="1:3" x14ac:dyDescent="0.25">
      <c r="A622" s="54">
        <v>43330</v>
      </c>
      <c r="B622" t="str">
        <f t="shared" si="18"/>
        <v>Aug</v>
      </c>
      <c r="C622" t="str">
        <f t="shared" si="19"/>
        <v>2018</v>
      </c>
    </row>
    <row r="623" spans="1:3" x14ac:dyDescent="0.25">
      <c r="A623" s="53">
        <v>41649</v>
      </c>
      <c r="B623" t="str">
        <f t="shared" si="18"/>
        <v>Jan</v>
      </c>
      <c r="C623" t="str">
        <f t="shared" si="19"/>
        <v>2014</v>
      </c>
    </row>
    <row r="624" spans="1:3" x14ac:dyDescent="0.25">
      <c r="A624" s="54">
        <v>39197</v>
      </c>
      <c r="B624" t="str">
        <f t="shared" si="18"/>
        <v>Apr</v>
      </c>
      <c r="C624" t="str">
        <f t="shared" si="19"/>
        <v>2007</v>
      </c>
    </row>
    <row r="625" spans="1:3" x14ac:dyDescent="0.25">
      <c r="A625" s="53">
        <v>38214</v>
      </c>
      <c r="B625" t="str">
        <f t="shared" si="18"/>
        <v>Aug</v>
      </c>
      <c r="C625" t="str">
        <f t="shared" si="19"/>
        <v>2004</v>
      </c>
    </row>
    <row r="626" spans="1:3" x14ac:dyDescent="0.25">
      <c r="A626" s="54">
        <v>39091</v>
      </c>
      <c r="B626" t="str">
        <f t="shared" si="18"/>
        <v>Jan</v>
      </c>
      <c r="C626" t="str">
        <f t="shared" si="19"/>
        <v>2007</v>
      </c>
    </row>
    <row r="627" spans="1:3" x14ac:dyDescent="0.25">
      <c r="A627" s="53">
        <v>43169</v>
      </c>
      <c r="B627" t="str">
        <f t="shared" si="18"/>
        <v>Mar</v>
      </c>
      <c r="C627" t="str">
        <f t="shared" si="19"/>
        <v>2018</v>
      </c>
    </row>
    <row r="628" spans="1:3" x14ac:dyDescent="0.25">
      <c r="A628" s="54">
        <v>43990</v>
      </c>
      <c r="B628" t="str">
        <f t="shared" si="18"/>
        <v>Jun</v>
      </c>
      <c r="C628" t="str">
        <f t="shared" si="19"/>
        <v>2020</v>
      </c>
    </row>
    <row r="629" spans="1:3" x14ac:dyDescent="0.25">
      <c r="A629" s="53">
        <v>39147</v>
      </c>
      <c r="B629" t="str">
        <f t="shared" si="18"/>
        <v>Mar</v>
      </c>
      <c r="C629" t="str">
        <f t="shared" si="19"/>
        <v>2007</v>
      </c>
    </row>
    <row r="630" spans="1:3" x14ac:dyDescent="0.25">
      <c r="A630" s="54">
        <v>40711</v>
      </c>
      <c r="B630" t="str">
        <f t="shared" si="18"/>
        <v>Jun</v>
      </c>
      <c r="C630" t="str">
        <f t="shared" si="19"/>
        <v>2011</v>
      </c>
    </row>
    <row r="631" spans="1:3" x14ac:dyDescent="0.25">
      <c r="A631" s="53">
        <v>43763</v>
      </c>
      <c r="B631" t="str">
        <f t="shared" si="18"/>
        <v>Oct</v>
      </c>
      <c r="C631" t="str">
        <f t="shared" si="19"/>
        <v>2019</v>
      </c>
    </row>
    <row r="632" spans="1:3" x14ac:dyDescent="0.25">
      <c r="A632" s="54">
        <v>39507</v>
      </c>
      <c r="B632" t="str">
        <f t="shared" si="18"/>
        <v>Feb</v>
      </c>
      <c r="C632" t="str">
        <f t="shared" si="19"/>
        <v>2008</v>
      </c>
    </row>
    <row r="633" spans="1:3" x14ac:dyDescent="0.25">
      <c r="A633" s="53">
        <v>43461</v>
      </c>
      <c r="B633" t="str">
        <f t="shared" si="18"/>
        <v>Dec</v>
      </c>
      <c r="C633" t="str">
        <f t="shared" si="19"/>
        <v>2018</v>
      </c>
    </row>
    <row r="634" spans="1:3" x14ac:dyDescent="0.25">
      <c r="A634" s="54">
        <v>41647</v>
      </c>
      <c r="B634" t="str">
        <f t="shared" si="18"/>
        <v>Jan</v>
      </c>
      <c r="C634" t="str">
        <f t="shared" si="19"/>
        <v>2014</v>
      </c>
    </row>
    <row r="635" spans="1:3" x14ac:dyDescent="0.25">
      <c r="A635" s="53">
        <v>42753</v>
      </c>
      <c r="B635" t="str">
        <f t="shared" si="18"/>
        <v>Jan</v>
      </c>
      <c r="C635" t="str">
        <f t="shared" si="19"/>
        <v>2017</v>
      </c>
    </row>
    <row r="636" spans="1:3" x14ac:dyDescent="0.25">
      <c r="A636" s="54">
        <v>37749</v>
      </c>
      <c r="B636" t="str">
        <f t="shared" si="18"/>
        <v>May</v>
      </c>
      <c r="C636" t="str">
        <f t="shared" si="19"/>
        <v>2003</v>
      </c>
    </row>
    <row r="637" spans="1:3" x14ac:dyDescent="0.25">
      <c r="A637" s="53">
        <v>41662</v>
      </c>
      <c r="B637" t="str">
        <f t="shared" si="18"/>
        <v>Jan</v>
      </c>
      <c r="C637" t="str">
        <f t="shared" si="19"/>
        <v>2014</v>
      </c>
    </row>
    <row r="638" spans="1:3" x14ac:dyDescent="0.25">
      <c r="A638" s="54">
        <v>43336</v>
      </c>
      <c r="B638" t="str">
        <f t="shared" si="18"/>
        <v>Aug</v>
      </c>
      <c r="C638" t="str">
        <f t="shared" si="19"/>
        <v>2018</v>
      </c>
    </row>
    <row r="639" spans="1:3" x14ac:dyDescent="0.25">
      <c r="A639" s="53">
        <v>40293</v>
      </c>
      <c r="B639" t="str">
        <f t="shared" si="18"/>
        <v>Apr</v>
      </c>
      <c r="C639" t="str">
        <f t="shared" si="19"/>
        <v>2010</v>
      </c>
    </row>
    <row r="640" spans="1:3" x14ac:dyDescent="0.25">
      <c r="A640" s="54">
        <v>43212</v>
      </c>
      <c r="B640" t="str">
        <f t="shared" si="18"/>
        <v>Apr</v>
      </c>
      <c r="C640" t="str">
        <f t="shared" si="19"/>
        <v>2018</v>
      </c>
    </row>
    <row r="641" spans="1:3" x14ac:dyDescent="0.25">
      <c r="A641" s="53">
        <v>40618</v>
      </c>
      <c r="B641" t="str">
        <f t="shared" si="18"/>
        <v>Mar</v>
      </c>
      <c r="C641" t="str">
        <f t="shared" si="19"/>
        <v>2011</v>
      </c>
    </row>
    <row r="642" spans="1:3" x14ac:dyDescent="0.25">
      <c r="A642" s="54">
        <v>40040</v>
      </c>
      <c r="B642" t="str">
        <f t="shared" ref="B642:B705" si="20">TEXT(A642,"MMM")</f>
        <v>Aug</v>
      </c>
      <c r="C642" t="str">
        <f t="shared" ref="C642:C705" si="21">TEXT(A642,"YYYY")</f>
        <v>2009</v>
      </c>
    </row>
    <row r="643" spans="1:3" x14ac:dyDescent="0.25">
      <c r="A643" s="53">
        <v>43413</v>
      </c>
      <c r="B643" t="str">
        <f t="shared" si="20"/>
        <v>Nov</v>
      </c>
      <c r="C643" t="str">
        <f t="shared" si="21"/>
        <v>2018</v>
      </c>
    </row>
    <row r="644" spans="1:3" x14ac:dyDescent="0.25">
      <c r="A644" s="54">
        <v>44393</v>
      </c>
      <c r="B644" t="str">
        <f t="shared" si="20"/>
        <v>Jul</v>
      </c>
      <c r="C644" t="str">
        <f t="shared" si="21"/>
        <v>2021</v>
      </c>
    </row>
    <row r="645" spans="1:3" x14ac:dyDescent="0.25">
      <c r="A645" s="53">
        <v>43520</v>
      </c>
      <c r="B645" t="str">
        <f t="shared" si="20"/>
        <v>Feb</v>
      </c>
      <c r="C645" t="str">
        <f t="shared" si="21"/>
        <v>2019</v>
      </c>
    </row>
    <row r="646" spans="1:3" x14ac:dyDescent="0.25">
      <c r="A646" s="54">
        <v>43623</v>
      </c>
      <c r="B646" t="str">
        <f t="shared" si="20"/>
        <v>Jun</v>
      </c>
      <c r="C646" t="str">
        <f t="shared" si="21"/>
        <v>2019</v>
      </c>
    </row>
    <row r="647" spans="1:3" x14ac:dyDescent="0.25">
      <c r="A647" s="53">
        <v>35500</v>
      </c>
      <c r="B647" t="str">
        <f t="shared" si="20"/>
        <v>Mar</v>
      </c>
      <c r="C647" t="str">
        <f t="shared" si="21"/>
        <v>1997</v>
      </c>
    </row>
    <row r="648" spans="1:3" x14ac:dyDescent="0.25">
      <c r="A648" s="54">
        <v>42843</v>
      </c>
      <c r="B648" t="str">
        <f t="shared" si="20"/>
        <v>Apr</v>
      </c>
      <c r="C648" t="str">
        <f t="shared" si="21"/>
        <v>2017</v>
      </c>
    </row>
    <row r="649" spans="1:3" x14ac:dyDescent="0.25">
      <c r="A649" s="53">
        <v>33728</v>
      </c>
      <c r="B649" t="str">
        <f t="shared" si="20"/>
        <v>May</v>
      </c>
      <c r="C649" t="str">
        <f t="shared" si="21"/>
        <v>1992</v>
      </c>
    </row>
    <row r="650" spans="1:3" x14ac:dyDescent="0.25">
      <c r="A650" s="54">
        <v>43178</v>
      </c>
      <c r="B650" t="str">
        <f t="shared" si="20"/>
        <v>Mar</v>
      </c>
      <c r="C650" t="str">
        <f t="shared" si="21"/>
        <v>2018</v>
      </c>
    </row>
    <row r="651" spans="1:3" x14ac:dyDescent="0.25">
      <c r="A651" s="53">
        <v>42711</v>
      </c>
      <c r="B651" t="str">
        <f t="shared" si="20"/>
        <v>Dec</v>
      </c>
      <c r="C651" t="str">
        <f t="shared" si="21"/>
        <v>2016</v>
      </c>
    </row>
    <row r="652" spans="1:3" x14ac:dyDescent="0.25">
      <c r="A652" s="54">
        <v>43864</v>
      </c>
      <c r="B652" t="str">
        <f t="shared" si="20"/>
        <v>Feb</v>
      </c>
      <c r="C652" t="str">
        <f t="shared" si="21"/>
        <v>2020</v>
      </c>
    </row>
    <row r="653" spans="1:3" x14ac:dyDescent="0.25">
      <c r="A653" s="53">
        <v>42416</v>
      </c>
      <c r="B653" t="str">
        <f t="shared" si="20"/>
        <v>Feb</v>
      </c>
      <c r="C653" t="str">
        <f t="shared" si="21"/>
        <v>2016</v>
      </c>
    </row>
    <row r="654" spans="1:3" x14ac:dyDescent="0.25">
      <c r="A654" s="54">
        <v>43878</v>
      </c>
      <c r="B654" t="str">
        <f t="shared" si="20"/>
        <v>Feb</v>
      </c>
      <c r="C654" t="str">
        <f t="shared" si="21"/>
        <v>2020</v>
      </c>
    </row>
    <row r="655" spans="1:3" x14ac:dyDescent="0.25">
      <c r="A655" s="53">
        <v>43652</v>
      </c>
      <c r="B655" t="str">
        <f t="shared" si="20"/>
        <v>Jul</v>
      </c>
      <c r="C655" t="str">
        <f t="shared" si="21"/>
        <v>2019</v>
      </c>
    </row>
    <row r="656" spans="1:3" x14ac:dyDescent="0.25">
      <c r="A656" s="54">
        <v>44276</v>
      </c>
      <c r="B656" t="str">
        <f t="shared" si="20"/>
        <v>Mar</v>
      </c>
      <c r="C656" t="str">
        <f t="shared" si="21"/>
        <v>2021</v>
      </c>
    </row>
    <row r="657" spans="1:3" x14ac:dyDescent="0.25">
      <c r="A657" s="53">
        <v>43773</v>
      </c>
      <c r="B657" t="str">
        <f t="shared" si="20"/>
        <v>Nov</v>
      </c>
      <c r="C657" t="str">
        <f t="shared" si="21"/>
        <v>2019</v>
      </c>
    </row>
    <row r="658" spans="1:3" x14ac:dyDescent="0.25">
      <c r="A658" s="54">
        <v>41428</v>
      </c>
      <c r="B658" t="str">
        <f t="shared" si="20"/>
        <v>Jun</v>
      </c>
      <c r="C658" t="str">
        <f t="shared" si="21"/>
        <v>2013</v>
      </c>
    </row>
    <row r="659" spans="1:3" x14ac:dyDescent="0.25">
      <c r="A659" s="53">
        <v>43656</v>
      </c>
      <c r="B659" t="str">
        <f t="shared" si="20"/>
        <v>Jul</v>
      </c>
      <c r="C659" t="str">
        <f t="shared" si="21"/>
        <v>2019</v>
      </c>
    </row>
    <row r="660" spans="1:3" x14ac:dyDescent="0.25">
      <c r="A660" s="54">
        <v>37418</v>
      </c>
      <c r="B660" t="str">
        <f t="shared" si="20"/>
        <v>Jun</v>
      </c>
      <c r="C660" t="str">
        <f t="shared" si="21"/>
        <v>2002</v>
      </c>
    </row>
    <row r="661" spans="1:3" x14ac:dyDescent="0.25">
      <c r="A661" s="53">
        <v>39252</v>
      </c>
      <c r="B661" t="str">
        <f t="shared" si="20"/>
        <v>Jun</v>
      </c>
      <c r="C661" t="str">
        <f t="shared" si="21"/>
        <v>2007</v>
      </c>
    </row>
    <row r="662" spans="1:3" x14ac:dyDescent="0.25">
      <c r="A662" s="54">
        <v>44515</v>
      </c>
      <c r="B662" t="str">
        <f t="shared" si="20"/>
        <v>Nov</v>
      </c>
      <c r="C662" t="str">
        <f t="shared" si="21"/>
        <v>2021</v>
      </c>
    </row>
    <row r="663" spans="1:3" x14ac:dyDescent="0.25">
      <c r="A663" s="53">
        <v>44465</v>
      </c>
      <c r="B663" t="str">
        <f t="shared" si="20"/>
        <v>Sep</v>
      </c>
      <c r="C663" t="str">
        <f t="shared" si="21"/>
        <v>2021</v>
      </c>
    </row>
    <row r="664" spans="1:3" x14ac:dyDescent="0.25">
      <c r="A664" s="54">
        <v>42228</v>
      </c>
      <c r="B664" t="str">
        <f t="shared" si="20"/>
        <v>Aug</v>
      </c>
      <c r="C664" t="str">
        <f t="shared" si="21"/>
        <v>2015</v>
      </c>
    </row>
    <row r="665" spans="1:3" x14ac:dyDescent="0.25">
      <c r="A665" s="53">
        <v>42108</v>
      </c>
      <c r="B665" t="str">
        <f t="shared" si="20"/>
        <v>Apr</v>
      </c>
      <c r="C665" t="str">
        <f t="shared" si="21"/>
        <v>2015</v>
      </c>
    </row>
    <row r="666" spans="1:3" x14ac:dyDescent="0.25">
      <c r="A666" s="54">
        <v>43581</v>
      </c>
      <c r="B666" t="str">
        <f t="shared" si="20"/>
        <v>Apr</v>
      </c>
      <c r="C666" t="str">
        <f t="shared" si="21"/>
        <v>2019</v>
      </c>
    </row>
    <row r="667" spans="1:3" x14ac:dyDescent="0.25">
      <c r="A667" s="53">
        <v>44548</v>
      </c>
      <c r="B667" t="str">
        <f t="shared" si="20"/>
        <v>Dec</v>
      </c>
      <c r="C667" t="str">
        <f t="shared" si="21"/>
        <v>2021</v>
      </c>
    </row>
    <row r="668" spans="1:3" x14ac:dyDescent="0.25">
      <c r="A668" s="54">
        <v>36798</v>
      </c>
      <c r="B668" t="str">
        <f t="shared" si="20"/>
        <v>Sep</v>
      </c>
      <c r="C668" t="str">
        <f t="shared" si="21"/>
        <v>2000</v>
      </c>
    </row>
    <row r="669" spans="1:3" x14ac:dyDescent="0.25">
      <c r="A669" s="53">
        <v>40333</v>
      </c>
      <c r="B669" t="str">
        <f t="shared" si="20"/>
        <v>Jun</v>
      </c>
      <c r="C669" t="str">
        <f t="shared" si="21"/>
        <v>2010</v>
      </c>
    </row>
    <row r="670" spans="1:3" x14ac:dyDescent="0.25">
      <c r="A670" s="54">
        <v>34623</v>
      </c>
      <c r="B670" t="str">
        <f t="shared" si="20"/>
        <v>Oct</v>
      </c>
      <c r="C670" t="str">
        <f t="shared" si="21"/>
        <v>1994</v>
      </c>
    </row>
    <row r="671" spans="1:3" x14ac:dyDescent="0.25">
      <c r="A671" s="53">
        <v>42291</v>
      </c>
      <c r="B671" t="str">
        <f t="shared" si="20"/>
        <v>Oct</v>
      </c>
      <c r="C671" t="str">
        <f t="shared" si="21"/>
        <v>2015</v>
      </c>
    </row>
    <row r="672" spans="1:3" x14ac:dyDescent="0.25">
      <c r="A672" s="54">
        <v>37796</v>
      </c>
      <c r="B672" t="str">
        <f t="shared" si="20"/>
        <v>Jun</v>
      </c>
      <c r="C672" t="str">
        <f t="shared" si="21"/>
        <v>2003</v>
      </c>
    </row>
    <row r="673" spans="1:3" x14ac:dyDescent="0.25">
      <c r="A673" s="53">
        <v>43843</v>
      </c>
      <c r="B673" t="str">
        <f t="shared" si="20"/>
        <v>Jan</v>
      </c>
      <c r="C673" t="str">
        <f t="shared" si="21"/>
        <v>2020</v>
      </c>
    </row>
    <row r="674" spans="1:3" x14ac:dyDescent="0.25">
      <c r="A674" s="54">
        <v>39310</v>
      </c>
      <c r="B674" t="str">
        <f t="shared" si="20"/>
        <v>Aug</v>
      </c>
      <c r="C674" t="str">
        <f t="shared" si="21"/>
        <v>2007</v>
      </c>
    </row>
    <row r="675" spans="1:3" x14ac:dyDescent="0.25">
      <c r="A675" s="53">
        <v>43175</v>
      </c>
      <c r="B675" t="str">
        <f t="shared" si="20"/>
        <v>Mar</v>
      </c>
      <c r="C675" t="str">
        <f t="shared" si="21"/>
        <v>2018</v>
      </c>
    </row>
    <row r="676" spans="1:3" x14ac:dyDescent="0.25">
      <c r="A676" s="54">
        <v>43004</v>
      </c>
      <c r="B676" t="str">
        <f t="shared" si="20"/>
        <v>Sep</v>
      </c>
      <c r="C676" t="str">
        <f t="shared" si="21"/>
        <v>2017</v>
      </c>
    </row>
    <row r="677" spans="1:3" x14ac:dyDescent="0.25">
      <c r="A677" s="53">
        <v>42676</v>
      </c>
      <c r="B677" t="str">
        <f t="shared" si="20"/>
        <v>Nov</v>
      </c>
      <c r="C677" t="str">
        <f t="shared" si="21"/>
        <v>2016</v>
      </c>
    </row>
    <row r="678" spans="1:3" x14ac:dyDescent="0.25">
      <c r="A678" s="54">
        <v>43103</v>
      </c>
      <c r="B678" t="str">
        <f t="shared" si="20"/>
        <v>Jan</v>
      </c>
      <c r="C678" t="str">
        <f t="shared" si="21"/>
        <v>2018</v>
      </c>
    </row>
    <row r="679" spans="1:3" x14ac:dyDescent="0.25">
      <c r="A679" s="53">
        <v>35543</v>
      </c>
      <c r="B679" t="str">
        <f t="shared" si="20"/>
        <v>Apr</v>
      </c>
      <c r="C679" t="str">
        <f t="shared" si="21"/>
        <v>1997</v>
      </c>
    </row>
    <row r="680" spans="1:3" x14ac:dyDescent="0.25">
      <c r="A680" s="54">
        <v>43935</v>
      </c>
      <c r="B680" t="str">
        <f t="shared" si="20"/>
        <v>Apr</v>
      </c>
      <c r="C680" t="str">
        <f t="shared" si="21"/>
        <v>2020</v>
      </c>
    </row>
    <row r="681" spans="1:3" x14ac:dyDescent="0.25">
      <c r="A681" s="53">
        <v>42952</v>
      </c>
      <c r="B681" t="str">
        <f t="shared" si="20"/>
        <v>Aug</v>
      </c>
      <c r="C681" t="str">
        <f t="shared" si="21"/>
        <v>2017</v>
      </c>
    </row>
    <row r="682" spans="1:3" x14ac:dyDescent="0.25">
      <c r="A682" s="54">
        <v>43847</v>
      </c>
      <c r="B682" t="str">
        <f t="shared" si="20"/>
        <v>Jan</v>
      </c>
      <c r="C682" t="str">
        <f t="shared" si="21"/>
        <v>2020</v>
      </c>
    </row>
    <row r="683" spans="1:3" x14ac:dyDescent="0.25">
      <c r="A683" s="53">
        <v>37638</v>
      </c>
      <c r="B683" t="str">
        <f t="shared" si="20"/>
        <v>Jan</v>
      </c>
      <c r="C683" t="str">
        <f t="shared" si="21"/>
        <v>2003</v>
      </c>
    </row>
    <row r="684" spans="1:3" x14ac:dyDescent="0.25">
      <c r="A684" s="54">
        <v>43006</v>
      </c>
      <c r="B684" t="str">
        <f t="shared" si="20"/>
        <v>Sep</v>
      </c>
      <c r="C684" t="str">
        <f t="shared" si="21"/>
        <v>2017</v>
      </c>
    </row>
    <row r="685" spans="1:3" x14ac:dyDescent="0.25">
      <c r="A685" s="53">
        <v>42755</v>
      </c>
      <c r="B685" t="str">
        <f t="shared" si="20"/>
        <v>Jan</v>
      </c>
      <c r="C685" t="str">
        <f t="shared" si="21"/>
        <v>2017</v>
      </c>
    </row>
    <row r="686" spans="1:3" x14ac:dyDescent="0.25">
      <c r="A686" s="54">
        <v>44402</v>
      </c>
      <c r="B686" t="str">
        <f t="shared" si="20"/>
        <v>Jul</v>
      </c>
      <c r="C686" t="str">
        <f t="shared" si="21"/>
        <v>2021</v>
      </c>
    </row>
    <row r="687" spans="1:3" x14ac:dyDescent="0.25">
      <c r="A687" s="53">
        <v>43255</v>
      </c>
      <c r="B687" t="str">
        <f t="shared" si="20"/>
        <v>Jun</v>
      </c>
      <c r="C687" t="str">
        <f t="shared" si="21"/>
        <v>2018</v>
      </c>
    </row>
    <row r="688" spans="1:3" x14ac:dyDescent="0.25">
      <c r="A688" s="54">
        <v>44283</v>
      </c>
      <c r="B688" t="str">
        <f t="shared" si="20"/>
        <v>Mar</v>
      </c>
      <c r="C688" t="str">
        <f t="shared" si="21"/>
        <v>2021</v>
      </c>
    </row>
    <row r="689" spans="1:3" x14ac:dyDescent="0.25">
      <c r="A689" s="53">
        <v>44403</v>
      </c>
      <c r="B689" t="str">
        <f t="shared" si="20"/>
        <v>Jul</v>
      </c>
      <c r="C689" t="str">
        <f t="shared" si="21"/>
        <v>2021</v>
      </c>
    </row>
    <row r="690" spans="1:3" x14ac:dyDescent="0.25">
      <c r="A690" s="54">
        <v>40319</v>
      </c>
      <c r="B690" t="str">
        <f t="shared" si="20"/>
        <v>May</v>
      </c>
      <c r="C690" t="str">
        <f t="shared" si="21"/>
        <v>2010</v>
      </c>
    </row>
    <row r="691" spans="1:3" x14ac:dyDescent="0.25">
      <c r="A691" s="53">
        <v>43969</v>
      </c>
      <c r="B691" t="str">
        <f t="shared" si="20"/>
        <v>May</v>
      </c>
      <c r="C691" t="str">
        <f t="shared" si="21"/>
        <v>2020</v>
      </c>
    </row>
    <row r="692" spans="1:3" x14ac:dyDescent="0.25">
      <c r="A692" s="54">
        <v>36232</v>
      </c>
      <c r="B692" t="str">
        <f t="shared" si="20"/>
        <v>Mar</v>
      </c>
      <c r="C692" t="str">
        <f t="shared" si="21"/>
        <v>1999</v>
      </c>
    </row>
    <row r="693" spans="1:3" x14ac:dyDescent="0.25">
      <c r="A693" s="53">
        <v>37519</v>
      </c>
      <c r="B693" t="str">
        <f t="shared" si="20"/>
        <v>Sep</v>
      </c>
      <c r="C693" t="str">
        <f t="shared" si="21"/>
        <v>2002</v>
      </c>
    </row>
    <row r="694" spans="1:3" x14ac:dyDescent="0.25">
      <c r="A694" s="54">
        <v>43247</v>
      </c>
      <c r="B694" t="str">
        <f t="shared" si="20"/>
        <v>May</v>
      </c>
      <c r="C694" t="str">
        <f t="shared" si="21"/>
        <v>2018</v>
      </c>
    </row>
    <row r="695" spans="1:3" x14ac:dyDescent="0.25">
      <c r="A695" s="53">
        <v>43977</v>
      </c>
      <c r="B695" t="str">
        <f t="shared" si="20"/>
        <v>May</v>
      </c>
      <c r="C695" t="str">
        <f t="shared" si="21"/>
        <v>2020</v>
      </c>
    </row>
    <row r="696" spans="1:3" x14ac:dyDescent="0.25">
      <c r="A696" s="54">
        <v>44362</v>
      </c>
      <c r="B696" t="str">
        <f t="shared" si="20"/>
        <v>Jun</v>
      </c>
      <c r="C696" t="str">
        <f t="shared" si="21"/>
        <v>2021</v>
      </c>
    </row>
    <row r="697" spans="1:3" x14ac:dyDescent="0.25">
      <c r="A697" s="53">
        <v>43966</v>
      </c>
      <c r="B697" t="str">
        <f t="shared" si="20"/>
        <v>May</v>
      </c>
      <c r="C697" t="str">
        <f t="shared" si="21"/>
        <v>2020</v>
      </c>
    </row>
    <row r="698" spans="1:3" x14ac:dyDescent="0.25">
      <c r="A698" s="54">
        <v>39330</v>
      </c>
      <c r="B698" t="str">
        <f t="shared" si="20"/>
        <v>Sep</v>
      </c>
      <c r="C698" t="str">
        <f t="shared" si="21"/>
        <v>2007</v>
      </c>
    </row>
    <row r="699" spans="1:3" x14ac:dyDescent="0.25">
      <c r="A699" s="53">
        <v>43610</v>
      </c>
      <c r="B699" t="str">
        <f t="shared" si="20"/>
        <v>May</v>
      </c>
      <c r="C699" t="str">
        <f t="shared" si="21"/>
        <v>2019</v>
      </c>
    </row>
    <row r="700" spans="1:3" x14ac:dyDescent="0.25">
      <c r="A700" s="54">
        <v>39080</v>
      </c>
      <c r="B700" t="str">
        <f t="shared" si="20"/>
        <v>Dec</v>
      </c>
      <c r="C700" t="str">
        <f t="shared" si="21"/>
        <v>2006</v>
      </c>
    </row>
    <row r="701" spans="1:3" x14ac:dyDescent="0.25">
      <c r="A701" s="53">
        <v>40979</v>
      </c>
      <c r="B701" t="str">
        <f t="shared" si="20"/>
        <v>Mar</v>
      </c>
      <c r="C701" t="str">
        <f t="shared" si="21"/>
        <v>2012</v>
      </c>
    </row>
    <row r="702" spans="1:3" x14ac:dyDescent="0.25">
      <c r="A702" s="54">
        <v>33958</v>
      </c>
      <c r="B702" t="str">
        <f t="shared" si="20"/>
        <v>Dec</v>
      </c>
      <c r="C702" t="str">
        <f t="shared" si="21"/>
        <v>1992</v>
      </c>
    </row>
    <row r="703" spans="1:3" x14ac:dyDescent="0.25">
      <c r="A703" s="53">
        <v>35886</v>
      </c>
      <c r="B703" t="str">
        <f t="shared" si="20"/>
        <v>Apr</v>
      </c>
      <c r="C703" t="str">
        <f t="shared" si="21"/>
        <v>1998</v>
      </c>
    </row>
    <row r="704" spans="1:3" x14ac:dyDescent="0.25">
      <c r="A704" s="54">
        <v>42963</v>
      </c>
      <c r="B704" t="str">
        <f t="shared" si="20"/>
        <v>Aug</v>
      </c>
      <c r="C704" t="str">
        <f t="shared" si="21"/>
        <v>2017</v>
      </c>
    </row>
    <row r="705" spans="1:3" x14ac:dyDescent="0.25">
      <c r="A705" s="53">
        <v>43698</v>
      </c>
      <c r="B705" t="str">
        <f t="shared" si="20"/>
        <v>Aug</v>
      </c>
      <c r="C705" t="str">
        <f t="shared" si="21"/>
        <v>2019</v>
      </c>
    </row>
    <row r="706" spans="1:3" x14ac:dyDescent="0.25">
      <c r="A706" s="54">
        <v>40290</v>
      </c>
      <c r="B706" t="str">
        <f t="shared" ref="B706:B769" si="22">TEXT(A706,"MMM")</f>
        <v>Apr</v>
      </c>
      <c r="C706" t="str">
        <f t="shared" ref="C706:C769" si="23">TEXT(A706,"YYYY")</f>
        <v>2010</v>
      </c>
    </row>
    <row r="707" spans="1:3" x14ac:dyDescent="0.25">
      <c r="A707" s="53">
        <v>43227</v>
      </c>
      <c r="B707" t="str">
        <f t="shared" si="22"/>
        <v>May</v>
      </c>
      <c r="C707" t="str">
        <f t="shared" si="23"/>
        <v>2018</v>
      </c>
    </row>
    <row r="708" spans="1:3" x14ac:dyDescent="0.25">
      <c r="A708" s="54">
        <v>38584</v>
      </c>
      <c r="B708" t="str">
        <f t="shared" si="22"/>
        <v>Aug</v>
      </c>
      <c r="C708" t="str">
        <f t="shared" si="23"/>
        <v>2005</v>
      </c>
    </row>
    <row r="709" spans="1:3" x14ac:dyDescent="0.25">
      <c r="A709" s="53">
        <v>38453</v>
      </c>
      <c r="B709" t="str">
        <f t="shared" si="22"/>
        <v>Apr</v>
      </c>
      <c r="C709" t="str">
        <f t="shared" si="23"/>
        <v>2005</v>
      </c>
    </row>
    <row r="710" spans="1:3" x14ac:dyDescent="0.25">
      <c r="A710" s="54">
        <v>40692</v>
      </c>
      <c r="B710" t="str">
        <f t="shared" si="22"/>
        <v>May</v>
      </c>
      <c r="C710" t="str">
        <f t="shared" si="23"/>
        <v>2011</v>
      </c>
    </row>
    <row r="711" spans="1:3" x14ac:dyDescent="0.25">
      <c r="A711" s="53">
        <v>40542</v>
      </c>
      <c r="B711" t="str">
        <f t="shared" si="22"/>
        <v>Dec</v>
      </c>
      <c r="C711" t="str">
        <f t="shared" si="23"/>
        <v>2010</v>
      </c>
    </row>
    <row r="712" spans="1:3" x14ac:dyDescent="0.25">
      <c r="A712" s="54">
        <v>43058</v>
      </c>
      <c r="B712" t="str">
        <f t="shared" si="22"/>
        <v>Nov</v>
      </c>
      <c r="C712" t="str">
        <f t="shared" si="23"/>
        <v>2017</v>
      </c>
    </row>
    <row r="713" spans="1:3" x14ac:dyDescent="0.25">
      <c r="A713" s="53">
        <v>38639</v>
      </c>
      <c r="B713" t="str">
        <f t="shared" si="22"/>
        <v>Oct</v>
      </c>
      <c r="C713" t="str">
        <f t="shared" si="23"/>
        <v>2005</v>
      </c>
    </row>
    <row r="714" spans="1:3" x14ac:dyDescent="0.25">
      <c r="A714" s="54">
        <v>42329</v>
      </c>
      <c r="B714" t="str">
        <f t="shared" si="22"/>
        <v>Nov</v>
      </c>
      <c r="C714" t="str">
        <f t="shared" si="23"/>
        <v>2015</v>
      </c>
    </row>
    <row r="715" spans="1:3" x14ac:dyDescent="0.25">
      <c r="A715" s="53">
        <v>43810</v>
      </c>
      <c r="B715" t="str">
        <f t="shared" si="22"/>
        <v>Dec</v>
      </c>
      <c r="C715" t="str">
        <f t="shared" si="23"/>
        <v>2019</v>
      </c>
    </row>
    <row r="716" spans="1:3" x14ac:dyDescent="0.25">
      <c r="A716" s="54">
        <v>41697</v>
      </c>
      <c r="B716" t="str">
        <f t="shared" si="22"/>
        <v>Feb</v>
      </c>
      <c r="C716" t="str">
        <f t="shared" si="23"/>
        <v>2014</v>
      </c>
    </row>
    <row r="717" spans="1:3" x14ac:dyDescent="0.25">
      <c r="A717" s="53">
        <v>41256</v>
      </c>
      <c r="B717" t="str">
        <f t="shared" si="22"/>
        <v>Dec</v>
      </c>
      <c r="C717" t="str">
        <f t="shared" si="23"/>
        <v>2012</v>
      </c>
    </row>
    <row r="718" spans="1:3" x14ac:dyDescent="0.25">
      <c r="A718" s="54">
        <v>39843</v>
      </c>
      <c r="B718" t="str">
        <f t="shared" si="22"/>
        <v>Jan</v>
      </c>
      <c r="C718" t="str">
        <f t="shared" si="23"/>
        <v>2009</v>
      </c>
    </row>
    <row r="719" spans="1:3" x14ac:dyDescent="0.25">
      <c r="A719" s="53">
        <v>40091</v>
      </c>
      <c r="B719" t="str">
        <f t="shared" si="22"/>
        <v>Oct</v>
      </c>
      <c r="C719" t="str">
        <f t="shared" si="23"/>
        <v>2009</v>
      </c>
    </row>
    <row r="720" spans="1:3" x14ac:dyDescent="0.25">
      <c r="A720" s="54">
        <v>35576</v>
      </c>
      <c r="B720" t="str">
        <f t="shared" si="22"/>
        <v>May</v>
      </c>
      <c r="C720" t="str">
        <f t="shared" si="23"/>
        <v>1997</v>
      </c>
    </row>
    <row r="721" spans="1:3" x14ac:dyDescent="0.25">
      <c r="A721" s="53">
        <v>42201</v>
      </c>
      <c r="B721" t="str">
        <f t="shared" si="22"/>
        <v>Jul</v>
      </c>
      <c r="C721" t="str">
        <f t="shared" si="23"/>
        <v>2015</v>
      </c>
    </row>
    <row r="722" spans="1:3" x14ac:dyDescent="0.25">
      <c r="A722" s="54">
        <v>42113</v>
      </c>
      <c r="B722" t="str">
        <f t="shared" si="22"/>
        <v>Apr</v>
      </c>
      <c r="C722" t="str">
        <f t="shared" si="23"/>
        <v>2015</v>
      </c>
    </row>
    <row r="723" spans="1:3" x14ac:dyDescent="0.25">
      <c r="A723" s="53">
        <v>42777</v>
      </c>
      <c r="B723" t="str">
        <f t="shared" si="22"/>
        <v>Feb</v>
      </c>
      <c r="C723" t="str">
        <f t="shared" si="23"/>
        <v>2017</v>
      </c>
    </row>
    <row r="724" spans="1:3" x14ac:dyDescent="0.25">
      <c r="A724" s="54">
        <v>42702</v>
      </c>
      <c r="B724" t="str">
        <f t="shared" si="22"/>
        <v>Nov</v>
      </c>
      <c r="C724" t="str">
        <f t="shared" si="23"/>
        <v>2016</v>
      </c>
    </row>
    <row r="725" spans="1:3" x14ac:dyDescent="0.25">
      <c r="A725" s="53">
        <v>42489</v>
      </c>
      <c r="B725" t="str">
        <f t="shared" si="22"/>
        <v>Apr</v>
      </c>
      <c r="C725" t="str">
        <f t="shared" si="23"/>
        <v>2016</v>
      </c>
    </row>
    <row r="726" spans="1:3" x14ac:dyDescent="0.25">
      <c r="A726" s="54">
        <v>43581</v>
      </c>
      <c r="B726" t="str">
        <f t="shared" si="22"/>
        <v>Apr</v>
      </c>
      <c r="C726" t="str">
        <f t="shared" si="23"/>
        <v>2019</v>
      </c>
    </row>
    <row r="727" spans="1:3" x14ac:dyDescent="0.25">
      <c r="A727" s="53">
        <v>41977</v>
      </c>
      <c r="B727" t="str">
        <f t="shared" si="22"/>
        <v>Dec</v>
      </c>
      <c r="C727" t="str">
        <f t="shared" si="23"/>
        <v>2014</v>
      </c>
    </row>
    <row r="728" spans="1:3" x14ac:dyDescent="0.25">
      <c r="A728" s="54">
        <v>39347</v>
      </c>
      <c r="B728" t="str">
        <f t="shared" si="22"/>
        <v>Sep</v>
      </c>
      <c r="C728" t="str">
        <f t="shared" si="23"/>
        <v>2007</v>
      </c>
    </row>
    <row r="729" spans="1:3" x14ac:dyDescent="0.25">
      <c r="A729" s="53">
        <v>33785</v>
      </c>
      <c r="B729" t="str">
        <f t="shared" si="22"/>
        <v>Jun</v>
      </c>
      <c r="C729" t="str">
        <f t="shared" si="23"/>
        <v>1992</v>
      </c>
    </row>
    <row r="730" spans="1:3" x14ac:dyDescent="0.25">
      <c r="A730" s="54">
        <v>41032</v>
      </c>
      <c r="B730" t="str">
        <f t="shared" si="22"/>
        <v>May</v>
      </c>
      <c r="C730" t="str">
        <f t="shared" si="23"/>
        <v>2012</v>
      </c>
    </row>
    <row r="731" spans="1:3" x14ac:dyDescent="0.25">
      <c r="A731" s="53">
        <v>42271</v>
      </c>
      <c r="B731" t="str">
        <f t="shared" si="22"/>
        <v>Sep</v>
      </c>
      <c r="C731" t="str">
        <f t="shared" si="23"/>
        <v>2015</v>
      </c>
    </row>
    <row r="732" spans="1:3" x14ac:dyDescent="0.25">
      <c r="A732" s="54">
        <v>42849</v>
      </c>
      <c r="B732" t="str">
        <f t="shared" si="22"/>
        <v>Apr</v>
      </c>
      <c r="C732" t="str">
        <f t="shared" si="23"/>
        <v>2017</v>
      </c>
    </row>
    <row r="733" spans="1:3" x14ac:dyDescent="0.25">
      <c r="A733" s="53">
        <v>42622</v>
      </c>
      <c r="B733" t="str">
        <f t="shared" si="22"/>
        <v>Sep</v>
      </c>
      <c r="C733" t="str">
        <f t="shared" si="23"/>
        <v>2016</v>
      </c>
    </row>
    <row r="734" spans="1:3" x14ac:dyDescent="0.25">
      <c r="A734" s="54">
        <v>35661</v>
      </c>
      <c r="B734" t="str">
        <f t="shared" si="22"/>
        <v>Aug</v>
      </c>
      <c r="C734" t="str">
        <f t="shared" si="23"/>
        <v>1997</v>
      </c>
    </row>
    <row r="735" spans="1:3" x14ac:dyDescent="0.25">
      <c r="A735" s="53">
        <v>41237</v>
      </c>
      <c r="B735" t="str">
        <f t="shared" si="22"/>
        <v>Nov</v>
      </c>
      <c r="C735" t="str">
        <f t="shared" si="23"/>
        <v>2012</v>
      </c>
    </row>
    <row r="736" spans="1:3" x14ac:dyDescent="0.25">
      <c r="A736" s="54">
        <v>37484</v>
      </c>
      <c r="B736" t="str">
        <f t="shared" si="22"/>
        <v>Aug</v>
      </c>
      <c r="C736" t="str">
        <f t="shared" si="23"/>
        <v>2002</v>
      </c>
    </row>
    <row r="737" spans="1:3" x14ac:dyDescent="0.25">
      <c r="A737" s="53">
        <v>37298</v>
      </c>
      <c r="B737" t="str">
        <f t="shared" si="22"/>
        <v>Feb</v>
      </c>
      <c r="C737" t="str">
        <f t="shared" si="23"/>
        <v>2002</v>
      </c>
    </row>
    <row r="738" spans="1:3" x14ac:dyDescent="0.25">
      <c r="A738" s="54">
        <v>44325</v>
      </c>
      <c r="B738" t="str">
        <f t="shared" si="22"/>
        <v>May</v>
      </c>
      <c r="C738" t="str">
        <f t="shared" si="23"/>
        <v>2021</v>
      </c>
    </row>
    <row r="739" spans="1:3" x14ac:dyDescent="0.25">
      <c r="A739" s="53">
        <v>41635</v>
      </c>
      <c r="B739" t="str">
        <f t="shared" si="22"/>
        <v>Dec</v>
      </c>
      <c r="C739" t="str">
        <f t="shared" si="23"/>
        <v>2013</v>
      </c>
    </row>
    <row r="740" spans="1:3" x14ac:dyDescent="0.25">
      <c r="A740" s="54">
        <v>40274</v>
      </c>
      <c r="B740" t="str">
        <f t="shared" si="22"/>
        <v>Apr</v>
      </c>
      <c r="C740" t="str">
        <f t="shared" si="23"/>
        <v>2010</v>
      </c>
    </row>
    <row r="741" spans="1:3" x14ac:dyDescent="0.25">
      <c r="A741" s="53">
        <v>39018</v>
      </c>
      <c r="B741" t="str">
        <f t="shared" si="22"/>
        <v>Oct</v>
      </c>
      <c r="C741" t="str">
        <f t="shared" si="23"/>
        <v>2006</v>
      </c>
    </row>
    <row r="742" spans="1:3" x14ac:dyDescent="0.25">
      <c r="A742" s="54">
        <v>43521</v>
      </c>
      <c r="B742" t="str">
        <f t="shared" si="22"/>
        <v>Feb</v>
      </c>
      <c r="C742" t="str">
        <f t="shared" si="23"/>
        <v>2019</v>
      </c>
    </row>
    <row r="743" spans="1:3" x14ac:dyDescent="0.25">
      <c r="A743" s="53">
        <v>38987</v>
      </c>
      <c r="B743" t="str">
        <f t="shared" si="22"/>
        <v>Sep</v>
      </c>
      <c r="C743" t="str">
        <f t="shared" si="23"/>
        <v>2006</v>
      </c>
    </row>
    <row r="744" spans="1:3" x14ac:dyDescent="0.25">
      <c r="A744" s="54">
        <v>42664</v>
      </c>
      <c r="B744" t="str">
        <f t="shared" si="22"/>
        <v>Oct</v>
      </c>
      <c r="C744" t="str">
        <f t="shared" si="23"/>
        <v>2016</v>
      </c>
    </row>
    <row r="745" spans="1:3" x14ac:dyDescent="0.25">
      <c r="A745" s="53">
        <v>42744</v>
      </c>
      <c r="B745" t="str">
        <f t="shared" si="22"/>
        <v>Jan</v>
      </c>
      <c r="C745" t="str">
        <f t="shared" si="23"/>
        <v>2017</v>
      </c>
    </row>
    <row r="746" spans="1:3" x14ac:dyDescent="0.25">
      <c r="A746" s="54">
        <v>41503</v>
      </c>
      <c r="B746" t="str">
        <f t="shared" si="22"/>
        <v>Aug</v>
      </c>
      <c r="C746" t="str">
        <f t="shared" si="23"/>
        <v>2013</v>
      </c>
    </row>
    <row r="747" spans="1:3" x14ac:dyDescent="0.25">
      <c r="A747" s="53">
        <v>43868</v>
      </c>
      <c r="B747" t="str">
        <f t="shared" si="22"/>
        <v>Feb</v>
      </c>
      <c r="C747" t="str">
        <f t="shared" si="23"/>
        <v>2020</v>
      </c>
    </row>
    <row r="748" spans="1:3" x14ac:dyDescent="0.25">
      <c r="A748" s="54">
        <v>38560</v>
      </c>
      <c r="B748" t="str">
        <f t="shared" si="22"/>
        <v>Jul</v>
      </c>
      <c r="C748" t="str">
        <f t="shared" si="23"/>
        <v>2005</v>
      </c>
    </row>
    <row r="749" spans="1:3" x14ac:dyDescent="0.25">
      <c r="A749" s="53">
        <v>39156</v>
      </c>
      <c r="B749" t="str">
        <f t="shared" si="22"/>
        <v>Mar</v>
      </c>
      <c r="C749" t="str">
        <f t="shared" si="23"/>
        <v>2007</v>
      </c>
    </row>
    <row r="750" spans="1:3" x14ac:dyDescent="0.25">
      <c r="A750" s="54">
        <v>42494</v>
      </c>
      <c r="B750" t="str">
        <f t="shared" si="22"/>
        <v>May</v>
      </c>
      <c r="C750" t="str">
        <f t="shared" si="23"/>
        <v>2016</v>
      </c>
    </row>
    <row r="751" spans="1:3" x14ac:dyDescent="0.25">
      <c r="A751" s="53">
        <v>43798</v>
      </c>
      <c r="B751" t="str">
        <f t="shared" si="22"/>
        <v>Nov</v>
      </c>
      <c r="C751" t="str">
        <f t="shared" si="23"/>
        <v>2019</v>
      </c>
    </row>
    <row r="752" spans="1:3" x14ac:dyDescent="0.25">
      <c r="A752" s="54">
        <v>37798</v>
      </c>
      <c r="B752" t="str">
        <f t="shared" si="22"/>
        <v>Jun</v>
      </c>
      <c r="C752" t="str">
        <f t="shared" si="23"/>
        <v>2003</v>
      </c>
    </row>
    <row r="753" spans="1:3" x14ac:dyDescent="0.25">
      <c r="A753" s="53">
        <v>42778</v>
      </c>
      <c r="B753" t="str">
        <f t="shared" si="22"/>
        <v>Feb</v>
      </c>
      <c r="C753" t="str">
        <f t="shared" si="23"/>
        <v>2017</v>
      </c>
    </row>
    <row r="754" spans="1:3" x14ac:dyDescent="0.25">
      <c r="A754" s="54">
        <v>43061</v>
      </c>
      <c r="B754" t="str">
        <f t="shared" si="22"/>
        <v>Nov</v>
      </c>
      <c r="C754" t="str">
        <f t="shared" si="23"/>
        <v>2017</v>
      </c>
    </row>
    <row r="755" spans="1:3" x14ac:dyDescent="0.25">
      <c r="A755" s="53">
        <v>41703</v>
      </c>
      <c r="B755" t="str">
        <f t="shared" si="22"/>
        <v>Mar</v>
      </c>
      <c r="C755" t="str">
        <f t="shared" si="23"/>
        <v>2014</v>
      </c>
    </row>
    <row r="756" spans="1:3" x14ac:dyDescent="0.25">
      <c r="A756" s="54">
        <v>38121</v>
      </c>
      <c r="B756" t="str">
        <f t="shared" si="22"/>
        <v>May</v>
      </c>
      <c r="C756" t="str">
        <f t="shared" si="23"/>
        <v>2004</v>
      </c>
    </row>
    <row r="757" spans="1:3" x14ac:dyDescent="0.25">
      <c r="A757" s="53">
        <v>42117</v>
      </c>
      <c r="B757" t="str">
        <f t="shared" si="22"/>
        <v>Apr</v>
      </c>
      <c r="C757" t="str">
        <f t="shared" si="23"/>
        <v>2015</v>
      </c>
    </row>
    <row r="758" spans="1:3" x14ac:dyDescent="0.25">
      <c r="A758" s="54">
        <v>43305</v>
      </c>
      <c r="B758" t="str">
        <f t="shared" si="22"/>
        <v>Jul</v>
      </c>
      <c r="C758" t="str">
        <f t="shared" si="23"/>
        <v>2018</v>
      </c>
    </row>
    <row r="759" spans="1:3" x14ac:dyDescent="0.25">
      <c r="A759" s="53">
        <v>39532</v>
      </c>
      <c r="B759" t="str">
        <f t="shared" si="22"/>
        <v>Mar</v>
      </c>
      <c r="C759" t="str">
        <f t="shared" si="23"/>
        <v>2008</v>
      </c>
    </row>
    <row r="760" spans="1:3" x14ac:dyDescent="0.25">
      <c r="A760" s="54">
        <v>39204</v>
      </c>
      <c r="B760" t="str">
        <f t="shared" si="22"/>
        <v>May</v>
      </c>
      <c r="C760" t="str">
        <f t="shared" si="23"/>
        <v>2007</v>
      </c>
    </row>
    <row r="761" spans="1:3" x14ac:dyDescent="0.25">
      <c r="A761" s="53">
        <v>44213</v>
      </c>
      <c r="B761" t="str">
        <f t="shared" si="22"/>
        <v>Jan</v>
      </c>
      <c r="C761" t="str">
        <f t="shared" si="23"/>
        <v>2021</v>
      </c>
    </row>
    <row r="762" spans="1:3" x14ac:dyDescent="0.25">
      <c r="A762" s="54">
        <v>33964</v>
      </c>
      <c r="B762" t="str">
        <f t="shared" si="22"/>
        <v>Dec</v>
      </c>
      <c r="C762" t="str">
        <f t="shared" si="23"/>
        <v>1992</v>
      </c>
    </row>
    <row r="763" spans="1:3" x14ac:dyDescent="0.25">
      <c r="A763" s="53">
        <v>42952</v>
      </c>
      <c r="B763" t="str">
        <f t="shared" si="22"/>
        <v>Aug</v>
      </c>
      <c r="C763" t="str">
        <f t="shared" si="23"/>
        <v>2017</v>
      </c>
    </row>
    <row r="764" spans="1:3" x14ac:dyDescent="0.25">
      <c r="A764" s="54">
        <v>43358</v>
      </c>
      <c r="B764" t="str">
        <f t="shared" si="22"/>
        <v>Sep</v>
      </c>
      <c r="C764" t="str">
        <f t="shared" si="23"/>
        <v>2018</v>
      </c>
    </row>
    <row r="765" spans="1:3" x14ac:dyDescent="0.25">
      <c r="A765" s="53">
        <v>41099</v>
      </c>
      <c r="B765" t="str">
        <f t="shared" si="22"/>
        <v>Jul</v>
      </c>
      <c r="C765" t="str">
        <f t="shared" si="23"/>
        <v>2012</v>
      </c>
    </row>
    <row r="766" spans="1:3" x14ac:dyDescent="0.25">
      <c r="A766" s="54">
        <v>44270</v>
      </c>
      <c r="B766" t="str">
        <f t="shared" si="22"/>
        <v>Mar</v>
      </c>
      <c r="C766" t="str">
        <f t="shared" si="23"/>
        <v>2021</v>
      </c>
    </row>
    <row r="767" spans="1:3" x14ac:dyDescent="0.25">
      <c r="A767" s="53">
        <v>42090</v>
      </c>
      <c r="B767" t="str">
        <f t="shared" si="22"/>
        <v>Mar</v>
      </c>
      <c r="C767" t="str">
        <f t="shared" si="23"/>
        <v>2015</v>
      </c>
    </row>
    <row r="768" spans="1:3" x14ac:dyDescent="0.25">
      <c r="A768" s="54">
        <v>41861</v>
      </c>
      <c r="B768" t="str">
        <f t="shared" si="22"/>
        <v>Aug</v>
      </c>
      <c r="C768" t="str">
        <f t="shared" si="23"/>
        <v>2014</v>
      </c>
    </row>
    <row r="769" spans="1:3" x14ac:dyDescent="0.25">
      <c r="A769" s="53">
        <v>39968</v>
      </c>
      <c r="B769" t="str">
        <f t="shared" si="22"/>
        <v>Jun</v>
      </c>
      <c r="C769" t="str">
        <f t="shared" si="23"/>
        <v>2009</v>
      </c>
    </row>
    <row r="770" spans="1:3" x14ac:dyDescent="0.25">
      <c r="A770" s="54">
        <v>37295</v>
      </c>
      <c r="B770" t="str">
        <f t="shared" ref="B770:B833" si="24">TEXT(A770,"MMM")</f>
        <v>Feb</v>
      </c>
      <c r="C770" t="str">
        <f t="shared" ref="C770:C833" si="25">TEXT(A770,"YYYY")</f>
        <v>2002</v>
      </c>
    </row>
    <row r="771" spans="1:3" x14ac:dyDescent="0.25">
      <c r="A771" s="53">
        <v>42317</v>
      </c>
      <c r="B771" t="str">
        <f t="shared" si="24"/>
        <v>Nov</v>
      </c>
      <c r="C771" t="str">
        <f t="shared" si="25"/>
        <v>2015</v>
      </c>
    </row>
    <row r="772" spans="1:3" x14ac:dyDescent="0.25">
      <c r="A772" s="54">
        <v>43371</v>
      </c>
      <c r="B772" t="str">
        <f t="shared" si="24"/>
        <v>Sep</v>
      </c>
      <c r="C772" t="str">
        <f t="shared" si="25"/>
        <v>2018</v>
      </c>
    </row>
    <row r="773" spans="1:3" x14ac:dyDescent="0.25">
      <c r="A773" s="53">
        <v>41071</v>
      </c>
      <c r="B773" t="str">
        <f t="shared" si="24"/>
        <v>Jun</v>
      </c>
      <c r="C773" t="str">
        <f t="shared" si="25"/>
        <v>2012</v>
      </c>
    </row>
    <row r="774" spans="1:3" x14ac:dyDescent="0.25">
      <c r="A774" s="54">
        <v>38057</v>
      </c>
      <c r="B774" t="str">
        <f t="shared" si="24"/>
        <v>Mar</v>
      </c>
      <c r="C774" t="str">
        <f t="shared" si="25"/>
        <v>2004</v>
      </c>
    </row>
    <row r="775" spans="1:3" x14ac:dyDescent="0.25">
      <c r="A775" s="53">
        <v>43502</v>
      </c>
      <c r="B775" t="str">
        <f t="shared" si="24"/>
        <v>Feb</v>
      </c>
      <c r="C775" t="str">
        <f t="shared" si="25"/>
        <v>2019</v>
      </c>
    </row>
    <row r="776" spans="1:3" x14ac:dyDescent="0.25">
      <c r="A776" s="54">
        <v>41964</v>
      </c>
      <c r="B776" t="str">
        <f t="shared" si="24"/>
        <v>Nov</v>
      </c>
      <c r="C776" t="str">
        <f t="shared" si="25"/>
        <v>2014</v>
      </c>
    </row>
    <row r="777" spans="1:3" x14ac:dyDescent="0.25">
      <c r="A777" s="53">
        <v>44213</v>
      </c>
      <c r="B777" t="str">
        <f t="shared" si="24"/>
        <v>Jan</v>
      </c>
      <c r="C777" t="str">
        <f t="shared" si="25"/>
        <v>2021</v>
      </c>
    </row>
    <row r="778" spans="1:3" x14ac:dyDescent="0.25">
      <c r="A778" s="54">
        <v>41680</v>
      </c>
      <c r="B778" t="str">
        <f t="shared" si="24"/>
        <v>Feb</v>
      </c>
      <c r="C778" t="str">
        <f t="shared" si="25"/>
        <v>2014</v>
      </c>
    </row>
    <row r="779" spans="1:3" x14ac:dyDescent="0.25">
      <c r="A779" s="53">
        <v>42318</v>
      </c>
      <c r="B779" t="str">
        <f t="shared" si="24"/>
        <v>Nov</v>
      </c>
      <c r="C779" t="str">
        <f t="shared" si="25"/>
        <v>2015</v>
      </c>
    </row>
    <row r="780" spans="1:3" x14ac:dyDescent="0.25">
      <c r="A780" s="54">
        <v>40307</v>
      </c>
      <c r="B780" t="str">
        <f t="shared" si="24"/>
        <v>May</v>
      </c>
      <c r="C780" t="str">
        <f t="shared" si="25"/>
        <v>2010</v>
      </c>
    </row>
    <row r="781" spans="1:3" x14ac:dyDescent="0.25">
      <c r="A781" s="53">
        <v>35641</v>
      </c>
      <c r="B781" t="str">
        <f t="shared" si="24"/>
        <v>Jul</v>
      </c>
      <c r="C781" t="str">
        <f t="shared" si="25"/>
        <v>1997</v>
      </c>
    </row>
    <row r="782" spans="1:3" x14ac:dyDescent="0.25">
      <c r="A782" s="54">
        <v>36793</v>
      </c>
      <c r="B782" t="str">
        <f t="shared" si="24"/>
        <v>Sep</v>
      </c>
      <c r="C782" t="str">
        <f t="shared" si="25"/>
        <v>2000</v>
      </c>
    </row>
    <row r="783" spans="1:3" x14ac:dyDescent="0.25">
      <c r="A783" s="53">
        <v>38107</v>
      </c>
      <c r="B783" t="str">
        <f t="shared" si="24"/>
        <v>Apr</v>
      </c>
      <c r="C783" t="str">
        <f t="shared" si="25"/>
        <v>2004</v>
      </c>
    </row>
    <row r="784" spans="1:3" x14ac:dyDescent="0.25">
      <c r="A784" s="54">
        <v>43157</v>
      </c>
      <c r="B784" t="str">
        <f t="shared" si="24"/>
        <v>Feb</v>
      </c>
      <c r="C784" t="str">
        <f t="shared" si="25"/>
        <v>2018</v>
      </c>
    </row>
    <row r="785" spans="1:3" x14ac:dyDescent="0.25">
      <c r="A785" s="53">
        <v>35961</v>
      </c>
      <c r="B785" t="str">
        <f t="shared" si="24"/>
        <v>Jun</v>
      </c>
      <c r="C785" t="str">
        <f t="shared" si="25"/>
        <v>1998</v>
      </c>
    </row>
    <row r="786" spans="1:3" x14ac:dyDescent="0.25">
      <c r="A786" s="54">
        <v>43778</v>
      </c>
      <c r="B786" t="str">
        <f t="shared" si="24"/>
        <v>Nov</v>
      </c>
      <c r="C786" t="str">
        <f t="shared" si="25"/>
        <v>2019</v>
      </c>
    </row>
    <row r="787" spans="1:3" x14ac:dyDescent="0.25">
      <c r="A787" s="53">
        <v>41819</v>
      </c>
      <c r="B787" t="str">
        <f t="shared" si="24"/>
        <v>Jun</v>
      </c>
      <c r="C787" t="str">
        <f t="shared" si="25"/>
        <v>2014</v>
      </c>
    </row>
    <row r="788" spans="1:3" x14ac:dyDescent="0.25">
      <c r="A788" s="54">
        <v>41849</v>
      </c>
      <c r="B788" t="str">
        <f t="shared" si="24"/>
        <v>Jul</v>
      </c>
      <c r="C788" t="str">
        <f t="shared" si="25"/>
        <v>2014</v>
      </c>
    </row>
    <row r="789" spans="1:3" x14ac:dyDescent="0.25">
      <c r="A789" s="53">
        <v>42605</v>
      </c>
      <c r="B789" t="str">
        <f t="shared" si="24"/>
        <v>Aug</v>
      </c>
      <c r="C789" t="str">
        <f t="shared" si="25"/>
        <v>2016</v>
      </c>
    </row>
    <row r="790" spans="1:3" x14ac:dyDescent="0.25">
      <c r="A790" s="54">
        <v>41439</v>
      </c>
      <c r="B790" t="str">
        <f t="shared" si="24"/>
        <v>Jun</v>
      </c>
      <c r="C790" t="str">
        <f t="shared" si="25"/>
        <v>2013</v>
      </c>
    </row>
    <row r="791" spans="1:3" x14ac:dyDescent="0.25">
      <c r="A791" s="53">
        <v>39133</v>
      </c>
      <c r="B791" t="str">
        <f t="shared" si="24"/>
        <v>Feb</v>
      </c>
      <c r="C791" t="str">
        <f t="shared" si="25"/>
        <v>2007</v>
      </c>
    </row>
    <row r="792" spans="1:3" x14ac:dyDescent="0.25">
      <c r="A792" s="54">
        <v>42365</v>
      </c>
      <c r="B792" t="str">
        <f t="shared" si="24"/>
        <v>Dec</v>
      </c>
      <c r="C792" t="str">
        <f t="shared" si="25"/>
        <v>2015</v>
      </c>
    </row>
    <row r="793" spans="1:3" x14ac:dyDescent="0.25">
      <c r="A793" s="53">
        <v>44303</v>
      </c>
      <c r="B793" t="str">
        <f t="shared" si="24"/>
        <v>Apr</v>
      </c>
      <c r="C793" t="str">
        <f t="shared" si="25"/>
        <v>2021</v>
      </c>
    </row>
    <row r="794" spans="1:3" x14ac:dyDescent="0.25">
      <c r="A794" s="54">
        <v>40291</v>
      </c>
      <c r="B794" t="str">
        <f t="shared" si="24"/>
        <v>Apr</v>
      </c>
      <c r="C794" t="str">
        <f t="shared" si="25"/>
        <v>2010</v>
      </c>
    </row>
    <row r="795" spans="1:3" x14ac:dyDescent="0.25">
      <c r="A795" s="53">
        <v>40657</v>
      </c>
      <c r="B795" t="str">
        <f t="shared" si="24"/>
        <v>Apr</v>
      </c>
      <c r="C795" t="str">
        <f t="shared" si="25"/>
        <v>2011</v>
      </c>
    </row>
    <row r="796" spans="1:3" x14ac:dyDescent="0.25">
      <c r="A796" s="54">
        <v>41026</v>
      </c>
      <c r="B796" t="str">
        <f t="shared" si="24"/>
        <v>Apr</v>
      </c>
      <c r="C796" t="str">
        <f t="shared" si="25"/>
        <v>2012</v>
      </c>
    </row>
    <row r="797" spans="1:3" x14ac:dyDescent="0.25">
      <c r="A797" s="53">
        <v>42317</v>
      </c>
      <c r="B797" t="str">
        <f t="shared" si="24"/>
        <v>Nov</v>
      </c>
      <c r="C797" t="str">
        <f t="shared" si="25"/>
        <v>2015</v>
      </c>
    </row>
    <row r="798" spans="1:3" x14ac:dyDescent="0.25">
      <c r="A798" s="54">
        <v>40344</v>
      </c>
      <c r="B798" t="str">
        <f t="shared" si="24"/>
        <v>Jun</v>
      </c>
      <c r="C798" t="str">
        <f t="shared" si="25"/>
        <v>2010</v>
      </c>
    </row>
    <row r="799" spans="1:3" x14ac:dyDescent="0.25">
      <c r="A799" s="53">
        <v>36416</v>
      </c>
      <c r="B799" t="str">
        <f t="shared" si="24"/>
        <v>Sep</v>
      </c>
      <c r="C799" t="str">
        <f t="shared" si="25"/>
        <v>1999</v>
      </c>
    </row>
    <row r="800" spans="1:3" x14ac:dyDescent="0.25">
      <c r="A800" s="54">
        <v>35502</v>
      </c>
      <c r="B800" t="str">
        <f t="shared" si="24"/>
        <v>Mar</v>
      </c>
      <c r="C800" t="str">
        <f t="shared" si="25"/>
        <v>1997</v>
      </c>
    </row>
    <row r="801" spans="1:3" x14ac:dyDescent="0.25">
      <c r="A801" s="53">
        <v>40435</v>
      </c>
      <c r="B801" t="str">
        <f t="shared" si="24"/>
        <v>Sep</v>
      </c>
      <c r="C801" t="str">
        <f t="shared" si="25"/>
        <v>2010</v>
      </c>
    </row>
    <row r="802" spans="1:3" x14ac:dyDescent="0.25">
      <c r="A802" s="54">
        <v>41382</v>
      </c>
      <c r="B802" t="str">
        <f t="shared" si="24"/>
        <v>Apr</v>
      </c>
      <c r="C802" t="str">
        <f t="shared" si="25"/>
        <v>2013</v>
      </c>
    </row>
    <row r="803" spans="1:3" x14ac:dyDescent="0.25">
      <c r="A803" s="53">
        <v>42493</v>
      </c>
      <c r="B803" t="str">
        <f t="shared" si="24"/>
        <v>May</v>
      </c>
      <c r="C803" t="str">
        <f t="shared" si="25"/>
        <v>2016</v>
      </c>
    </row>
    <row r="804" spans="1:3" x14ac:dyDescent="0.25">
      <c r="A804" s="54">
        <v>41362</v>
      </c>
      <c r="B804" t="str">
        <f t="shared" si="24"/>
        <v>Mar</v>
      </c>
      <c r="C804" t="str">
        <f t="shared" si="25"/>
        <v>2013</v>
      </c>
    </row>
    <row r="805" spans="1:3" x14ac:dyDescent="0.25">
      <c r="A805" s="53">
        <v>42068</v>
      </c>
      <c r="B805" t="str">
        <f t="shared" si="24"/>
        <v>Mar</v>
      </c>
      <c r="C805" t="str">
        <f t="shared" si="25"/>
        <v>2015</v>
      </c>
    </row>
    <row r="806" spans="1:3" x14ac:dyDescent="0.25">
      <c r="A806" s="54">
        <v>44099</v>
      </c>
      <c r="B806" t="str">
        <f t="shared" si="24"/>
        <v>Sep</v>
      </c>
      <c r="C806" t="str">
        <f t="shared" si="25"/>
        <v>2020</v>
      </c>
    </row>
    <row r="807" spans="1:3" x14ac:dyDescent="0.25">
      <c r="A807" s="53">
        <v>44556</v>
      </c>
      <c r="B807" t="str">
        <f t="shared" si="24"/>
        <v>Dec</v>
      </c>
      <c r="C807" t="str">
        <f t="shared" si="25"/>
        <v>2021</v>
      </c>
    </row>
    <row r="808" spans="1:3" x14ac:dyDescent="0.25">
      <c r="A808" s="54">
        <v>37092</v>
      </c>
      <c r="B808" t="str">
        <f t="shared" si="24"/>
        <v>Jul</v>
      </c>
      <c r="C808" t="str">
        <f t="shared" si="25"/>
        <v>2001</v>
      </c>
    </row>
    <row r="809" spans="1:3" x14ac:dyDescent="0.25">
      <c r="A809" s="53">
        <v>35238</v>
      </c>
      <c r="B809" t="str">
        <f t="shared" si="24"/>
        <v>Jun</v>
      </c>
      <c r="C809" t="str">
        <f t="shared" si="25"/>
        <v>1996</v>
      </c>
    </row>
    <row r="810" spans="1:3" x14ac:dyDescent="0.25">
      <c r="A810" s="54">
        <v>35601</v>
      </c>
      <c r="B810" t="str">
        <f t="shared" si="24"/>
        <v>Jun</v>
      </c>
      <c r="C810" t="str">
        <f t="shared" si="25"/>
        <v>1997</v>
      </c>
    </row>
    <row r="811" spans="1:3" x14ac:dyDescent="0.25">
      <c r="A811" s="53">
        <v>42839</v>
      </c>
      <c r="B811" t="str">
        <f t="shared" si="24"/>
        <v>Apr</v>
      </c>
      <c r="C811" t="str">
        <f t="shared" si="25"/>
        <v>2017</v>
      </c>
    </row>
    <row r="812" spans="1:3" x14ac:dyDescent="0.25">
      <c r="A812" s="54">
        <v>42764</v>
      </c>
      <c r="B812" t="str">
        <f t="shared" si="24"/>
        <v>Jan</v>
      </c>
      <c r="C812" t="str">
        <f t="shared" si="25"/>
        <v>2017</v>
      </c>
    </row>
    <row r="813" spans="1:3" x14ac:dyDescent="0.25">
      <c r="A813" s="53">
        <v>44099</v>
      </c>
      <c r="B813" t="str">
        <f t="shared" si="24"/>
        <v>Sep</v>
      </c>
      <c r="C813" t="str">
        <f t="shared" si="25"/>
        <v>2020</v>
      </c>
    </row>
    <row r="814" spans="1:3" x14ac:dyDescent="0.25">
      <c r="A814" s="54">
        <v>44036</v>
      </c>
      <c r="B814" t="str">
        <f t="shared" si="24"/>
        <v>Jul</v>
      </c>
      <c r="C814" t="str">
        <f t="shared" si="25"/>
        <v>2020</v>
      </c>
    </row>
    <row r="815" spans="1:3" x14ac:dyDescent="0.25">
      <c r="A815" s="53">
        <v>43013</v>
      </c>
      <c r="B815" t="str">
        <f t="shared" si="24"/>
        <v>Oct</v>
      </c>
      <c r="C815" t="str">
        <f t="shared" si="25"/>
        <v>2017</v>
      </c>
    </row>
    <row r="816" spans="1:3" x14ac:dyDescent="0.25">
      <c r="A816" s="54">
        <v>42441</v>
      </c>
      <c r="B816" t="str">
        <f t="shared" si="24"/>
        <v>Mar</v>
      </c>
      <c r="C816" t="str">
        <f t="shared" si="25"/>
        <v>2016</v>
      </c>
    </row>
    <row r="817" spans="1:3" x14ac:dyDescent="0.25">
      <c r="A817" s="53">
        <v>43542</v>
      </c>
      <c r="B817" t="str">
        <f t="shared" si="24"/>
        <v>Mar</v>
      </c>
      <c r="C817" t="str">
        <f t="shared" si="25"/>
        <v>2019</v>
      </c>
    </row>
    <row r="818" spans="1:3" x14ac:dyDescent="0.25">
      <c r="A818" s="54">
        <v>43048</v>
      </c>
      <c r="B818" t="str">
        <f t="shared" si="24"/>
        <v>Nov</v>
      </c>
      <c r="C818" t="str">
        <f t="shared" si="25"/>
        <v>2017</v>
      </c>
    </row>
    <row r="819" spans="1:3" x14ac:dyDescent="0.25">
      <c r="A819" s="53">
        <v>38176</v>
      </c>
      <c r="B819" t="str">
        <f t="shared" si="24"/>
        <v>Jul</v>
      </c>
      <c r="C819" t="str">
        <f t="shared" si="25"/>
        <v>2004</v>
      </c>
    </row>
    <row r="820" spans="1:3" x14ac:dyDescent="0.25">
      <c r="A820" s="54">
        <v>42898</v>
      </c>
      <c r="B820" t="str">
        <f t="shared" si="24"/>
        <v>Jun</v>
      </c>
      <c r="C820" t="str">
        <f t="shared" si="25"/>
        <v>2017</v>
      </c>
    </row>
    <row r="821" spans="1:3" x14ac:dyDescent="0.25">
      <c r="A821" s="53">
        <v>44375</v>
      </c>
      <c r="B821" t="str">
        <f t="shared" si="24"/>
        <v>Jun</v>
      </c>
      <c r="C821" t="str">
        <f t="shared" si="25"/>
        <v>2021</v>
      </c>
    </row>
    <row r="822" spans="1:3" x14ac:dyDescent="0.25">
      <c r="A822" s="54">
        <v>38096</v>
      </c>
      <c r="B822" t="str">
        <f t="shared" si="24"/>
        <v>Apr</v>
      </c>
      <c r="C822" t="str">
        <f t="shared" si="25"/>
        <v>2004</v>
      </c>
    </row>
    <row r="823" spans="1:3" x14ac:dyDescent="0.25">
      <c r="A823" s="53">
        <v>42738</v>
      </c>
      <c r="B823" t="str">
        <f t="shared" si="24"/>
        <v>Jan</v>
      </c>
      <c r="C823" t="str">
        <f t="shared" si="25"/>
        <v>2017</v>
      </c>
    </row>
    <row r="824" spans="1:3" x14ac:dyDescent="0.25">
      <c r="A824" s="54">
        <v>44009</v>
      </c>
      <c r="B824" t="str">
        <f t="shared" si="24"/>
        <v>Jun</v>
      </c>
      <c r="C824" t="str">
        <f t="shared" si="25"/>
        <v>2020</v>
      </c>
    </row>
    <row r="825" spans="1:3" x14ac:dyDescent="0.25">
      <c r="A825" s="53">
        <v>38391</v>
      </c>
      <c r="B825" t="str">
        <f t="shared" si="24"/>
        <v>Feb</v>
      </c>
      <c r="C825" t="str">
        <f t="shared" si="25"/>
        <v>2005</v>
      </c>
    </row>
    <row r="826" spans="1:3" x14ac:dyDescent="0.25">
      <c r="A826" s="54">
        <v>39885</v>
      </c>
      <c r="B826" t="str">
        <f t="shared" si="24"/>
        <v>Mar</v>
      </c>
      <c r="C826" t="str">
        <f t="shared" si="25"/>
        <v>2009</v>
      </c>
    </row>
    <row r="827" spans="1:3" x14ac:dyDescent="0.25">
      <c r="A827" s="53">
        <v>38847</v>
      </c>
      <c r="B827" t="str">
        <f t="shared" si="24"/>
        <v>May</v>
      </c>
      <c r="C827" t="str">
        <f t="shared" si="25"/>
        <v>2006</v>
      </c>
    </row>
    <row r="828" spans="1:3" x14ac:dyDescent="0.25">
      <c r="A828" s="54">
        <v>40657</v>
      </c>
      <c r="B828" t="str">
        <f t="shared" si="24"/>
        <v>Apr</v>
      </c>
      <c r="C828" t="str">
        <f t="shared" si="25"/>
        <v>2011</v>
      </c>
    </row>
    <row r="829" spans="1:3" x14ac:dyDescent="0.25">
      <c r="A829" s="53">
        <v>37445</v>
      </c>
      <c r="B829" t="str">
        <f t="shared" si="24"/>
        <v>Jul</v>
      </c>
      <c r="C829" t="str">
        <f t="shared" si="25"/>
        <v>2002</v>
      </c>
    </row>
    <row r="830" spans="1:3" x14ac:dyDescent="0.25">
      <c r="A830" s="54">
        <v>35157</v>
      </c>
      <c r="B830" t="str">
        <f t="shared" si="24"/>
        <v>Apr</v>
      </c>
      <c r="C830" t="str">
        <f t="shared" si="25"/>
        <v>1996</v>
      </c>
    </row>
    <row r="831" spans="1:3" x14ac:dyDescent="0.25">
      <c r="A831" s="53">
        <v>38392</v>
      </c>
      <c r="B831" t="str">
        <f t="shared" si="24"/>
        <v>Feb</v>
      </c>
      <c r="C831" t="str">
        <f t="shared" si="25"/>
        <v>2005</v>
      </c>
    </row>
    <row r="832" spans="1:3" x14ac:dyDescent="0.25">
      <c r="A832" s="54">
        <v>38632</v>
      </c>
      <c r="B832" t="str">
        <f t="shared" si="24"/>
        <v>Oct</v>
      </c>
      <c r="C832" t="str">
        <f t="shared" si="25"/>
        <v>2005</v>
      </c>
    </row>
    <row r="833" spans="1:3" x14ac:dyDescent="0.25">
      <c r="A833" s="53">
        <v>36977</v>
      </c>
      <c r="B833" t="str">
        <f t="shared" si="24"/>
        <v>Mar</v>
      </c>
      <c r="C833" t="str">
        <f t="shared" si="25"/>
        <v>2001</v>
      </c>
    </row>
    <row r="834" spans="1:3" x14ac:dyDescent="0.25">
      <c r="A834" s="54">
        <v>43354</v>
      </c>
      <c r="B834" t="str">
        <f t="shared" ref="B834:B897" si="26">TEXT(A834,"MMM")</f>
        <v>Sep</v>
      </c>
      <c r="C834" t="str">
        <f t="shared" ref="C834:C897" si="27">TEXT(A834,"YYYY")</f>
        <v>2018</v>
      </c>
    </row>
    <row r="835" spans="1:3" x14ac:dyDescent="0.25">
      <c r="A835" s="53">
        <v>35113</v>
      </c>
      <c r="B835" t="str">
        <f t="shared" si="26"/>
        <v>Feb</v>
      </c>
      <c r="C835" t="str">
        <f t="shared" si="27"/>
        <v>1996</v>
      </c>
    </row>
    <row r="836" spans="1:3" x14ac:dyDescent="0.25">
      <c r="A836" s="54">
        <v>43363</v>
      </c>
      <c r="B836" t="str">
        <f t="shared" si="26"/>
        <v>Sep</v>
      </c>
      <c r="C836" t="str">
        <f t="shared" si="27"/>
        <v>2018</v>
      </c>
    </row>
    <row r="837" spans="1:3" x14ac:dyDescent="0.25">
      <c r="A837" s="53">
        <v>39701</v>
      </c>
      <c r="B837" t="str">
        <f t="shared" si="26"/>
        <v>Sep</v>
      </c>
      <c r="C837" t="str">
        <f t="shared" si="27"/>
        <v>2008</v>
      </c>
    </row>
    <row r="838" spans="1:3" x14ac:dyDescent="0.25">
      <c r="A838" s="54">
        <v>40511</v>
      </c>
      <c r="B838" t="str">
        <f t="shared" si="26"/>
        <v>Nov</v>
      </c>
      <c r="C838" t="str">
        <f t="shared" si="27"/>
        <v>2010</v>
      </c>
    </row>
    <row r="839" spans="1:3" x14ac:dyDescent="0.25">
      <c r="A839" s="53">
        <v>42266</v>
      </c>
      <c r="B839" t="str">
        <f t="shared" si="26"/>
        <v>Sep</v>
      </c>
      <c r="C839" t="str">
        <f t="shared" si="27"/>
        <v>2015</v>
      </c>
    </row>
    <row r="840" spans="1:3" x14ac:dyDescent="0.25">
      <c r="A840" s="54">
        <v>44370</v>
      </c>
      <c r="B840" t="str">
        <f t="shared" si="26"/>
        <v>Jun</v>
      </c>
      <c r="C840" t="str">
        <f t="shared" si="27"/>
        <v>2021</v>
      </c>
    </row>
    <row r="841" spans="1:3" x14ac:dyDescent="0.25">
      <c r="A841" s="53">
        <v>43114</v>
      </c>
      <c r="B841" t="str">
        <f t="shared" si="26"/>
        <v>Jan</v>
      </c>
      <c r="C841" t="str">
        <f t="shared" si="27"/>
        <v>2018</v>
      </c>
    </row>
    <row r="842" spans="1:3" x14ac:dyDescent="0.25">
      <c r="A842" s="54">
        <v>41507</v>
      </c>
      <c r="B842" t="str">
        <f t="shared" si="26"/>
        <v>Aug</v>
      </c>
      <c r="C842" t="str">
        <f t="shared" si="27"/>
        <v>2013</v>
      </c>
    </row>
    <row r="843" spans="1:3" x14ac:dyDescent="0.25">
      <c r="A843" s="53">
        <v>44445</v>
      </c>
      <c r="B843" t="str">
        <f t="shared" si="26"/>
        <v>Sep</v>
      </c>
      <c r="C843" t="str">
        <f t="shared" si="27"/>
        <v>2021</v>
      </c>
    </row>
    <row r="844" spans="1:3" x14ac:dyDescent="0.25">
      <c r="A844" s="54">
        <v>43042</v>
      </c>
      <c r="B844" t="str">
        <f t="shared" si="26"/>
        <v>Nov</v>
      </c>
      <c r="C844" t="str">
        <f t="shared" si="27"/>
        <v>2017</v>
      </c>
    </row>
    <row r="845" spans="1:3" x14ac:dyDescent="0.25">
      <c r="A845" s="53">
        <v>42165</v>
      </c>
      <c r="B845" t="str">
        <f t="shared" si="26"/>
        <v>Jun</v>
      </c>
      <c r="C845" t="str">
        <f t="shared" si="27"/>
        <v>2015</v>
      </c>
    </row>
    <row r="846" spans="1:3" x14ac:dyDescent="0.25">
      <c r="A846" s="54">
        <v>43439</v>
      </c>
      <c r="B846" t="str">
        <f t="shared" si="26"/>
        <v>Dec</v>
      </c>
      <c r="C846" t="str">
        <f t="shared" si="27"/>
        <v>2018</v>
      </c>
    </row>
    <row r="847" spans="1:3" x14ac:dyDescent="0.25">
      <c r="A847" s="53">
        <v>38995</v>
      </c>
      <c r="B847" t="str">
        <f t="shared" si="26"/>
        <v>Oct</v>
      </c>
      <c r="C847" t="str">
        <f t="shared" si="27"/>
        <v>2006</v>
      </c>
    </row>
    <row r="848" spans="1:3" x14ac:dyDescent="0.25">
      <c r="A848" s="54">
        <v>41810</v>
      </c>
      <c r="B848" t="str">
        <f t="shared" si="26"/>
        <v>Jun</v>
      </c>
      <c r="C848" t="str">
        <f t="shared" si="27"/>
        <v>2014</v>
      </c>
    </row>
    <row r="849" spans="1:3" x14ac:dyDescent="0.25">
      <c r="A849" s="53">
        <v>40591</v>
      </c>
      <c r="B849" t="str">
        <f t="shared" si="26"/>
        <v>Feb</v>
      </c>
      <c r="C849" t="str">
        <f t="shared" si="27"/>
        <v>2011</v>
      </c>
    </row>
    <row r="850" spans="1:3" x14ac:dyDescent="0.25">
      <c r="A850" s="54">
        <v>42184</v>
      </c>
      <c r="B850" t="str">
        <f t="shared" si="26"/>
        <v>Jun</v>
      </c>
      <c r="C850" t="str">
        <f t="shared" si="27"/>
        <v>2015</v>
      </c>
    </row>
    <row r="851" spans="1:3" x14ac:dyDescent="0.25">
      <c r="A851" s="53">
        <v>40511</v>
      </c>
      <c r="B851" t="str">
        <f t="shared" si="26"/>
        <v>Nov</v>
      </c>
      <c r="C851" t="str">
        <f t="shared" si="27"/>
        <v>2010</v>
      </c>
    </row>
    <row r="852" spans="1:3" x14ac:dyDescent="0.25">
      <c r="A852" s="54">
        <v>40045</v>
      </c>
      <c r="B852" t="str">
        <f t="shared" si="26"/>
        <v>Aug</v>
      </c>
      <c r="C852" t="str">
        <f t="shared" si="27"/>
        <v>2009</v>
      </c>
    </row>
    <row r="853" spans="1:3" x14ac:dyDescent="0.25">
      <c r="A853" s="53">
        <v>40517</v>
      </c>
      <c r="B853" t="str">
        <f t="shared" si="26"/>
        <v>Dec</v>
      </c>
      <c r="C853" t="str">
        <f t="shared" si="27"/>
        <v>2010</v>
      </c>
    </row>
    <row r="854" spans="1:3" x14ac:dyDescent="0.25">
      <c r="A854" s="54">
        <v>44271</v>
      </c>
      <c r="B854" t="str">
        <f t="shared" si="26"/>
        <v>Mar</v>
      </c>
      <c r="C854" t="str">
        <f t="shared" si="27"/>
        <v>2021</v>
      </c>
    </row>
    <row r="855" spans="1:3" x14ac:dyDescent="0.25">
      <c r="A855" s="53">
        <v>44257</v>
      </c>
      <c r="B855" t="str">
        <f t="shared" si="26"/>
        <v>Mar</v>
      </c>
      <c r="C855" t="str">
        <f t="shared" si="27"/>
        <v>2021</v>
      </c>
    </row>
    <row r="856" spans="1:3" x14ac:dyDescent="0.25">
      <c r="A856" s="54">
        <v>41816</v>
      </c>
      <c r="B856" t="str">
        <f t="shared" si="26"/>
        <v>Jun</v>
      </c>
      <c r="C856" t="str">
        <f t="shared" si="27"/>
        <v>2014</v>
      </c>
    </row>
    <row r="857" spans="1:3" x14ac:dyDescent="0.25">
      <c r="A857" s="53">
        <v>39069</v>
      </c>
      <c r="B857" t="str">
        <f t="shared" si="26"/>
        <v>Dec</v>
      </c>
      <c r="C857" t="str">
        <f t="shared" si="27"/>
        <v>2006</v>
      </c>
    </row>
    <row r="858" spans="1:3" x14ac:dyDescent="0.25">
      <c r="A858" s="54">
        <v>40305</v>
      </c>
      <c r="B858" t="str">
        <f t="shared" si="26"/>
        <v>May</v>
      </c>
      <c r="C858" t="str">
        <f t="shared" si="27"/>
        <v>2010</v>
      </c>
    </row>
    <row r="859" spans="1:3" x14ac:dyDescent="0.25">
      <c r="A859" s="53">
        <v>44266</v>
      </c>
      <c r="B859" t="str">
        <f t="shared" si="26"/>
        <v>Mar</v>
      </c>
      <c r="C859" t="str">
        <f t="shared" si="27"/>
        <v>2021</v>
      </c>
    </row>
    <row r="860" spans="1:3" x14ac:dyDescent="0.25">
      <c r="A860" s="54">
        <v>35153</v>
      </c>
      <c r="B860" t="str">
        <f t="shared" si="26"/>
        <v>Mar</v>
      </c>
      <c r="C860" t="str">
        <f t="shared" si="27"/>
        <v>1996</v>
      </c>
    </row>
    <row r="861" spans="1:3" x14ac:dyDescent="0.25">
      <c r="A861" s="53">
        <v>43903</v>
      </c>
      <c r="B861" t="str">
        <f t="shared" si="26"/>
        <v>Mar</v>
      </c>
      <c r="C861" t="str">
        <f t="shared" si="27"/>
        <v>2020</v>
      </c>
    </row>
    <row r="862" spans="1:3" x14ac:dyDescent="0.25">
      <c r="A862" s="54">
        <v>43111</v>
      </c>
      <c r="B862" t="str">
        <f t="shared" si="26"/>
        <v>Jan</v>
      </c>
      <c r="C862" t="str">
        <f t="shared" si="27"/>
        <v>2018</v>
      </c>
    </row>
    <row r="863" spans="1:3" x14ac:dyDescent="0.25">
      <c r="A863" s="53">
        <v>42912</v>
      </c>
      <c r="B863" t="str">
        <f t="shared" si="26"/>
        <v>Jun</v>
      </c>
      <c r="C863" t="str">
        <f t="shared" si="27"/>
        <v>2017</v>
      </c>
    </row>
    <row r="864" spans="1:3" x14ac:dyDescent="0.25">
      <c r="A864" s="54">
        <v>41675</v>
      </c>
      <c r="B864" t="str">
        <f t="shared" si="26"/>
        <v>Feb</v>
      </c>
      <c r="C864" t="str">
        <f t="shared" si="27"/>
        <v>2014</v>
      </c>
    </row>
    <row r="865" spans="1:3" x14ac:dyDescent="0.25">
      <c r="A865" s="53">
        <v>40560</v>
      </c>
      <c r="B865" t="str">
        <f t="shared" si="26"/>
        <v>Jan</v>
      </c>
      <c r="C865" t="str">
        <f t="shared" si="27"/>
        <v>2011</v>
      </c>
    </row>
    <row r="866" spans="1:3" x14ac:dyDescent="0.25">
      <c r="A866" s="54">
        <v>40253</v>
      </c>
      <c r="B866" t="str">
        <f t="shared" si="26"/>
        <v>Mar</v>
      </c>
      <c r="C866" t="str">
        <f t="shared" si="27"/>
        <v>2010</v>
      </c>
    </row>
    <row r="867" spans="1:3" x14ac:dyDescent="0.25">
      <c r="A867" s="53">
        <v>43703</v>
      </c>
      <c r="B867" t="str">
        <f t="shared" si="26"/>
        <v>Aug</v>
      </c>
      <c r="C867" t="str">
        <f t="shared" si="27"/>
        <v>2019</v>
      </c>
    </row>
    <row r="868" spans="1:3" x14ac:dyDescent="0.25">
      <c r="A868" s="54">
        <v>43557</v>
      </c>
      <c r="B868" t="str">
        <f t="shared" si="26"/>
        <v>Apr</v>
      </c>
      <c r="C868" t="str">
        <f t="shared" si="27"/>
        <v>2019</v>
      </c>
    </row>
    <row r="869" spans="1:3" x14ac:dyDescent="0.25">
      <c r="A869" s="53">
        <v>43146</v>
      </c>
      <c r="B869" t="str">
        <f t="shared" si="26"/>
        <v>Feb</v>
      </c>
      <c r="C869" t="str">
        <f t="shared" si="27"/>
        <v>2018</v>
      </c>
    </row>
    <row r="870" spans="1:3" x14ac:dyDescent="0.25">
      <c r="A870" s="54">
        <v>42777</v>
      </c>
      <c r="B870" t="str">
        <f t="shared" si="26"/>
        <v>Feb</v>
      </c>
      <c r="C870" t="str">
        <f t="shared" si="27"/>
        <v>2017</v>
      </c>
    </row>
    <row r="871" spans="1:3" x14ac:dyDescent="0.25">
      <c r="A871" s="53">
        <v>43527</v>
      </c>
      <c r="B871" t="str">
        <f t="shared" si="26"/>
        <v>Mar</v>
      </c>
      <c r="C871" t="str">
        <f t="shared" si="27"/>
        <v>2019</v>
      </c>
    </row>
    <row r="872" spans="1:3" x14ac:dyDescent="0.25">
      <c r="A872" s="54">
        <v>44024</v>
      </c>
      <c r="B872" t="str">
        <f t="shared" si="26"/>
        <v>Jul</v>
      </c>
      <c r="C872" t="str">
        <f t="shared" si="27"/>
        <v>2020</v>
      </c>
    </row>
    <row r="873" spans="1:3" x14ac:dyDescent="0.25">
      <c r="A873" s="53">
        <v>40683</v>
      </c>
      <c r="B873" t="str">
        <f t="shared" si="26"/>
        <v>May</v>
      </c>
      <c r="C873" t="str">
        <f t="shared" si="27"/>
        <v>2011</v>
      </c>
    </row>
    <row r="874" spans="1:3" x14ac:dyDescent="0.25">
      <c r="A874" s="54">
        <v>38967</v>
      </c>
      <c r="B874" t="str">
        <f t="shared" si="26"/>
        <v>Sep</v>
      </c>
      <c r="C874" t="str">
        <f t="shared" si="27"/>
        <v>2006</v>
      </c>
    </row>
    <row r="875" spans="1:3" x14ac:dyDescent="0.25">
      <c r="A875" s="53">
        <v>38013</v>
      </c>
      <c r="B875" t="str">
        <f t="shared" si="26"/>
        <v>Jan</v>
      </c>
      <c r="C875" t="str">
        <f t="shared" si="27"/>
        <v>2004</v>
      </c>
    </row>
    <row r="876" spans="1:3" x14ac:dyDescent="0.25">
      <c r="A876" s="54">
        <v>41749</v>
      </c>
      <c r="B876" t="str">
        <f t="shared" si="26"/>
        <v>Apr</v>
      </c>
      <c r="C876" t="str">
        <f t="shared" si="27"/>
        <v>2014</v>
      </c>
    </row>
    <row r="877" spans="1:3" x14ac:dyDescent="0.25">
      <c r="A877" s="53">
        <v>33682</v>
      </c>
      <c r="B877" t="str">
        <f t="shared" si="26"/>
        <v>Mar</v>
      </c>
      <c r="C877" t="str">
        <f t="shared" si="27"/>
        <v>1992</v>
      </c>
    </row>
    <row r="878" spans="1:3" x14ac:dyDescent="0.25">
      <c r="A878" s="54">
        <v>43414</v>
      </c>
      <c r="B878" t="str">
        <f t="shared" si="26"/>
        <v>Nov</v>
      </c>
      <c r="C878" t="str">
        <f t="shared" si="27"/>
        <v>2018</v>
      </c>
    </row>
    <row r="879" spans="1:3" x14ac:dyDescent="0.25">
      <c r="A879" s="53">
        <v>42960</v>
      </c>
      <c r="B879" t="str">
        <f t="shared" si="26"/>
        <v>Aug</v>
      </c>
      <c r="C879" t="str">
        <f t="shared" si="27"/>
        <v>2017</v>
      </c>
    </row>
    <row r="880" spans="1:3" x14ac:dyDescent="0.25">
      <c r="A880" s="54">
        <v>40109</v>
      </c>
      <c r="B880" t="str">
        <f t="shared" si="26"/>
        <v>Oct</v>
      </c>
      <c r="C880" t="str">
        <f t="shared" si="27"/>
        <v>2009</v>
      </c>
    </row>
    <row r="881" spans="1:3" x14ac:dyDescent="0.25">
      <c r="A881" s="53">
        <v>35852</v>
      </c>
      <c r="B881" t="str">
        <f t="shared" si="26"/>
        <v>Feb</v>
      </c>
      <c r="C881" t="str">
        <f t="shared" si="27"/>
        <v>1998</v>
      </c>
    </row>
    <row r="882" spans="1:3" x14ac:dyDescent="0.25">
      <c r="A882" s="54">
        <v>41931</v>
      </c>
      <c r="B882" t="str">
        <f t="shared" si="26"/>
        <v>Oct</v>
      </c>
      <c r="C882" t="str">
        <f t="shared" si="27"/>
        <v>2014</v>
      </c>
    </row>
    <row r="883" spans="1:3" x14ac:dyDescent="0.25">
      <c r="A883" s="53">
        <v>43375</v>
      </c>
      <c r="B883" t="str">
        <f t="shared" si="26"/>
        <v>Oct</v>
      </c>
      <c r="C883" t="str">
        <f t="shared" si="27"/>
        <v>2018</v>
      </c>
    </row>
    <row r="884" spans="1:3" x14ac:dyDescent="0.25">
      <c r="A884" s="54">
        <v>44058</v>
      </c>
      <c r="B884" t="str">
        <f t="shared" si="26"/>
        <v>Aug</v>
      </c>
      <c r="C884" t="str">
        <f t="shared" si="27"/>
        <v>2020</v>
      </c>
    </row>
    <row r="885" spans="1:3" x14ac:dyDescent="0.25">
      <c r="A885" s="53">
        <v>40745</v>
      </c>
      <c r="B885" t="str">
        <f t="shared" si="26"/>
        <v>Jul</v>
      </c>
      <c r="C885" t="str">
        <f t="shared" si="27"/>
        <v>2011</v>
      </c>
    </row>
    <row r="886" spans="1:3" x14ac:dyDescent="0.25">
      <c r="A886" s="54">
        <v>43600</v>
      </c>
      <c r="B886" t="str">
        <f t="shared" si="26"/>
        <v>May</v>
      </c>
      <c r="C886" t="str">
        <f t="shared" si="27"/>
        <v>2019</v>
      </c>
    </row>
    <row r="887" spans="1:3" x14ac:dyDescent="0.25">
      <c r="A887" s="53">
        <v>44217</v>
      </c>
      <c r="B887" t="str">
        <f t="shared" si="26"/>
        <v>Jan</v>
      </c>
      <c r="C887" t="str">
        <f t="shared" si="27"/>
        <v>2021</v>
      </c>
    </row>
    <row r="888" spans="1:3" x14ac:dyDescent="0.25">
      <c r="A888" s="54">
        <v>44217</v>
      </c>
      <c r="B888" t="str">
        <f t="shared" si="26"/>
        <v>Jan</v>
      </c>
      <c r="C888" t="str">
        <f t="shared" si="27"/>
        <v>2021</v>
      </c>
    </row>
    <row r="889" spans="1:3" x14ac:dyDescent="0.25">
      <c r="A889" s="53">
        <v>38406</v>
      </c>
      <c r="B889" t="str">
        <f t="shared" si="26"/>
        <v>Feb</v>
      </c>
      <c r="C889" t="str">
        <f t="shared" si="27"/>
        <v>2005</v>
      </c>
    </row>
    <row r="890" spans="1:3" x14ac:dyDescent="0.25">
      <c r="A890" s="54">
        <v>39302</v>
      </c>
      <c r="B890" t="str">
        <f t="shared" si="26"/>
        <v>Aug</v>
      </c>
      <c r="C890" t="str">
        <f t="shared" si="27"/>
        <v>2007</v>
      </c>
    </row>
    <row r="891" spans="1:3" x14ac:dyDescent="0.25">
      <c r="A891" s="53">
        <v>41131</v>
      </c>
      <c r="B891" t="str">
        <f t="shared" si="26"/>
        <v>Aug</v>
      </c>
      <c r="C891" t="str">
        <f t="shared" si="27"/>
        <v>2012</v>
      </c>
    </row>
    <row r="892" spans="1:3" x14ac:dyDescent="0.25">
      <c r="A892" s="54">
        <v>41748</v>
      </c>
      <c r="B892" t="str">
        <f t="shared" si="26"/>
        <v>Apr</v>
      </c>
      <c r="C892" t="str">
        <f t="shared" si="27"/>
        <v>2014</v>
      </c>
    </row>
    <row r="893" spans="1:3" x14ac:dyDescent="0.25">
      <c r="A893" s="53">
        <v>40413</v>
      </c>
      <c r="B893" t="str">
        <f t="shared" si="26"/>
        <v>Aug</v>
      </c>
      <c r="C893" t="str">
        <f t="shared" si="27"/>
        <v>2010</v>
      </c>
    </row>
    <row r="894" spans="1:3" x14ac:dyDescent="0.25">
      <c r="A894" s="54">
        <v>42683</v>
      </c>
      <c r="B894" t="str">
        <f t="shared" si="26"/>
        <v>Nov</v>
      </c>
      <c r="C894" t="str">
        <f t="shared" si="27"/>
        <v>2016</v>
      </c>
    </row>
    <row r="895" spans="1:3" x14ac:dyDescent="0.25">
      <c r="A895" s="53">
        <v>43171</v>
      </c>
      <c r="B895" t="str">
        <f t="shared" si="26"/>
        <v>Mar</v>
      </c>
      <c r="C895" t="str">
        <f t="shared" si="27"/>
        <v>2018</v>
      </c>
    </row>
    <row r="896" spans="1:3" x14ac:dyDescent="0.25">
      <c r="A896" s="54">
        <v>42985</v>
      </c>
      <c r="B896" t="str">
        <f t="shared" si="26"/>
        <v>Sep</v>
      </c>
      <c r="C896" t="str">
        <f t="shared" si="27"/>
        <v>2017</v>
      </c>
    </row>
    <row r="897" spans="1:3" x14ac:dyDescent="0.25">
      <c r="A897" s="53">
        <v>44302</v>
      </c>
      <c r="B897" t="str">
        <f t="shared" si="26"/>
        <v>Apr</v>
      </c>
      <c r="C897" t="str">
        <f t="shared" si="27"/>
        <v>2021</v>
      </c>
    </row>
    <row r="898" spans="1:3" x14ac:dyDescent="0.25">
      <c r="A898" s="54">
        <v>43943</v>
      </c>
      <c r="B898" t="str">
        <f t="shared" ref="B898:B961" si="28">TEXT(A898,"MMM")</f>
        <v>Apr</v>
      </c>
      <c r="C898" t="str">
        <f t="shared" ref="C898:C961" si="29">TEXT(A898,"YYYY")</f>
        <v>2020</v>
      </c>
    </row>
    <row r="899" spans="1:3" x14ac:dyDescent="0.25">
      <c r="A899" s="53">
        <v>38909</v>
      </c>
      <c r="B899" t="str">
        <f t="shared" si="28"/>
        <v>Jul</v>
      </c>
      <c r="C899" t="str">
        <f t="shared" si="29"/>
        <v>2006</v>
      </c>
    </row>
    <row r="900" spans="1:3" x14ac:dyDescent="0.25">
      <c r="A900" s="54">
        <v>38771</v>
      </c>
      <c r="B900" t="str">
        <f t="shared" si="28"/>
        <v>Feb</v>
      </c>
      <c r="C900" t="str">
        <f t="shared" si="29"/>
        <v>2006</v>
      </c>
    </row>
    <row r="901" spans="1:3" x14ac:dyDescent="0.25">
      <c r="A901" s="53">
        <v>36584</v>
      </c>
      <c r="B901" t="str">
        <f t="shared" si="28"/>
        <v>Feb</v>
      </c>
      <c r="C901" t="str">
        <f t="shared" si="29"/>
        <v>2000</v>
      </c>
    </row>
    <row r="902" spans="1:3" x14ac:dyDescent="0.25">
      <c r="A902" s="54">
        <v>44095</v>
      </c>
      <c r="B902" t="str">
        <f t="shared" si="28"/>
        <v>Sep</v>
      </c>
      <c r="C902" t="str">
        <f t="shared" si="29"/>
        <v>2020</v>
      </c>
    </row>
    <row r="903" spans="1:3" x14ac:dyDescent="0.25">
      <c r="A903" s="53">
        <v>36062</v>
      </c>
      <c r="B903" t="str">
        <f t="shared" si="28"/>
        <v>Sep</v>
      </c>
      <c r="C903" t="str">
        <f t="shared" si="29"/>
        <v>1998</v>
      </c>
    </row>
    <row r="904" spans="1:3" x14ac:dyDescent="0.25">
      <c r="A904" s="54">
        <v>40620</v>
      </c>
      <c r="B904" t="str">
        <f t="shared" si="28"/>
        <v>Mar</v>
      </c>
      <c r="C904" t="str">
        <f t="shared" si="29"/>
        <v>2011</v>
      </c>
    </row>
    <row r="905" spans="1:3" x14ac:dyDescent="0.25">
      <c r="A905" s="53">
        <v>39232</v>
      </c>
      <c r="B905" t="str">
        <f t="shared" si="28"/>
        <v>May</v>
      </c>
      <c r="C905" t="str">
        <f t="shared" si="29"/>
        <v>2007</v>
      </c>
    </row>
    <row r="906" spans="1:3" x14ac:dyDescent="0.25">
      <c r="A906" s="54">
        <v>39960</v>
      </c>
      <c r="B906" t="str">
        <f t="shared" si="28"/>
        <v>May</v>
      </c>
      <c r="C906" t="str">
        <f t="shared" si="29"/>
        <v>2009</v>
      </c>
    </row>
    <row r="907" spans="1:3" x14ac:dyDescent="0.25">
      <c r="A907" s="53">
        <v>33612</v>
      </c>
      <c r="B907" t="str">
        <f t="shared" si="28"/>
        <v>Jan</v>
      </c>
      <c r="C907" t="str">
        <f t="shared" si="29"/>
        <v>1992</v>
      </c>
    </row>
    <row r="908" spans="1:3" x14ac:dyDescent="0.25">
      <c r="A908" s="54">
        <v>43659</v>
      </c>
      <c r="B908" t="str">
        <f t="shared" si="28"/>
        <v>Jul</v>
      </c>
      <c r="C908" t="str">
        <f t="shared" si="29"/>
        <v>2019</v>
      </c>
    </row>
    <row r="909" spans="1:3" x14ac:dyDescent="0.25">
      <c r="A909" s="53">
        <v>43569</v>
      </c>
      <c r="B909" t="str">
        <f t="shared" si="28"/>
        <v>Apr</v>
      </c>
      <c r="C909" t="str">
        <f t="shared" si="29"/>
        <v>2019</v>
      </c>
    </row>
    <row r="910" spans="1:3" x14ac:dyDescent="0.25">
      <c r="A910" s="54">
        <v>37296</v>
      </c>
      <c r="B910" t="str">
        <f t="shared" si="28"/>
        <v>Feb</v>
      </c>
      <c r="C910" t="str">
        <f t="shared" si="29"/>
        <v>2002</v>
      </c>
    </row>
    <row r="911" spans="1:3" x14ac:dyDescent="0.25">
      <c r="A911" s="53">
        <v>40983</v>
      </c>
      <c r="B911" t="str">
        <f t="shared" si="28"/>
        <v>Mar</v>
      </c>
      <c r="C911" t="str">
        <f t="shared" si="29"/>
        <v>2012</v>
      </c>
    </row>
    <row r="912" spans="1:3" x14ac:dyDescent="0.25">
      <c r="A912" s="54">
        <v>43489</v>
      </c>
      <c r="B912" t="str">
        <f t="shared" si="28"/>
        <v>Jan</v>
      </c>
      <c r="C912" t="str">
        <f t="shared" si="29"/>
        <v>2019</v>
      </c>
    </row>
    <row r="913" spans="1:3" x14ac:dyDescent="0.25">
      <c r="A913" s="53">
        <v>42691</v>
      </c>
      <c r="B913" t="str">
        <f t="shared" si="28"/>
        <v>Nov</v>
      </c>
      <c r="C913" t="str">
        <f t="shared" si="29"/>
        <v>2016</v>
      </c>
    </row>
    <row r="914" spans="1:3" x14ac:dyDescent="0.25">
      <c r="A914" s="54">
        <v>43397</v>
      </c>
      <c r="B914" t="str">
        <f t="shared" si="28"/>
        <v>Oct</v>
      </c>
      <c r="C914" t="str">
        <f t="shared" si="29"/>
        <v>2018</v>
      </c>
    </row>
    <row r="915" spans="1:3" x14ac:dyDescent="0.25">
      <c r="A915" s="53">
        <v>43029</v>
      </c>
      <c r="B915" t="str">
        <f t="shared" si="28"/>
        <v>Oct</v>
      </c>
      <c r="C915" t="str">
        <f t="shared" si="29"/>
        <v>2017</v>
      </c>
    </row>
    <row r="916" spans="1:3" x14ac:dyDescent="0.25">
      <c r="A916" s="54">
        <v>36990</v>
      </c>
      <c r="B916" t="str">
        <f t="shared" si="28"/>
        <v>Apr</v>
      </c>
      <c r="C916" t="str">
        <f t="shared" si="29"/>
        <v>2001</v>
      </c>
    </row>
    <row r="917" spans="1:3" x14ac:dyDescent="0.25">
      <c r="A917" s="53">
        <v>44094</v>
      </c>
      <c r="B917" t="str">
        <f t="shared" si="28"/>
        <v>Sep</v>
      </c>
      <c r="C917" t="str">
        <f t="shared" si="29"/>
        <v>2020</v>
      </c>
    </row>
    <row r="918" spans="1:3" x14ac:dyDescent="0.25">
      <c r="A918" s="54">
        <v>41127</v>
      </c>
      <c r="B918" t="str">
        <f t="shared" si="28"/>
        <v>Aug</v>
      </c>
      <c r="C918" t="str">
        <f t="shared" si="29"/>
        <v>2012</v>
      </c>
    </row>
    <row r="919" spans="1:3" x14ac:dyDescent="0.25">
      <c r="A919" s="53">
        <v>40875</v>
      </c>
      <c r="B919" t="str">
        <f t="shared" si="28"/>
        <v>Nov</v>
      </c>
      <c r="C919" t="str">
        <f t="shared" si="29"/>
        <v>2011</v>
      </c>
    </row>
    <row r="920" spans="1:3" x14ac:dyDescent="0.25">
      <c r="A920" s="54">
        <v>43864</v>
      </c>
      <c r="B920" t="str">
        <f t="shared" si="28"/>
        <v>Feb</v>
      </c>
      <c r="C920" t="str">
        <f t="shared" si="29"/>
        <v>2020</v>
      </c>
    </row>
    <row r="921" spans="1:3" x14ac:dyDescent="0.25">
      <c r="A921" s="53">
        <v>37762</v>
      </c>
      <c r="B921" t="str">
        <f t="shared" si="28"/>
        <v>May</v>
      </c>
      <c r="C921" t="str">
        <f t="shared" si="29"/>
        <v>2003</v>
      </c>
    </row>
    <row r="922" spans="1:3" x14ac:dyDescent="0.25">
      <c r="A922" s="54">
        <v>42957</v>
      </c>
      <c r="B922" t="str">
        <f t="shared" si="28"/>
        <v>Aug</v>
      </c>
      <c r="C922" t="str">
        <f t="shared" si="29"/>
        <v>2017</v>
      </c>
    </row>
    <row r="923" spans="1:3" x14ac:dyDescent="0.25">
      <c r="A923" s="53">
        <v>41928</v>
      </c>
      <c r="B923" t="str">
        <f t="shared" si="28"/>
        <v>Oct</v>
      </c>
      <c r="C923" t="str">
        <f t="shared" si="29"/>
        <v>2014</v>
      </c>
    </row>
    <row r="924" spans="1:3" x14ac:dyDescent="0.25">
      <c r="A924" s="54">
        <v>39908</v>
      </c>
      <c r="B924" t="str">
        <f t="shared" si="28"/>
        <v>Apr</v>
      </c>
      <c r="C924" t="str">
        <f t="shared" si="29"/>
        <v>2009</v>
      </c>
    </row>
    <row r="925" spans="1:3" x14ac:dyDescent="0.25">
      <c r="A925" s="53">
        <v>44478</v>
      </c>
      <c r="B925" t="str">
        <f t="shared" si="28"/>
        <v>Oct</v>
      </c>
      <c r="C925" t="str">
        <f t="shared" si="29"/>
        <v>2021</v>
      </c>
    </row>
    <row r="926" spans="1:3" x14ac:dyDescent="0.25">
      <c r="A926" s="54">
        <v>43721</v>
      </c>
      <c r="B926" t="str">
        <f t="shared" si="28"/>
        <v>Sep</v>
      </c>
      <c r="C926" t="str">
        <f t="shared" si="29"/>
        <v>2019</v>
      </c>
    </row>
    <row r="927" spans="1:3" x14ac:dyDescent="0.25">
      <c r="A927" s="53">
        <v>44272</v>
      </c>
      <c r="B927" t="str">
        <f t="shared" si="28"/>
        <v>Mar</v>
      </c>
      <c r="C927" t="str">
        <f t="shared" si="29"/>
        <v>2021</v>
      </c>
    </row>
    <row r="928" spans="1:3" x14ac:dyDescent="0.25">
      <c r="A928" s="54">
        <v>43325</v>
      </c>
      <c r="B928" t="str">
        <f t="shared" si="28"/>
        <v>Aug</v>
      </c>
      <c r="C928" t="str">
        <f t="shared" si="29"/>
        <v>2018</v>
      </c>
    </row>
    <row r="929" spans="1:3" x14ac:dyDescent="0.25">
      <c r="A929" s="53">
        <v>36823</v>
      </c>
      <c r="B929" t="str">
        <f t="shared" si="28"/>
        <v>Oct</v>
      </c>
      <c r="C929" t="str">
        <f t="shared" si="29"/>
        <v>2000</v>
      </c>
    </row>
    <row r="930" spans="1:3" x14ac:dyDescent="0.25">
      <c r="A930" s="54">
        <v>41024</v>
      </c>
      <c r="B930" t="str">
        <f t="shared" si="28"/>
        <v>Apr</v>
      </c>
      <c r="C930" t="str">
        <f t="shared" si="29"/>
        <v>2012</v>
      </c>
    </row>
    <row r="931" spans="1:3" x14ac:dyDescent="0.25">
      <c r="A931" s="53">
        <v>43085</v>
      </c>
      <c r="B931" t="str">
        <f t="shared" si="28"/>
        <v>Dec</v>
      </c>
      <c r="C931" t="str">
        <f t="shared" si="29"/>
        <v>2017</v>
      </c>
    </row>
    <row r="932" spans="1:3" x14ac:dyDescent="0.25">
      <c r="A932" s="54">
        <v>40836</v>
      </c>
      <c r="B932" t="str">
        <f t="shared" si="28"/>
        <v>Oct</v>
      </c>
      <c r="C932" t="str">
        <f t="shared" si="29"/>
        <v>2011</v>
      </c>
    </row>
    <row r="933" spans="1:3" x14ac:dyDescent="0.25">
      <c r="A933" s="53">
        <v>36653</v>
      </c>
      <c r="B933" t="str">
        <f t="shared" si="28"/>
        <v>May</v>
      </c>
      <c r="C933" t="str">
        <f t="shared" si="29"/>
        <v>2000</v>
      </c>
    </row>
    <row r="934" spans="1:3" x14ac:dyDescent="0.25">
      <c r="A934" s="54">
        <v>39830</v>
      </c>
      <c r="B934" t="str">
        <f t="shared" si="28"/>
        <v>Jan</v>
      </c>
      <c r="C934" t="str">
        <f t="shared" si="29"/>
        <v>2009</v>
      </c>
    </row>
    <row r="935" spans="1:3" x14ac:dyDescent="0.25">
      <c r="A935" s="53">
        <v>41264</v>
      </c>
      <c r="B935" t="str">
        <f t="shared" si="28"/>
        <v>Dec</v>
      </c>
      <c r="C935" t="str">
        <f t="shared" si="29"/>
        <v>2012</v>
      </c>
    </row>
    <row r="936" spans="1:3" x14ac:dyDescent="0.25">
      <c r="A936" s="54">
        <v>41915</v>
      </c>
      <c r="B936" t="str">
        <f t="shared" si="28"/>
        <v>Oct</v>
      </c>
      <c r="C936" t="str">
        <f t="shared" si="29"/>
        <v>2014</v>
      </c>
    </row>
    <row r="937" spans="1:3" x14ac:dyDescent="0.25">
      <c r="A937" s="53">
        <v>41130</v>
      </c>
      <c r="B937" t="str">
        <f t="shared" si="28"/>
        <v>Aug</v>
      </c>
      <c r="C937" t="str">
        <f t="shared" si="29"/>
        <v>2012</v>
      </c>
    </row>
    <row r="938" spans="1:3" x14ac:dyDescent="0.25">
      <c r="A938" s="54">
        <v>44385</v>
      </c>
      <c r="B938" t="str">
        <f t="shared" si="28"/>
        <v>Jul</v>
      </c>
      <c r="C938" t="str">
        <f t="shared" si="29"/>
        <v>2021</v>
      </c>
    </row>
    <row r="939" spans="1:3" x14ac:dyDescent="0.25">
      <c r="A939" s="53">
        <v>42026</v>
      </c>
      <c r="B939" t="str">
        <f t="shared" si="28"/>
        <v>Jan</v>
      </c>
      <c r="C939" t="str">
        <f t="shared" si="29"/>
        <v>2015</v>
      </c>
    </row>
    <row r="940" spans="1:3" x14ac:dyDescent="0.25">
      <c r="A940" s="54">
        <v>34209</v>
      </c>
      <c r="B940" t="str">
        <f t="shared" si="28"/>
        <v>Aug</v>
      </c>
      <c r="C940" t="str">
        <f t="shared" si="29"/>
        <v>1993</v>
      </c>
    </row>
    <row r="941" spans="1:3" x14ac:dyDescent="0.25">
      <c r="A941" s="53">
        <v>42487</v>
      </c>
      <c r="B941" t="str">
        <f t="shared" si="28"/>
        <v>Apr</v>
      </c>
      <c r="C941" t="str">
        <f t="shared" si="29"/>
        <v>2016</v>
      </c>
    </row>
    <row r="942" spans="1:3" x14ac:dyDescent="0.25">
      <c r="A942" s="54">
        <v>39335</v>
      </c>
      <c r="B942" t="str">
        <f t="shared" si="28"/>
        <v>Sep</v>
      </c>
      <c r="C942" t="str">
        <f t="shared" si="29"/>
        <v>2007</v>
      </c>
    </row>
    <row r="943" spans="1:3" x14ac:dyDescent="0.25">
      <c r="A943" s="53">
        <v>37914</v>
      </c>
      <c r="B943" t="str">
        <f t="shared" si="28"/>
        <v>Oct</v>
      </c>
      <c r="C943" t="str">
        <f t="shared" si="29"/>
        <v>2003</v>
      </c>
    </row>
    <row r="944" spans="1:3" x14ac:dyDescent="0.25">
      <c r="A944" s="54">
        <v>40894</v>
      </c>
      <c r="B944" t="str">
        <f t="shared" si="28"/>
        <v>Dec</v>
      </c>
      <c r="C944" t="str">
        <f t="shared" si="29"/>
        <v>2011</v>
      </c>
    </row>
    <row r="945" spans="1:3" x14ac:dyDescent="0.25">
      <c r="A945" s="53">
        <v>43728</v>
      </c>
      <c r="B945" t="str">
        <f t="shared" si="28"/>
        <v>Sep</v>
      </c>
      <c r="C945" t="str">
        <f t="shared" si="29"/>
        <v>2019</v>
      </c>
    </row>
    <row r="946" spans="1:3" x14ac:dyDescent="0.25">
      <c r="A946" s="54">
        <v>39229</v>
      </c>
      <c r="B946" t="str">
        <f t="shared" si="28"/>
        <v>May</v>
      </c>
      <c r="C946" t="str">
        <f t="shared" si="29"/>
        <v>2007</v>
      </c>
    </row>
    <row r="947" spans="1:3" x14ac:dyDescent="0.25">
      <c r="A947" s="53">
        <v>42018</v>
      </c>
      <c r="B947" t="str">
        <f t="shared" si="28"/>
        <v>Jan</v>
      </c>
      <c r="C947" t="str">
        <f t="shared" si="29"/>
        <v>2015</v>
      </c>
    </row>
    <row r="948" spans="1:3" x14ac:dyDescent="0.25">
      <c r="A948" s="54">
        <v>40248</v>
      </c>
      <c r="B948" t="str">
        <f t="shared" si="28"/>
        <v>Mar</v>
      </c>
      <c r="C948" t="str">
        <f t="shared" si="29"/>
        <v>2010</v>
      </c>
    </row>
    <row r="949" spans="1:3" x14ac:dyDescent="0.25">
      <c r="A949" s="53">
        <v>40092</v>
      </c>
      <c r="B949" t="str">
        <f t="shared" si="28"/>
        <v>Oct</v>
      </c>
      <c r="C949" t="str">
        <f t="shared" si="29"/>
        <v>2009</v>
      </c>
    </row>
    <row r="950" spans="1:3" x14ac:dyDescent="0.25">
      <c r="A950" s="54">
        <v>42602</v>
      </c>
      <c r="B950" t="str">
        <f t="shared" si="28"/>
        <v>Aug</v>
      </c>
      <c r="C950" t="str">
        <f t="shared" si="29"/>
        <v>2016</v>
      </c>
    </row>
    <row r="951" spans="1:3" x14ac:dyDescent="0.25">
      <c r="A951" s="53">
        <v>41267</v>
      </c>
      <c r="B951" t="str">
        <f t="shared" si="28"/>
        <v>Dec</v>
      </c>
      <c r="C951" t="str">
        <f t="shared" si="29"/>
        <v>2012</v>
      </c>
    </row>
    <row r="952" spans="1:3" x14ac:dyDescent="0.25">
      <c r="A952" s="54">
        <v>43936</v>
      </c>
      <c r="B952" t="str">
        <f t="shared" si="28"/>
        <v>Apr</v>
      </c>
      <c r="C952" t="str">
        <f t="shared" si="29"/>
        <v>2020</v>
      </c>
    </row>
    <row r="953" spans="1:3" x14ac:dyDescent="0.25">
      <c r="A953" s="53">
        <v>44218</v>
      </c>
      <c r="B953" t="str">
        <f t="shared" si="28"/>
        <v>Jan</v>
      </c>
      <c r="C953" t="str">
        <f t="shared" si="29"/>
        <v>2021</v>
      </c>
    </row>
    <row r="954" spans="1:3" x14ac:dyDescent="0.25">
      <c r="A954" s="54">
        <v>41972</v>
      </c>
      <c r="B954" t="str">
        <f t="shared" si="28"/>
        <v>Nov</v>
      </c>
      <c r="C954" t="str">
        <f t="shared" si="29"/>
        <v>2014</v>
      </c>
    </row>
    <row r="955" spans="1:3" x14ac:dyDescent="0.25">
      <c r="A955" s="53">
        <v>39708</v>
      </c>
      <c r="B955" t="str">
        <f t="shared" si="28"/>
        <v>Sep</v>
      </c>
      <c r="C955" t="str">
        <f t="shared" si="29"/>
        <v>2008</v>
      </c>
    </row>
    <row r="956" spans="1:3" x14ac:dyDescent="0.25">
      <c r="A956" s="54">
        <v>38919</v>
      </c>
      <c r="B956" t="str">
        <f t="shared" si="28"/>
        <v>Jul</v>
      </c>
      <c r="C956" t="str">
        <f t="shared" si="29"/>
        <v>2006</v>
      </c>
    </row>
    <row r="957" spans="1:3" x14ac:dyDescent="0.25">
      <c r="A957" s="53">
        <v>35532</v>
      </c>
      <c r="B957" t="str">
        <f t="shared" si="28"/>
        <v>Apr</v>
      </c>
      <c r="C957" t="str">
        <f t="shared" si="29"/>
        <v>1997</v>
      </c>
    </row>
    <row r="958" spans="1:3" x14ac:dyDescent="0.25">
      <c r="A958" s="54">
        <v>34603</v>
      </c>
      <c r="B958" t="str">
        <f t="shared" si="28"/>
        <v>Sep</v>
      </c>
      <c r="C958" t="str">
        <f t="shared" si="29"/>
        <v>1994</v>
      </c>
    </row>
    <row r="959" spans="1:3" x14ac:dyDescent="0.25">
      <c r="A959" s="53">
        <v>34290</v>
      </c>
      <c r="B959" t="str">
        <f t="shared" si="28"/>
        <v>Nov</v>
      </c>
      <c r="C959" t="str">
        <f t="shared" si="29"/>
        <v>1993</v>
      </c>
    </row>
    <row r="960" spans="1:3" x14ac:dyDescent="0.25">
      <c r="A960" s="54">
        <v>44314</v>
      </c>
      <c r="B960" t="str">
        <f t="shared" si="28"/>
        <v>Apr</v>
      </c>
      <c r="C960" t="str">
        <f t="shared" si="29"/>
        <v>2021</v>
      </c>
    </row>
    <row r="961" spans="1:3" x14ac:dyDescent="0.25">
      <c r="A961" s="53">
        <v>36523</v>
      </c>
      <c r="B961" t="str">
        <f t="shared" si="28"/>
        <v>Dec</v>
      </c>
      <c r="C961" t="str">
        <f t="shared" si="29"/>
        <v>1999</v>
      </c>
    </row>
    <row r="962" spans="1:3" x14ac:dyDescent="0.25">
      <c r="A962" s="54">
        <v>43776</v>
      </c>
      <c r="B962" t="str">
        <f t="shared" ref="B962:B1000" si="30">TEXT(A962,"MMM")</f>
        <v>Nov</v>
      </c>
      <c r="C962" t="str">
        <f t="shared" ref="C962:C1000" si="31">TEXT(A962,"YYYY")</f>
        <v>2019</v>
      </c>
    </row>
    <row r="963" spans="1:3" x14ac:dyDescent="0.25">
      <c r="A963" s="53">
        <v>38819</v>
      </c>
      <c r="B963" t="str">
        <f t="shared" si="30"/>
        <v>Apr</v>
      </c>
      <c r="C963" t="str">
        <f t="shared" si="31"/>
        <v>2006</v>
      </c>
    </row>
    <row r="964" spans="1:3" x14ac:dyDescent="0.25">
      <c r="A964" s="54">
        <v>43671</v>
      </c>
      <c r="B964" t="str">
        <f t="shared" si="30"/>
        <v>Jul</v>
      </c>
      <c r="C964" t="str">
        <f t="shared" si="31"/>
        <v>2019</v>
      </c>
    </row>
    <row r="965" spans="1:3" x14ac:dyDescent="0.25">
      <c r="A965" s="53">
        <v>42677</v>
      </c>
      <c r="B965" t="str">
        <f t="shared" si="30"/>
        <v>Nov</v>
      </c>
      <c r="C965" t="str">
        <f t="shared" si="31"/>
        <v>2016</v>
      </c>
    </row>
    <row r="966" spans="1:3" x14ac:dyDescent="0.25">
      <c r="A966" s="54">
        <v>43753</v>
      </c>
      <c r="B966" t="str">
        <f t="shared" si="30"/>
        <v>Oct</v>
      </c>
      <c r="C966" t="str">
        <f t="shared" si="31"/>
        <v>2019</v>
      </c>
    </row>
    <row r="967" spans="1:3" x14ac:dyDescent="0.25">
      <c r="A967" s="53">
        <v>43898</v>
      </c>
      <c r="B967" t="str">
        <f t="shared" si="30"/>
        <v>Mar</v>
      </c>
      <c r="C967" t="str">
        <f t="shared" si="31"/>
        <v>2020</v>
      </c>
    </row>
    <row r="968" spans="1:3" x14ac:dyDescent="0.25">
      <c r="A968" s="54">
        <v>43772</v>
      </c>
      <c r="B968" t="str">
        <f t="shared" si="30"/>
        <v>Nov</v>
      </c>
      <c r="C968" t="str">
        <f t="shared" si="31"/>
        <v>2019</v>
      </c>
    </row>
    <row r="969" spans="1:3" x14ac:dyDescent="0.25">
      <c r="A969" s="53">
        <v>42509</v>
      </c>
      <c r="B969" t="str">
        <f t="shared" si="30"/>
        <v>May</v>
      </c>
      <c r="C969" t="str">
        <f t="shared" si="31"/>
        <v>2016</v>
      </c>
    </row>
    <row r="970" spans="1:3" x14ac:dyDescent="0.25">
      <c r="A970" s="54">
        <v>42486</v>
      </c>
      <c r="B970" t="str">
        <f t="shared" si="30"/>
        <v>Apr</v>
      </c>
      <c r="C970" t="str">
        <f t="shared" si="31"/>
        <v>2016</v>
      </c>
    </row>
    <row r="971" spans="1:3" x14ac:dyDescent="0.25">
      <c r="A971" s="53">
        <v>38684</v>
      </c>
      <c r="B971" t="str">
        <f t="shared" si="30"/>
        <v>Nov</v>
      </c>
      <c r="C971" t="str">
        <f t="shared" si="31"/>
        <v>2005</v>
      </c>
    </row>
    <row r="972" spans="1:3" x14ac:dyDescent="0.25">
      <c r="A972" s="54">
        <v>43255</v>
      </c>
      <c r="B972" t="str">
        <f t="shared" si="30"/>
        <v>Jun</v>
      </c>
      <c r="C972" t="str">
        <f t="shared" si="31"/>
        <v>2018</v>
      </c>
    </row>
    <row r="973" spans="1:3" x14ac:dyDescent="0.25">
      <c r="A973" s="53">
        <v>42437</v>
      </c>
      <c r="B973" t="str">
        <f t="shared" si="30"/>
        <v>Mar</v>
      </c>
      <c r="C973" t="str">
        <f t="shared" si="31"/>
        <v>2016</v>
      </c>
    </row>
    <row r="974" spans="1:3" x14ac:dyDescent="0.25">
      <c r="A974" s="54">
        <v>37126</v>
      </c>
      <c r="B974" t="str">
        <f t="shared" si="30"/>
        <v>Aug</v>
      </c>
      <c r="C974" t="str">
        <f t="shared" si="31"/>
        <v>2001</v>
      </c>
    </row>
    <row r="975" spans="1:3" x14ac:dyDescent="0.25">
      <c r="A975" s="53">
        <v>40944</v>
      </c>
      <c r="B975" t="str">
        <f t="shared" si="30"/>
        <v>Feb</v>
      </c>
      <c r="C975" t="str">
        <f t="shared" si="31"/>
        <v>2012</v>
      </c>
    </row>
    <row r="976" spans="1:3" x14ac:dyDescent="0.25">
      <c r="A976" s="54">
        <v>40524</v>
      </c>
      <c r="B976" t="str">
        <f t="shared" si="30"/>
        <v>Dec</v>
      </c>
      <c r="C976" t="str">
        <f t="shared" si="31"/>
        <v>2010</v>
      </c>
    </row>
    <row r="977" spans="1:3" x14ac:dyDescent="0.25">
      <c r="A977" s="53">
        <v>41318</v>
      </c>
      <c r="B977" t="str">
        <f t="shared" si="30"/>
        <v>Feb</v>
      </c>
      <c r="C977" t="str">
        <f t="shared" si="31"/>
        <v>2013</v>
      </c>
    </row>
    <row r="978" spans="1:3" x14ac:dyDescent="0.25">
      <c r="A978" s="54">
        <v>43484</v>
      </c>
      <c r="B978" t="str">
        <f t="shared" si="30"/>
        <v>Jan</v>
      </c>
      <c r="C978" t="str">
        <f t="shared" si="31"/>
        <v>2019</v>
      </c>
    </row>
    <row r="979" spans="1:3" x14ac:dyDescent="0.25">
      <c r="A979" s="53">
        <v>38642</v>
      </c>
      <c r="B979" t="str">
        <f t="shared" si="30"/>
        <v>Oct</v>
      </c>
      <c r="C979" t="str">
        <f t="shared" si="31"/>
        <v>2005</v>
      </c>
    </row>
    <row r="980" spans="1:3" x14ac:dyDescent="0.25">
      <c r="A980" s="54">
        <v>39635</v>
      </c>
      <c r="B980" t="str">
        <f t="shared" si="30"/>
        <v>Jul</v>
      </c>
      <c r="C980" t="str">
        <f t="shared" si="31"/>
        <v>2008</v>
      </c>
    </row>
    <row r="981" spans="1:3" x14ac:dyDescent="0.25">
      <c r="A981" s="53">
        <v>44545</v>
      </c>
      <c r="B981" t="str">
        <f t="shared" si="30"/>
        <v>Dec</v>
      </c>
      <c r="C981" t="str">
        <f t="shared" si="31"/>
        <v>2021</v>
      </c>
    </row>
    <row r="982" spans="1:3" x14ac:dyDescent="0.25">
      <c r="A982" s="54">
        <v>42745</v>
      </c>
      <c r="B982" t="str">
        <f t="shared" si="30"/>
        <v>Jan</v>
      </c>
      <c r="C982" t="str">
        <f t="shared" si="31"/>
        <v>2017</v>
      </c>
    </row>
    <row r="983" spans="1:3" x14ac:dyDescent="0.25">
      <c r="A983" s="53">
        <v>42685</v>
      </c>
      <c r="B983" t="str">
        <f t="shared" si="30"/>
        <v>Nov</v>
      </c>
      <c r="C983" t="str">
        <f t="shared" si="31"/>
        <v>2016</v>
      </c>
    </row>
    <row r="984" spans="1:3" x14ac:dyDescent="0.25">
      <c r="A984" s="54">
        <v>43240</v>
      </c>
      <c r="B984" t="str">
        <f t="shared" si="30"/>
        <v>May</v>
      </c>
      <c r="C984" t="str">
        <f t="shared" si="31"/>
        <v>2018</v>
      </c>
    </row>
    <row r="985" spans="1:3" x14ac:dyDescent="0.25">
      <c r="A985" s="53">
        <v>44549</v>
      </c>
      <c r="B985" t="str">
        <f t="shared" si="30"/>
        <v>Dec</v>
      </c>
      <c r="C985" t="str">
        <f t="shared" si="31"/>
        <v>2021</v>
      </c>
    </row>
    <row r="986" spans="1:3" x14ac:dyDescent="0.25">
      <c r="A986" s="54">
        <v>37265</v>
      </c>
      <c r="B986" t="str">
        <f t="shared" si="30"/>
        <v>Jan</v>
      </c>
      <c r="C986" t="str">
        <f t="shared" si="31"/>
        <v>2002</v>
      </c>
    </row>
    <row r="987" spans="1:3" x14ac:dyDescent="0.25">
      <c r="A987" s="53">
        <v>42891</v>
      </c>
      <c r="B987" t="str">
        <f t="shared" si="30"/>
        <v>Jun</v>
      </c>
      <c r="C987" t="str">
        <f t="shared" si="31"/>
        <v>2017</v>
      </c>
    </row>
    <row r="988" spans="1:3" x14ac:dyDescent="0.25">
      <c r="A988" s="54">
        <v>40967</v>
      </c>
      <c r="B988" t="str">
        <f t="shared" si="30"/>
        <v>Feb</v>
      </c>
      <c r="C988" t="str">
        <f t="shared" si="31"/>
        <v>2012</v>
      </c>
    </row>
    <row r="989" spans="1:3" x14ac:dyDescent="0.25">
      <c r="A989" s="53">
        <v>39201</v>
      </c>
      <c r="B989" t="str">
        <f t="shared" si="30"/>
        <v>Apr</v>
      </c>
      <c r="C989" t="str">
        <f t="shared" si="31"/>
        <v>2007</v>
      </c>
    </row>
    <row r="990" spans="1:3" x14ac:dyDescent="0.25">
      <c r="A990" s="54">
        <v>42603</v>
      </c>
      <c r="B990" t="str">
        <f t="shared" si="30"/>
        <v>Aug</v>
      </c>
      <c r="C990" t="str">
        <f t="shared" si="31"/>
        <v>2016</v>
      </c>
    </row>
    <row r="991" spans="1:3" x14ac:dyDescent="0.25">
      <c r="A991" s="53">
        <v>40511</v>
      </c>
      <c r="B991" t="str">
        <f t="shared" si="30"/>
        <v>Nov</v>
      </c>
      <c r="C991" t="str">
        <f t="shared" si="31"/>
        <v>2010</v>
      </c>
    </row>
    <row r="992" spans="1:3" x14ac:dyDescent="0.25">
      <c r="A992" s="54">
        <v>35907</v>
      </c>
      <c r="B992" t="str">
        <f t="shared" si="30"/>
        <v>Apr</v>
      </c>
      <c r="C992" t="str">
        <f t="shared" si="31"/>
        <v>1998</v>
      </c>
    </row>
    <row r="993" spans="1:3" x14ac:dyDescent="0.25">
      <c r="A993" s="53">
        <v>42169</v>
      </c>
      <c r="B993" t="str">
        <f t="shared" si="30"/>
        <v>Jun</v>
      </c>
      <c r="C993" t="str">
        <f t="shared" si="31"/>
        <v>2015</v>
      </c>
    </row>
    <row r="994" spans="1:3" x14ac:dyDescent="0.25">
      <c r="A994" s="54">
        <v>43379</v>
      </c>
      <c r="B994" t="str">
        <f t="shared" si="30"/>
        <v>Oct</v>
      </c>
      <c r="C994" t="str">
        <f t="shared" si="31"/>
        <v>2018</v>
      </c>
    </row>
    <row r="995" spans="1:3" x14ac:dyDescent="0.25">
      <c r="A995" s="53">
        <v>39820</v>
      </c>
      <c r="B995" t="str">
        <f t="shared" si="30"/>
        <v>Jan</v>
      </c>
      <c r="C995" t="str">
        <f t="shared" si="31"/>
        <v>2009</v>
      </c>
    </row>
    <row r="996" spans="1:3" x14ac:dyDescent="0.25">
      <c r="A996" s="54">
        <v>42631</v>
      </c>
      <c r="B996" t="str">
        <f t="shared" si="30"/>
        <v>Sep</v>
      </c>
      <c r="C996" t="str">
        <f t="shared" si="31"/>
        <v>2016</v>
      </c>
    </row>
    <row r="997" spans="1:3" x14ac:dyDescent="0.25">
      <c r="A997" s="53">
        <v>40329</v>
      </c>
      <c r="B997" t="str">
        <f t="shared" si="30"/>
        <v>May</v>
      </c>
      <c r="C997" t="str">
        <f t="shared" si="31"/>
        <v>2010</v>
      </c>
    </row>
    <row r="998" spans="1:3" x14ac:dyDescent="0.25">
      <c r="A998" s="54">
        <v>43626</v>
      </c>
      <c r="B998" t="str">
        <f t="shared" si="30"/>
        <v>Jun</v>
      </c>
      <c r="C998" t="str">
        <f t="shared" si="31"/>
        <v>2019</v>
      </c>
    </row>
    <row r="999" spans="1:3" x14ac:dyDescent="0.25">
      <c r="A999" s="53">
        <v>40936</v>
      </c>
      <c r="B999" t="str">
        <f t="shared" si="30"/>
        <v>Jan</v>
      </c>
      <c r="C999" t="str">
        <f t="shared" si="31"/>
        <v>2012</v>
      </c>
    </row>
    <row r="1000" spans="1:3" x14ac:dyDescent="0.25">
      <c r="A1000" s="54">
        <v>44038</v>
      </c>
      <c r="B1000" t="str">
        <f t="shared" si="30"/>
        <v>Jul</v>
      </c>
      <c r="C1000" t="str">
        <f t="shared" si="31"/>
        <v>2020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1001"/>
  <sheetViews>
    <sheetView tabSelected="1" topLeftCell="H9" workbookViewId="0">
      <selection activeCell="L9" sqref="L9"/>
    </sheetView>
  </sheetViews>
  <sheetFormatPr defaultRowHeight="15" x14ac:dyDescent="0.25"/>
  <cols>
    <col min="1" max="1" width="10" customWidth="1"/>
    <col min="2" max="2" width="20.5703125" bestFit="1" customWidth="1"/>
    <col min="3" max="3" width="27.7109375" bestFit="1" customWidth="1"/>
    <col min="4" max="4" width="16.85546875" bestFit="1" customWidth="1"/>
    <col min="5" max="5" width="23.85546875" bestFit="1" customWidth="1"/>
    <col min="6" max="6" width="9.85546875" customWidth="1"/>
    <col min="7" max="7" width="10.85546875" customWidth="1"/>
    <col min="9" max="9" width="30.42578125" bestFit="1" customWidth="1"/>
    <col min="10" max="10" width="15.140625" customWidth="1"/>
    <col min="12" max="12" width="12.85546875" bestFit="1" customWidth="1"/>
    <col min="13" max="13" width="13.5703125" bestFit="1" customWidth="1"/>
    <col min="14" max="14" width="30" bestFit="1" customWidth="1"/>
    <col min="16" max="16" width="28.28515625" bestFit="1" customWidth="1"/>
    <col min="19" max="19" width="11.7109375" bestFit="1" customWidth="1"/>
    <col min="20" max="20" width="24" bestFit="1" customWidth="1"/>
  </cols>
  <sheetData>
    <row r="1" spans="1:21" x14ac:dyDescent="0.25">
      <c r="A1" t="s">
        <v>1969</v>
      </c>
      <c r="B1" t="s">
        <v>1970</v>
      </c>
      <c r="C1" t="s">
        <v>1971</v>
      </c>
      <c r="D1" t="s">
        <v>1972</v>
      </c>
      <c r="E1" t="s">
        <v>1977</v>
      </c>
      <c r="F1" t="s">
        <v>1973</v>
      </c>
      <c r="G1" t="s">
        <v>1981</v>
      </c>
      <c r="H1" t="s">
        <v>1974</v>
      </c>
      <c r="I1" t="s">
        <v>1975</v>
      </c>
      <c r="J1" t="s">
        <v>1976</v>
      </c>
      <c r="K1" t="s">
        <v>1980</v>
      </c>
      <c r="L1" t="s">
        <v>1979</v>
      </c>
      <c r="M1" t="s">
        <v>1982</v>
      </c>
      <c r="N1" t="s">
        <v>1978</v>
      </c>
    </row>
    <row r="2" spans="1:21" ht="13.5" customHeight="1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>
        <v>55</v>
      </c>
      <c r="I2" s="2">
        <v>42468</v>
      </c>
      <c r="J2" s="3">
        <v>141604</v>
      </c>
      <c r="K2" s="4">
        <v>0.15</v>
      </c>
      <c r="L2" s="1" t="s">
        <v>7</v>
      </c>
      <c r="M2" s="1" t="s">
        <v>8</v>
      </c>
      <c r="N2" s="2">
        <v>44485</v>
      </c>
    </row>
    <row r="3" spans="1:21" x14ac:dyDescent="0.25">
      <c r="A3" s="5" t="s">
        <v>9</v>
      </c>
      <c r="B3" s="5" t="s">
        <v>10</v>
      </c>
      <c r="C3" s="5" t="s">
        <v>11</v>
      </c>
      <c r="D3" s="5" t="s">
        <v>3</v>
      </c>
      <c r="E3" s="5" t="s">
        <v>12</v>
      </c>
      <c r="F3" s="5" t="s">
        <v>13</v>
      </c>
      <c r="G3" s="5" t="s">
        <v>14</v>
      </c>
      <c r="H3" s="5">
        <v>59</v>
      </c>
      <c r="I3" s="6">
        <v>35763</v>
      </c>
      <c r="J3" s="7">
        <v>99975</v>
      </c>
      <c r="K3" s="8">
        <v>0</v>
      </c>
      <c r="L3" s="5" t="s">
        <v>15</v>
      </c>
      <c r="M3" s="5" t="s">
        <v>16</v>
      </c>
      <c r="N3" s="6" t="s">
        <v>17</v>
      </c>
    </row>
    <row r="4" spans="1:21" x14ac:dyDescent="0.25">
      <c r="A4" s="1" t="s">
        <v>18</v>
      </c>
      <c r="B4" s="1" t="s">
        <v>19</v>
      </c>
      <c r="C4" s="1" t="s">
        <v>20</v>
      </c>
      <c r="D4" s="1" t="s">
        <v>21</v>
      </c>
      <c r="E4" s="1" t="s">
        <v>22</v>
      </c>
      <c r="F4" s="1" t="s">
        <v>5</v>
      </c>
      <c r="G4" s="1" t="s">
        <v>23</v>
      </c>
      <c r="H4" s="1">
        <v>50</v>
      </c>
      <c r="I4" s="2">
        <v>39016</v>
      </c>
      <c r="J4" s="3">
        <v>163099</v>
      </c>
      <c r="K4" s="4">
        <v>0.2</v>
      </c>
      <c r="L4" s="1" t="s">
        <v>7</v>
      </c>
      <c r="M4" s="1" t="s">
        <v>24</v>
      </c>
      <c r="N4" s="2" t="s">
        <v>17</v>
      </c>
    </row>
    <row r="5" spans="1:21" x14ac:dyDescent="0.25">
      <c r="A5" s="5" t="s">
        <v>25</v>
      </c>
      <c r="B5" s="5" t="s">
        <v>26</v>
      </c>
      <c r="C5" s="5" t="s">
        <v>27</v>
      </c>
      <c r="D5" s="5" t="s">
        <v>3</v>
      </c>
      <c r="E5" s="5" t="s">
        <v>12</v>
      </c>
      <c r="F5" s="5" t="s">
        <v>5</v>
      </c>
      <c r="G5" s="5" t="s">
        <v>23</v>
      </c>
      <c r="H5" s="5">
        <v>26</v>
      </c>
      <c r="I5" s="6">
        <v>43735</v>
      </c>
      <c r="J5" s="7">
        <v>84913</v>
      </c>
      <c r="K5" s="8">
        <v>7.0000000000000007E-2</v>
      </c>
      <c r="L5" s="5" t="s">
        <v>7</v>
      </c>
      <c r="M5" s="5" t="s">
        <v>24</v>
      </c>
      <c r="N5" s="6" t="s">
        <v>17</v>
      </c>
    </row>
    <row r="6" spans="1:21" x14ac:dyDescent="0.25">
      <c r="A6" s="1" t="s">
        <v>28</v>
      </c>
      <c r="B6" s="1" t="s">
        <v>29</v>
      </c>
      <c r="C6" s="1" t="s">
        <v>30</v>
      </c>
      <c r="D6" s="1" t="s">
        <v>21</v>
      </c>
      <c r="E6" s="1" t="s">
        <v>12</v>
      </c>
      <c r="F6" s="1" t="s">
        <v>13</v>
      </c>
      <c r="G6" s="1" t="s">
        <v>14</v>
      </c>
      <c r="H6" s="1">
        <v>55</v>
      </c>
      <c r="I6" s="2">
        <v>35023</v>
      </c>
      <c r="J6" s="3">
        <v>95409</v>
      </c>
      <c r="K6" s="4">
        <v>0</v>
      </c>
      <c r="L6" s="1" t="s">
        <v>7</v>
      </c>
      <c r="M6" s="1" t="s">
        <v>31</v>
      </c>
      <c r="N6" s="2" t="s">
        <v>17</v>
      </c>
    </row>
    <row r="7" spans="1:21" x14ac:dyDescent="0.25">
      <c r="A7" s="5" t="s">
        <v>32</v>
      </c>
      <c r="B7" s="5" t="s">
        <v>33</v>
      </c>
      <c r="C7" s="5" t="s">
        <v>34</v>
      </c>
      <c r="D7" s="5" t="s">
        <v>35</v>
      </c>
      <c r="E7" s="5" t="s">
        <v>36</v>
      </c>
      <c r="F7" s="5" t="s">
        <v>13</v>
      </c>
      <c r="G7" s="5" t="s">
        <v>14</v>
      </c>
      <c r="H7" s="5">
        <v>57</v>
      </c>
      <c r="I7" s="6">
        <v>42759</v>
      </c>
      <c r="J7" s="7">
        <v>50994</v>
      </c>
      <c r="K7" s="8">
        <v>0</v>
      </c>
      <c r="L7" s="5" t="s">
        <v>15</v>
      </c>
      <c r="M7" s="5" t="s">
        <v>16</v>
      </c>
      <c r="N7" s="6" t="s">
        <v>17</v>
      </c>
      <c r="P7" t="s">
        <v>1983</v>
      </c>
      <c r="Q7">
        <f>COUNT(J:J)</f>
        <v>1000</v>
      </c>
    </row>
    <row r="8" spans="1:21" x14ac:dyDescent="0.25">
      <c r="A8" s="1" t="s">
        <v>37</v>
      </c>
      <c r="B8" s="1" t="s">
        <v>38</v>
      </c>
      <c r="C8" s="1" t="s">
        <v>39</v>
      </c>
      <c r="D8" s="1" t="s">
        <v>3</v>
      </c>
      <c r="E8" s="1" t="s">
        <v>36</v>
      </c>
      <c r="F8" s="1" t="s">
        <v>5</v>
      </c>
      <c r="G8" s="1" t="s">
        <v>23</v>
      </c>
      <c r="H8" s="1">
        <v>27</v>
      </c>
      <c r="I8" s="2">
        <v>44013</v>
      </c>
      <c r="J8" s="3">
        <v>119746</v>
      </c>
      <c r="K8" s="4">
        <v>0.1</v>
      </c>
      <c r="L8" s="1" t="s">
        <v>7</v>
      </c>
      <c r="M8" s="1" t="s">
        <v>31</v>
      </c>
      <c r="N8" s="2" t="s">
        <v>17</v>
      </c>
      <c r="P8" t="s">
        <v>1984</v>
      </c>
      <c r="Q8">
        <f>COUNTA(C:C)</f>
        <v>1001</v>
      </c>
    </row>
    <row r="9" spans="1:21" x14ac:dyDescent="0.25">
      <c r="A9" s="5" t="s">
        <v>40</v>
      </c>
      <c r="B9" s="5" t="s">
        <v>41</v>
      </c>
      <c r="C9" s="5" t="s">
        <v>42</v>
      </c>
      <c r="D9" s="5" t="s">
        <v>21</v>
      </c>
      <c r="E9" s="5" t="s">
        <v>12</v>
      </c>
      <c r="F9" s="5" t="s">
        <v>13</v>
      </c>
      <c r="G9" s="5" t="s">
        <v>6</v>
      </c>
      <c r="H9" s="5">
        <v>25</v>
      </c>
      <c r="I9" s="6">
        <v>43967</v>
      </c>
      <c r="J9" s="7">
        <v>41336</v>
      </c>
      <c r="K9" s="8">
        <v>0</v>
      </c>
      <c r="L9" s="5" t="s">
        <v>7</v>
      </c>
      <c r="M9" s="5" t="s">
        <v>43</v>
      </c>
      <c r="N9" s="6">
        <v>44336</v>
      </c>
      <c r="P9" t="s">
        <v>1985</v>
      </c>
      <c r="Q9">
        <f>COUNTBLANK(N:N)</f>
        <v>1048490</v>
      </c>
      <c r="R9" t="s">
        <v>1986</v>
      </c>
      <c r="S9">
        <f>COUNTBLANK(Employee[[#All],[Resignation]])</f>
        <v>915</v>
      </c>
      <c r="T9" t="s">
        <v>1986</v>
      </c>
      <c r="U9">
        <f>COUNTBLANK(N2:N1001)</f>
        <v>915</v>
      </c>
    </row>
    <row r="10" spans="1:21" x14ac:dyDescent="0.25">
      <c r="A10" s="1" t="s">
        <v>44</v>
      </c>
      <c r="B10" s="1" t="s">
        <v>45</v>
      </c>
      <c r="C10" s="1" t="s">
        <v>39</v>
      </c>
      <c r="D10" s="1" t="s">
        <v>46</v>
      </c>
      <c r="E10" s="1" t="s">
        <v>12</v>
      </c>
      <c r="F10" s="1" t="s">
        <v>13</v>
      </c>
      <c r="G10" s="1" t="s">
        <v>23</v>
      </c>
      <c r="H10" s="1">
        <v>29</v>
      </c>
      <c r="I10" s="2">
        <v>43490</v>
      </c>
      <c r="J10" s="3">
        <v>113527</v>
      </c>
      <c r="K10" s="4">
        <v>0.06</v>
      </c>
      <c r="L10" s="1" t="s">
        <v>7</v>
      </c>
      <c r="M10" s="1" t="s">
        <v>47</v>
      </c>
      <c r="N10" s="2" t="s">
        <v>17</v>
      </c>
    </row>
    <row r="11" spans="1:21" x14ac:dyDescent="0.25">
      <c r="A11" s="5" t="s">
        <v>48</v>
      </c>
      <c r="B11" s="5" t="s">
        <v>49</v>
      </c>
      <c r="C11" s="5" t="s">
        <v>30</v>
      </c>
      <c r="D11" s="5" t="s">
        <v>21</v>
      </c>
      <c r="E11" s="5" t="s">
        <v>22</v>
      </c>
      <c r="F11" s="5" t="s">
        <v>5</v>
      </c>
      <c r="G11" s="5" t="s">
        <v>23</v>
      </c>
      <c r="H11" s="5">
        <v>34</v>
      </c>
      <c r="I11" s="6">
        <v>43264</v>
      </c>
      <c r="J11" s="7">
        <v>77203</v>
      </c>
      <c r="K11" s="8">
        <v>0</v>
      </c>
      <c r="L11" s="5" t="s">
        <v>7</v>
      </c>
      <c r="M11" s="5" t="s">
        <v>24</v>
      </c>
      <c r="N11" s="6" t="s">
        <v>17</v>
      </c>
      <c r="P11" t="s">
        <v>1987</v>
      </c>
      <c r="Q11">
        <f>COUNTA(Employee[EMP_ID])</f>
        <v>1000</v>
      </c>
    </row>
    <row r="12" spans="1:21" x14ac:dyDescent="0.25">
      <c r="A12" s="1" t="s">
        <v>50</v>
      </c>
      <c r="B12" s="1" t="s">
        <v>51</v>
      </c>
      <c r="C12" s="1" t="s">
        <v>2</v>
      </c>
      <c r="D12" s="1" t="s">
        <v>52</v>
      </c>
      <c r="E12" s="1" t="s">
        <v>12</v>
      </c>
      <c r="F12" s="1" t="s">
        <v>5</v>
      </c>
      <c r="G12" s="1" t="s">
        <v>14</v>
      </c>
      <c r="H12" s="1">
        <v>36</v>
      </c>
      <c r="I12" s="2">
        <v>39855</v>
      </c>
      <c r="J12" s="3">
        <v>157333</v>
      </c>
      <c r="K12" s="4">
        <v>0.15</v>
      </c>
      <c r="L12" s="1" t="s">
        <v>7</v>
      </c>
      <c r="M12" s="1" t="s">
        <v>43</v>
      </c>
      <c r="N12" s="2" t="s">
        <v>17</v>
      </c>
      <c r="P12" t="s">
        <v>1988</v>
      </c>
      <c r="Q12">
        <f>COUNTIF(F:F,"Male")</f>
        <v>482</v>
      </c>
    </row>
    <row r="13" spans="1:21" x14ac:dyDescent="0.25">
      <c r="A13" s="5" t="s">
        <v>53</v>
      </c>
      <c r="B13" s="5" t="s">
        <v>54</v>
      </c>
      <c r="C13" s="5" t="s">
        <v>55</v>
      </c>
      <c r="D13" s="5" t="s">
        <v>56</v>
      </c>
      <c r="E13" s="5" t="s">
        <v>22</v>
      </c>
      <c r="F13" s="5" t="s">
        <v>5</v>
      </c>
      <c r="G13" s="5" t="s">
        <v>23</v>
      </c>
      <c r="H13" s="5">
        <v>27</v>
      </c>
      <c r="I13" s="6">
        <v>44490</v>
      </c>
      <c r="J13" s="7">
        <v>109851</v>
      </c>
      <c r="K13" s="8">
        <v>0</v>
      </c>
      <c r="L13" s="5" t="s">
        <v>7</v>
      </c>
      <c r="M13" s="5" t="s">
        <v>8</v>
      </c>
      <c r="N13" s="6" t="s">
        <v>17</v>
      </c>
      <c r="P13" t="s">
        <v>1989</v>
      </c>
      <c r="Q13">
        <f>COUNTIF(F:F,"Female")</f>
        <v>518</v>
      </c>
    </row>
    <row r="14" spans="1:21" x14ac:dyDescent="0.25">
      <c r="A14" s="1" t="s">
        <v>57</v>
      </c>
      <c r="B14" s="1" t="s">
        <v>58</v>
      </c>
      <c r="C14" s="1" t="s">
        <v>39</v>
      </c>
      <c r="D14" s="1" t="s">
        <v>52</v>
      </c>
      <c r="E14" s="1" t="s">
        <v>12</v>
      </c>
      <c r="F14" s="1" t="s">
        <v>13</v>
      </c>
      <c r="G14" s="1" t="s">
        <v>23</v>
      </c>
      <c r="H14" s="1">
        <v>59</v>
      </c>
      <c r="I14" s="2">
        <v>36233</v>
      </c>
      <c r="J14" s="3">
        <v>105086</v>
      </c>
      <c r="K14" s="4">
        <v>0.09</v>
      </c>
      <c r="L14" s="1" t="s">
        <v>7</v>
      </c>
      <c r="M14" s="1" t="s">
        <v>47</v>
      </c>
      <c r="N14" s="2" t="s">
        <v>17</v>
      </c>
      <c r="Q14">
        <f>COUNTIFS(Employee[Gender],"Male",Employee[Country],"China")</f>
        <v>109</v>
      </c>
    </row>
    <row r="15" spans="1:21" x14ac:dyDescent="0.25">
      <c r="A15" s="5" t="s">
        <v>59</v>
      </c>
      <c r="B15" s="5" t="s">
        <v>60</v>
      </c>
      <c r="C15" s="5" t="s">
        <v>2</v>
      </c>
      <c r="D15" s="5" t="s">
        <v>21</v>
      </c>
      <c r="E15" s="5" t="s">
        <v>4</v>
      </c>
      <c r="F15" s="5" t="s">
        <v>5</v>
      </c>
      <c r="G15" s="5" t="s">
        <v>14</v>
      </c>
      <c r="H15" s="5">
        <v>51</v>
      </c>
      <c r="I15" s="6">
        <v>44357</v>
      </c>
      <c r="J15" s="7">
        <v>146742</v>
      </c>
      <c r="K15" s="8">
        <v>0.1</v>
      </c>
      <c r="L15" s="5" t="s">
        <v>15</v>
      </c>
      <c r="M15" s="5" t="s">
        <v>61</v>
      </c>
      <c r="N15" s="6" t="s">
        <v>17</v>
      </c>
      <c r="Q15">
        <f>COUNTIFS(Employee[Gender],"female",Employee[Country],"china",Employee[Age],"&lt;50",Employee[Department],"it")</f>
        <v>15</v>
      </c>
    </row>
    <row r="16" spans="1:21" x14ac:dyDescent="0.25">
      <c r="A16" s="1" t="s">
        <v>62</v>
      </c>
      <c r="B16" s="1" t="s">
        <v>63</v>
      </c>
      <c r="C16" s="1" t="s">
        <v>30</v>
      </c>
      <c r="D16" s="1" t="s">
        <v>46</v>
      </c>
      <c r="E16" s="1" t="s">
        <v>22</v>
      </c>
      <c r="F16" s="1" t="s">
        <v>13</v>
      </c>
      <c r="G16" s="1" t="s">
        <v>14</v>
      </c>
      <c r="H16" s="1">
        <v>31</v>
      </c>
      <c r="I16" s="2">
        <v>43043</v>
      </c>
      <c r="J16" s="3">
        <v>97078</v>
      </c>
      <c r="K16" s="4">
        <v>0</v>
      </c>
      <c r="L16" s="1" t="s">
        <v>7</v>
      </c>
      <c r="M16" s="1" t="s">
        <v>47</v>
      </c>
      <c r="N16" s="2">
        <v>43899</v>
      </c>
      <c r="P16" t="s">
        <v>1990</v>
      </c>
      <c r="Q16">
        <f>AVERAGEIF(Employee[Gender],"male",Employee[Annual Salary])</f>
        <v>114188.00829875519</v>
      </c>
    </row>
    <row r="17" spans="1:18" x14ac:dyDescent="0.25">
      <c r="A17" s="5" t="s">
        <v>64</v>
      </c>
      <c r="B17" s="5" t="s">
        <v>65</v>
      </c>
      <c r="C17" s="5" t="s">
        <v>66</v>
      </c>
      <c r="D17" s="5" t="s">
        <v>67</v>
      </c>
      <c r="E17" s="5" t="s">
        <v>4</v>
      </c>
      <c r="F17" s="5" t="s">
        <v>5</v>
      </c>
      <c r="G17" s="5" t="s">
        <v>14</v>
      </c>
      <c r="H17" s="5">
        <v>41</v>
      </c>
      <c r="I17" s="6">
        <v>41346</v>
      </c>
      <c r="J17" s="7">
        <v>249270</v>
      </c>
      <c r="K17" s="8">
        <v>0.3</v>
      </c>
      <c r="L17" s="5" t="s">
        <v>7</v>
      </c>
      <c r="M17" s="5" t="s">
        <v>8</v>
      </c>
      <c r="N17" s="6" t="s">
        <v>17</v>
      </c>
      <c r="Q17">
        <f>AVERAGEIFS(Employee[Annual Salary],Employee[Gender],"Female",Employee[Department],"it")</f>
        <v>95332.554621848743</v>
      </c>
    </row>
    <row r="18" spans="1:18" x14ac:dyDescent="0.25">
      <c r="A18" s="1" t="s">
        <v>68</v>
      </c>
      <c r="B18" s="1" t="s">
        <v>69</v>
      </c>
      <c r="C18" s="1" t="s">
        <v>20</v>
      </c>
      <c r="D18" s="1" t="s">
        <v>21</v>
      </c>
      <c r="E18" s="1" t="s">
        <v>4</v>
      </c>
      <c r="F18" s="1" t="s">
        <v>5</v>
      </c>
      <c r="G18" s="1" t="s">
        <v>6</v>
      </c>
      <c r="H18" s="1">
        <v>65</v>
      </c>
      <c r="I18" s="2">
        <v>37319</v>
      </c>
      <c r="J18" s="3">
        <v>175837</v>
      </c>
      <c r="K18" s="4">
        <v>0.2</v>
      </c>
      <c r="L18" s="1" t="s">
        <v>7</v>
      </c>
      <c r="M18" s="1" t="s">
        <v>31</v>
      </c>
      <c r="N18" s="2" t="s">
        <v>17</v>
      </c>
    </row>
    <row r="19" spans="1:18" x14ac:dyDescent="0.25">
      <c r="A19" s="5" t="s">
        <v>70</v>
      </c>
      <c r="B19" s="5" t="s">
        <v>71</v>
      </c>
      <c r="C19" s="5" t="s">
        <v>2</v>
      </c>
      <c r="D19" s="5" t="s">
        <v>67</v>
      </c>
      <c r="E19" s="5" t="s">
        <v>22</v>
      </c>
      <c r="F19" s="5" t="s">
        <v>5</v>
      </c>
      <c r="G19" s="5" t="s">
        <v>72</v>
      </c>
      <c r="H19" s="5">
        <v>64</v>
      </c>
      <c r="I19" s="6">
        <v>37956</v>
      </c>
      <c r="J19" s="7">
        <v>154828</v>
      </c>
      <c r="K19" s="8">
        <v>0.13</v>
      </c>
      <c r="L19" s="5" t="s">
        <v>7</v>
      </c>
      <c r="M19" s="5" t="s">
        <v>8</v>
      </c>
      <c r="N19" s="6" t="s">
        <v>17</v>
      </c>
    </row>
    <row r="20" spans="1:18" x14ac:dyDescent="0.25">
      <c r="A20" s="1" t="s">
        <v>73</v>
      </c>
      <c r="B20" s="1" t="s">
        <v>74</v>
      </c>
      <c r="C20" s="1" t="s">
        <v>20</v>
      </c>
      <c r="D20" s="1" t="s">
        <v>3</v>
      </c>
      <c r="E20" s="1" t="s">
        <v>36</v>
      </c>
      <c r="F20" s="1" t="s">
        <v>13</v>
      </c>
      <c r="G20" s="1" t="s">
        <v>23</v>
      </c>
      <c r="H20" s="1">
        <v>64</v>
      </c>
      <c r="I20" s="2">
        <v>41581</v>
      </c>
      <c r="J20" s="3">
        <v>186503</v>
      </c>
      <c r="K20" s="4">
        <v>0.24</v>
      </c>
      <c r="L20" s="1" t="s">
        <v>7</v>
      </c>
      <c r="M20" s="1" t="s">
        <v>75</v>
      </c>
      <c r="N20" s="2" t="s">
        <v>17</v>
      </c>
      <c r="P20" t="s">
        <v>1993</v>
      </c>
      <c r="Q20">
        <f>COUNTIF(Employee[Gender],"female")</f>
        <v>518</v>
      </c>
    </row>
    <row r="21" spans="1:18" x14ac:dyDescent="0.25">
      <c r="A21" s="5" t="s">
        <v>76</v>
      </c>
      <c r="B21" s="5" t="s">
        <v>77</v>
      </c>
      <c r="C21" s="5" t="s">
        <v>20</v>
      </c>
      <c r="D21" s="5" t="s">
        <v>35</v>
      </c>
      <c r="E21" s="5" t="s">
        <v>4</v>
      </c>
      <c r="F21" s="5" t="s">
        <v>13</v>
      </c>
      <c r="G21" s="5" t="s">
        <v>14</v>
      </c>
      <c r="H21" s="5">
        <v>45</v>
      </c>
      <c r="I21" s="6">
        <v>37446</v>
      </c>
      <c r="J21" s="7">
        <v>166331</v>
      </c>
      <c r="K21" s="8">
        <v>0.18</v>
      </c>
      <c r="L21" s="5" t="s">
        <v>15</v>
      </c>
      <c r="M21" s="5" t="s">
        <v>16</v>
      </c>
      <c r="N21" s="6" t="s">
        <v>17</v>
      </c>
      <c r="P21" t="s">
        <v>1994</v>
      </c>
      <c r="Q21">
        <f>SUMIF(Employee[Department],"human resources", Employee[Annual Salary])</f>
        <v>14757305</v>
      </c>
      <c r="R21" t="s">
        <v>1995</v>
      </c>
    </row>
    <row r="22" spans="1:18" x14ac:dyDescent="0.25">
      <c r="A22" s="1" t="s">
        <v>78</v>
      </c>
      <c r="B22" s="1" t="s">
        <v>79</v>
      </c>
      <c r="C22" s="1" t="s">
        <v>2</v>
      </c>
      <c r="D22" s="1" t="s">
        <v>3</v>
      </c>
      <c r="E22" s="1" t="s">
        <v>12</v>
      </c>
      <c r="F22" s="1" t="s">
        <v>13</v>
      </c>
      <c r="G22" s="1" t="s">
        <v>72</v>
      </c>
      <c r="H22" s="1">
        <v>56</v>
      </c>
      <c r="I22" s="2">
        <v>40917</v>
      </c>
      <c r="J22" s="3">
        <v>146140</v>
      </c>
      <c r="K22" s="4">
        <v>0.1</v>
      </c>
      <c r="L22" s="1" t="s">
        <v>80</v>
      </c>
      <c r="M22" s="1" t="s">
        <v>81</v>
      </c>
      <c r="N22" s="2" t="s">
        <v>17</v>
      </c>
      <c r="P22" t="s">
        <v>1996</v>
      </c>
      <c r="Q22">
        <f>SUMIFS(Employee[Annual Salary], Employee[Gender],"female", Employee[Department], "Human Resources")</f>
        <v>7693326</v>
      </c>
    </row>
    <row r="23" spans="1:18" x14ac:dyDescent="0.25">
      <c r="A23" s="5" t="s">
        <v>82</v>
      </c>
      <c r="B23" s="5" t="s">
        <v>83</v>
      </c>
      <c r="C23" s="5" t="s">
        <v>20</v>
      </c>
      <c r="D23" s="5" t="s">
        <v>35</v>
      </c>
      <c r="E23" s="5" t="s">
        <v>12</v>
      </c>
      <c r="F23" s="5" t="s">
        <v>5</v>
      </c>
      <c r="G23" s="5" t="s">
        <v>72</v>
      </c>
      <c r="H23" s="5">
        <v>36</v>
      </c>
      <c r="I23" s="6">
        <v>44288</v>
      </c>
      <c r="J23" s="7">
        <v>151703</v>
      </c>
      <c r="K23" s="8">
        <v>0.21</v>
      </c>
      <c r="L23" s="5" t="s">
        <v>7</v>
      </c>
      <c r="M23" s="5" t="s">
        <v>43</v>
      </c>
      <c r="N23" s="6" t="s">
        <v>17</v>
      </c>
    </row>
    <row r="24" spans="1:18" x14ac:dyDescent="0.25">
      <c r="A24" s="1" t="s">
        <v>84</v>
      </c>
      <c r="B24" s="1" t="s">
        <v>85</v>
      </c>
      <c r="C24" s="1" t="s">
        <v>20</v>
      </c>
      <c r="D24" s="1" t="s">
        <v>3</v>
      </c>
      <c r="E24" s="1" t="s">
        <v>4</v>
      </c>
      <c r="F24" s="1" t="s">
        <v>13</v>
      </c>
      <c r="G24" s="1" t="s">
        <v>72</v>
      </c>
      <c r="H24" s="1">
        <v>59</v>
      </c>
      <c r="I24" s="2">
        <v>37400</v>
      </c>
      <c r="J24" s="3">
        <v>172787</v>
      </c>
      <c r="K24" s="4">
        <v>0.28000000000000003</v>
      </c>
      <c r="L24" s="1" t="s">
        <v>80</v>
      </c>
      <c r="M24" s="1" t="s">
        <v>86</v>
      </c>
      <c r="N24" s="2" t="s">
        <v>17</v>
      </c>
    </row>
    <row r="25" spans="1:18" x14ac:dyDescent="0.25">
      <c r="A25" s="5" t="s">
        <v>87</v>
      </c>
      <c r="B25" s="5" t="s">
        <v>88</v>
      </c>
      <c r="C25" s="5" t="s">
        <v>42</v>
      </c>
      <c r="D25" s="5" t="s">
        <v>35</v>
      </c>
      <c r="E25" s="5" t="s">
        <v>22</v>
      </c>
      <c r="F25" s="5" t="s">
        <v>13</v>
      </c>
      <c r="G25" s="5" t="s">
        <v>23</v>
      </c>
      <c r="H25" s="5">
        <v>37</v>
      </c>
      <c r="I25" s="6">
        <v>43713</v>
      </c>
      <c r="J25" s="7">
        <v>49998</v>
      </c>
      <c r="K25" s="8">
        <v>0</v>
      </c>
      <c r="L25" s="5" t="s">
        <v>7</v>
      </c>
      <c r="M25" s="5" t="s">
        <v>8</v>
      </c>
      <c r="N25" s="6" t="s">
        <v>17</v>
      </c>
    </row>
    <row r="26" spans="1:18" x14ac:dyDescent="0.25">
      <c r="A26" s="1" t="s">
        <v>89</v>
      </c>
      <c r="B26" s="1" t="s">
        <v>90</v>
      </c>
      <c r="C26" s="1" t="s">
        <v>66</v>
      </c>
      <c r="D26" s="1" t="s">
        <v>35</v>
      </c>
      <c r="E26" s="1" t="s">
        <v>22</v>
      </c>
      <c r="F26" s="1" t="s">
        <v>13</v>
      </c>
      <c r="G26" s="1" t="s">
        <v>14</v>
      </c>
      <c r="H26" s="1">
        <v>44</v>
      </c>
      <c r="I26" s="2">
        <v>41700</v>
      </c>
      <c r="J26" s="3">
        <v>207172</v>
      </c>
      <c r="K26" s="4">
        <v>0.31</v>
      </c>
      <c r="L26" s="1" t="s">
        <v>15</v>
      </c>
      <c r="M26" s="1" t="s">
        <v>16</v>
      </c>
      <c r="N26" s="2" t="s">
        <v>17</v>
      </c>
    </row>
    <row r="27" spans="1:18" x14ac:dyDescent="0.25">
      <c r="A27" s="5" t="s">
        <v>91</v>
      </c>
      <c r="B27" s="5" t="s">
        <v>92</v>
      </c>
      <c r="C27" s="5" t="s">
        <v>20</v>
      </c>
      <c r="D27" s="5" t="s">
        <v>52</v>
      </c>
      <c r="E27" s="5" t="s">
        <v>22</v>
      </c>
      <c r="F27" s="5" t="s">
        <v>13</v>
      </c>
      <c r="G27" s="5" t="s">
        <v>6</v>
      </c>
      <c r="H27" s="5">
        <v>41</v>
      </c>
      <c r="I27" s="6">
        <v>42111</v>
      </c>
      <c r="J27" s="7">
        <v>152239</v>
      </c>
      <c r="K27" s="8">
        <v>0.23</v>
      </c>
      <c r="L27" s="5" t="s">
        <v>7</v>
      </c>
      <c r="M27" s="5" t="s">
        <v>93</v>
      </c>
      <c r="N27" s="6" t="s">
        <v>17</v>
      </c>
    </row>
    <row r="28" spans="1:18" x14ac:dyDescent="0.25">
      <c r="A28" s="1" t="s">
        <v>94</v>
      </c>
      <c r="B28" s="1" t="s">
        <v>95</v>
      </c>
      <c r="C28" s="1" t="s">
        <v>96</v>
      </c>
      <c r="D28" s="1" t="s">
        <v>56</v>
      </c>
      <c r="E28" s="1" t="s">
        <v>36</v>
      </c>
      <c r="F28" s="1" t="s">
        <v>5</v>
      </c>
      <c r="G28" s="1" t="s">
        <v>72</v>
      </c>
      <c r="H28" s="1">
        <v>56</v>
      </c>
      <c r="I28" s="2">
        <v>38388</v>
      </c>
      <c r="J28" s="3">
        <v>98581</v>
      </c>
      <c r="K28" s="4">
        <v>0</v>
      </c>
      <c r="L28" s="1" t="s">
        <v>80</v>
      </c>
      <c r="M28" s="1" t="s">
        <v>86</v>
      </c>
      <c r="N28" s="2" t="s">
        <v>17</v>
      </c>
    </row>
    <row r="29" spans="1:18" x14ac:dyDescent="0.25">
      <c r="A29" s="5" t="s">
        <v>97</v>
      </c>
      <c r="B29" s="5" t="s">
        <v>98</v>
      </c>
      <c r="C29" s="5" t="s">
        <v>66</v>
      </c>
      <c r="D29" s="5" t="s">
        <v>56</v>
      </c>
      <c r="E29" s="5" t="s">
        <v>22</v>
      </c>
      <c r="F29" s="5" t="s">
        <v>13</v>
      </c>
      <c r="G29" s="5" t="s">
        <v>14</v>
      </c>
      <c r="H29" s="5">
        <v>43</v>
      </c>
      <c r="I29" s="6">
        <v>38145</v>
      </c>
      <c r="J29" s="7">
        <v>246231</v>
      </c>
      <c r="K29" s="8">
        <v>0.31</v>
      </c>
      <c r="L29" s="5" t="s">
        <v>7</v>
      </c>
      <c r="M29" s="5" t="s">
        <v>8</v>
      </c>
      <c r="N29" s="6" t="s">
        <v>17</v>
      </c>
    </row>
    <row r="30" spans="1:18" x14ac:dyDescent="0.25">
      <c r="A30" s="1" t="s">
        <v>99</v>
      </c>
      <c r="B30" s="1" t="s">
        <v>100</v>
      </c>
      <c r="C30" s="1" t="s">
        <v>101</v>
      </c>
      <c r="D30" s="1" t="s">
        <v>56</v>
      </c>
      <c r="E30" s="1" t="s">
        <v>22</v>
      </c>
      <c r="F30" s="1" t="s">
        <v>13</v>
      </c>
      <c r="G30" s="1" t="s">
        <v>14</v>
      </c>
      <c r="H30" s="1">
        <v>64</v>
      </c>
      <c r="I30" s="2">
        <v>35403</v>
      </c>
      <c r="J30" s="3">
        <v>99354</v>
      </c>
      <c r="K30" s="4">
        <v>0.12</v>
      </c>
      <c r="L30" s="1" t="s">
        <v>15</v>
      </c>
      <c r="M30" s="1" t="s">
        <v>93</v>
      </c>
      <c r="N30" s="2" t="s">
        <v>17</v>
      </c>
    </row>
    <row r="31" spans="1:18" x14ac:dyDescent="0.25">
      <c r="A31" s="5" t="s">
        <v>102</v>
      </c>
      <c r="B31" s="5" t="s">
        <v>103</v>
      </c>
      <c r="C31" s="5" t="s">
        <v>66</v>
      </c>
      <c r="D31" s="5" t="s">
        <v>3</v>
      </c>
      <c r="E31" s="5" t="s">
        <v>36</v>
      </c>
      <c r="F31" s="5" t="s">
        <v>13</v>
      </c>
      <c r="G31" s="5" t="s">
        <v>14</v>
      </c>
      <c r="H31" s="5">
        <v>63</v>
      </c>
      <c r="I31" s="6">
        <v>41040</v>
      </c>
      <c r="J31" s="7">
        <v>231141</v>
      </c>
      <c r="K31" s="8">
        <v>0.34</v>
      </c>
      <c r="L31" s="5" t="s">
        <v>15</v>
      </c>
      <c r="M31" s="5" t="s">
        <v>93</v>
      </c>
      <c r="N31" s="6" t="s">
        <v>17</v>
      </c>
    </row>
    <row r="32" spans="1:18" x14ac:dyDescent="0.25">
      <c r="A32" s="1" t="s">
        <v>104</v>
      </c>
      <c r="B32" s="1" t="s">
        <v>105</v>
      </c>
      <c r="C32" s="1" t="s">
        <v>106</v>
      </c>
      <c r="D32" s="1" t="s">
        <v>3</v>
      </c>
      <c r="E32" s="1" t="s">
        <v>4</v>
      </c>
      <c r="F32" s="1" t="s">
        <v>13</v>
      </c>
      <c r="G32" s="1" t="s">
        <v>14</v>
      </c>
      <c r="H32" s="1">
        <v>28</v>
      </c>
      <c r="I32" s="2">
        <v>42911</v>
      </c>
      <c r="J32" s="3">
        <v>54775</v>
      </c>
      <c r="K32" s="4">
        <v>0</v>
      </c>
      <c r="L32" s="1" t="s">
        <v>7</v>
      </c>
      <c r="M32" s="1" t="s">
        <v>75</v>
      </c>
      <c r="N32" s="2" t="s">
        <v>17</v>
      </c>
    </row>
    <row r="33" spans="1:32" x14ac:dyDescent="0.25">
      <c r="A33" s="5" t="s">
        <v>107</v>
      </c>
      <c r="B33" s="5" t="s">
        <v>108</v>
      </c>
      <c r="C33" s="5" t="s">
        <v>42</v>
      </c>
      <c r="D33" s="5" t="s">
        <v>21</v>
      </c>
      <c r="E33" s="5" t="s">
        <v>12</v>
      </c>
      <c r="F33" s="5" t="s">
        <v>13</v>
      </c>
      <c r="G33" s="5" t="s">
        <v>72</v>
      </c>
      <c r="H33" s="5">
        <v>65</v>
      </c>
      <c r="I33" s="6">
        <v>38123</v>
      </c>
      <c r="J33" s="7">
        <v>55499</v>
      </c>
      <c r="K33" s="8">
        <v>0</v>
      </c>
      <c r="L33" s="5" t="s">
        <v>80</v>
      </c>
      <c r="M33" s="5" t="s">
        <v>81</v>
      </c>
      <c r="N33" s="6" t="s">
        <v>17</v>
      </c>
    </row>
    <row r="34" spans="1:32" x14ac:dyDescent="0.25">
      <c r="A34" s="1" t="s">
        <v>109</v>
      </c>
      <c r="B34" s="1" t="s">
        <v>110</v>
      </c>
      <c r="C34" s="1" t="s">
        <v>111</v>
      </c>
      <c r="D34" s="1" t="s">
        <v>35</v>
      </c>
      <c r="E34" s="1" t="s">
        <v>4</v>
      </c>
      <c r="F34" s="1" t="s">
        <v>13</v>
      </c>
      <c r="G34" s="1" t="s">
        <v>23</v>
      </c>
      <c r="H34" s="1">
        <v>61</v>
      </c>
      <c r="I34" s="2">
        <v>39640</v>
      </c>
      <c r="J34" s="3">
        <v>66521</v>
      </c>
      <c r="K34" s="4">
        <v>0</v>
      </c>
      <c r="L34" s="1" t="s">
        <v>7</v>
      </c>
      <c r="M34" s="1" t="s">
        <v>8</v>
      </c>
      <c r="N34" s="2" t="s">
        <v>17</v>
      </c>
    </row>
    <row r="35" spans="1:32" x14ac:dyDescent="0.25">
      <c r="A35" s="5" t="s">
        <v>112</v>
      </c>
      <c r="B35" s="5" t="s">
        <v>113</v>
      </c>
      <c r="C35" s="5" t="s">
        <v>34</v>
      </c>
      <c r="D35" s="5" t="s">
        <v>35</v>
      </c>
      <c r="E35" s="5" t="s">
        <v>22</v>
      </c>
      <c r="F35" s="5" t="s">
        <v>13</v>
      </c>
      <c r="G35" s="5" t="s">
        <v>14</v>
      </c>
      <c r="H35" s="5">
        <v>30</v>
      </c>
      <c r="I35" s="6">
        <v>42642</v>
      </c>
      <c r="J35" s="7">
        <v>59100</v>
      </c>
      <c r="K35" s="8">
        <v>0</v>
      </c>
      <c r="L35" s="5" t="s">
        <v>15</v>
      </c>
      <c r="M35" s="5" t="s">
        <v>16</v>
      </c>
      <c r="N35" s="6" t="s">
        <v>17</v>
      </c>
    </row>
    <row r="36" spans="1:32" x14ac:dyDescent="0.25">
      <c r="A36" s="1" t="s">
        <v>114</v>
      </c>
      <c r="B36" s="1" t="s">
        <v>115</v>
      </c>
      <c r="C36" s="1" t="s">
        <v>42</v>
      </c>
      <c r="D36" s="1" t="s">
        <v>21</v>
      </c>
      <c r="E36" s="1" t="s">
        <v>4</v>
      </c>
      <c r="F36" s="1" t="s">
        <v>5</v>
      </c>
      <c r="G36" s="1" t="s">
        <v>23</v>
      </c>
      <c r="H36" s="1">
        <v>27</v>
      </c>
      <c r="I36" s="2">
        <v>43226</v>
      </c>
      <c r="J36" s="3">
        <v>49011</v>
      </c>
      <c r="K36" s="4">
        <v>0</v>
      </c>
      <c r="L36" s="1" t="s">
        <v>7</v>
      </c>
      <c r="M36" s="1" t="s">
        <v>24</v>
      </c>
      <c r="N36" s="2" t="s">
        <v>17</v>
      </c>
    </row>
    <row r="37" spans="1:32" x14ac:dyDescent="0.25">
      <c r="A37" s="5" t="s">
        <v>116</v>
      </c>
      <c r="B37" s="5" t="s">
        <v>117</v>
      </c>
      <c r="C37" s="5" t="s">
        <v>118</v>
      </c>
      <c r="D37" s="5" t="s">
        <v>3</v>
      </c>
      <c r="E37" s="5" t="s">
        <v>12</v>
      </c>
      <c r="F37" s="5" t="s">
        <v>5</v>
      </c>
      <c r="G37" s="5" t="s">
        <v>23</v>
      </c>
      <c r="H37" s="5">
        <v>32</v>
      </c>
      <c r="I37" s="6">
        <v>41681</v>
      </c>
      <c r="J37" s="7">
        <v>99575</v>
      </c>
      <c r="K37" s="8">
        <v>0</v>
      </c>
      <c r="L37" s="5" t="s">
        <v>7</v>
      </c>
      <c r="M37" s="5" t="s">
        <v>47</v>
      </c>
      <c r="N37" s="6" t="s">
        <v>17</v>
      </c>
    </row>
    <row r="38" spans="1:32" x14ac:dyDescent="0.25">
      <c r="A38" s="1" t="s">
        <v>119</v>
      </c>
      <c r="B38" s="1" t="s">
        <v>120</v>
      </c>
      <c r="C38" s="1" t="s">
        <v>55</v>
      </c>
      <c r="D38" s="1" t="s">
        <v>56</v>
      </c>
      <c r="E38" s="1" t="s">
        <v>12</v>
      </c>
      <c r="F38" s="1" t="s">
        <v>5</v>
      </c>
      <c r="G38" s="1" t="s">
        <v>14</v>
      </c>
      <c r="H38" s="1">
        <v>34</v>
      </c>
      <c r="I38" s="2">
        <v>43815</v>
      </c>
      <c r="J38" s="3">
        <v>99989</v>
      </c>
      <c r="K38" s="4">
        <v>0</v>
      </c>
      <c r="L38" s="1" t="s">
        <v>15</v>
      </c>
      <c r="M38" s="1" t="s">
        <v>121</v>
      </c>
      <c r="N38" s="2" t="s">
        <v>17</v>
      </c>
    </row>
    <row r="39" spans="1:32" x14ac:dyDescent="0.25">
      <c r="A39" s="5" t="s">
        <v>122</v>
      </c>
      <c r="B39" s="5" t="s">
        <v>123</v>
      </c>
      <c r="C39" s="5" t="s">
        <v>66</v>
      </c>
      <c r="D39" s="5" t="s">
        <v>67</v>
      </c>
      <c r="E39" s="5" t="s">
        <v>4</v>
      </c>
      <c r="F39" s="5" t="s">
        <v>13</v>
      </c>
      <c r="G39" s="5" t="s">
        <v>23</v>
      </c>
      <c r="H39" s="5">
        <v>27</v>
      </c>
      <c r="I39" s="6">
        <v>43758</v>
      </c>
      <c r="J39" s="7">
        <v>256420</v>
      </c>
      <c r="K39" s="8">
        <v>0.3</v>
      </c>
      <c r="L39" s="5" t="s">
        <v>7</v>
      </c>
      <c r="M39" s="5" t="s">
        <v>31</v>
      </c>
      <c r="N39" s="6" t="s">
        <v>17</v>
      </c>
    </row>
    <row r="40" spans="1:32" x14ac:dyDescent="0.25">
      <c r="A40" s="1" t="s">
        <v>124</v>
      </c>
      <c r="B40" s="1" t="s">
        <v>125</v>
      </c>
      <c r="C40" s="1" t="s">
        <v>11</v>
      </c>
      <c r="D40" s="1" t="s">
        <v>3</v>
      </c>
      <c r="E40" s="1" t="s">
        <v>12</v>
      </c>
      <c r="F40" s="1" t="s">
        <v>5</v>
      </c>
      <c r="G40" s="1" t="s">
        <v>72</v>
      </c>
      <c r="H40" s="1">
        <v>35</v>
      </c>
      <c r="I40" s="2">
        <v>41409</v>
      </c>
      <c r="J40" s="3">
        <v>78940</v>
      </c>
      <c r="K40" s="4">
        <v>0</v>
      </c>
      <c r="L40" s="1" t="s">
        <v>7</v>
      </c>
      <c r="M40" s="1" t="s">
        <v>43</v>
      </c>
      <c r="N40" s="2" t="s">
        <v>17</v>
      </c>
    </row>
    <row r="41" spans="1:32" x14ac:dyDescent="0.25">
      <c r="A41" s="5" t="s">
        <v>126</v>
      </c>
      <c r="B41" s="5" t="s">
        <v>127</v>
      </c>
      <c r="C41" s="5" t="s">
        <v>118</v>
      </c>
      <c r="D41" s="5" t="s">
        <v>3</v>
      </c>
      <c r="E41" s="5" t="s">
        <v>36</v>
      </c>
      <c r="F41" s="5" t="s">
        <v>5</v>
      </c>
      <c r="G41" s="5" t="s">
        <v>72</v>
      </c>
      <c r="H41" s="5">
        <v>57</v>
      </c>
      <c r="I41" s="6">
        <v>34337</v>
      </c>
      <c r="J41" s="7">
        <v>82872</v>
      </c>
      <c r="K41" s="8">
        <v>0</v>
      </c>
      <c r="L41" s="5" t="s">
        <v>80</v>
      </c>
      <c r="M41" s="5" t="s">
        <v>81</v>
      </c>
      <c r="N41" s="6" t="s">
        <v>17</v>
      </c>
      <c r="S41" s="43" t="s">
        <v>1970</v>
      </c>
      <c r="T41" s="19" t="s">
        <v>127</v>
      </c>
    </row>
    <row r="42" spans="1:32" x14ac:dyDescent="0.25">
      <c r="A42" s="1" t="s">
        <v>128</v>
      </c>
      <c r="B42" s="1" t="s">
        <v>129</v>
      </c>
      <c r="C42" s="1" t="s">
        <v>130</v>
      </c>
      <c r="D42" s="1" t="s">
        <v>52</v>
      </c>
      <c r="E42" s="1" t="s">
        <v>22</v>
      </c>
      <c r="F42" s="1" t="s">
        <v>13</v>
      </c>
      <c r="G42" s="1" t="s">
        <v>14</v>
      </c>
      <c r="H42" s="1">
        <v>30</v>
      </c>
      <c r="I42" s="2">
        <v>42884</v>
      </c>
      <c r="J42" s="3">
        <v>86317</v>
      </c>
      <c r="K42" s="4">
        <v>0</v>
      </c>
      <c r="L42" s="1" t="s">
        <v>15</v>
      </c>
      <c r="M42" s="1" t="s">
        <v>121</v>
      </c>
      <c r="N42" s="2">
        <v>42932</v>
      </c>
    </row>
    <row r="43" spans="1:32" x14ac:dyDescent="0.25">
      <c r="A43" s="5" t="s">
        <v>131</v>
      </c>
      <c r="B43" s="5" t="s">
        <v>132</v>
      </c>
      <c r="C43" s="5" t="s">
        <v>39</v>
      </c>
      <c r="D43" s="5" t="s">
        <v>67</v>
      </c>
      <c r="E43" s="5" t="s">
        <v>22</v>
      </c>
      <c r="F43" s="5" t="s">
        <v>5</v>
      </c>
      <c r="G43" s="5" t="s">
        <v>23</v>
      </c>
      <c r="H43" s="5">
        <v>53</v>
      </c>
      <c r="I43" s="6">
        <v>41601</v>
      </c>
      <c r="J43" s="7">
        <v>113135</v>
      </c>
      <c r="K43" s="8">
        <v>0.05</v>
      </c>
      <c r="L43" s="5" t="s">
        <v>7</v>
      </c>
      <c r="M43" s="5" t="s">
        <v>47</v>
      </c>
      <c r="N43" s="6" t="s">
        <v>17</v>
      </c>
      <c r="R43">
        <v>1</v>
      </c>
      <c r="S43" s="42" t="s">
        <v>1969</v>
      </c>
      <c r="T43" s="45" t="e">
        <f>VLOOKUP(T39,A:N,0,FALSE)</f>
        <v>#N/A</v>
      </c>
      <c r="U43" s="43"/>
      <c r="V43" s="43"/>
      <c r="W43" s="43"/>
      <c r="X43" s="43"/>
      <c r="Y43" s="43"/>
      <c r="Z43" s="43"/>
      <c r="AA43" s="43"/>
      <c r="AB43" s="43"/>
      <c r="AC43" s="43"/>
      <c r="AD43" s="43"/>
      <c r="AE43" s="43"/>
      <c r="AF43" s="44"/>
    </row>
    <row r="44" spans="1:32" x14ac:dyDescent="0.25">
      <c r="A44" s="1" t="s">
        <v>133</v>
      </c>
      <c r="B44" s="1" t="s">
        <v>134</v>
      </c>
      <c r="C44" s="1" t="s">
        <v>66</v>
      </c>
      <c r="D44" s="1" t="s">
        <v>3</v>
      </c>
      <c r="E44" s="1" t="s">
        <v>22</v>
      </c>
      <c r="F44" s="1" t="s">
        <v>13</v>
      </c>
      <c r="G44" s="1" t="s">
        <v>23</v>
      </c>
      <c r="H44" s="1">
        <v>52</v>
      </c>
      <c r="I44" s="2">
        <v>38664</v>
      </c>
      <c r="J44" s="3">
        <v>199808</v>
      </c>
      <c r="K44" s="4">
        <v>0.32</v>
      </c>
      <c r="L44" s="1" t="s">
        <v>7</v>
      </c>
      <c r="M44" s="1" t="s">
        <v>8</v>
      </c>
      <c r="N44" s="2" t="s">
        <v>17</v>
      </c>
      <c r="R44">
        <v>2</v>
      </c>
      <c r="S44" s="43" t="s">
        <v>1971</v>
      </c>
      <c r="T44" s="45" t="str">
        <f>VLOOKUP(T41,B:N,2,FALSE)</f>
        <v>Enterprise Architect</v>
      </c>
    </row>
    <row r="45" spans="1:32" x14ac:dyDescent="0.25">
      <c r="A45" s="5" t="s">
        <v>135</v>
      </c>
      <c r="B45" s="5" t="s">
        <v>136</v>
      </c>
      <c r="C45" s="5" t="s">
        <v>34</v>
      </c>
      <c r="D45" s="5" t="s">
        <v>35</v>
      </c>
      <c r="E45" s="5" t="s">
        <v>22</v>
      </c>
      <c r="F45" s="5" t="s">
        <v>13</v>
      </c>
      <c r="G45" s="5" t="s">
        <v>14</v>
      </c>
      <c r="H45" s="5">
        <v>37</v>
      </c>
      <c r="I45" s="6">
        <v>41592</v>
      </c>
      <c r="J45" s="7">
        <v>56037</v>
      </c>
      <c r="K45" s="8">
        <v>0</v>
      </c>
      <c r="L45" s="5" t="s">
        <v>15</v>
      </c>
      <c r="M45" s="5" t="s">
        <v>61</v>
      </c>
      <c r="N45" s="6" t="s">
        <v>17</v>
      </c>
      <c r="R45">
        <v>3</v>
      </c>
      <c r="S45" s="43" t="s">
        <v>1972</v>
      </c>
      <c r="T45" s="45" t="str">
        <f>VLOOKUP($T$41,B:N,3,FALSE)</f>
        <v>IT</v>
      </c>
    </row>
    <row r="46" spans="1:32" x14ac:dyDescent="0.25">
      <c r="A46" s="1" t="s">
        <v>137</v>
      </c>
      <c r="B46" s="1" t="s">
        <v>138</v>
      </c>
      <c r="C46" s="1" t="s">
        <v>2</v>
      </c>
      <c r="D46" s="1" t="s">
        <v>67</v>
      </c>
      <c r="E46" s="1" t="s">
        <v>4</v>
      </c>
      <c r="F46" s="1" t="s">
        <v>5</v>
      </c>
      <c r="G46" s="1" t="s">
        <v>23</v>
      </c>
      <c r="H46" s="1">
        <v>29</v>
      </c>
      <c r="I46" s="2">
        <v>43609</v>
      </c>
      <c r="J46" s="3">
        <v>122350</v>
      </c>
      <c r="K46" s="4">
        <v>0.12</v>
      </c>
      <c r="L46" s="1" t="s">
        <v>7</v>
      </c>
      <c r="M46" s="1" t="s">
        <v>31</v>
      </c>
      <c r="N46" s="2" t="s">
        <v>17</v>
      </c>
      <c r="R46">
        <v>4</v>
      </c>
      <c r="S46" s="43" t="s">
        <v>1972</v>
      </c>
      <c r="T46" s="45" t="str">
        <f>VLOOKUP($T$41,B:N,4,FALSE)</f>
        <v>Corporate</v>
      </c>
    </row>
    <row r="47" spans="1:32" x14ac:dyDescent="0.25">
      <c r="A47" s="5" t="s">
        <v>139</v>
      </c>
      <c r="B47" s="5" t="s">
        <v>140</v>
      </c>
      <c r="C47" s="5" t="s">
        <v>118</v>
      </c>
      <c r="D47" s="5" t="s">
        <v>3</v>
      </c>
      <c r="E47" s="5" t="s">
        <v>4</v>
      </c>
      <c r="F47" s="5" t="s">
        <v>13</v>
      </c>
      <c r="G47" s="5" t="s">
        <v>23</v>
      </c>
      <c r="H47" s="5">
        <v>40</v>
      </c>
      <c r="I47" s="6">
        <v>40486</v>
      </c>
      <c r="J47" s="7">
        <v>92952</v>
      </c>
      <c r="K47" s="8">
        <v>0</v>
      </c>
      <c r="L47" s="5" t="s">
        <v>7</v>
      </c>
      <c r="M47" s="5" t="s">
        <v>8</v>
      </c>
      <c r="N47" s="6" t="s">
        <v>17</v>
      </c>
      <c r="R47">
        <v>5</v>
      </c>
      <c r="S47" s="43" t="s">
        <v>1973</v>
      </c>
      <c r="T47" s="45" t="str">
        <f>VLOOKUP($T$41,B:N,5,FALSE)</f>
        <v>Female</v>
      </c>
    </row>
    <row r="48" spans="1:32" x14ac:dyDescent="0.25">
      <c r="A48" s="1" t="s">
        <v>141</v>
      </c>
      <c r="B48" s="1" t="s">
        <v>142</v>
      </c>
      <c r="C48" s="1" t="s">
        <v>27</v>
      </c>
      <c r="D48" s="1" t="s">
        <v>3</v>
      </c>
      <c r="E48" s="1" t="s">
        <v>36</v>
      </c>
      <c r="F48" s="1" t="s">
        <v>13</v>
      </c>
      <c r="G48" s="1" t="s">
        <v>72</v>
      </c>
      <c r="H48" s="1">
        <v>32</v>
      </c>
      <c r="I48" s="2">
        <v>41353</v>
      </c>
      <c r="J48" s="3">
        <v>79921</v>
      </c>
      <c r="K48" s="4">
        <v>0.05</v>
      </c>
      <c r="L48" s="1" t="s">
        <v>7</v>
      </c>
      <c r="M48" s="1" t="s">
        <v>47</v>
      </c>
      <c r="N48" s="2" t="s">
        <v>17</v>
      </c>
      <c r="R48">
        <v>6</v>
      </c>
      <c r="S48" s="43" t="s">
        <v>1981</v>
      </c>
      <c r="T48" s="45" t="str">
        <f>VLOOKUP($T$41,B:N,6,FALSE)</f>
        <v>Latino</v>
      </c>
    </row>
    <row r="49" spans="1:20" x14ac:dyDescent="0.25">
      <c r="A49" s="5" t="s">
        <v>143</v>
      </c>
      <c r="B49" s="5" t="s">
        <v>144</v>
      </c>
      <c r="C49" s="5" t="s">
        <v>20</v>
      </c>
      <c r="D49" s="5" t="s">
        <v>3</v>
      </c>
      <c r="E49" s="5" t="s">
        <v>4</v>
      </c>
      <c r="F49" s="5" t="s">
        <v>5</v>
      </c>
      <c r="G49" s="5" t="s">
        <v>6</v>
      </c>
      <c r="H49" s="5">
        <v>37</v>
      </c>
      <c r="I49" s="6">
        <v>40076</v>
      </c>
      <c r="J49" s="7">
        <v>167199</v>
      </c>
      <c r="K49" s="8">
        <v>0.2</v>
      </c>
      <c r="L49" s="5" t="s">
        <v>7</v>
      </c>
      <c r="M49" s="5" t="s">
        <v>8</v>
      </c>
      <c r="N49" s="6" t="s">
        <v>17</v>
      </c>
      <c r="R49">
        <v>7</v>
      </c>
      <c r="S49" s="43" t="s">
        <v>1974</v>
      </c>
      <c r="T49" s="45">
        <f>VLOOKUP($T$41,B:N,7,FALSE)</f>
        <v>57</v>
      </c>
    </row>
    <row r="50" spans="1:20" x14ac:dyDescent="0.25">
      <c r="A50" s="1" t="s">
        <v>145</v>
      </c>
      <c r="B50" s="1" t="s">
        <v>146</v>
      </c>
      <c r="C50" s="1" t="s">
        <v>96</v>
      </c>
      <c r="D50" s="1" t="s">
        <v>56</v>
      </c>
      <c r="E50" s="1" t="s">
        <v>4</v>
      </c>
      <c r="F50" s="1" t="s">
        <v>13</v>
      </c>
      <c r="G50" s="1" t="s">
        <v>23</v>
      </c>
      <c r="H50" s="1">
        <v>52</v>
      </c>
      <c r="I50" s="2">
        <v>41199</v>
      </c>
      <c r="J50" s="3">
        <v>71476</v>
      </c>
      <c r="K50" s="4">
        <v>0</v>
      </c>
      <c r="L50" s="1" t="s">
        <v>7</v>
      </c>
      <c r="M50" s="1" t="s">
        <v>31</v>
      </c>
      <c r="N50" s="2" t="s">
        <v>17</v>
      </c>
      <c r="R50">
        <v>8</v>
      </c>
      <c r="S50" s="43" t="s">
        <v>1975</v>
      </c>
      <c r="T50" s="46">
        <f>VLOOKUP($T$41,B:N,8,FALSE)</f>
        <v>34337</v>
      </c>
    </row>
    <row r="51" spans="1:20" x14ac:dyDescent="0.25">
      <c r="A51" s="5" t="s">
        <v>147</v>
      </c>
      <c r="B51" s="5" t="s">
        <v>148</v>
      </c>
      <c r="C51" s="5" t="s">
        <v>20</v>
      </c>
      <c r="D51" s="5" t="s">
        <v>56</v>
      </c>
      <c r="E51" s="5" t="s">
        <v>12</v>
      </c>
      <c r="F51" s="5" t="s">
        <v>5</v>
      </c>
      <c r="G51" s="5" t="s">
        <v>23</v>
      </c>
      <c r="H51" s="5">
        <v>45</v>
      </c>
      <c r="I51" s="6">
        <v>41941</v>
      </c>
      <c r="J51" s="7">
        <v>189420</v>
      </c>
      <c r="K51" s="8">
        <v>0.2</v>
      </c>
      <c r="L51" s="5" t="s">
        <v>7</v>
      </c>
      <c r="M51" s="5" t="s">
        <v>8</v>
      </c>
      <c r="N51" s="6" t="s">
        <v>17</v>
      </c>
      <c r="R51">
        <v>9</v>
      </c>
      <c r="S51" s="43" t="s">
        <v>1976</v>
      </c>
      <c r="T51" s="45">
        <f>VLOOKUP($T$41,B:N,9,FALSE)</f>
        <v>82872</v>
      </c>
    </row>
    <row r="52" spans="1:20" x14ac:dyDescent="0.25">
      <c r="A52" s="1" t="s">
        <v>149</v>
      </c>
      <c r="B52" s="1" t="s">
        <v>150</v>
      </c>
      <c r="C52" s="1" t="s">
        <v>151</v>
      </c>
      <c r="D52" s="1" t="s">
        <v>52</v>
      </c>
      <c r="E52" s="1" t="s">
        <v>4</v>
      </c>
      <c r="F52" s="1" t="s">
        <v>5</v>
      </c>
      <c r="G52" s="1" t="s">
        <v>23</v>
      </c>
      <c r="H52" s="1">
        <v>64</v>
      </c>
      <c r="I52" s="2">
        <v>37184</v>
      </c>
      <c r="J52" s="3">
        <v>64057</v>
      </c>
      <c r="K52" s="4">
        <v>0</v>
      </c>
      <c r="L52" s="1" t="s">
        <v>7</v>
      </c>
      <c r="M52" s="1" t="s">
        <v>31</v>
      </c>
      <c r="N52" s="2" t="s">
        <v>17</v>
      </c>
      <c r="R52">
        <v>10</v>
      </c>
      <c r="S52" s="43" t="s">
        <v>1980</v>
      </c>
      <c r="T52" s="45">
        <f>VLOOKUP($T$41,B:N,10,FALSE)</f>
        <v>0</v>
      </c>
    </row>
    <row r="53" spans="1:20" x14ac:dyDescent="0.25">
      <c r="A53" s="5" t="s">
        <v>152</v>
      </c>
      <c r="B53" s="5" t="s">
        <v>153</v>
      </c>
      <c r="C53" s="5" t="s">
        <v>111</v>
      </c>
      <c r="D53" s="5" t="s">
        <v>67</v>
      </c>
      <c r="E53" s="5" t="s">
        <v>12</v>
      </c>
      <c r="F53" s="5" t="s">
        <v>5</v>
      </c>
      <c r="G53" s="5" t="s">
        <v>6</v>
      </c>
      <c r="H53" s="5">
        <v>27</v>
      </c>
      <c r="I53" s="6">
        <v>44460</v>
      </c>
      <c r="J53" s="7">
        <v>68728</v>
      </c>
      <c r="K53" s="8">
        <v>0</v>
      </c>
      <c r="L53" s="5" t="s">
        <v>7</v>
      </c>
      <c r="M53" s="5" t="s">
        <v>31</v>
      </c>
      <c r="N53" s="6" t="s">
        <v>17</v>
      </c>
      <c r="R53">
        <v>11</v>
      </c>
      <c r="S53" s="43" t="s">
        <v>1979</v>
      </c>
      <c r="T53" s="45" t="str">
        <f>VLOOKUP($T$41,B:N,11,FALSE)</f>
        <v>Brazil</v>
      </c>
    </row>
    <row r="54" spans="1:20" x14ac:dyDescent="0.25">
      <c r="A54" s="1" t="s">
        <v>154</v>
      </c>
      <c r="B54" s="1" t="s">
        <v>155</v>
      </c>
      <c r="C54" s="1" t="s">
        <v>2</v>
      </c>
      <c r="D54" s="1" t="s">
        <v>3</v>
      </c>
      <c r="E54" s="1" t="s">
        <v>12</v>
      </c>
      <c r="F54" s="1" t="s">
        <v>5</v>
      </c>
      <c r="G54" s="1" t="s">
        <v>14</v>
      </c>
      <c r="H54" s="1">
        <v>25</v>
      </c>
      <c r="I54" s="2">
        <v>44379</v>
      </c>
      <c r="J54" s="3">
        <v>125633</v>
      </c>
      <c r="K54" s="4">
        <v>0.11</v>
      </c>
      <c r="L54" s="1" t="s">
        <v>15</v>
      </c>
      <c r="M54" s="1" t="s">
        <v>93</v>
      </c>
      <c r="N54" s="2" t="s">
        <v>17</v>
      </c>
      <c r="R54">
        <v>12</v>
      </c>
      <c r="S54" s="43" t="s">
        <v>1982</v>
      </c>
      <c r="T54" s="45" t="str">
        <f>VLOOKUP($T$41,B:N,12,FALSE)</f>
        <v>Manaus</v>
      </c>
    </row>
    <row r="55" spans="1:20" x14ac:dyDescent="0.25">
      <c r="A55" s="5" t="s">
        <v>156</v>
      </c>
      <c r="B55" s="5" t="s">
        <v>157</v>
      </c>
      <c r="C55" s="5" t="s">
        <v>111</v>
      </c>
      <c r="D55" s="5" t="s">
        <v>67</v>
      </c>
      <c r="E55" s="5" t="s">
        <v>12</v>
      </c>
      <c r="F55" s="5" t="s">
        <v>13</v>
      </c>
      <c r="G55" s="5" t="s">
        <v>72</v>
      </c>
      <c r="H55" s="5">
        <v>35</v>
      </c>
      <c r="I55" s="6">
        <v>40678</v>
      </c>
      <c r="J55" s="7">
        <v>66889</v>
      </c>
      <c r="K55" s="8">
        <v>0</v>
      </c>
      <c r="L55" s="5" t="s">
        <v>7</v>
      </c>
      <c r="M55" s="5" t="s">
        <v>75</v>
      </c>
      <c r="N55" s="6" t="s">
        <v>17</v>
      </c>
      <c r="R55">
        <v>13</v>
      </c>
      <c r="S55" s="44" t="s">
        <v>1978</v>
      </c>
      <c r="T55" s="45" t="str">
        <f>VLOOKUP($T$41,B:N,13,FALSE)</f>
        <v/>
      </c>
    </row>
    <row r="56" spans="1:20" x14ac:dyDescent="0.25">
      <c r="A56" s="1" t="s">
        <v>158</v>
      </c>
      <c r="B56" s="1" t="s">
        <v>159</v>
      </c>
      <c r="C56" s="1" t="s">
        <v>20</v>
      </c>
      <c r="D56" s="1" t="s">
        <v>46</v>
      </c>
      <c r="E56" s="1" t="s">
        <v>4</v>
      </c>
      <c r="F56" s="1" t="s">
        <v>5</v>
      </c>
      <c r="G56" s="1" t="s">
        <v>14</v>
      </c>
      <c r="H56" s="1">
        <v>36</v>
      </c>
      <c r="I56" s="2">
        <v>42276</v>
      </c>
      <c r="J56" s="3">
        <v>178700</v>
      </c>
      <c r="K56" s="4">
        <v>0.28999999999999998</v>
      </c>
      <c r="L56" s="1" t="s">
        <v>7</v>
      </c>
      <c r="M56" s="1" t="s">
        <v>8</v>
      </c>
      <c r="N56" s="2" t="s">
        <v>17</v>
      </c>
      <c r="R56">
        <v>14</v>
      </c>
      <c r="S56" s="42" t="s">
        <v>1969</v>
      </c>
      <c r="T56" s="45" t="e">
        <f>VLOOKUP($T$41,A:N,14,FALSE)</f>
        <v>#N/A</v>
      </c>
    </row>
    <row r="57" spans="1:20" x14ac:dyDescent="0.25">
      <c r="A57" s="5" t="s">
        <v>160</v>
      </c>
      <c r="B57" s="5" t="s">
        <v>161</v>
      </c>
      <c r="C57" s="5" t="s">
        <v>162</v>
      </c>
      <c r="D57" s="5" t="s">
        <v>56</v>
      </c>
      <c r="E57" s="5" t="s">
        <v>4</v>
      </c>
      <c r="F57" s="5" t="s">
        <v>5</v>
      </c>
      <c r="G57" s="5" t="s">
        <v>23</v>
      </c>
      <c r="H57" s="5">
        <v>33</v>
      </c>
      <c r="I57" s="6">
        <v>43456</v>
      </c>
      <c r="J57" s="7">
        <v>83990</v>
      </c>
      <c r="K57" s="8">
        <v>0</v>
      </c>
      <c r="L57" s="5" t="s">
        <v>7</v>
      </c>
      <c r="M57" s="5" t="s">
        <v>24</v>
      </c>
      <c r="N57" s="6" t="s">
        <v>17</v>
      </c>
    </row>
    <row r="58" spans="1:20" x14ac:dyDescent="0.25">
      <c r="A58" s="1" t="s">
        <v>163</v>
      </c>
      <c r="B58" s="1" t="s">
        <v>164</v>
      </c>
      <c r="C58" s="1" t="s">
        <v>165</v>
      </c>
      <c r="D58" s="1" t="s">
        <v>56</v>
      </c>
      <c r="E58" s="1" t="s">
        <v>36</v>
      </c>
      <c r="F58" s="1" t="s">
        <v>5</v>
      </c>
      <c r="G58" s="1" t="s">
        <v>23</v>
      </c>
      <c r="H58" s="1">
        <v>52</v>
      </c>
      <c r="I58" s="2">
        <v>38696</v>
      </c>
      <c r="J58" s="3">
        <v>102043</v>
      </c>
      <c r="K58" s="4">
        <v>0</v>
      </c>
      <c r="L58" s="1" t="s">
        <v>7</v>
      </c>
      <c r="M58" s="1" t="s">
        <v>24</v>
      </c>
      <c r="N58" s="2" t="s">
        <v>17</v>
      </c>
    </row>
    <row r="59" spans="1:20" x14ac:dyDescent="0.25">
      <c r="A59" s="5" t="s">
        <v>166</v>
      </c>
      <c r="B59" s="5" t="s">
        <v>167</v>
      </c>
      <c r="C59" s="5" t="s">
        <v>168</v>
      </c>
      <c r="D59" s="5" t="s">
        <v>56</v>
      </c>
      <c r="E59" s="5" t="s">
        <v>12</v>
      </c>
      <c r="F59" s="5" t="s">
        <v>5</v>
      </c>
      <c r="G59" s="5" t="s">
        <v>14</v>
      </c>
      <c r="H59" s="5">
        <v>46</v>
      </c>
      <c r="I59" s="6">
        <v>37041</v>
      </c>
      <c r="J59" s="7">
        <v>90678</v>
      </c>
      <c r="K59" s="8">
        <v>0</v>
      </c>
      <c r="L59" s="5" t="s">
        <v>7</v>
      </c>
      <c r="M59" s="5" t="s">
        <v>75</v>
      </c>
      <c r="N59" s="6" t="s">
        <v>17</v>
      </c>
    </row>
    <row r="60" spans="1:20" x14ac:dyDescent="0.25">
      <c r="A60" s="1" t="s">
        <v>169</v>
      </c>
      <c r="B60" s="1" t="s">
        <v>170</v>
      </c>
      <c r="C60" s="1" t="s">
        <v>171</v>
      </c>
      <c r="D60" s="1" t="s">
        <v>52</v>
      </c>
      <c r="E60" s="1" t="s">
        <v>12</v>
      </c>
      <c r="F60" s="1" t="s">
        <v>5</v>
      </c>
      <c r="G60" s="1" t="s">
        <v>6</v>
      </c>
      <c r="H60" s="1">
        <v>46</v>
      </c>
      <c r="I60" s="2">
        <v>39681</v>
      </c>
      <c r="J60" s="3">
        <v>59067</v>
      </c>
      <c r="K60" s="4">
        <v>0</v>
      </c>
      <c r="L60" s="1" t="s">
        <v>7</v>
      </c>
      <c r="M60" s="1" t="s">
        <v>43</v>
      </c>
      <c r="N60" s="2" t="s">
        <v>17</v>
      </c>
      <c r="S60" s="42" t="s">
        <v>1969</v>
      </c>
      <c r="T60" s="5" t="s">
        <v>126</v>
      </c>
    </row>
    <row r="61" spans="1:20" x14ac:dyDescent="0.25">
      <c r="A61" s="5" t="s">
        <v>172</v>
      </c>
      <c r="B61" s="5" t="s">
        <v>173</v>
      </c>
      <c r="C61" s="5" t="s">
        <v>2</v>
      </c>
      <c r="D61" s="5" t="s">
        <v>67</v>
      </c>
      <c r="E61" s="5" t="s">
        <v>4</v>
      </c>
      <c r="F61" s="5" t="s">
        <v>13</v>
      </c>
      <c r="G61" s="5" t="s">
        <v>14</v>
      </c>
      <c r="H61" s="5">
        <v>45</v>
      </c>
      <c r="I61" s="6">
        <v>44266</v>
      </c>
      <c r="J61" s="7">
        <v>135062</v>
      </c>
      <c r="K61" s="8">
        <v>0.15</v>
      </c>
      <c r="L61" s="5" t="s">
        <v>15</v>
      </c>
      <c r="M61" s="5" t="s">
        <v>121</v>
      </c>
      <c r="N61" s="6" t="s">
        <v>17</v>
      </c>
    </row>
    <row r="62" spans="1:20" x14ac:dyDescent="0.25">
      <c r="A62" s="1" t="s">
        <v>174</v>
      </c>
      <c r="B62" s="1" t="s">
        <v>175</v>
      </c>
      <c r="C62" s="1" t="s">
        <v>2</v>
      </c>
      <c r="D62" s="1" t="s">
        <v>3</v>
      </c>
      <c r="E62" s="1" t="s">
        <v>36</v>
      </c>
      <c r="F62" s="1" t="s">
        <v>5</v>
      </c>
      <c r="G62" s="1" t="s">
        <v>72</v>
      </c>
      <c r="H62" s="1">
        <v>55</v>
      </c>
      <c r="I62" s="2">
        <v>38945</v>
      </c>
      <c r="J62" s="3">
        <v>159044</v>
      </c>
      <c r="K62" s="4">
        <v>0.1</v>
      </c>
      <c r="L62" s="1" t="s">
        <v>80</v>
      </c>
      <c r="M62" s="1" t="s">
        <v>81</v>
      </c>
      <c r="N62" s="2" t="s">
        <v>17</v>
      </c>
      <c r="S62" s="42"/>
      <c r="T62" s="45"/>
    </row>
    <row r="63" spans="1:20" x14ac:dyDescent="0.25">
      <c r="A63" s="5" t="s">
        <v>176</v>
      </c>
      <c r="B63" s="5" t="s">
        <v>177</v>
      </c>
      <c r="C63" s="5" t="s">
        <v>30</v>
      </c>
      <c r="D63" s="5" t="s">
        <v>46</v>
      </c>
      <c r="E63" s="5" t="s">
        <v>12</v>
      </c>
      <c r="F63" s="5" t="s">
        <v>5</v>
      </c>
      <c r="G63" s="5" t="s">
        <v>72</v>
      </c>
      <c r="H63" s="5">
        <v>44</v>
      </c>
      <c r="I63" s="6">
        <v>43467</v>
      </c>
      <c r="J63" s="7">
        <v>74691</v>
      </c>
      <c r="K63" s="8">
        <v>0</v>
      </c>
      <c r="L63" s="5" t="s">
        <v>80</v>
      </c>
      <c r="M63" s="5" t="s">
        <v>81</v>
      </c>
      <c r="N63" s="6">
        <v>44020</v>
      </c>
      <c r="R63">
        <v>2</v>
      </c>
      <c r="S63" s="42" t="s">
        <v>1970</v>
      </c>
      <c r="T63" s="45" t="str">
        <f>VLOOKUP($T$60,A:N,R63,FALSE)</f>
        <v>Leah Pena</v>
      </c>
    </row>
    <row r="64" spans="1:20" x14ac:dyDescent="0.25">
      <c r="A64" s="1" t="s">
        <v>178</v>
      </c>
      <c r="B64" s="1" t="s">
        <v>179</v>
      </c>
      <c r="C64" s="1" t="s">
        <v>101</v>
      </c>
      <c r="D64" s="1" t="s">
        <v>56</v>
      </c>
      <c r="E64" s="1" t="s">
        <v>36</v>
      </c>
      <c r="F64" s="1" t="s">
        <v>5</v>
      </c>
      <c r="G64" s="1" t="s">
        <v>72</v>
      </c>
      <c r="H64" s="1">
        <v>44</v>
      </c>
      <c r="I64" s="2">
        <v>39800</v>
      </c>
      <c r="J64" s="3">
        <v>92753</v>
      </c>
      <c r="K64" s="4">
        <v>0.13</v>
      </c>
      <c r="L64" s="1" t="s">
        <v>7</v>
      </c>
      <c r="M64" s="1" t="s">
        <v>47</v>
      </c>
      <c r="N64" s="2">
        <v>44371</v>
      </c>
      <c r="R64">
        <v>3</v>
      </c>
      <c r="S64" s="43" t="s">
        <v>1971</v>
      </c>
      <c r="T64" s="45" t="str">
        <f t="shared" ref="T64:T75" si="0">VLOOKUP($T$60,A:N,R64,FALSE)</f>
        <v>Enterprise Architect</v>
      </c>
    </row>
    <row r="65" spans="1:24" x14ac:dyDescent="0.25">
      <c r="A65" s="5" t="s">
        <v>180</v>
      </c>
      <c r="B65" s="5" t="s">
        <v>181</v>
      </c>
      <c r="C65" s="5" t="s">
        <v>66</v>
      </c>
      <c r="D65" s="5" t="s">
        <v>52</v>
      </c>
      <c r="E65" s="5" t="s">
        <v>22</v>
      </c>
      <c r="F65" s="5" t="s">
        <v>13</v>
      </c>
      <c r="G65" s="5" t="s">
        <v>6</v>
      </c>
      <c r="H65" s="5">
        <v>45</v>
      </c>
      <c r="I65" s="6">
        <v>41493</v>
      </c>
      <c r="J65" s="7">
        <v>236946</v>
      </c>
      <c r="K65" s="8">
        <v>0.37</v>
      </c>
      <c r="L65" s="5" t="s">
        <v>7</v>
      </c>
      <c r="M65" s="5" t="s">
        <v>8</v>
      </c>
      <c r="N65" s="6" t="s">
        <v>17</v>
      </c>
      <c r="R65">
        <v>4</v>
      </c>
      <c r="S65" s="43" t="s">
        <v>1972</v>
      </c>
      <c r="T65" s="45" t="str">
        <f t="shared" si="0"/>
        <v>IT</v>
      </c>
      <c r="X65" s="42"/>
    </row>
    <row r="66" spans="1:24" x14ac:dyDescent="0.25">
      <c r="A66" s="1" t="s">
        <v>182</v>
      </c>
      <c r="B66" s="1" t="s">
        <v>183</v>
      </c>
      <c r="C66" s="1" t="s">
        <v>42</v>
      </c>
      <c r="D66" s="1" t="s">
        <v>21</v>
      </c>
      <c r="E66" s="1" t="s">
        <v>36</v>
      </c>
      <c r="F66" s="1" t="s">
        <v>5</v>
      </c>
      <c r="G66" s="1" t="s">
        <v>6</v>
      </c>
      <c r="H66" s="1">
        <v>36</v>
      </c>
      <c r="I66" s="2">
        <v>44435</v>
      </c>
      <c r="J66" s="3">
        <v>48906</v>
      </c>
      <c r="K66" s="4">
        <v>0</v>
      </c>
      <c r="L66" s="1" t="s">
        <v>7</v>
      </c>
      <c r="M66" s="1" t="s">
        <v>43</v>
      </c>
      <c r="N66" s="2" t="s">
        <v>17</v>
      </c>
      <c r="R66">
        <v>5</v>
      </c>
      <c r="S66" s="43" t="s">
        <v>1972</v>
      </c>
      <c r="T66" s="45" t="str">
        <f t="shared" si="0"/>
        <v>Corporate</v>
      </c>
      <c r="X66" s="43"/>
    </row>
    <row r="67" spans="1:24" x14ac:dyDescent="0.25">
      <c r="A67" s="5" t="s">
        <v>184</v>
      </c>
      <c r="B67" s="5" t="s">
        <v>185</v>
      </c>
      <c r="C67" s="5" t="s">
        <v>30</v>
      </c>
      <c r="D67" s="5" t="s">
        <v>35</v>
      </c>
      <c r="E67" s="5" t="s">
        <v>36</v>
      </c>
      <c r="F67" s="5" t="s">
        <v>5</v>
      </c>
      <c r="G67" s="5" t="s">
        <v>23</v>
      </c>
      <c r="H67" s="5">
        <v>38</v>
      </c>
      <c r="I67" s="6">
        <v>39474</v>
      </c>
      <c r="J67" s="7">
        <v>80024</v>
      </c>
      <c r="K67" s="8">
        <v>0</v>
      </c>
      <c r="L67" s="5" t="s">
        <v>7</v>
      </c>
      <c r="M67" s="5" t="s">
        <v>75</v>
      </c>
      <c r="N67" s="6" t="s">
        <v>17</v>
      </c>
      <c r="R67">
        <v>6</v>
      </c>
      <c r="S67" s="43" t="s">
        <v>1973</v>
      </c>
      <c r="T67" s="45" t="str">
        <f t="shared" si="0"/>
        <v>Female</v>
      </c>
      <c r="X67" s="43"/>
    </row>
    <row r="68" spans="1:24" x14ac:dyDescent="0.25">
      <c r="A68" s="1" t="s">
        <v>186</v>
      </c>
      <c r="B68" s="1" t="s">
        <v>187</v>
      </c>
      <c r="C68" s="1" t="s">
        <v>151</v>
      </c>
      <c r="D68" s="1" t="s">
        <v>52</v>
      </c>
      <c r="E68" s="1" t="s">
        <v>22</v>
      </c>
      <c r="F68" s="1" t="s">
        <v>5</v>
      </c>
      <c r="G68" s="1" t="s">
        <v>23</v>
      </c>
      <c r="H68" s="1">
        <v>41</v>
      </c>
      <c r="I68" s="2">
        <v>40109</v>
      </c>
      <c r="J68" s="3">
        <v>54415</v>
      </c>
      <c r="K68" s="4">
        <v>0</v>
      </c>
      <c r="L68" s="1" t="s">
        <v>7</v>
      </c>
      <c r="M68" s="1" t="s">
        <v>8</v>
      </c>
      <c r="N68" s="2">
        <v>41661</v>
      </c>
      <c r="R68">
        <v>7</v>
      </c>
      <c r="S68" s="43" t="s">
        <v>1981</v>
      </c>
      <c r="T68" s="45" t="str">
        <f t="shared" si="0"/>
        <v>Latino</v>
      </c>
      <c r="X68" s="43"/>
    </row>
    <row r="69" spans="1:24" x14ac:dyDescent="0.25">
      <c r="A69" s="5" t="s">
        <v>188</v>
      </c>
      <c r="B69" s="5" t="s">
        <v>189</v>
      </c>
      <c r="C69" s="5" t="s">
        <v>39</v>
      </c>
      <c r="D69" s="5" t="s">
        <v>67</v>
      </c>
      <c r="E69" s="5" t="s">
        <v>4</v>
      </c>
      <c r="F69" s="5" t="s">
        <v>5</v>
      </c>
      <c r="G69" s="5" t="s">
        <v>14</v>
      </c>
      <c r="H69" s="5">
        <v>30</v>
      </c>
      <c r="I69" s="6">
        <v>42484</v>
      </c>
      <c r="J69" s="7">
        <v>120341</v>
      </c>
      <c r="K69" s="8">
        <v>7.0000000000000007E-2</v>
      </c>
      <c r="L69" s="5" t="s">
        <v>7</v>
      </c>
      <c r="M69" s="5" t="s">
        <v>8</v>
      </c>
      <c r="N69" s="6" t="s">
        <v>17</v>
      </c>
      <c r="R69">
        <v>8</v>
      </c>
      <c r="S69" s="43" t="s">
        <v>1974</v>
      </c>
      <c r="T69" s="45">
        <f t="shared" si="0"/>
        <v>57</v>
      </c>
      <c r="X69" s="43"/>
    </row>
    <row r="70" spans="1:24" x14ac:dyDescent="0.25">
      <c r="A70" s="1" t="s">
        <v>190</v>
      </c>
      <c r="B70" s="1" t="s">
        <v>191</v>
      </c>
      <c r="C70" s="1" t="s">
        <v>66</v>
      </c>
      <c r="D70" s="1" t="s">
        <v>3</v>
      </c>
      <c r="E70" s="1" t="s">
        <v>22</v>
      </c>
      <c r="F70" s="1" t="s">
        <v>5</v>
      </c>
      <c r="G70" s="1" t="s">
        <v>72</v>
      </c>
      <c r="H70" s="1">
        <v>43</v>
      </c>
      <c r="I70" s="2">
        <v>40029</v>
      </c>
      <c r="J70" s="3">
        <v>208415</v>
      </c>
      <c r="K70" s="4">
        <v>0.35</v>
      </c>
      <c r="L70" s="1" t="s">
        <v>7</v>
      </c>
      <c r="M70" s="1" t="s">
        <v>8</v>
      </c>
      <c r="N70" s="2" t="s">
        <v>17</v>
      </c>
      <c r="R70">
        <v>9</v>
      </c>
      <c r="S70" s="43" t="s">
        <v>1975</v>
      </c>
      <c r="T70" s="45">
        <f t="shared" si="0"/>
        <v>34337</v>
      </c>
      <c r="X70" s="43"/>
    </row>
    <row r="71" spans="1:24" x14ac:dyDescent="0.25">
      <c r="A71" s="5" t="s">
        <v>192</v>
      </c>
      <c r="B71" s="5" t="s">
        <v>193</v>
      </c>
      <c r="C71" s="5" t="s">
        <v>194</v>
      </c>
      <c r="D71" s="5" t="s">
        <v>3</v>
      </c>
      <c r="E71" s="5" t="s">
        <v>22</v>
      </c>
      <c r="F71" s="5" t="s">
        <v>5</v>
      </c>
      <c r="G71" s="5" t="s">
        <v>14</v>
      </c>
      <c r="H71" s="5">
        <v>32</v>
      </c>
      <c r="I71" s="6">
        <v>43835</v>
      </c>
      <c r="J71" s="7">
        <v>78844</v>
      </c>
      <c r="K71" s="8">
        <v>0</v>
      </c>
      <c r="L71" s="5" t="s">
        <v>7</v>
      </c>
      <c r="M71" s="5" t="s">
        <v>8</v>
      </c>
      <c r="N71" s="6" t="s">
        <v>17</v>
      </c>
      <c r="R71">
        <v>10</v>
      </c>
      <c r="S71" s="43" t="s">
        <v>1976</v>
      </c>
      <c r="T71" s="45">
        <f t="shared" si="0"/>
        <v>82872</v>
      </c>
      <c r="X71" s="43"/>
    </row>
    <row r="72" spans="1:24" x14ac:dyDescent="0.25">
      <c r="A72" s="1" t="s">
        <v>195</v>
      </c>
      <c r="B72" s="1" t="s">
        <v>196</v>
      </c>
      <c r="C72" s="1" t="s">
        <v>162</v>
      </c>
      <c r="D72" s="1" t="s">
        <v>56</v>
      </c>
      <c r="E72" s="1" t="s">
        <v>12</v>
      </c>
      <c r="F72" s="1" t="s">
        <v>13</v>
      </c>
      <c r="G72" s="1" t="s">
        <v>23</v>
      </c>
      <c r="H72" s="1">
        <v>58</v>
      </c>
      <c r="I72" s="2">
        <v>37399</v>
      </c>
      <c r="J72" s="3">
        <v>76354</v>
      </c>
      <c r="K72" s="4">
        <v>0</v>
      </c>
      <c r="L72" s="1" t="s">
        <v>7</v>
      </c>
      <c r="M72" s="1" t="s">
        <v>31</v>
      </c>
      <c r="N72" s="2">
        <v>44465</v>
      </c>
      <c r="R72">
        <v>11</v>
      </c>
      <c r="S72" s="43" t="s">
        <v>1980</v>
      </c>
      <c r="T72" s="45">
        <f t="shared" si="0"/>
        <v>0</v>
      </c>
      <c r="X72" s="43"/>
    </row>
    <row r="73" spans="1:24" x14ac:dyDescent="0.25">
      <c r="A73" s="5" t="s">
        <v>197</v>
      </c>
      <c r="B73" s="5" t="s">
        <v>198</v>
      </c>
      <c r="C73" s="5" t="s">
        <v>20</v>
      </c>
      <c r="D73" s="5" t="s">
        <v>21</v>
      </c>
      <c r="E73" s="5" t="s">
        <v>22</v>
      </c>
      <c r="F73" s="5" t="s">
        <v>5</v>
      </c>
      <c r="G73" s="5" t="s">
        <v>72</v>
      </c>
      <c r="H73" s="5">
        <v>37</v>
      </c>
      <c r="I73" s="6">
        <v>43493</v>
      </c>
      <c r="J73" s="7">
        <v>165927</v>
      </c>
      <c r="K73" s="8">
        <v>0.2</v>
      </c>
      <c r="L73" s="5" t="s">
        <v>7</v>
      </c>
      <c r="M73" s="5" t="s">
        <v>31</v>
      </c>
      <c r="N73" s="6" t="s">
        <v>17</v>
      </c>
      <c r="R73">
        <v>12</v>
      </c>
      <c r="S73" s="43" t="s">
        <v>1979</v>
      </c>
      <c r="T73" s="45" t="str">
        <f t="shared" si="0"/>
        <v>Brazil</v>
      </c>
      <c r="X73" s="43"/>
    </row>
    <row r="74" spans="1:24" x14ac:dyDescent="0.25">
      <c r="A74" s="1" t="s">
        <v>199</v>
      </c>
      <c r="B74" s="1" t="s">
        <v>200</v>
      </c>
      <c r="C74" s="1" t="s">
        <v>39</v>
      </c>
      <c r="D74" s="1" t="s">
        <v>46</v>
      </c>
      <c r="E74" s="1" t="s">
        <v>22</v>
      </c>
      <c r="F74" s="1" t="s">
        <v>5</v>
      </c>
      <c r="G74" s="1" t="s">
        <v>72</v>
      </c>
      <c r="H74" s="1">
        <v>38</v>
      </c>
      <c r="I74" s="2">
        <v>44516</v>
      </c>
      <c r="J74" s="3">
        <v>109812</v>
      </c>
      <c r="K74" s="4">
        <v>0.09</v>
      </c>
      <c r="L74" s="1" t="s">
        <v>80</v>
      </c>
      <c r="M74" s="1" t="s">
        <v>81</v>
      </c>
      <c r="N74" s="2" t="s">
        <v>17</v>
      </c>
      <c r="R74">
        <v>13</v>
      </c>
      <c r="S74" s="43" t="s">
        <v>1982</v>
      </c>
      <c r="T74" s="45" t="str">
        <f t="shared" si="0"/>
        <v>Manaus</v>
      </c>
      <c r="X74" s="43"/>
    </row>
    <row r="75" spans="1:24" x14ac:dyDescent="0.25">
      <c r="A75" s="5" t="s">
        <v>201</v>
      </c>
      <c r="B75" s="5" t="s">
        <v>202</v>
      </c>
      <c r="C75" s="5" t="s">
        <v>55</v>
      </c>
      <c r="D75" s="5" t="s">
        <v>56</v>
      </c>
      <c r="E75" s="5" t="s">
        <v>36</v>
      </c>
      <c r="F75" s="5" t="s">
        <v>13</v>
      </c>
      <c r="G75" s="5" t="s">
        <v>14</v>
      </c>
      <c r="H75" s="5">
        <v>55</v>
      </c>
      <c r="I75" s="6">
        <v>36041</v>
      </c>
      <c r="J75" s="7">
        <v>86299</v>
      </c>
      <c r="K75" s="8">
        <v>0</v>
      </c>
      <c r="L75" s="5" t="s">
        <v>7</v>
      </c>
      <c r="M75" s="5" t="s">
        <v>8</v>
      </c>
      <c r="N75" s="6" t="s">
        <v>17</v>
      </c>
      <c r="R75">
        <v>14</v>
      </c>
      <c r="S75" s="44" t="s">
        <v>1978</v>
      </c>
      <c r="T75" s="45" t="str">
        <f t="shared" si="0"/>
        <v/>
      </c>
      <c r="X75" s="43"/>
    </row>
    <row r="76" spans="1:24" x14ac:dyDescent="0.25">
      <c r="A76" s="1" t="s">
        <v>203</v>
      </c>
      <c r="B76" s="1" t="s">
        <v>204</v>
      </c>
      <c r="C76" s="1" t="s">
        <v>66</v>
      </c>
      <c r="D76" s="1" t="s">
        <v>67</v>
      </c>
      <c r="E76" s="1" t="s">
        <v>4</v>
      </c>
      <c r="F76" s="1" t="s">
        <v>13</v>
      </c>
      <c r="G76" s="1" t="s">
        <v>72</v>
      </c>
      <c r="H76" s="1">
        <v>57</v>
      </c>
      <c r="I76" s="2">
        <v>37828</v>
      </c>
      <c r="J76" s="3">
        <v>206624</v>
      </c>
      <c r="K76" s="4">
        <v>0.4</v>
      </c>
      <c r="L76" s="1" t="s">
        <v>80</v>
      </c>
      <c r="M76" s="1" t="s">
        <v>205</v>
      </c>
      <c r="N76" s="2" t="s">
        <v>17</v>
      </c>
      <c r="X76" s="43"/>
    </row>
    <row r="77" spans="1:24" x14ac:dyDescent="0.25">
      <c r="A77" s="5" t="s">
        <v>206</v>
      </c>
      <c r="B77" s="5" t="s">
        <v>207</v>
      </c>
      <c r="C77" s="5" t="s">
        <v>106</v>
      </c>
      <c r="D77" s="5" t="s">
        <v>3</v>
      </c>
      <c r="E77" s="5" t="s">
        <v>12</v>
      </c>
      <c r="F77" s="5" t="s">
        <v>13</v>
      </c>
      <c r="G77" s="5" t="s">
        <v>72</v>
      </c>
      <c r="H77" s="5">
        <v>36</v>
      </c>
      <c r="I77" s="6">
        <v>40535</v>
      </c>
      <c r="J77" s="7">
        <v>53215</v>
      </c>
      <c r="K77" s="8">
        <v>0</v>
      </c>
      <c r="L77" s="5" t="s">
        <v>80</v>
      </c>
      <c r="M77" s="5" t="s">
        <v>205</v>
      </c>
      <c r="N77" s="6">
        <v>41725</v>
      </c>
      <c r="X77" s="44"/>
    </row>
    <row r="78" spans="1:24" x14ac:dyDescent="0.25">
      <c r="A78" s="1" t="s">
        <v>208</v>
      </c>
      <c r="B78" s="1" t="s">
        <v>209</v>
      </c>
      <c r="C78" s="1" t="s">
        <v>210</v>
      </c>
      <c r="D78" s="1" t="s">
        <v>56</v>
      </c>
      <c r="E78" s="1" t="s">
        <v>4</v>
      </c>
      <c r="F78" s="1" t="s">
        <v>5</v>
      </c>
      <c r="G78" s="1" t="s">
        <v>14</v>
      </c>
      <c r="H78" s="1">
        <v>30</v>
      </c>
      <c r="I78" s="2">
        <v>42877</v>
      </c>
      <c r="J78" s="3">
        <v>86858</v>
      </c>
      <c r="K78" s="4">
        <v>0</v>
      </c>
      <c r="L78" s="1" t="s">
        <v>15</v>
      </c>
      <c r="M78" s="1" t="s">
        <v>16</v>
      </c>
      <c r="N78" s="2">
        <v>43016</v>
      </c>
    </row>
    <row r="79" spans="1:24" x14ac:dyDescent="0.25">
      <c r="A79" s="5" t="s">
        <v>211</v>
      </c>
      <c r="B79" s="5" t="s">
        <v>212</v>
      </c>
      <c r="C79" s="5" t="s">
        <v>27</v>
      </c>
      <c r="D79" s="5" t="s">
        <v>3</v>
      </c>
      <c r="E79" s="5" t="s">
        <v>12</v>
      </c>
      <c r="F79" s="5" t="s">
        <v>13</v>
      </c>
      <c r="G79" s="5" t="s">
        <v>14</v>
      </c>
      <c r="H79" s="5">
        <v>40</v>
      </c>
      <c r="I79" s="6">
        <v>39265</v>
      </c>
      <c r="J79" s="7">
        <v>93971</v>
      </c>
      <c r="K79" s="8">
        <v>0.08</v>
      </c>
      <c r="L79" s="5" t="s">
        <v>15</v>
      </c>
      <c r="M79" s="5" t="s">
        <v>16</v>
      </c>
      <c r="N79" s="6" t="s">
        <v>17</v>
      </c>
    </row>
    <row r="80" spans="1:24" x14ac:dyDescent="0.25">
      <c r="A80" s="1" t="s">
        <v>213</v>
      </c>
      <c r="B80" s="1" t="s">
        <v>214</v>
      </c>
      <c r="C80" s="1" t="s">
        <v>111</v>
      </c>
      <c r="D80" s="1" t="s">
        <v>21</v>
      </c>
      <c r="E80" s="1" t="s">
        <v>36</v>
      </c>
      <c r="F80" s="1" t="s">
        <v>13</v>
      </c>
      <c r="G80" s="1" t="s">
        <v>72</v>
      </c>
      <c r="H80" s="1">
        <v>34</v>
      </c>
      <c r="I80" s="2">
        <v>42182</v>
      </c>
      <c r="J80" s="3">
        <v>57008</v>
      </c>
      <c r="K80" s="4">
        <v>0</v>
      </c>
      <c r="L80" s="1" t="s">
        <v>7</v>
      </c>
      <c r="M80" s="1" t="s">
        <v>31</v>
      </c>
      <c r="N80" s="2" t="s">
        <v>17</v>
      </c>
    </row>
    <row r="81" spans="1:14" x14ac:dyDescent="0.25">
      <c r="A81" s="5" t="s">
        <v>215</v>
      </c>
      <c r="B81" s="5" t="s">
        <v>216</v>
      </c>
      <c r="C81" s="5" t="s">
        <v>2</v>
      </c>
      <c r="D81" s="5" t="s">
        <v>21</v>
      </c>
      <c r="E81" s="5" t="s">
        <v>12</v>
      </c>
      <c r="F81" s="5" t="s">
        <v>13</v>
      </c>
      <c r="G81" s="5" t="s">
        <v>72</v>
      </c>
      <c r="H81" s="5">
        <v>60</v>
      </c>
      <c r="I81" s="6">
        <v>42270</v>
      </c>
      <c r="J81" s="7">
        <v>141899</v>
      </c>
      <c r="K81" s="8">
        <v>0.15</v>
      </c>
      <c r="L81" s="5" t="s">
        <v>7</v>
      </c>
      <c r="M81" s="5" t="s">
        <v>31</v>
      </c>
      <c r="N81" s="6" t="s">
        <v>17</v>
      </c>
    </row>
    <row r="82" spans="1:14" x14ac:dyDescent="0.25">
      <c r="A82" s="1" t="s">
        <v>217</v>
      </c>
      <c r="B82" s="1" t="s">
        <v>218</v>
      </c>
      <c r="C82" s="1" t="s">
        <v>111</v>
      </c>
      <c r="D82" s="1" t="s">
        <v>67</v>
      </c>
      <c r="E82" s="1" t="s">
        <v>36</v>
      </c>
      <c r="F82" s="1" t="s">
        <v>13</v>
      </c>
      <c r="G82" s="1" t="s">
        <v>6</v>
      </c>
      <c r="H82" s="1">
        <v>41</v>
      </c>
      <c r="I82" s="2">
        <v>42626</v>
      </c>
      <c r="J82" s="3">
        <v>64847</v>
      </c>
      <c r="K82" s="4">
        <v>0</v>
      </c>
      <c r="L82" s="1" t="s">
        <v>7</v>
      </c>
      <c r="M82" s="1" t="s">
        <v>43</v>
      </c>
      <c r="N82" s="2" t="s">
        <v>17</v>
      </c>
    </row>
    <row r="83" spans="1:14" x14ac:dyDescent="0.25">
      <c r="A83" s="5" t="s">
        <v>219</v>
      </c>
      <c r="B83" s="5" t="s">
        <v>220</v>
      </c>
      <c r="C83" s="5" t="s">
        <v>101</v>
      </c>
      <c r="D83" s="5" t="s">
        <v>56</v>
      </c>
      <c r="E83" s="5" t="s">
        <v>4</v>
      </c>
      <c r="F83" s="5" t="s">
        <v>13</v>
      </c>
      <c r="G83" s="5" t="s">
        <v>23</v>
      </c>
      <c r="H83" s="5">
        <v>53</v>
      </c>
      <c r="I83" s="6">
        <v>33702</v>
      </c>
      <c r="J83" s="7">
        <v>116878</v>
      </c>
      <c r="K83" s="8">
        <v>0.11</v>
      </c>
      <c r="L83" s="5" t="s">
        <v>7</v>
      </c>
      <c r="M83" s="5" t="s">
        <v>43</v>
      </c>
      <c r="N83" s="6" t="s">
        <v>17</v>
      </c>
    </row>
    <row r="84" spans="1:14" x14ac:dyDescent="0.25">
      <c r="A84" s="1" t="s">
        <v>221</v>
      </c>
      <c r="B84" s="1" t="s">
        <v>222</v>
      </c>
      <c r="C84" s="1" t="s">
        <v>96</v>
      </c>
      <c r="D84" s="1" t="s">
        <v>56</v>
      </c>
      <c r="E84" s="1" t="s">
        <v>22</v>
      </c>
      <c r="F84" s="1" t="s">
        <v>13</v>
      </c>
      <c r="G84" s="1" t="s">
        <v>6</v>
      </c>
      <c r="H84" s="1">
        <v>45</v>
      </c>
      <c r="I84" s="2">
        <v>38388</v>
      </c>
      <c r="J84" s="3">
        <v>70505</v>
      </c>
      <c r="K84" s="4">
        <v>0</v>
      </c>
      <c r="L84" s="1" t="s">
        <v>7</v>
      </c>
      <c r="M84" s="1" t="s">
        <v>47</v>
      </c>
      <c r="N84" s="2" t="s">
        <v>17</v>
      </c>
    </row>
    <row r="85" spans="1:14" x14ac:dyDescent="0.25">
      <c r="A85" s="5" t="s">
        <v>223</v>
      </c>
      <c r="B85" s="5" t="s">
        <v>224</v>
      </c>
      <c r="C85" s="5" t="s">
        <v>20</v>
      </c>
      <c r="D85" s="5" t="s">
        <v>56</v>
      </c>
      <c r="E85" s="5" t="s">
        <v>4</v>
      </c>
      <c r="F85" s="5" t="s">
        <v>5</v>
      </c>
      <c r="G85" s="5" t="s">
        <v>72</v>
      </c>
      <c r="H85" s="5">
        <v>30</v>
      </c>
      <c r="I85" s="6">
        <v>42512</v>
      </c>
      <c r="J85" s="7">
        <v>189702</v>
      </c>
      <c r="K85" s="8">
        <v>0.28000000000000003</v>
      </c>
      <c r="L85" s="5" t="s">
        <v>80</v>
      </c>
      <c r="M85" s="5" t="s">
        <v>81</v>
      </c>
      <c r="N85" s="6">
        <v>44186</v>
      </c>
    </row>
    <row r="86" spans="1:14" x14ac:dyDescent="0.25">
      <c r="A86" s="1" t="s">
        <v>225</v>
      </c>
      <c r="B86" s="1" t="s">
        <v>226</v>
      </c>
      <c r="C86" s="1" t="s">
        <v>20</v>
      </c>
      <c r="D86" s="1" t="s">
        <v>46</v>
      </c>
      <c r="E86" s="1" t="s">
        <v>22</v>
      </c>
      <c r="F86" s="1" t="s">
        <v>13</v>
      </c>
      <c r="G86" s="1" t="s">
        <v>23</v>
      </c>
      <c r="H86" s="1">
        <v>26</v>
      </c>
      <c r="I86" s="2">
        <v>44040</v>
      </c>
      <c r="J86" s="3">
        <v>180664</v>
      </c>
      <c r="K86" s="4">
        <v>0.27</v>
      </c>
      <c r="L86" s="1" t="s">
        <v>7</v>
      </c>
      <c r="M86" s="1" t="s">
        <v>24</v>
      </c>
      <c r="N86" s="2" t="s">
        <v>17</v>
      </c>
    </row>
    <row r="87" spans="1:14" x14ac:dyDescent="0.25">
      <c r="A87" s="5" t="s">
        <v>227</v>
      </c>
      <c r="B87" s="5" t="s">
        <v>228</v>
      </c>
      <c r="C87" s="5" t="s">
        <v>171</v>
      </c>
      <c r="D87" s="5" t="s">
        <v>52</v>
      </c>
      <c r="E87" s="5" t="s">
        <v>12</v>
      </c>
      <c r="F87" s="5" t="s">
        <v>5</v>
      </c>
      <c r="G87" s="5" t="s">
        <v>14</v>
      </c>
      <c r="H87" s="5">
        <v>45</v>
      </c>
      <c r="I87" s="6">
        <v>37972</v>
      </c>
      <c r="J87" s="7">
        <v>48345</v>
      </c>
      <c r="K87" s="8">
        <v>0</v>
      </c>
      <c r="L87" s="5" t="s">
        <v>15</v>
      </c>
      <c r="M87" s="5" t="s">
        <v>121</v>
      </c>
      <c r="N87" s="6" t="s">
        <v>17</v>
      </c>
    </row>
    <row r="88" spans="1:14" x14ac:dyDescent="0.25">
      <c r="A88" s="1" t="s">
        <v>229</v>
      </c>
      <c r="B88" s="1" t="s">
        <v>230</v>
      </c>
      <c r="C88" s="1" t="s">
        <v>20</v>
      </c>
      <c r="D88" s="1" t="s">
        <v>52</v>
      </c>
      <c r="E88" s="1" t="s">
        <v>12</v>
      </c>
      <c r="F88" s="1" t="s">
        <v>13</v>
      </c>
      <c r="G88" s="1" t="s">
        <v>14</v>
      </c>
      <c r="H88" s="1">
        <v>42</v>
      </c>
      <c r="I88" s="2">
        <v>41655</v>
      </c>
      <c r="J88" s="3">
        <v>152214</v>
      </c>
      <c r="K88" s="4">
        <v>0.3</v>
      </c>
      <c r="L88" s="1" t="s">
        <v>15</v>
      </c>
      <c r="M88" s="1" t="s">
        <v>93</v>
      </c>
      <c r="N88" s="2" t="s">
        <v>17</v>
      </c>
    </row>
    <row r="89" spans="1:14" x14ac:dyDescent="0.25">
      <c r="A89" s="5" t="s">
        <v>231</v>
      </c>
      <c r="B89" s="5" t="s">
        <v>232</v>
      </c>
      <c r="C89" s="5" t="s">
        <v>194</v>
      </c>
      <c r="D89" s="5" t="s">
        <v>3</v>
      </c>
      <c r="E89" s="5" t="s">
        <v>36</v>
      </c>
      <c r="F89" s="5" t="s">
        <v>5</v>
      </c>
      <c r="G89" s="5" t="s">
        <v>72</v>
      </c>
      <c r="H89" s="5">
        <v>41</v>
      </c>
      <c r="I89" s="6">
        <v>39931</v>
      </c>
      <c r="J89" s="7">
        <v>69803</v>
      </c>
      <c r="K89" s="8">
        <v>0</v>
      </c>
      <c r="L89" s="5" t="s">
        <v>80</v>
      </c>
      <c r="M89" s="5" t="s">
        <v>81</v>
      </c>
      <c r="N89" s="6" t="s">
        <v>17</v>
      </c>
    </row>
    <row r="90" spans="1:14" x14ac:dyDescent="0.25">
      <c r="A90" s="1" t="s">
        <v>233</v>
      </c>
      <c r="B90" s="1" t="s">
        <v>234</v>
      </c>
      <c r="C90" s="1" t="s">
        <v>235</v>
      </c>
      <c r="D90" s="1" t="s">
        <v>3</v>
      </c>
      <c r="E90" s="1" t="s">
        <v>36</v>
      </c>
      <c r="F90" s="1" t="s">
        <v>5</v>
      </c>
      <c r="G90" s="1" t="s">
        <v>72</v>
      </c>
      <c r="H90" s="1">
        <v>48</v>
      </c>
      <c r="I90" s="2">
        <v>43650</v>
      </c>
      <c r="J90" s="3">
        <v>76588</v>
      </c>
      <c r="K90" s="4">
        <v>0</v>
      </c>
      <c r="L90" s="1" t="s">
        <v>80</v>
      </c>
      <c r="M90" s="1" t="s">
        <v>86</v>
      </c>
      <c r="N90" s="2" t="s">
        <v>17</v>
      </c>
    </row>
    <row r="91" spans="1:14" x14ac:dyDescent="0.25">
      <c r="A91" s="5" t="s">
        <v>236</v>
      </c>
      <c r="B91" s="5" t="s">
        <v>237</v>
      </c>
      <c r="C91" s="5" t="s">
        <v>238</v>
      </c>
      <c r="D91" s="5" t="s">
        <v>3</v>
      </c>
      <c r="E91" s="5" t="s">
        <v>12</v>
      </c>
      <c r="F91" s="5" t="s">
        <v>13</v>
      </c>
      <c r="G91" s="5" t="s">
        <v>23</v>
      </c>
      <c r="H91" s="5">
        <v>29</v>
      </c>
      <c r="I91" s="6">
        <v>43444</v>
      </c>
      <c r="J91" s="7">
        <v>84596</v>
      </c>
      <c r="K91" s="8">
        <v>0</v>
      </c>
      <c r="L91" s="5" t="s">
        <v>7</v>
      </c>
      <c r="M91" s="5" t="s">
        <v>43</v>
      </c>
      <c r="N91" s="6" t="s">
        <v>17</v>
      </c>
    </row>
    <row r="92" spans="1:14" x14ac:dyDescent="0.25">
      <c r="A92" s="1" t="s">
        <v>239</v>
      </c>
      <c r="B92" s="1" t="s">
        <v>240</v>
      </c>
      <c r="C92" s="1" t="s">
        <v>39</v>
      </c>
      <c r="D92" s="1" t="s">
        <v>67</v>
      </c>
      <c r="E92" s="1" t="s">
        <v>4</v>
      </c>
      <c r="F92" s="1" t="s">
        <v>13</v>
      </c>
      <c r="G92" s="1" t="s">
        <v>14</v>
      </c>
      <c r="H92" s="1">
        <v>27</v>
      </c>
      <c r="I92" s="2">
        <v>43368</v>
      </c>
      <c r="J92" s="3">
        <v>114441</v>
      </c>
      <c r="K92" s="4">
        <v>0.1</v>
      </c>
      <c r="L92" s="1" t="s">
        <v>15</v>
      </c>
      <c r="M92" s="1" t="s">
        <v>16</v>
      </c>
      <c r="N92" s="2">
        <v>43821</v>
      </c>
    </row>
    <row r="93" spans="1:14" x14ac:dyDescent="0.25">
      <c r="A93" s="5" t="s">
        <v>241</v>
      </c>
      <c r="B93" s="5" t="s">
        <v>242</v>
      </c>
      <c r="C93" s="5" t="s">
        <v>2</v>
      </c>
      <c r="D93" s="5" t="s">
        <v>21</v>
      </c>
      <c r="E93" s="5" t="s">
        <v>22</v>
      </c>
      <c r="F93" s="5" t="s">
        <v>5</v>
      </c>
      <c r="G93" s="5" t="s">
        <v>14</v>
      </c>
      <c r="H93" s="5">
        <v>33</v>
      </c>
      <c r="I93" s="6">
        <v>43211</v>
      </c>
      <c r="J93" s="7">
        <v>140402</v>
      </c>
      <c r="K93" s="8">
        <v>0.15</v>
      </c>
      <c r="L93" s="5" t="s">
        <v>15</v>
      </c>
      <c r="M93" s="5" t="s">
        <v>93</v>
      </c>
      <c r="N93" s="6" t="s">
        <v>17</v>
      </c>
    </row>
    <row r="94" spans="1:14" x14ac:dyDescent="0.25">
      <c r="A94" s="1" t="s">
        <v>243</v>
      </c>
      <c r="B94" s="1" t="s">
        <v>244</v>
      </c>
      <c r="C94" s="1" t="s">
        <v>111</v>
      </c>
      <c r="D94" s="1" t="s">
        <v>21</v>
      </c>
      <c r="E94" s="1" t="s">
        <v>36</v>
      </c>
      <c r="F94" s="1" t="s">
        <v>5</v>
      </c>
      <c r="G94" s="1" t="s">
        <v>72</v>
      </c>
      <c r="H94" s="1">
        <v>26</v>
      </c>
      <c r="I94" s="2">
        <v>43578</v>
      </c>
      <c r="J94" s="3">
        <v>59817</v>
      </c>
      <c r="K94" s="4">
        <v>0</v>
      </c>
      <c r="L94" s="1" t="s">
        <v>80</v>
      </c>
      <c r="M94" s="1" t="s">
        <v>205</v>
      </c>
      <c r="N94" s="2" t="s">
        <v>17</v>
      </c>
    </row>
    <row r="95" spans="1:14" x14ac:dyDescent="0.25">
      <c r="A95" s="5" t="s">
        <v>245</v>
      </c>
      <c r="B95" s="5" t="s">
        <v>246</v>
      </c>
      <c r="C95" s="5" t="s">
        <v>34</v>
      </c>
      <c r="D95" s="5" t="s">
        <v>35</v>
      </c>
      <c r="E95" s="5" t="s">
        <v>12</v>
      </c>
      <c r="F95" s="5" t="s">
        <v>13</v>
      </c>
      <c r="G95" s="5" t="s">
        <v>14</v>
      </c>
      <c r="H95" s="5">
        <v>31</v>
      </c>
      <c r="I95" s="6">
        <v>42938</v>
      </c>
      <c r="J95" s="7">
        <v>55854</v>
      </c>
      <c r="K95" s="8">
        <v>0</v>
      </c>
      <c r="L95" s="5" t="s">
        <v>7</v>
      </c>
      <c r="M95" s="5" t="s">
        <v>47</v>
      </c>
      <c r="N95" s="6" t="s">
        <v>17</v>
      </c>
    </row>
    <row r="96" spans="1:14" x14ac:dyDescent="0.25">
      <c r="A96" s="1" t="s">
        <v>247</v>
      </c>
      <c r="B96" s="1" t="s">
        <v>248</v>
      </c>
      <c r="C96" s="1" t="s">
        <v>130</v>
      </c>
      <c r="D96" s="1" t="s">
        <v>52</v>
      </c>
      <c r="E96" s="1" t="s">
        <v>4</v>
      </c>
      <c r="F96" s="1" t="s">
        <v>13</v>
      </c>
      <c r="G96" s="1" t="s">
        <v>14</v>
      </c>
      <c r="H96" s="1">
        <v>53</v>
      </c>
      <c r="I96" s="2">
        <v>37576</v>
      </c>
      <c r="J96" s="3">
        <v>95998</v>
      </c>
      <c r="K96" s="4">
        <v>0</v>
      </c>
      <c r="L96" s="1" t="s">
        <v>7</v>
      </c>
      <c r="M96" s="1" t="s">
        <v>8</v>
      </c>
      <c r="N96" s="2" t="s">
        <v>17</v>
      </c>
    </row>
    <row r="97" spans="1:14" x14ac:dyDescent="0.25">
      <c r="A97" s="5" t="s">
        <v>249</v>
      </c>
      <c r="B97" s="5" t="s">
        <v>250</v>
      </c>
      <c r="C97" s="5" t="s">
        <v>2</v>
      </c>
      <c r="D97" s="5" t="s">
        <v>35</v>
      </c>
      <c r="E97" s="5" t="s">
        <v>12</v>
      </c>
      <c r="F97" s="5" t="s">
        <v>5</v>
      </c>
      <c r="G97" s="5" t="s">
        <v>14</v>
      </c>
      <c r="H97" s="5">
        <v>34</v>
      </c>
      <c r="I97" s="6">
        <v>42116</v>
      </c>
      <c r="J97" s="7">
        <v>154941</v>
      </c>
      <c r="K97" s="8">
        <v>0.13</v>
      </c>
      <c r="L97" s="5" t="s">
        <v>7</v>
      </c>
      <c r="M97" s="5" t="s">
        <v>31</v>
      </c>
      <c r="N97" s="6" t="s">
        <v>17</v>
      </c>
    </row>
    <row r="98" spans="1:14" x14ac:dyDescent="0.25">
      <c r="A98" s="1" t="s">
        <v>251</v>
      </c>
      <c r="B98" s="1" t="s">
        <v>159</v>
      </c>
      <c r="C98" s="1" t="s">
        <v>66</v>
      </c>
      <c r="D98" s="1" t="s">
        <v>21</v>
      </c>
      <c r="E98" s="1" t="s">
        <v>22</v>
      </c>
      <c r="F98" s="1" t="s">
        <v>5</v>
      </c>
      <c r="G98" s="1" t="s">
        <v>14</v>
      </c>
      <c r="H98" s="1">
        <v>54</v>
      </c>
      <c r="I98" s="2">
        <v>40734</v>
      </c>
      <c r="J98" s="3">
        <v>247022</v>
      </c>
      <c r="K98" s="4">
        <v>0.3</v>
      </c>
      <c r="L98" s="1" t="s">
        <v>15</v>
      </c>
      <c r="M98" s="1" t="s">
        <v>93</v>
      </c>
      <c r="N98" s="2" t="s">
        <v>17</v>
      </c>
    </row>
    <row r="99" spans="1:14" x14ac:dyDescent="0.25">
      <c r="A99" s="5" t="s">
        <v>252</v>
      </c>
      <c r="B99" s="5" t="s">
        <v>253</v>
      </c>
      <c r="C99" s="5" t="s">
        <v>235</v>
      </c>
      <c r="D99" s="5" t="s">
        <v>3</v>
      </c>
      <c r="E99" s="5" t="s">
        <v>12</v>
      </c>
      <c r="F99" s="5" t="s">
        <v>5</v>
      </c>
      <c r="G99" s="5" t="s">
        <v>72</v>
      </c>
      <c r="H99" s="5">
        <v>32</v>
      </c>
      <c r="I99" s="6">
        <v>44474</v>
      </c>
      <c r="J99" s="7">
        <v>88072</v>
      </c>
      <c r="K99" s="8">
        <v>0</v>
      </c>
      <c r="L99" s="5" t="s">
        <v>80</v>
      </c>
      <c r="M99" s="5" t="s">
        <v>205</v>
      </c>
      <c r="N99" s="6" t="s">
        <v>17</v>
      </c>
    </row>
    <row r="100" spans="1:14" x14ac:dyDescent="0.25">
      <c r="A100" s="1" t="s">
        <v>254</v>
      </c>
      <c r="B100" s="1" t="s">
        <v>255</v>
      </c>
      <c r="C100" s="1" t="s">
        <v>27</v>
      </c>
      <c r="D100" s="1" t="s">
        <v>3</v>
      </c>
      <c r="E100" s="1" t="s">
        <v>4</v>
      </c>
      <c r="F100" s="1" t="s">
        <v>13</v>
      </c>
      <c r="G100" s="1" t="s">
        <v>14</v>
      </c>
      <c r="H100" s="1">
        <v>28</v>
      </c>
      <c r="I100" s="2">
        <v>43977</v>
      </c>
      <c r="J100" s="3">
        <v>67925</v>
      </c>
      <c r="K100" s="4">
        <v>0.08</v>
      </c>
      <c r="L100" s="1" t="s">
        <v>15</v>
      </c>
      <c r="M100" s="1" t="s">
        <v>61</v>
      </c>
      <c r="N100" s="2" t="s">
        <v>17</v>
      </c>
    </row>
    <row r="101" spans="1:14" x14ac:dyDescent="0.25">
      <c r="A101" s="5" t="s">
        <v>256</v>
      </c>
      <c r="B101" s="5" t="s">
        <v>257</v>
      </c>
      <c r="C101" s="5" t="s">
        <v>66</v>
      </c>
      <c r="D101" s="5" t="s">
        <v>35</v>
      </c>
      <c r="E101" s="5" t="s">
        <v>12</v>
      </c>
      <c r="F101" s="5" t="s">
        <v>5</v>
      </c>
      <c r="G101" s="5" t="s">
        <v>23</v>
      </c>
      <c r="H101" s="5">
        <v>31</v>
      </c>
      <c r="I101" s="6">
        <v>44063</v>
      </c>
      <c r="J101" s="7">
        <v>219693</v>
      </c>
      <c r="K101" s="8">
        <v>0.3</v>
      </c>
      <c r="L101" s="5" t="s">
        <v>7</v>
      </c>
      <c r="M101" s="5" t="s">
        <v>47</v>
      </c>
      <c r="N101" s="6" t="s">
        <v>17</v>
      </c>
    </row>
    <row r="102" spans="1:14" x14ac:dyDescent="0.25">
      <c r="A102" s="1" t="s">
        <v>258</v>
      </c>
      <c r="B102" s="1" t="s">
        <v>259</v>
      </c>
      <c r="C102" s="1" t="s">
        <v>210</v>
      </c>
      <c r="D102" s="1" t="s">
        <v>56</v>
      </c>
      <c r="E102" s="1" t="s">
        <v>4</v>
      </c>
      <c r="F102" s="1" t="s">
        <v>5</v>
      </c>
      <c r="G102" s="1" t="s">
        <v>23</v>
      </c>
      <c r="H102" s="1">
        <v>45</v>
      </c>
      <c r="I102" s="2">
        <v>41386</v>
      </c>
      <c r="J102" s="3">
        <v>61773</v>
      </c>
      <c r="K102" s="4">
        <v>0</v>
      </c>
      <c r="L102" s="1" t="s">
        <v>7</v>
      </c>
      <c r="M102" s="1" t="s">
        <v>8</v>
      </c>
      <c r="N102" s="2" t="s">
        <v>17</v>
      </c>
    </row>
    <row r="103" spans="1:14" x14ac:dyDescent="0.25">
      <c r="A103" s="5" t="s">
        <v>260</v>
      </c>
      <c r="B103" s="5" t="s">
        <v>261</v>
      </c>
      <c r="C103" s="5" t="s">
        <v>27</v>
      </c>
      <c r="D103" s="5" t="s">
        <v>3</v>
      </c>
      <c r="E103" s="5" t="s">
        <v>22</v>
      </c>
      <c r="F103" s="5" t="s">
        <v>5</v>
      </c>
      <c r="G103" s="5" t="s">
        <v>14</v>
      </c>
      <c r="H103" s="5">
        <v>48</v>
      </c>
      <c r="I103" s="6">
        <v>39091</v>
      </c>
      <c r="J103" s="7">
        <v>74546</v>
      </c>
      <c r="K103" s="8">
        <v>0.09</v>
      </c>
      <c r="L103" s="5" t="s">
        <v>7</v>
      </c>
      <c r="M103" s="5" t="s">
        <v>8</v>
      </c>
      <c r="N103" s="6" t="s">
        <v>17</v>
      </c>
    </row>
    <row r="104" spans="1:14" x14ac:dyDescent="0.25">
      <c r="A104" s="1" t="s">
        <v>262</v>
      </c>
      <c r="B104" s="1" t="s">
        <v>263</v>
      </c>
      <c r="C104" s="1" t="s">
        <v>264</v>
      </c>
      <c r="D104" s="1" t="s">
        <v>56</v>
      </c>
      <c r="E104" s="1" t="s">
        <v>22</v>
      </c>
      <c r="F104" s="1" t="s">
        <v>13</v>
      </c>
      <c r="G104" s="1" t="s">
        <v>6</v>
      </c>
      <c r="H104" s="1">
        <v>56</v>
      </c>
      <c r="I104" s="2">
        <v>42031</v>
      </c>
      <c r="J104" s="3">
        <v>62575</v>
      </c>
      <c r="K104" s="4">
        <v>0</v>
      </c>
      <c r="L104" s="1" t="s">
        <v>7</v>
      </c>
      <c r="M104" s="1" t="s">
        <v>43</v>
      </c>
      <c r="N104" s="2" t="s">
        <v>17</v>
      </c>
    </row>
    <row r="105" spans="1:14" x14ac:dyDescent="0.25">
      <c r="A105" s="5" t="s">
        <v>265</v>
      </c>
      <c r="B105" s="5" t="s">
        <v>266</v>
      </c>
      <c r="C105" s="5" t="s">
        <v>20</v>
      </c>
      <c r="D105" s="5" t="s">
        <v>52</v>
      </c>
      <c r="E105" s="5" t="s">
        <v>36</v>
      </c>
      <c r="F105" s="5" t="s">
        <v>5</v>
      </c>
      <c r="G105" s="5" t="s">
        <v>14</v>
      </c>
      <c r="H105" s="5">
        <v>27</v>
      </c>
      <c r="I105" s="6">
        <v>44250</v>
      </c>
      <c r="J105" s="7">
        <v>199041</v>
      </c>
      <c r="K105" s="8">
        <v>0.16</v>
      </c>
      <c r="L105" s="5" t="s">
        <v>15</v>
      </c>
      <c r="M105" s="5" t="s">
        <v>93</v>
      </c>
      <c r="N105" s="6" t="s">
        <v>17</v>
      </c>
    </row>
    <row r="106" spans="1:14" x14ac:dyDescent="0.25">
      <c r="A106" s="1" t="s">
        <v>267</v>
      </c>
      <c r="B106" s="1" t="s">
        <v>268</v>
      </c>
      <c r="C106" s="1" t="s">
        <v>111</v>
      </c>
      <c r="D106" s="1" t="s">
        <v>46</v>
      </c>
      <c r="E106" s="1" t="s">
        <v>22</v>
      </c>
      <c r="F106" s="1" t="s">
        <v>13</v>
      </c>
      <c r="G106" s="1" t="s">
        <v>23</v>
      </c>
      <c r="H106" s="1">
        <v>55</v>
      </c>
      <c r="I106" s="2">
        <v>39177</v>
      </c>
      <c r="J106" s="3">
        <v>52310</v>
      </c>
      <c r="K106" s="4">
        <v>0</v>
      </c>
      <c r="L106" s="1" t="s">
        <v>7</v>
      </c>
      <c r="M106" s="1" t="s">
        <v>43</v>
      </c>
      <c r="N106" s="2">
        <v>43385</v>
      </c>
    </row>
    <row r="107" spans="1:14" x14ac:dyDescent="0.25">
      <c r="A107" s="5" t="s">
        <v>269</v>
      </c>
      <c r="B107" s="5" t="s">
        <v>270</v>
      </c>
      <c r="C107" s="5" t="s">
        <v>2</v>
      </c>
      <c r="D107" s="5" t="s">
        <v>21</v>
      </c>
      <c r="E107" s="5" t="s">
        <v>22</v>
      </c>
      <c r="F107" s="5" t="s">
        <v>13</v>
      </c>
      <c r="G107" s="5" t="s">
        <v>6</v>
      </c>
      <c r="H107" s="5">
        <v>64</v>
      </c>
      <c r="I107" s="6">
        <v>41454</v>
      </c>
      <c r="J107" s="7">
        <v>159571</v>
      </c>
      <c r="K107" s="8">
        <v>0.1</v>
      </c>
      <c r="L107" s="5" t="s">
        <v>7</v>
      </c>
      <c r="M107" s="5" t="s">
        <v>75</v>
      </c>
      <c r="N107" s="6" t="s">
        <v>17</v>
      </c>
    </row>
    <row r="108" spans="1:14" x14ac:dyDescent="0.25">
      <c r="A108" s="1" t="s">
        <v>271</v>
      </c>
      <c r="B108" s="1" t="s">
        <v>272</v>
      </c>
      <c r="C108" s="1" t="s">
        <v>162</v>
      </c>
      <c r="D108" s="1" t="s">
        <v>56</v>
      </c>
      <c r="E108" s="1" t="s">
        <v>4</v>
      </c>
      <c r="F108" s="1" t="s">
        <v>5</v>
      </c>
      <c r="G108" s="1" t="s">
        <v>72</v>
      </c>
      <c r="H108" s="1">
        <v>50</v>
      </c>
      <c r="I108" s="2">
        <v>35726</v>
      </c>
      <c r="J108" s="3">
        <v>91763</v>
      </c>
      <c r="K108" s="4">
        <v>0</v>
      </c>
      <c r="L108" s="1" t="s">
        <v>7</v>
      </c>
      <c r="M108" s="1" t="s">
        <v>47</v>
      </c>
      <c r="N108" s="2" t="s">
        <v>17</v>
      </c>
    </row>
    <row r="109" spans="1:14" x14ac:dyDescent="0.25">
      <c r="A109" s="5" t="s">
        <v>273</v>
      </c>
      <c r="B109" s="5" t="s">
        <v>274</v>
      </c>
      <c r="C109" s="5" t="s">
        <v>264</v>
      </c>
      <c r="D109" s="5" t="s">
        <v>56</v>
      </c>
      <c r="E109" s="5" t="s">
        <v>36</v>
      </c>
      <c r="F109" s="5" t="s">
        <v>5</v>
      </c>
      <c r="G109" s="5" t="s">
        <v>23</v>
      </c>
      <c r="H109" s="5">
        <v>51</v>
      </c>
      <c r="I109" s="6">
        <v>35055</v>
      </c>
      <c r="J109" s="7">
        <v>96475</v>
      </c>
      <c r="K109" s="8">
        <v>0</v>
      </c>
      <c r="L109" s="5" t="s">
        <v>7</v>
      </c>
      <c r="M109" s="5" t="s">
        <v>47</v>
      </c>
      <c r="N109" s="6" t="s">
        <v>17</v>
      </c>
    </row>
    <row r="110" spans="1:14" x14ac:dyDescent="0.25">
      <c r="A110" s="1" t="s">
        <v>275</v>
      </c>
      <c r="B110" s="1" t="s">
        <v>276</v>
      </c>
      <c r="C110" s="1" t="s">
        <v>55</v>
      </c>
      <c r="D110" s="1" t="s">
        <v>56</v>
      </c>
      <c r="E110" s="1" t="s">
        <v>12</v>
      </c>
      <c r="F110" s="1" t="s">
        <v>13</v>
      </c>
      <c r="G110" s="1" t="s">
        <v>23</v>
      </c>
      <c r="H110" s="1">
        <v>36</v>
      </c>
      <c r="I110" s="2">
        <v>42706</v>
      </c>
      <c r="J110" s="3">
        <v>113781</v>
      </c>
      <c r="K110" s="4">
        <v>0</v>
      </c>
      <c r="L110" s="1" t="s">
        <v>7</v>
      </c>
      <c r="M110" s="1" t="s">
        <v>75</v>
      </c>
      <c r="N110" s="2" t="s">
        <v>17</v>
      </c>
    </row>
    <row r="111" spans="1:14" x14ac:dyDescent="0.25">
      <c r="A111" s="5" t="s">
        <v>277</v>
      </c>
      <c r="B111" s="5" t="s">
        <v>278</v>
      </c>
      <c r="C111" s="5" t="s">
        <v>20</v>
      </c>
      <c r="D111" s="5" t="s">
        <v>21</v>
      </c>
      <c r="E111" s="5" t="s">
        <v>4</v>
      </c>
      <c r="F111" s="5" t="s">
        <v>13</v>
      </c>
      <c r="G111" s="5" t="s">
        <v>14</v>
      </c>
      <c r="H111" s="5">
        <v>42</v>
      </c>
      <c r="I111" s="6">
        <v>37636</v>
      </c>
      <c r="J111" s="7">
        <v>166599</v>
      </c>
      <c r="K111" s="8">
        <v>0.26</v>
      </c>
      <c r="L111" s="5" t="s">
        <v>7</v>
      </c>
      <c r="M111" s="5" t="s">
        <v>8</v>
      </c>
      <c r="N111" s="6" t="s">
        <v>17</v>
      </c>
    </row>
    <row r="112" spans="1:14" x14ac:dyDescent="0.25">
      <c r="A112" s="1" t="s">
        <v>279</v>
      </c>
      <c r="B112" s="1" t="s">
        <v>280</v>
      </c>
      <c r="C112" s="1" t="s">
        <v>281</v>
      </c>
      <c r="D112" s="1" t="s">
        <v>35</v>
      </c>
      <c r="E112" s="1" t="s">
        <v>36</v>
      </c>
      <c r="F112" s="1" t="s">
        <v>5</v>
      </c>
      <c r="G112" s="1" t="s">
        <v>14</v>
      </c>
      <c r="H112" s="1">
        <v>41</v>
      </c>
      <c r="I112" s="2">
        <v>38398</v>
      </c>
      <c r="J112" s="3">
        <v>95372</v>
      </c>
      <c r="K112" s="4">
        <v>0</v>
      </c>
      <c r="L112" s="1" t="s">
        <v>15</v>
      </c>
      <c r="M112" s="1" t="s">
        <v>61</v>
      </c>
      <c r="N112" s="2" t="s">
        <v>17</v>
      </c>
    </row>
    <row r="113" spans="1:14" x14ac:dyDescent="0.25">
      <c r="A113" s="5" t="s">
        <v>282</v>
      </c>
      <c r="B113" s="5" t="s">
        <v>283</v>
      </c>
      <c r="C113" s="5" t="s">
        <v>20</v>
      </c>
      <c r="D113" s="5" t="s">
        <v>3</v>
      </c>
      <c r="E113" s="5" t="s">
        <v>4</v>
      </c>
      <c r="F113" s="5" t="s">
        <v>5</v>
      </c>
      <c r="G113" s="5" t="s">
        <v>14</v>
      </c>
      <c r="H113" s="5">
        <v>29</v>
      </c>
      <c r="I113" s="6">
        <v>44052</v>
      </c>
      <c r="J113" s="7">
        <v>161203</v>
      </c>
      <c r="K113" s="8">
        <v>0.15</v>
      </c>
      <c r="L113" s="5" t="s">
        <v>15</v>
      </c>
      <c r="M113" s="5" t="s">
        <v>121</v>
      </c>
      <c r="N113" s="6" t="s">
        <v>17</v>
      </c>
    </row>
    <row r="114" spans="1:14" x14ac:dyDescent="0.25">
      <c r="A114" s="1" t="s">
        <v>284</v>
      </c>
      <c r="B114" s="1" t="s">
        <v>285</v>
      </c>
      <c r="C114" s="1" t="s">
        <v>286</v>
      </c>
      <c r="D114" s="1" t="s">
        <v>3</v>
      </c>
      <c r="E114" s="1" t="s">
        <v>12</v>
      </c>
      <c r="F114" s="1" t="s">
        <v>5</v>
      </c>
      <c r="G114" s="1" t="s">
        <v>23</v>
      </c>
      <c r="H114" s="1">
        <v>44</v>
      </c>
      <c r="I114" s="2">
        <v>39064</v>
      </c>
      <c r="J114" s="3">
        <v>74738</v>
      </c>
      <c r="K114" s="4">
        <v>0</v>
      </c>
      <c r="L114" s="1" t="s">
        <v>7</v>
      </c>
      <c r="M114" s="1" t="s">
        <v>43</v>
      </c>
      <c r="N114" s="2" t="s">
        <v>17</v>
      </c>
    </row>
    <row r="115" spans="1:14" x14ac:dyDescent="0.25">
      <c r="A115" s="5" t="s">
        <v>287</v>
      </c>
      <c r="B115" s="5" t="s">
        <v>288</v>
      </c>
      <c r="C115" s="5" t="s">
        <v>20</v>
      </c>
      <c r="D115" s="5" t="s">
        <v>35</v>
      </c>
      <c r="E115" s="5" t="s">
        <v>4</v>
      </c>
      <c r="F115" s="5" t="s">
        <v>5</v>
      </c>
      <c r="G115" s="5" t="s">
        <v>14</v>
      </c>
      <c r="H115" s="5">
        <v>41</v>
      </c>
      <c r="I115" s="6">
        <v>43322</v>
      </c>
      <c r="J115" s="7">
        <v>171173</v>
      </c>
      <c r="K115" s="8">
        <v>0.21</v>
      </c>
      <c r="L115" s="5" t="s">
        <v>7</v>
      </c>
      <c r="M115" s="5" t="s">
        <v>75</v>
      </c>
      <c r="N115" s="6" t="s">
        <v>17</v>
      </c>
    </row>
    <row r="116" spans="1:14" x14ac:dyDescent="0.25">
      <c r="A116" s="1" t="s">
        <v>289</v>
      </c>
      <c r="B116" s="1" t="s">
        <v>290</v>
      </c>
      <c r="C116" s="1" t="s">
        <v>66</v>
      </c>
      <c r="D116" s="1" t="s">
        <v>35</v>
      </c>
      <c r="E116" s="1" t="s">
        <v>36</v>
      </c>
      <c r="F116" s="1" t="s">
        <v>13</v>
      </c>
      <c r="G116" s="1" t="s">
        <v>72</v>
      </c>
      <c r="H116" s="1">
        <v>61</v>
      </c>
      <c r="I116" s="2">
        <v>43732</v>
      </c>
      <c r="J116" s="3">
        <v>201464</v>
      </c>
      <c r="K116" s="4">
        <v>0.37</v>
      </c>
      <c r="L116" s="1" t="s">
        <v>7</v>
      </c>
      <c r="M116" s="1" t="s">
        <v>24</v>
      </c>
      <c r="N116" s="2" t="s">
        <v>17</v>
      </c>
    </row>
    <row r="117" spans="1:14" x14ac:dyDescent="0.25">
      <c r="A117" s="5" t="s">
        <v>291</v>
      </c>
      <c r="B117" s="5" t="s">
        <v>292</v>
      </c>
      <c r="C117" s="5" t="s">
        <v>20</v>
      </c>
      <c r="D117" s="5" t="s">
        <v>52</v>
      </c>
      <c r="E117" s="5" t="s">
        <v>36</v>
      </c>
      <c r="F117" s="5" t="s">
        <v>13</v>
      </c>
      <c r="G117" s="5" t="s">
        <v>23</v>
      </c>
      <c r="H117" s="5">
        <v>50</v>
      </c>
      <c r="I117" s="6">
        <v>35998</v>
      </c>
      <c r="J117" s="7">
        <v>174895</v>
      </c>
      <c r="K117" s="8">
        <v>0.15</v>
      </c>
      <c r="L117" s="5" t="s">
        <v>7</v>
      </c>
      <c r="M117" s="5" t="s">
        <v>24</v>
      </c>
      <c r="N117" s="6" t="s">
        <v>17</v>
      </c>
    </row>
    <row r="118" spans="1:14" x14ac:dyDescent="0.25">
      <c r="A118" s="1" t="s">
        <v>293</v>
      </c>
      <c r="B118" s="1" t="s">
        <v>294</v>
      </c>
      <c r="C118" s="1" t="s">
        <v>2</v>
      </c>
      <c r="D118" s="1" t="s">
        <v>3</v>
      </c>
      <c r="E118" s="1" t="s">
        <v>12</v>
      </c>
      <c r="F118" s="1" t="s">
        <v>5</v>
      </c>
      <c r="G118" s="1" t="s">
        <v>14</v>
      </c>
      <c r="H118" s="1">
        <v>49</v>
      </c>
      <c r="I118" s="2">
        <v>38825</v>
      </c>
      <c r="J118" s="3">
        <v>134486</v>
      </c>
      <c r="K118" s="4">
        <v>0.14000000000000001</v>
      </c>
      <c r="L118" s="1" t="s">
        <v>7</v>
      </c>
      <c r="M118" s="1" t="s">
        <v>47</v>
      </c>
      <c r="N118" s="2" t="s">
        <v>17</v>
      </c>
    </row>
    <row r="119" spans="1:14" x14ac:dyDescent="0.25">
      <c r="A119" s="5" t="s">
        <v>295</v>
      </c>
      <c r="B119" s="5" t="s">
        <v>296</v>
      </c>
      <c r="C119" s="5" t="s">
        <v>30</v>
      </c>
      <c r="D119" s="5" t="s">
        <v>21</v>
      </c>
      <c r="E119" s="5" t="s">
        <v>12</v>
      </c>
      <c r="F119" s="5" t="s">
        <v>5</v>
      </c>
      <c r="G119" s="5" t="s">
        <v>72</v>
      </c>
      <c r="H119" s="5">
        <v>60</v>
      </c>
      <c r="I119" s="6">
        <v>39137</v>
      </c>
      <c r="J119" s="7">
        <v>71699</v>
      </c>
      <c r="K119" s="8">
        <v>0</v>
      </c>
      <c r="L119" s="5" t="s">
        <v>80</v>
      </c>
      <c r="M119" s="5" t="s">
        <v>81</v>
      </c>
      <c r="N119" s="6" t="s">
        <v>17</v>
      </c>
    </row>
    <row r="120" spans="1:14" x14ac:dyDescent="0.25">
      <c r="A120" s="1" t="s">
        <v>297</v>
      </c>
      <c r="B120" s="1" t="s">
        <v>298</v>
      </c>
      <c r="C120" s="1" t="s">
        <v>30</v>
      </c>
      <c r="D120" s="1" t="s">
        <v>67</v>
      </c>
      <c r="E120" s="1" t="s">
        <v>36</v>
      </c>
      <c r="F120" s="1" t="s">
        <v>5</v>
      </c>
      <c r="G120" s="1" t="s">
        <v>72</v>
      </c>
      <c r="H120" s="1">
        <v>42</v>
      </c>
      <c r="I120" s="2">
        <v>44198</v>
      </c>
      <c r="J120" s="3">
        <v>94430</v>
      </c>
      <c r="K120" s="4">
        <v>0</v>
      </c>
      <c r="L120" s="1" t="s">
        <v>7</v>
      </c>
      <c r="M120" s="1" t="s">
        <v>8</v>
      </c>
      <c r="N120" s="2" t="s">
        <v>17</v>
      </c>
    </row>
    <row r="121" spans="1:14" x14ac:dyDescent="0.25">
      <c r="A121" s="5" t="s">
        <v>299</v>
      </c>
      <c r="B121" s="5" t="s">
        <v>300</v>
      </c>
      <c r="C121" s="5" t="s">
        <v>39</v>
      </c>
      <c r="D121" s="5" t="s">
        <v>21</v>
      </c>
      <c r="E121" s="5" t="s">
        <v>36</v>
      </c>
      <c r="F121" s="5" t="s">
        <v>13</v>
      </c>
      <c r="G121" s="5" t="s">
        <v>14</v>
      </c>
      <c r="H121" s="5">
        <v>39</v>
      </c>
      <c r="I121" s="6">
        <v>40192</v>
      </c>
      <c r="J121" s="7">
        <v>103504</v>
      </c>
      <c r="K121" s="8">
        <v>7.0000000000000007E-2</v>
      </c>
      <c r="L121" s="5" t="s">
        <v>15</v>
      </c>
      <c r="M121" s="5" t="s">
        <v>121</v>
      </c>
      <c r="N121" s="6" t="s">
        <v>17</v>
      </c>
    </row>
    <row r="122" spans="1:14" x14ac:dyDescent="0.25">
      <c r="A122" s="1" t="s">
        <v>301</v>
      </c>
      <c r="B122" s="1" t="s">
        <v>302</v>
      </c>
      <c r="C122" s="1" t="s">
        <v>118</v>
      </c>
      <c r="D122" s="1" t="s">
        <v>3</v>
      </c>
      <c r="E122" s="1" t="s">
        <v>12</v>
      </c>
      <c r="F122" s="1" t="s">
        <v>5</v>
      </c>
      <c r="G122" s="1" t="s">
        <v>14</v>
      </c>
      <c r="H122" s="1">
        <v>55</v>
      </c>
      <c r="I122" s="2">
        <v>38573</v>
      </c>
      <c r="J122" s="3">
        <v>92771</v>
      </c>
      <c r="K122" s="4">
        <v>0</v>
      </c>
      <c r="L122" s="1" t="s">
        <v>7</v>
      </c>
      <c r="M122" s="1" t="s">
        <v>43</v>
      </c>
      <c r="N122" s="2" t="s">
        <v>17</v>
      </c>
    </row>
    <row r="123" spans="1:14" x14ac:dyDescent="0.25">
      <c r="A123" s="5" t="s">
        <v>303</v>
      </c>
      <c r="B123" s="5" t="s">
        <v>304</v>
      </c>
      <c r="C123" s="5" t="s">
        <v>111</v>
      </c>
      <c r="D123" s="5" t="s">
        <v>21</v>
      </c>
      <c r="E123" s="5" t="s">
        <v>22</v>
      </c>
      <c r="F123" s="5" t="s">
        <v>5</v>
      </c>
      <c r="G123" s="5" t="s">
        <v>72</v>
      </c>
      <c r="H123" s="5">
        <v>39</v>
      </c>
      <c r="I123" s="6">
        <v>38813</v>
      </c>
      <c r="J123" s="7">
        <v>71531</v>
      </c>
      <c r="K123" s="8">
        <v>0</v>
      </c>
      <c r="L123" s="5" t="s">
        <v>7</v>
      </c>
      <c r="M123" s="5" t="s">
        <v>75</v>
      </c>
      <c r="N123" s="6" t="s">
        <v>17</v>
      </c>
    </row>
    <row r="124" spans="1:14" x14ac:dyDescent="0.25">
      <c r="A124" s="1" t="s">
        <v>305</v>
      </c>
      <c r="B124" s="1" t="s">
        <v>306</v>
      </c>
      <c r="C124" s="1" t="s">
        <v>194</v>
      </c>
      <c r="D124" s="1" t="s">
        <v>3</v>
      </c>
      <c r="E124" s="1" t="s">
        <v>22</v>
      </c>
      <c r="F124" s="1" t="s">
        <v>13</v>
      </c>
      <c r="G124" s="1" t="s">
        <v>6</v>
      </c>
      <c r="H124" s="1">
        <v>28</v>
      </c>
      <c r="I124" s="2">
        <v>43530</v>
      </c>
      <c r="J124" s="3">
        <v>90304</v>
      </c>
      <c r="K124" s="4">
        <v>0</v>
      </c>
      <c r="L124" s="1" t="s">
        <v>7</v>
      </c>
      <c r="M124" s="1" t="s">
        <v>24</v>
      </c>
      <c r="N124" s="2" t="s">
        <v>17</v>
      </c>
    </row>
    <row r="125" spans="1:14" x14ac:dyDescent="0.25">
      <c r="A125" s="5" t="s">
        <v>307</v>
      </c>
      <c r="B125" s="5" t="s">
        <v>308</v>
      </c>
      <c r="C125" s="5" t="s">
        <v>39</v>
      </c>
      <c r="D125" s="5" t="s">
        <v>67</v>
      </c>
      <c r="E125" s="5" t="s">
        <v>12</v>
      </c>
      <c r="F125" s="5" t="s">
        <v>5</v>
      </c>
      <c r="G125" s="5" t="s">
        <v>23</v>
      </c>
      <c r="H125" s="5">
        <v>65</v>
      </c>
      <c r="I125" s="6">
        <v>40793</v>
      </c>
      <c r="J125" s="7">
        <v>104903</v>
      </c>
      <c r="K125" s="8">
        <v>0.1</v>
      </c>
      <c r="L125" s="5" t="s">
        <v>7</v>
      </c>
      <c r="M125" s="5" t="s">
        <v>75</v>
      </c>
      <c r="N125" s="6" t="s">
        <v>17</v>
      </c>
    </row>
    <row r="126" spans="1:14" x14ac:dyDescent="0.25">
      <c r="A126" s="1" t="s">
        <v>309</v>
      </c>
      <c r="B126" s="1" t="s">
        <v>310</v>
      </c>
      <c r="C126" s="1" t="s">
        <v>42</v>
      </c>
      <c r="D126" s="1" t="s">
        <v>21</v>
      </c>
      <c r="E126" s="1" t="s">
        <v>36</v>
      </c>
      <c r="F126" s="1" t="s">
        <v>5</v>
      </c>
      <c r="G126" s="1" t="s">
        <v>14</v>
      </c>
      <c r="H126" s="1">
        <v>52</v>
      </c>
      <c r="I126" s="2">
        <v>43515</v>
      </c>
      <c r="J126" s="3">
        <v>55859</v>
      </c>
      <c r="K126" s="4">
        <v>0</v>
      </c>
      <c r="L126" s="1" t="s">
        <v>15</v>
      </c>
      <c r="M126" s="1" t="s">
        <v>93</v>
      </c>
      <c r="N126" s="2" t="s">
        <v>17</v>
      </c>
    </row>
    <row r="127" spans="1:14" x14ac:dyDescent="0.25">
      <c r="A127" s="5" t="s">
        <v>311</v>
      </c>
      <c r="B127" s="5" t="s">
        <v>312</v>
      </c>
      <c r="C127" s="5" t="s">
        <v>168</v>
      </c>
      <c r="D127" s="5" t="s">
        <v>56</v>
      </c>
      <c r="E127" s="5" t="s">
        <v>36</v>
      </c>
      <c r="F127" s="5" t="s">
        <v>5</v>
      </c>
      <c r="G127" s="5" t="s">
        <v>72</v>
      </c>
      <c r="H127" s="5">
        <v>62</v>
      </c>
      <c r="I127" s="6">
        <v>39002</v>
      </c>
      <c r="J127" s="7">
        <v>79785</v>
      </c>
      <c r="K127" s="8">
        <v>0</v>
      </c>
      <c r="L127" s="5" t="s">
        <v>7</v>
      </c>
      <c r="M127" s="5" t="s">
        <v>47</v>
      </c>
      <c r="N127" s="6" t="s">
        <v>17</v>
      </c>
    </row>
    <row r="128" spans="1:14" x14ac:dyDescent="0.25">
      <c r="A128" s="1" t="s">
        <v>313</v>
      </c>
      <c r="B128" s="1" t="s">
        <v>314</v>
      </c>
      <c r="C128" s="1" t="s">
        <v>30</v>
      </c>
      <c r="D128" s="1" t="s">
        <v>67</v>
      </c>
      <c r="E128" s="1" t="s">
        <v>36</v>
      </c>
      <c r="F128" s="1" t="s">
        <v>5</v>
      </c>
      <c r="G128" s="1" t="s">
        <v>14</v>
      </c>
      <c r="H128" s="1">
        <v>39</v>
      </c>
      <c r="I128" s="2">
        <v>39391</v>
      </c>
      <c r="J128" s="3">
        <v>99017</v>
      </c>
      <c r="K128" s="4">
        <v>0</v>
      </c>
      <c r="L128" s="1" t="s">
        <v>15</v>
      </c>
      <c r="M128" s="1" t="s">
        <v>93</v>
      </c>
      <c r="N128" s="2" t="s">
        <v>17</v>
      </c>
    </row>
    <row r="129" spans="1:14" x14ac:dyDescent="0.25">
      <c r="A129" s="5" t="s">
        <v>315</v>
      </c>
      <c r="B129" s="5" t="s">
        <v>316</v>
      </c>
      <c r="C129" s="5" t="s">
        <v>317</v>
      </c>
      <c r="D129" s="5" t="s">
        <v>3</v>
      </c>
      <c r="E129" s="5" t="s">
        <v>12</v>
      </c>
      <c r="F129" s="5" t="s">
        <v>5</v>
      </c>
      <c r="G129" s="5" t="s">
        <v>23</v>
      </c>
      <c r="H129" s="5">
        <v>63</v>
      </c>
      <c r="I129" s="6">
        <v>33695</v>
      </c>
      <c r="J129" s="7">
        <v>53809</v>
      </c>
      <c r="K129" s="8">
        <v>0</v>
      </c>
      <c r="L129" s="5" t="s">
        <v>7</v>
      </c>
      <c r="M129" s="5" t="s">
        <v>31</v>
      </c>
      <c r="N129" s="6" t="s">
        <v>17</v>
      </c>
    </row>
    <row r="130" spans="1:14" x14ac:dyDescent="0.25">
      <c r="A130" s="1" t="s">
        <v>318</v>
      </c>
      <c r="B130" s="1" t="s">
        <v>319</v>
      </c>
      <c r="C130" s="1" t="s">
        <v>162</v>
      </c>
      <c r="D130" s="1" t="s">
        <v>56</v>
      </c>
      <c r="E130" s="1" t="s">
        <v>22</v>
      </c>
      <c r="F130" s="1" t="s">
        <v>13</v>
      </c>
      <c r="G130" s="1" t="s">
        <v>14</v>
      </c>
      <c r="H130" s="1">
        <v>27</v>
      </c>
      <c r="I130" s="2">
        <v>43937</v>
      </c>
      <c r="J130" s="3">
        <v>71864</v>
      </c>
      <c r="K130" s="4">
        <v>0</v>
      </c>
      <c r="L130" s="1" t="s">
        <v>15</v>
      </c>
      <c r="M130" s="1" t="s">
        <v>121</v>
      </c>
      <c r="N130" s="2" t="s">
        <v>17</v>
      </c>
    </row>
    <row r="131" spans="1:14" x14ac:dyDescent="0.25">
      <c r="A131" s="5" t="s">
        <v>320</v>
      </c>
      <c r="B131" s="5" t="s">
        <v>321</v>
      </c>
      <c r="C131" s="5" t="s">
        <v>66</v>
      </c>
      <c r="D131" s="5" t="s">
        <v>21</v>
      </c>
      <c r="E131" s="5" t="s">
        <v>36</v>
      </c>
      <c r="F131" s="5" t="s">
        <v>5</v>
      </c>
      <c r="G131" s="5" t="s">
        <v>14</v>
      </c>
      <c r="H131" s="5">
        <v>37</v>
      </c>
      <c r="I131" s="6">
        <v>40883</v>
      </c>
      <c r="J131" s="7">
        <v>225558</v>
      </c>
      <c r="K131" s="8">
        <v>0.33</v>
      </c>
      <c r="L131" s="5" t="s">
        <v>15</v>
      </c>
      <c r="M131" s="5" t="s">
        <v>61</v>
      </c>
      <c r="N131" s="6" t="s">
        <v>17</v>
      </c>
    </row>
    <row r="132" spans="1:14" x14ac:dyDescent="0.25">
      <c r="A132" s="1" t="s">
        <v>322</v>
      </c>
      <c r="B132" s="1" t="s">
        <v>323</v>
      </c>
      <c r="C132" s="1" t="s">
        <v>2</v>
      </c>
      <c r="D132" s="1" t="s">
        <v>3</v>
      </c>
      <c r="E132" s="1" t="s">
        <v>12</v>
      </c>
      <c r="F132" s="1" t="s">
        <v>13</v>
      </c>
      <c r="G132" s="1" t="s">
        <v>23</v>
      </c>
      <c r="H132" s="1">
        <v>37</v>
      </c>
      <c r="I132" s="2">
        <v>41695</v>
      </c>
      <c r="J132" s="3">
        <v>128984</v>
      </c>
      <c r="K132" s="4">
        <v>0.12</v>
      </c>
      <c r="L132" s="1" t="s">
        <v>7</v>
      </c>
      <c r="M132" s="1" t="s">
        <v>43</v>
      </c>
      <c r="N132" s="2">
        <v>44317</v>
      </c>
    </row>
    <row r="133" spans="1:14" x14ac:dyDescent="0.25">
      <c r="A133" s="5" t="s">
        <v>324</v>
      </c>
      <c r="B133" s="5" t="s">
        <v>325</v>
      </c>
      <c r="C133" s="5" t="s">
        <v>162</v>
      </c>
      <c r="D133" s="5" t="s">
        <v>56</v>
      </c>
      <c r="E133" s="5" t="s">
        <v>22</v>
      </c>
      <c r="F133" s="5" t="s">
        <v>13</v>
      </c>
      <c r="G133" s="5" t="s">
        <v>72</v>
      </c>
      <c r="H133" s="5">
        <v>46</v>
      </c>
      <c r="I133" s="6">
        <v>36331</v>
      </c>
      <c r="J133" s="7">
        <v>96997</v>
      </c>
      <c r="K133" s="8">
        <v>0</v>
      </c>
      <c r="L133" s="5" t="s">
        <v>80</v>
      </c>
      <c r="M133" s="5" t="s">
        <v>205</v>
      </c>
      <c r="N133" s="6" t="s">
        <v>17</v>
      </c>
    </row>
    <row r="134" spans="1:14" x14ac:dyDescent="0.25">
      <c r="A134" s="1" t="s">
        <v>326</v>
      </c>
      <c r="B134" s="1" t="s">
        <v>327</v>
      </c>
      <c r="C134" s="1" t="s">
        <v>20</v>
      </c>
      <c r="D134" s="1" t="s">
        <v>52</v>
      </c>
      <c r="E134" s="1" t="s">
        <v>12</v>
      </c>
      <c r="F134" s="1" t="s">
        <v>5</v>
      </c>
      <c r="G134" s="1" t="s">
        <v>72</v>
      </c>
      <c r="H134" s="1">
        <v>54</v>
      </c>
      <c r="I134" s="2">
        <v>43122</v>
      </c>
      <c r="J134" s="3">
        <v>176294</v>
      </c>
      <c r="K134" s="4">
        <v>0.28000000000000003</v>
      </c>
      <c r="L134" s="1" t="s">
        <v>7</v>
      </c>
      <c r="M134" s="1" t="s">
        <v>47</v>
      </c>
      <c r="N134" s="2" t="s">
        <v>17</v>
      </c>
    </row>
    <row r="135" spans="1:14" x14ac:dyDescent="0.25">
      <c r="A135" s="5" t="s">
        <v>328</v>
      </c>
      <c r="B135" s="5" t="s">
        <v>329</v>
      </c>
      <c r="C135" s="5" t="s">
        <v>42</v>
      </c>
      <c r="D135" s="5" t="s">
        <v>35</v>
      </c>
      <c r="E135" s="5" t="s">
        <v>4</v>
      </c>
      <c r="F135" s="5" t="s">
        <v>5</v>
      </c>
      <c r="G135" s="5" t="s">
        <v>14</v>
      </c>
      <c r="H135" s="5">
        <v>30</v>
      </c>
      <c r="I135" s="6">
        <v>44241</v>
      </c>
      <c r="J135" s="7">
        <v>48340</v>
      </c>
      <c r="K135" s="8">
        <v>0</v>
      </c>
      <c r="L135" s="5" t="s">
        <v>15</v>
      </c>
      <c r="M135" s="5" t="s">
        <v>93</v>
      </c>
      <c r="N135" s="6" t="s">
        <v>17</v>
      </c>
    </row>
    <row r="136" spans="1:14" x14ac:dyDescent="0.25">
      <c r="A136" s="1" t="s">
        <v>330</v>
      </c>
      <c r="B136" s="1" t="s">
        <v>331</v>
      </c>
      <c r="C136" s="1" t="s">
        <v>66</v>
      </c>
      <c r="D136" s="1" t="s">
        <v>56</v>
      </c>
      <c r="E136" s="1" t="s">
        <v>36</v>
      </c>
      <c r="F136" s="1" t="s">
        <v>5</v>
      </c>
      <c r="G136" s="1" t="s">
        <v>72</v>
      </c>
      <c r="H136" s="1">
        <v>28</v>
      </c>
      <c r="I136" s="2">
        <v>42922</v>
      </c>
      <c r="J136" s="3">
        <v>240488</v>
      </c>
      <c r="K136" s="4">
        <v>0.4</v>
      </c>
      <c r="L136" s="1" t="s">
        <v>80</v>
      </c>
      <c r="M136" s="1" t="s">
        <v>86</v>
      </c>
      <c r="N136" s="2" t="s">
        <v>17</v>
      </c>
    </row>
    <row r="137" spans="1:14" x14ac:dyDescent="0.25">
      <c r="A137" s="5" t="s">
        <v>332</v>
      </c>
      <c r="B137" s="5" t="s">
        <v>333</v>
      </c>
      <c r="C137" s="5" t="s">
        <v>118</v>
      </c>
      <c r="D137" s="5" t="s">
        <v>3</v>
      </c>
      <c r="E137" s="5" t="s">
        <v>12</v>
      </c>
      <c r="F137" s="5" t="s">
        <v>13</v>
      </c>
      <c r="G137" s="5" t="s">
        <v>23</v>
      </c>
      <c r="H137" s="5">
        <v>40</v>
      </c>
      <c r="I137" s="6">
        <v>40565</v>
      </c>
      <c r="J137" s="7">
        <v>97339</v>
      </c>
      <c r="K137" s="8">
        <v>0</v>
      </c>
      <c r="L137" s="5" t="s">
        <v>7</v>
      </c>
      <c r="M137" s="5" t="s">
        <v>47</v>
      </c>
      <c r="N137" s="6" t="s">
        <v>17</v>
      </c>
    </row>
    <row r="138" spans="1:14" x14ac:dyDescent="0.25">
      <c r="A138" s="1" t="s">
        <v>334</v>
      </c>
      <c r="B138" s="1" t="s">
        <v>335</v>
      </c>
      <c r="C138" s="1" t="s">
        <v>66</v>
      </c>
      <c r="D138" s="1" t="s">
        <v>52</v>
      </c>
      <c r="E138" s="1" t="s">
        <v>12</v>
      </c>
      <c r="F138" s="1" t="s">
        <v>5</v>
      </c>
      <c r="G138" s="1" t="s">
        <v>14</v>
      </c>
      <c r="H138" s="1">
        <v>49</v>
      </c>
      <c r="I138" s="2">
        <v>37680</v>
      </c>
      <c r="J138" s="3">
        <v>211291</v>
      </c>
      <c r="K138" s="4">
        <v>0.37</v>
      </c>
      <c r="L138" s="1" t="s">
        <v>15</v>
      </c>
      <c r="M138" s="1" t="s">
        <v>16</v>
      </c>
      <c r="N138" s="2" t="s">
        <v>17</v>
      </c>
    </row>
    <row r="139" spans="1:14" x14ac:dyDescent="0.25">
      <c r="A139" s="5" t="s">
        <v>336</v>
      </c>
      <c r="B139" s="5" t="s">
        <v>337</v>
      </c>
      <c r="C139" s="5" t="s">
        <v>66</v>
      </c>
      <c r="D139" s="5" t="s">
        <v>35</v>
      </c>
      <c r="E139" s="5" t="s">
        <v>4</v>
      </c>
      <c r="F139" s="5" t="s">
        <v>13</v>
      </c>
      <c r="G139" s="5" t="s">
        <v>72</v>
      </c>
      <c r="H139" s="5">
        <v>39</v>
      </c>
      <c r="I139" s="6">
        <v>40778</v>
      </c>
      <c r="J139" s="7">
        <v>249506</v>
      </c>
      <c r="K139" s="8">
        <v>0.3</v>
      </c>
      <c r="L139" s="5" t="s">
        <v>80</v>
      </c>
      <c r="M139" s="5" t="s">
        <v>86</v>
      </c>
      <c r="N139" s="6" t="s">
        <v>17</v>
      </c>
    </row>
    <row r="140" spans="1:14" x14ac:dyDescent="0.25">
      <c r="A140" s="1" t="s">
        <v>338</v>
      </c>
      <c r="B140" s="1" t="s">
        <v>339</v>
      </c>
      <c r="C140" s="1" t="s">
        <v>96</v>
      </c>
      <c r="D140" s="1" t="s">
        <v>56</v>
      </c>
      <c r="E140" s="1" t="s">
        <v>22</v>
      </c>
      <c r="F140" s="1" t="s">
        <v>13</v>
      </c>
      <c r="G140" s="1" t="s">
        <v>14</v>
      </c>
      <c r="H140" s="1">
        <v>61</v>
      </c>
      <c r="I140" s="2">
        <v>37582</v>
      </c>
      <c r="J140" s="3">
        <v>80950</v>
      </c>
      <c r="K140" s="4">
        <v>0</v>
      </c>
      <c r="L140" s="1" t="s">
        <v>15</v>
      </c>
      <c r="M140" s="1" t="s">
        <v>16</v>
      </c>
      <c r="N140" s="2" t="s">
        <v>17</v>
      </c>
    </row>
    <row r="141" spans="1:14" x14ac:dyDescent="0.25">
      <c r="A141" s="5" t="s">
        <v>340</v>
      </c>
      <c r="B141" s="5" t="s">
        <v>341</v>
      </c>
      <c r="C141" s="5" t="s">
        <v>165</v>
      </c>
      <c r="D141" s="5" t="s">
        <v>56</v>
      </c>
      <c r="E141" s="5" t="s">
        <v>4</v>
      </c>
      <c r="F141" s="5" t="s">
        <v>5</v>
      </c>
      <c r="G141" s="5" t="s">
        <v>14</v>
      </c>
      <c r="H141" s="5">
        <v>46</v>
      </c>
      <c r="I141" s="6">
        <v>44206</v>
      </c>
      <c r="J141" s="7">
        <v>86538</v>
      </c>
      <c r="K141" s="8">
        <v>0</v>
      </c>
      <c r="L141" s="5" t="s">
        <v>15</v>
      </c>
      <c r="M141" s="5" t="s">
        <v>121</v>
      </c>
      <c r="N141" s="6" t="s">
        <v>17</v>
      </c>
    </row>
    <row r="142" spans="1:14" x14ac:dyDescent="0.25">
      <c r="A142" s="1" t="s">
        <v>342</v>
      </c>
      <c r="B142" s="1" t="s">
        <v>343</v>
      </c>
      <c r="C142" s="1" t="s">
        <v>30</v>
      </c>
      <c r="D142" s="1" t="s">
        <v>67</v>
      </c>
      <c r="E142" s="1" t="s">
        <v>22</v>
      </c>
      <c r="F142" s="1" t="s">
        <v>5</v>
      </c>
      <c r="G142" s="1" t="s">
        <v>23</v>
      </c>
      <c r="H142" s="1">
        <v>35</v>
      </c>
      <c r="I142" s="2">
        <v>43715</v>
      </c>
      <c r="J142" s="3">
        <v>70992</v>
      </c>
      <c r="K142" s="4">
        <v>0</v>
      </c>
      <c r="L142" s="1" t="s">
        <v>7</v>
      </c>
      <c r="M142" s="1" t="s">
        <v>47</v>
      </c>
      <c r="N142" s="2" t="s">
        <v>17</v>
      </c>
    </row>
    <row r="143" spans="1:14" x14ac:dyDescent="0.25">
      <c r="A143" s="5" t="s">
        <v>344</v>
      </c>
      <c r="B143" s="5" t="s">
        <v>345</v>
      </c>
      <c r="C143" s="5" t="s">
        <v>66</v>
      </c>
      <c r="D143" s="5" t="s">
        <v>56</v>
      </c>
      <c r="E143" s="5" t="s">
        <v>36</v>
      </c>
      <c r="F143" s="5" t="s">
        <v>13</v>
      </c>
      <c r="G143" s="5" t="s">
        <v>23</v>
      </c>
      <c r="H143" s="5">
        <v>33</v>
      </c>
      <c r="I143" s="6">
        <v>42173</v>
      </c>
      <c r="J143" s="7">
        <v>205314</v>
      </c>
      <c r="K143" s="8">
        <v>0.3</v>
      </c>
      <c r="L143" s="5" t="s">
        <v>7</v>
      </c>
      <c r="M143" s="5" t="s">
        <v>75</v>
      </c>
      <c r="N143" s="6" t="s">
        <v>17</v>
      </c>
    </row>
    <row r="144" spans="1:14" x14ac:dyDescent="0.25">
      <c r="A144" s="1" t="s">
        <v>346</v>
      </c>
      <c r="B144" s="1" t="s">
        <v>347</v>
      </c>
      <c r="C144" s="1" t="s">
        <v>66</v>
      </c>
      <c r="D144" s="1" t="s">
        <v>52</v>
      </c>
      <c r="E144" s="1" t="s">
        <v>36</v>
      </c>
      <c r="F144" s="1" t="s">
        <v>5</v>
      </c>
      <c r="G144" s="1" t="s">
        <v>14</v>
      </c>
      <c r="H144" s="1">
        <v>61</v>
      </c>
      <c r="I144" s="2">
        <v>42804</v>
      </c>
      <c r="J144" s="3">
        <v>196951</v>
      </c>
      <c r="K144" s="4">
        <v>0.33</v>
      </c>
      <c r="L144" s="1" t="s">
        <v>15</v>
      </c>
      <c r="M144" s="1" t="s">
        <v>93</v>
      </c>
      <c r="N144" s="2" t="s">
        <v>17</v>
      </c>
    </row>
    <row r="145" spans="1:14" x14ac:dyDescent="0.25">
      <c r="A145" s="5" t="s">
        <v>348</v>
      </c>
      <c r="B145" s="5" t="s">
        <v>349</v>
      </c>
      <c r="C145" s="5" t="s">
        <v>238</v>
      </c>
      <c r="D145" s="5" t="s">
        <v>3</v>
      </c>
      <c r="E145" s="5" t="s">
        <v>22</v>
      </c>
      <c r="F145" s="5" t="s">
        <v>13</v>
      </c>
      <c r="G145" s="5" t="s">
        <v>14</v>
      </c>
      <c r="H145" s="5">
        <v>45</v>
      </c>
      <c r="I145" s="6">
        <v>38613</v>
      </c>
      <c r="J145" s="7">
        <v>67686</v>
      </c>
      <c r="K145" s="8">
        <v>0</v>
      </c>
      <c r="L145" s="5" t="s">
        <v>15</v>
      </c>
      <c r="M145" s="5" t="s">
        <v>93</v>
      </c>
      <c r="N145" s="6" t="s">
        <v>17</v>
      </c>
    </row>
    <row r="146" spans="1:14" x14ac:dyDescent="0.25">
      <c r="A146" s="1" t="s">
        <v>350</v>
      </c>
      <c r="B146" s="1" t="s">
        <v>351</v>
      </c>
      <c r="C146" s="1" t="s">
        <v>11</v>
      </c>
      <c r="D146" s="1" t="s">
        <v>3</v>
      </c>
      <c r="E146" s="1" t="s">
        <v>4</v>
      </c>
      <c r="F146" s="1" t="s">
        <v>13</v>
      </c>
      <c r="G146" s="1" t="s">
        <v>72</v>
      </c>
      <c r="H146" s="1">
        <v>51</v>
      </c>
      <c r="I146" s="2">
        <v>39553</v>
      </c>
      <c r="J146" s="3">
        <v>86431</v>
      </c>
      <c r="K146" s="4">
        <v>0</v>
      </c>
      <c r="L146" s="1" t="s">
        <v>7</v>
      </c>
      <c r="M146" s="1" t="s">
        <v>75</v>
      </c>
      <c r="N146" s="2" t="s">
        <v>17</v>
      </c>
    </row>
    <row r="147" spans="1:14" x14ac:dyDescent="0.25">
      <c r="A147" s="5" t="s">
        <v>352</v>
      </c>
      <c r="B147" s="5" t="s">
        <v>353</v>
      </c>
      <c r="C147" s="5" t="s">
        <v>39</v>
      </c>
      <c r="D147" s="5" t="s">
        <v>52</v>
      </c>
      <c r="E147" s="5" t="s">
        <v>12</v>
      </c>
      <c r="F147" s="5" t="s">
        <v>13</v>
      </c>
      <c r="G147" s="5" t="s">
        <v>14</v>
      </c>
      <c r="H147" s="5">
        <v>55</v>
      </c>
      <c r="I147" s="6">
        <v>35019</v>
      </c>
      <c r="J147" s="7">
        <v>125936</v>
      </c>
      <c r="K147" s="8">
        <v>0.08</v>
      </c>
      <c r="L147" s="5" t="s">
        <v>15</v>
      </c>
      <c r="M147" s="5" t="s">
        <v>16</v>
      </c>
      <c r="N147" s="6" t="s">
        <v>17</v>
      </c>
    </row>
    <row r="148" spans="1:14" x14ac:dyDescent="0.25">
      <c r="A148" s="1" t="s">
        <v>354</v>
      </c>
      <c r="B148" s="1" t="s">
        <v>355</v>
      </c>
      <c r="C148" s="1" t="s">
        <v>2</v>
      </c>
      <c r="D148" s="1" t="s">
        <v>35</v>
      </c>
      <c r="E148" s="1" t="s">
        <v>36</v>
      </c>
      <c r="F148" s="1" t="s">
        <v>5</v>
      </c>
      <c r="G148" s="1" t="s">
        <v>23</v>
      </c>
      <c r="H148" s="1">
        <v>46</v>
      </c>
      <c r="I148" s="2">
        <v>41473</v>
      </c>
      <c r="J148" s="3">
        <v>149712</v>
      </c>
      <c r="K148" s="4">
        <v>0.14000000000000001</v>
      </c>
      <c r="L148" s="1" t="s">
        <v>7</v>
      </c>
      <c r="M148" s="1" t="s">
        <v>75</v>
      </c>
      <c r="N148" s="2" t="s">
        <v>17</v>
      </c>
    </row>
    <row r="149" spans="1:14" x14ac:dyDescent="0.25">
      <c r="A149" s="5" t="s">
        <v>356</v>
      </c>
      <c r="B149" s="5" t="s">
        <v>357</v>
      </c>
      <c r="C149" s="5" t="s">
        <v>162</v>
      </c>
      <c r="D149" s="5" t="s">
        <v>56</v>
      </c>
      <c r="E149" s="5" t="s">
        <v>22</v>
      </c>
      <c r="F149" s="5" t="s">
        <v>13</v>
      </c>
      <c r="G149" s="5" t="s">
        <v>23</v>
      </c>
      <c r="H149" s="5">
        <v>30</v>
      </c>
      <c r="I149" s="6">
        <v>44471</v>
      </c>
      <c r="J149" s="7">
        <v>88758</v>
      </c>
      <c r="K149" s="8">
        <v>0</v>
      </c>
      <c r="L149" s="5" t="s">
        <v>7</v>
      </c>
      <c r="M149" s="5" t="s">
        <v>8</v>
      </c>
      <c r="N149" s="6" t="s">
        <v>17</v>
      </c>
    </row>
    <row r="150" spans="1:14" x14ac:dyDescent="0.25">
      <c r="A150" s="1" t="s">
        <v>197</v>
      </c>
      <c r="B150" s="1" t="s">
        <v>358</v>
      </c>
      <c r="C150" s="1" t="s">
        <v>359</v>
      </c>
      <c r="D150" s="1" t="s">
        <v>3</v>
      </c>
      <c r="E150" s="1" t="s">
        <v>4</v>
      </c>
      <c r="F150" s="1" t="s">
        <v>13</v>
      </c>
      <c r="G150" s="1" t="s">
        <v>14</v>
      </c>
      <c r="H150" s="1">
        <v>54</v>
      </c>
      <c r="I150" s="2">
        <v>41468</v>
      </c>
      <c r="J150" s="3">
        <v>83639</v>
      </c>
      <c r="K150" s="4">
        <v>0</v>
      </c>
      <c r="L150" s="1" t="s">
        <v>15</v>
      </c>
      <c r="M150" s="1" t="s">
        <v>93</v>
      </c>
      <c r="N150" s="2" t="s">
        <v>17</v>
      </c>
    </row>
    <row r="151" spans="1:14" x14ac:dyDescent="0.25">
      <c r="A151" s="5" t="s">
        <v>360</v>
      </c>
      <c r="B151" s="5" t="s">
        <v>361</v>
      </c>
      <c r="C151" s="5" t="s">
        <v>235</v>
      </c>
      <c r="D151" s="5" t="s">
        <v>3</v>
      </c>
      <c r="E151" s="5" t="s">
        <v>4</v>
      </c>
      <c r="F151" s="5" t="s">
        <v>5</v>
      </c>
      <c r="G151" s="5" t="s">
        <v>23</v>
      </c>
      <c r="H151" s="5">
        <v>54</v>
      </c>
      <c r="I151" s="6">
        <v>35933</v>
      </c>
      <c r="J151" s="7">
        <v>68268</v>
      </c>
      <c r="K151" s="8">
        <v>0</v>
      </c>
      <c r="L151" s="5" t="s">
        <v>7</v>
      </c>
      <c r="M151" s="5" t="s">
        <v>31</v>
      </c>
      <c r="N151" s="6" t="s">
        <v>17</v>
      </c>
    </row>
    <row r="152" spans="1:14" x14ac:dyDescent="0.25">
      <c r="A152" s="1" t="s">
        <v>362</v>
      </c>
      <c r="B152" s="1" t="s">
        <v>363</v>
      </c>
      <c r="C152" s="1" t="s">
        <v>162</v>
      </c>
      <c r="D152" s="1" t="s">
        <v>56</v>
      </c>
      <c r="E152" s="1" t="s">
        <v>12</v>
      </c>
      <c r="F152" s="1" t="s">
        <v>13</v>
      </c>
      <c r="G152" s="1" t="s">
        <v>72</v>
      </c>
      <c r="H152" s="1">
        <v>45</v>
      </c>
      <c r="I152" s="2">
        <v>37313</v>
      </c>
      <c r="J152" s="3">
        <v>75819</v>
      </c>
      <c r="K152" s="4">
        <v>0</v>
      </c>
      <c r="L152" s="1" t="s">
        <v>80</v>
      </c>
      <c r="M152" s="1" t="s">
        <v>205</v>
      </c>
      <c r="N152" s="2" t="s">
        <v>17</v>
      </c>
    </row>
    <row r="153" spans="1:14" x14ac:dyDescent="0.25">
      <c r="A153" s="5" t="s">
        <v>364</v>
      </c>
      <c r="B153" s="5" t="s">
        <v>365</v>
      </c>
      <c r="C153" s="5" t="s">
        <v>30</v>
      </c>
      <c r="D153" s="5" t="s">
        <v>35</v>
      </c>
      <c r="E153" s="5" t="s">
        <v>22</v>
      </c>
      <c r="F153" s="5" t="s">
        <v>5</v>
      </c>
      <c r="G153" s="5" t="s">
        <v>23</v>
      </c>
      <c r="H153" s="5">
        <v>49</v>
      </c>
      <c r="I153" s="6">
        <v>35200</v>
      </c>
      <c r="J153" s="7">
        <v>86658</v>
      </c>
      <c r="K153" s="8">
        <v>0</v>
      </c>
      <c r="L153" s="5" t="s">
        <v>7</v>
      </c>
      <c r="M153" s="5" t="s">
        <v>31</v>
      </c>
      <c r="N153" s="6" t="s">
        <v>17</v>
      </c>
    </row>
    <row r="154" spans="1:14" x14ac:dyDescent="0.25">
      <c r="A154" s="1" t="s">
        <v>366</v>
      </c>
      <c r="B154" s="1" t="s">
        <v>367</v>
      </c>
      <c r="C154" s="1" t="s">
        <v>111</v>
      </c>
      <c r="D154" s="1" t="s">
        <v>21</v>
      </c>
      <c r="E154" s="1" t="s">
        <v>4</v>
      </c>
      <c r="F154" s="1" t="s">
        <v>13</v>
      </c>
      <c r="G154" s="1" t="s">
        <v>14</v>
      </c>
      <c r="H154" s="1">
        <v>55</v>
      </c>
      <c r="I154" s="2">
        <v>41714</v>
      </c>
      <c r="J154" s="3">
        <v>74552</v>
      </c>
      <c r="K154" s="4">
        <v>0</v>
      </c>
      <c r="L154" s="1" t="s">
        <v>15</v>
      </c>
      <c r="M154" s="1" t="s">
        <v>121</v>
      </c>
      <c r="N154" s="2" t="s">
        <v>17</v>
      </c>
    </row>
    <row r="155" spans="1:14" x14ac:dyDescent="0.25">
      <c r="A155" s="5" t="s">
        <v>368</v>
      </c>
      <c r="B155" s="5" t="s">
        <v>369</v>
      </c>
      <c r="C155" s="5" t="s">
        <v>118</v>
      </c>
      <c r="D155" s="5" t="s">
        <v>3</v>
      </c>
      <c r="E155" s="5" t="s">
        <v>12</v>
      </c>
      <c r="F155" s="5" t="s">
        <v>5</v>
      </c>
      <c r="G155" s="5" t="s">
        <v>14</v>
      </c>
      <c r="H155" s="5">
        <v>62</v>
      </c>
      <c r="I155" s="6">
        <v>39887</v>
      </c>
      <c r="J155" s="7">
        <v>82839</v>
      </c>
      <c r="K155" s="8">
        <v>0</v>
      </c>
      <c r="L155" s="5" t="s">
        <v>7</v>
      </c>
      <c r="M155" s="5" t="s">
        <v>43</v>
      </c>
      <c r="N155" s="6" t="s">
        <v>17</v>
      </c>
    </row>
    <row r="156" spans="1:14" x14ac:dyDescent="0.25">
      <c r="A156" s="1" t="s">
        <v>370</v>
      </c>
      <c r="B156" s="1" t="s">
        <v>371</v>
      </c>
      <c r="C156" s="1" t="s">
        <v>235</v>
      </c>
      <c r="D156" s="1" t="s">
        <v>3</v>
      </c>
      <c r="E156" s="1" t="s">
        <v>22</v>
      </c>
      <c r="F156" s="1" t="s">
        <v>5</v>
      </c>
      <c r="G156" s="1" t="s">
        <v>23</v>
      </c>
      <c r="H156" s="1">
        <v>28</v>
      </c>
      <c r="I156" s="2">
        <v>44477</v>
      </c>
      <c r="J156" s="3">
        <v>64475</v>
      </c>
      <c r="K156" s="4">
        <v>0</v>
      </c>
      <c r="L156" s="1" t="s">
        <v>7</v>
      </c>
      <c r="M156" s="1" t="s">
        <v>31</v>
      </c>
      <c r="N156" s="2" t="s">
        <v>17</v>
      </c>
    </row>
    <row r="157" spans="1:14" x14ac:dyDescent="0.25">
      <c r="A157" s="5" t="s">
        <v>372</v>
      </c>
      <c r="B157" s="5" t="s">
        <v>373</v>
      </c>
      <c r="C157" s="5" t="s">
        <v>235</v>
      </c>
      <c r="D157" s="5" t="s">
        <v>3</v>
      </c>
      <c r="E157" s="5" t="s">
        <v>12</v>
      </c>
      <c r="F157" s="5" t="s">
        <v>13</v>
      </c>
      <c r="G157" s="5" t="s">
        <v>14</v>
      </c>
      <c r="H157" s="5">
        <v>33</v>
      </c>
      <c r="I157" s="6">
        <v>44036</v>
      </c>
      <c r="J157" s="7">
        <v>69453</v>
      </c>
      <c r="K157" s="8">
        <v>0</v>
      </c>
      <c r="L157" s="5" t="s">
        <v>15</v>
      </c>
      <c r="M157" s="5" t="s">
        <v>121</v>
      </c>
      <c r="N157" s="6" t="s">
        <v>17</v>
      </c>
    </row>
    <row r="158" spans="1:14" x14ac:dyDescent="0.25">
      <c r="A158" s="1" t="s">
        <v>374</v>
      </c>
      <c r="B158" s="1" t="s">
        <v>375</v>
      </c>
      <c r="C158" s="1" t="s">
        <v>39</v>
      </c>
      <c r="D158" s="1" t="s">
        <v>3</v>
      </c>
      <c r="E158" s="1" t="s">
        <v>36</v>
      </c>
      <c r="F158" s="1" t="s">
        <v>13</v>
      </c>
      <c r="G158" s="1" t="s">
        <v>23</v>
      </c>
      <c r="H158" s="1">
        <v>32</v>
      </c>
      <c r="I158" s="2">
        <v>41642</v>
      </c>
      <c r="J158" s="3">
        <v>127148</v>
      </c>
      <c r="K158" s="4">
        <v>0.1</v>
      </c>
      <c r="L158" s="1" t="s">
        <v>7</v>
      </c>
      <c r="M158" s="1" t="s">
        <v>43</v>
      </c>
      <c r="N158" s="2" t="s">
        <v>17</v>
      </c>
    </row>
    <row r="159" spans="1:14" x14ac:dyDescent="0.25">
      <c r="A159" s="5" t="s">
        <v>376</v>
      </c>
      <c r="B159" s="5" t="s">
        <v>377</v>
      </c>
      <c r="C159" s="5" t="s">
        <v>66</v>
      </c>
      <c r="D159" s="5" t="s">
        <v>21</v>
      </c>
      <c r="E159" s="5" t="s">
        <v>22</v>
      </c>
      <c r="F159" s="5" t="s">
        <v>5</v>
      </c>
      <c r="G159" s="5" t="s">
        <v>23</v>
      </c>
      <c r="H159" s="5">
        <v>32</v>
      </c>
      <c r="I159" s="6">
        <v>43102</v>
      </c>
      <c r="J159" s="7">
        <v>190253</v>
      </c>
      <c r="K159" s="8">
        <v>0.33</v>
      </c>
      <c r="L159" s="5" t="s">
        <v>7</v>
      </c>
      <c r="M159" s="5" t="s">
        <v>47</v>
      </c>
      <c r="N159" s="6" t="s">
        <v>17</v>
      </c>
    </row>
    <row r="160" spans="1:14" x14ac:dyDescent="0.25">
      <c r="A160" s="1" t="s">
        <v>215</v>
      </c>
      <c r="B160" s="1" t="s">
        <v>378</v>
      </c>
      <c r="C160" s="1" t="s">
        <v>39</v>
      </c>
      <c r="D160" s="1" t="s">
        <v>46</v>
      </c>
      <c r="E160" s="1" t="s">
        <v>4</v>
      </c>
      <c r="F160" s="1" t="s">
        <v>13</v>
      </c>
      <c r="G160" s="1" t="s">
        <v>23</v>
      </c>
      <c r="H160" s="1">
        <v>55</v>
      </c>
      <c r="I160" s="2">
        <v>36644</v>
      </c>
      <c r="J160" s="3">
        <v>115798</v>
      </c>
      <c r="K160" s="4">
        <v>0.05</v>
      </c>
      <c r="L160" s="1" t="s">
        <v>7</v>
      </c>
      <c r="M160" s="1" t="s">
        <v>43</v>
      </c>
      <c r="N160" s="2" t="s">
        <v>17</v>
      </c>
    </row>
    <row r="161" spans="1:14" x14ac:dyDescent="0.25">
      <c r="A161" s="5" t="s">
        <v>233</v>
      </c>
      <c r="B161" s="5" t="s">
        <v>379</v>
      </c>
      <c r="C161" s="5" t="s">
        <v>130</v>
      </c>
      <c r="D161" s="5" t="s">
        <v>52</v>
      </c>
      <c r="E161" s="5" t="s">
        <v>4</v>
      </c>
      <c r="F161" s="5" t="s">
        <v>5</v>
      </c>
      <c r="G161" s="5" t="s">
        <v>14</v>
      </c>
      <c r="H161" s="5">
        <v>58</v>
      </c>
      <c r="I161" s="6">
        <v>34567</v>
      </c>
      <c r="J161" s="7">
        <v>93102</v>
      </c>
      <c r="K161" s="8">
        <v>0</v>
      </c>
      <c r="L161" s="5" t="s">
        <v>7</v>
      </c>
      <c r="M161" s="5" t="s">
        <v>8</v>
      </c>
      <c r="N161" s="6">
        <v>41621</v>
      </c>
    </row>
    <row r="162" spans="1:14" x14ac:dyDescent="0.25">
      <c r="A162" s="1" t="s">
        <v>380</v>
      </c>
      <c r="B162" s="1" t="s">
        <v>381</v>
      </c>
      <c r="C162" s="1" t="s">
        <v>101</v>
      </c>
      <c r="D162" s="1" t="s">
        <v>56</v>
      </c>
      <c r="E162" s="1" t="s">
        <v>22</v>
      </c>
      <c r="F162" s="1" t="s">
        <v>13</v>
      </c>
      <c r="G162" s="1" t="s">
        <v>14</v>
      </c>
      <c r="H162" s="1">
        <v>34</v>
      </c>
      <c r="I162" s="2">
        <v>43055</v>
      </c>
      <c r="J162" s="3">
        <v>110054</v>
      </c>
      <c r="K162" s="4">
        <v>0.15</v>
      </c>
      <c r="L162" s="1" t="s">
        <v>7</v>
      </c>
      <c r="M162" s="1" t="s">
        <v>43</v>
      </c>
      <c r="N162" s="2" t="s">
        <v>17</v>
      </c>
    </row>
    <row r="163" spans="1:14" x14ac:dyDescent="0.25">
      <c r="A163" s="5" t="s">
        <v>382</v>
      </c>
      <c r="B163" s="5" t="s">
        <v>383</v>
      </c>
      <c r="C163" s="5" t="s">
        <v>96</v>
      </c>
      <c r="D163" s="5" t="s">
        <v>56</v>
      </c>
      <c r="E163" s="5" t="s">
        <v>4</v>
      </c>
      <c r="F163" s="5" t="s">
        <v>5</v>
      </c>
      <c r="G163" s="5" t="s">
        <v>6</v>
      </c>
      <c r="H163" s="5">
        <v>27</v>
      </c>
      <c r="I163" s="6">
        <v>44224</v>
      </c>
      <c r="J163" s="7">
        <v>95786</v>
      </c>
      <c r="K163" s="8">
        <v>0</v>
      </c>
      <c r="L163" s="5" t="s">
        <v>7</v>
      </c>
      <c r="M163" s="5" t="s">
        <v>24</v>
      </c>
      <c r="N163" s="6" t="s">
        <v>17</v>
      </c>
    </row>
    <row r="164" spans="1:14" x14ac:dyDescent="0.25">
      <c r="A164" s="1" t="s">
        <v>384</v>
      </c>
      <c r="B164" s="1" t="s">
        <v>385</v>
      </c>
      <c r="C164" s="1" t="s">
        <v>30</v>
      </c>
      <c r="D164" s="1" t="s">
        <v>35</v>
      </c>
      <c r="E164" s="1" t="s">
        <v>22</v>
      </c>
      <c r="F164" s="1" t="s">
        <v>13</v>
      </c>
      <c r="G164" s="1" t="s">
        <v>72</v>
      </c>
      <c r="H164" s="1">
        <v>61</v>
      </c>
      <c r="I164" s="2">
        <v>42858</v>
      </c>
      <c r="J164" s="3">
        <v>90855</v>
      </c>
      <c r="K164" s="4">
        <v>0</v>
      </c>
      <c r="L164" s="1" t="s">
        <v>80</v>
      </c>
      <c r="M164" s="1" t="s">
        <v>205</v>
      </c>
      <c r="N164" s="2" t="s">
        <v>17</v>
      </c>
    </row>
    <row r="165" spans="1:14" x14ac:dyDescent="0.25">
      <c r="A165" s="5" t="s">
        <v>386</v>
      </c>
      <c r="B165" s="5" t="s">
        <v>387</v>
      </c>
      <c r="C165" s="5" t="s">
        <v>118</v>
      </c>
      <c r="D165" s="5" t="s">
        <v>3</v>
      </c>
      <c r="E165" s="5" t="s">
        <v>12</v>
      </c>
      <c r="F165" s="5" t="s">
        <v>13</v>
      </c>
      <c r="G165" s="5" t="s">
        <v>72</v>
      </c>
      <c r="H165" s="5">
        <v>47</v>
      </c>
      <c r="I165" s="6">
        <v>36233</v>
      </c>
      <c r="J165" s="7">
        <v>92897</v>
      </c>
      <c r="K165" s="8">
        <v>0</v>
      </c>
      <c r="L165" s="5" t="s">
        <v>80</v>
      </c>
      <c r="M165" s="5" t="s">
        <v>205</v>
      </c>
      <c r="N165" s="6" t="s">
        <v>17</v>
      </c>
    </row>
    <row r="166" spans="1:14" x14ac:dyDescent="0.25">
      <c r="A166" s="1" t="s">
        <v>388</v>
      </c>
      <c r="B166" s="1" t="s">
        <v>389</v>
      </c>
      <c r="C166" s="1" t="s">
        <v>66</v>
      </c>
      <c r="D166" s="1" t="s">
        <v>67</v>
      </c>
      <c r="E166" s="1" t="s">
        <v>22</v>
      </c>
      <c r="F166" s="1" t="s">
        <v>13</v>
      </c>
      <c r="G166" s="1" t="s">
        <v>14</v>
      </c>
      <c r="H166" s="1">
        <v>40</v>
      </c>
      <c r="I166" s="2">
        <v>39872</v>
      </c>
      <c r="J166" s="3">
        <v>242919</v>
      </c>
      <c r="K166" s="4">
        <v>0.31</v>
      </c>
      <c r="L166" s="1" t="s">
        <v>15</v>
      </c>
      <c r="M166" s="1" t="s">
        <v>16</v>
      </c>
      <c r="N166" s="2" t="s">
        <v>17</v>
      </c>
    </row>
    <row r="167" spans="1:14" x14ac:dyDescent="0.25">
      <c r="A167" s="5" t="s">
        <v>390</v>
      </c>
      <c r="B167" s="5" t="s">
        <v>391</v>
      </c>
      <c r="C167" s="5" t="s">
        <v>20</v>
      </c>
      <c r="D167" s="5" t="s">
        <v>56</v>
      </c>
      <c r="E167" s="5" t="s">
        <v>22</v>
      </c>
      <c r="F167" s="5" t="s">
        <v>13</v>
      </c>
      <c r="G167" s="5" t="s">
        <v>23</v>
      </c>
      <c r="H167" s="5">
        <v>30</v>
      </c>
      <c r="I167" s="6">
        <v>43240</v>
      </c>
      <c r="J167" s="7">
        <v>184368</v>
      </c>
      <c r="K167" s="8">
        <v>0.28999999999999998</v>
      </c>
      <c r="L167" s="5" t="s">
        <v>7</v>
      </c>
      <c r="M167" s="5" t="s">
        <v>47</v>
      </c>
      <c r="N167" s="6" t="s">
        <v>17</v>
      </c>
    </row>
    <row r="168" spans="1:14" x14ac:dyDescent="0.25">
      <c r="A168" s="1" t="s">
        <v>392</v>
      </c>
      <c r="B168" s="1" t="s">
        <v>393</v>
      </c>
      <c r="C168" s="1" t="s">
        <v>2</v>
      </c>
      <c r="D168" s="1" t="s">
        <v>21</v>
      </c>
      <c r="E168" s="1" t="s">
        <v>36</v>
      </c>
      <c r="F168" s="1" t="s">
        <v>13</v>
      </c>
      <c r="G168" s="1" t="s">
        <v>72</v>
      </c>
      <c r="H168" s="1">
        <v>45</v>
      </c>
      <c r="I168" s="2">
        <v>44554</v>
      </c>
      <c r="J168" s="3">
        <v>144754</v>
      </c>
      <c r="K168" s="4">
        <v>0.15</v>
      </c>
      <c r="L168" s="1" t="s">
        <v>7</v>
      </c>
      <c r="M168" s="1" t="s">
        <v>31</v>
      </c>
      <c r="N168" s="2" t="s">
        <v>17</v>
      </c>
    </row>
    <row r="169" spans="1:14" x14ac:dyDescent="0.25">
      <c r="A169" s="5" t="s">
        <v>394</v>
      </c>
      <c r="B169" s="5" t="s">
        <v>395</v>
      </c>
      <c r="C169" s="5" t="s">
        <v>281</v>
      </c>
      <c r="D169" s="5" t="s">
        <v>35</v>
      </c>
      <c r="E169" s="5" t="s">
        <v>4</v>
      </c>
      <c r="F169" s="5" t="s">
        <v>5</v>
      </c>
      <c r="G169" s="5" t="s">
        <v>23</v>
      </c>
      <c r="H169" s="5">
        <v>30</v>
      </c>
      <c r="I169" s="6">
        <v>42722</v>
      </c>
      <c r="J169" s="7">
        <v>89458</v>
      </c>
      <c r="K169" s="8">
        <v>0</v>
      </c>
      <c r="L169" s="5" t="s">
        <v>7</v>
      </c>
      <c r="M169" s="5" t="s">
        <v>47</v>
      </c>
      <c r="N169" s="6" t="s">
        <v>17</v>
      </c>
    </row>
    <row r="170" spans="1:14" x14ac:dyDescent="0.25">
      <c r="A170" s="1" t="s">
        <v>396</v>
      </c>
      <c r="B170" s="1" t="s">
        <v>397</v>
      </c>
      <c r="C170" s="1" t="s">
        <v>66</v>
      </c>
      <c r="D170" s="1" t="s">
        <v>46</v>
      </c>
      <c r="E170" s="1" t="s">
        <v>36</v>
      </c>
      <c r="F170" s="1" t="s">
        <v>5</v>
      </c>
      <c r="G170" s="1" t="s">
        <v>14</v>
      </c>
      <c r="H170" s="1">
        <v>56</v>
      </c>
      <c r="I170" s="2">
        <v>41714</v>
      </c>
      <c r="J170" s="3">
        <v>190815</v>
      </c>
      <c r="K170" s="4">
        <v>0.4</v>
      </c>
      <c r="L170" s="1" t="s">
        <v>7</v>
      </c>
      <c r="M170" s="1" t="s">
        <v>47</v>
      </c>
      <c r="N170" s="2" t="s">
        <v>17</v>
      </c>
    </row>
    <row r="171" spans="1:14" x14ac:dyDescent="0.25">
      <c r="A171" s="5" t="s">
        <v>398</v>
      </c>
      <c r="B171" s="5" t="s">
        <v>187</v>
      </c>
      <c r="C171" s="5" t="s">
        <v>2</v>
      </c>
      <c r="D171" s="5" t="s">
        <v>35</v>
      </c>
      <c r="E171" s="5" t="s">
        <v>4</v>
      </c>
      <c r="F171" s="5" t="s">
        <v>5</v>
      </c>
      <c r="G171" s="5" t="s">
        <v>23</v>
      </c>
      <c r="H171" s="5">
        <v>62</v>
      </c>
      <c r="I171" s="6">
        <v>36374</v>
      </c>
      <c r="J171" s="7">
        <v>137995</v>
      </c>
      <c r="K171" s="8">
        <v>0.14000000000000001</v>
      </c>
      <c r="L171" s="5" t="s">
        <v>7</v>
      </c>
      <c r="M171" s="5" t="s">
        <v>47</v>
      </c>
      <c r="N171" s="6" t="s">
        <v>17</v>
      </c>
    </row>
    <row r="172" spans="1:14" x14ac:dyDescent="0.25">
      <c r="A172" s="1" t="s">
        <v>399</v>
      </c>
      <c r="B172" s="1" t="s">
        <v>400</v>
      </c>
      <c r="C172" s="1" t="s">
        <v>130</v>
      </c>
      <c r="D172" s="1" t="s">
        <v>52</v>
      </c>
      <c r="E172" s="1" t="s">
        <v>12</v>
      </c>
      <c r="F172" s="1" t="s">
        <v>5</v>
      </c>
      <c r="G172" s="1" t="s">
        <v>72</v>
      </c>
      <c r="H172" s="1">
        <v>45</v>
      </c>
      <c r="I172" s="2">
        <v>39437</v>
      </c>
      <c r="J172" s="3">
        <v>93840</v>
      </c>
      <c r="K172" s="4">
        <v>0</v>
      </c>
      <c r="L172" s="1" t="s">
        <v>80</v>
      </c>
      <c r="M172" s="1" t="s">
        <v>81</v>
      </c>
      <c r="N172" s="2" t="s">
        <v>17</v>
      </c>
    </row>
    <row r="173" spans="1:14" x14ac:dyDescent="0.25">
      <c r="A173" s="5" t="s">
        <v>401</v>
      </c>
      <c r="B173" s="5" t="s">
        <v>402</v>
      </c>
      <c r="C173" s="5" t="s">
        <v>11</v>
      </c>
      <c r="D173" s="5" t="s">
        <v>3</v>
      </c>
      <c r="E173" s="5" t="s">
        <v>4</v>
      </c>
      <c r="F173" s="5" t="s">
        <v>13</v>
      </c>
      <c r="G173" s="5" t="s">
        <v>14</v>
      </c>
      <c r="H173" s="5">
        <v>46</v>
      </c>
      <c r="I173" s="6">
        <v>44495</v>
      </c>
      <c r="J173" s="7">
        <v>94790</v>
      </c>
      <c r="K173" s="8">
        <v>0</v>
      </c>
      <c r="L173" s="5" t="s">
        <v>15</v>
      </c>
      <c r="M173" s="5" t="s">
        <v>16</v>
      </c>
      <c r="N173" s="6" t="s">
        <v>17</v>
      </c>
    </row>
    <row r="174" spans="1:14" x14ac:dyDescent="0.25">
      <c r="A174" s="1" t="s">
        <v>403</v>
      </c>
      <c r="B174" s="1" t="s">
        <v>404</v>
      </c>
      <c r="C174" s="1" t="s">
        <v>66</v>
      </c>
      <c r="D174" s="1" t="s">
        <v>52</v>
      </c>
      <c r="E174" s="1" t="s">
        <v>4</v>
      </c>
      <c r="F174" s="1" t="s">
        <v>13</v>
      </c>
      <c r="G174" s="1" t="s">
        <v>14</v>
      </c>
      <c r="H174" s="1">
        <v>48</v>
      </c>
      <c r="I174" s="2">
        <v>41706</v>
      </c>
      <c r="J174" s="3">
        <v>197367</v>
      </c>
      <c r="K174" s="4">
        <v>0.39</v>
      </c>
      <c r="L174" s="1" t="s">
        <v>7</v>
      </c>
      <c r="M174" s="1" t="s">
        <v>47</v>
      </c>
      <c r="N174" s="2" t="s">
        <v>17</v>
      </c>
    </row>
    <row r="175" spans="1:14" x14ac:dyDescent="0.25">
      <c r="A175" s="5" t="s">
        <v>405</v>
      </c>
      <c r="B175" s="5" t="s">
        <v>406</v>
      </c>
      <c r="C175" s="5" t="s">
        <v>20</v>
      </c>
      <c r="D175" s="5" t="s">
        <v>46</v>
      </c>
      <c r="E175" s="5" t="s">
        <v>12</v>
      </c>
      <c r="F175" s="5" t="s">
        <v>5</v>
      </c>
      <c r="G175" s="5" t="s">
        <v>72</v>
      </c>
      <c r="H175" s="5">
        <v>27</v>
      </c>
      <c r="I175" s="6">
        <v>43276</v>
      </c>
      <c r="J175" s="7">
        <v>174097</v>
      </c>
      <c r="K175" s="8">
        <v>0.21</v>
      </c>
      <c r="L175" s="5" t="s">
        <v>7</v>
      </c>
      <c r="M175" s="5" t="s">
        <v>31</v>
      </c>
      <c r="N175" s="6" t="s">
        <v>17</v>
      </c>
    </row>
    <row r="176" spans="1:14" x14ac:dyDescent="0.25">
      <c r="A176" s="1" t="s">
        <v>407</v>
      </c>
      <c r="B176" s="1" t="s">
        <v>408</v>
      </c>
      <c r="C176" s="1" t="s">
        <v>39</v>
      </c>
      <c r="D176" s="1" t="s">
        <v>3</v>
      </c>
      <c r="E176" s="1" t="s">
        <v>22</v>
      </c>
      <c r="F176" s="1" t="s">
        <v>13</v>
      </c>
      <c r="G176" s="1" t="s">
        <v>72</v>
      </c>
      <c r="H176" s="1">
        <v>53</v>
      </c>
      <c r="I176" s="2">
        <v>39021</v>
      </c>
      <c r="J176" s="3">
        <v>120128</v>
      </c>
      <c r="K176" s="4">
        <v>0.1</v>
      </c>
      <c r="L176" s="1" t="s">
        <v>7</v>
      </c>
      <c r="M176" s="1" t="s">
        <v>47</v>
      </c>
      <c r="N176" s="2" t="s">
        <v>17</v>
      </c>
    </row>
    <row r="177" spans="1:14" x14ac:dyDescent="0.25">
      <c r="A177" s="5" t="s">
        <v>409</v>
      </c>
      <c r="B177" s="5" t="s">
        <v>410</v>
      </c>
      <c r="C177" s="5" t="s">
        <v>39</v>
      </c>
      <c r="D177" s="5" t="s">
        <v>67</v>
      </c>
      <c r="E177" s="5" t="s">
        <v>12</v>
      </c>
      <c r="F177" s="5" t="s">
        <v>5</v>
      </c>
      <c r="G177" s="5" t="s">
        <v>23</v>
      </c>
      <c r="H177" s="5">
        <v>59</v>
      </c>
      <c r="I177" s="6">
        <v>39197</v>
      </c>
      <c r="J177" s="7">
        <v>129708</v>
      </c>
      <c r="K177" s="8">
        <v>0.05</v>
      </c>
      <c r="L177" s="5" t="s">
        <v>7</v>
      </c>
      <c r="M177" s="5" t="s">
        <v>43</v>
      </c>
      <c r="N177" s="6" t="s">
        <v>17</v>
      </c>
    </row>
    <row r="178" spans="1:14" x14ac:dyDescent="0.25">
      <c r="A178" s="1" t="s">
        <v>411</v>
      </c>
      <c r="B178" s="1" t="s">
        <v>412</v>
      </c>
      <c r="C178" s="1" t="s">
        <v>39</v>
      </c>
      <c r="D178" s="1" t="s">
        <v>67</v>
      </c>
      <c r="E178" s="1" t="s">
        <v>4</v>
      </c>
      <c r="F178" s="1" t="s">
        <v>13</v>
      </c>
      <c r="G178" s="1" t="s">
        <v>14</v>
      </c>
      <c r="H178" s="1">
        <v>55</v>
      </c>
      <c r="I178" s="2">
        <v>34595</v>
      </c>
      <c r="J178" s="3">
        <v>102270</v>
      </c>
      <c r="K178" s="4">
        <v>0.1</v>
      </c>
      <c r="L178" s="1" t="s">
        <v>7</v>
      </c>
      <c r="M178" s="1" t="s">
        <v>24</v>
      </c>
      <c r="N178" s="2" t="s">
        <v>17</v>
      </c>
    </row>
    <row r="179" spans="1:14" x14ac:dyDescent="0.25">
      <c r="A179" s="5" t="s">
        <v>413</v>
      </c>
      <c r="B179" s="5" t="s">
        <v>414</v>
      </c>
      <c r="C179" s="5" t="s">
        <v>66</v>
      </c>
      <c r="D179" s="5" t="s">
        <v>21</v>
      </c>
      <c r="E179" s="5" t="s">
        <v>22</v>
      </c>
      <c r="F179" s="5" t="s">
        <v>5</v>
      </c>
      <c r="G179" s="5" t="s">
        <v>14</v>
      </c>
      <c r="H179" s="5">
        <v>43</v>
      </c>
      <c r="I179" s="6">
        <v>38564</v>
      </c>
      <c r="J179" s="7">
        <v>249686</v>
      </c>
      <c r="K179" s="8">
        <v>0.31</v>
      </c>
      <c r="L179" s="5" t="s">
        <v>15</v>
      </c>
      <c r="M179" s="5" t="s">
        <v>16</v>
      </c>
      <c r="N179" s="6" t="s">
        <v>17</v>
      </c>
    </row>
    <row r="180" spans="1:14" x14ac:dyDescent="0.25">
      <c r="A180" s="1" t="s">
        <v>415</v>
      </c>
      <c r="B180" s="1" t="s">
        <v>416</v>
      </c>
      <c r="C180" s="1" t="s">
        <v>42</v>
      </c>
      <c r="D180" s="1" t="s">
        <v>21</v>
      </c>
      <c r="E180" s="1" t="s">
        <v>12</v>
      </c>
      <c r="F180" s="1" t="s">
        <v>5</v>
      </c>
      <c r="G180" s="1" t="s">
        <v>14</v>
      </c>
      <c r="H180" s="1">
        <v>55</v>
      </c>
      <c r="I180" s="2">
        <v>37343</v>
      </c>
      <c r="J180" s="3">
        <v>50475</v>
      </c>
      <c r="K180" s="4">
        <v>0</v>
      </c>
      <c r="L180" s="1" t="s">
        <v>7</v>
      </c>
      <c r="M180" s="1" t="s">
        <v>75</v>
      </c>
      <c r="N180" s="2" t="s">
        <v>17</v>
      </c>
    </row>
    <row r="181" spans="1:14" x14ac:dyDescent="0.25">
      <c r="A181" s="5" t="s">
        <v>417</v>
      </c>
      <c r="B181" s="5" t="s">
        <v>418</v>
      </c>
      <c r="C181" s="5" t="s">
        <v>39</v>
      </c>
      <c r="D181" s="5" t="s">
        <v>67</v>
      </c>
      <c r="E181" s="5" t="s">
        <v>4</v>
      </c>
      <c r="F181" s="5" t="s">
        <v>13</v>
      </c>
      <c r="G181" s="5" t="s">
        <v>23</v>
      </c>
      <c r="H181" s="5">
        <v>51</v>
      </c>
      <c r="I181" s="6">
        <v>44014</v>
      </c>
      <c r="J181" s="7">
        <v>100099</v>
      </c>
      <c r="K181" s="8">
        <v>0.08</v>
      </c>
      <c r="L181" s="5" t="s">
        <v>7</v>
      </c>
      <c r="M181" s="5" t="s">
        <v>43</v>
      </c>
      <c r="N181" s="6" t="s">
        <v>17</v>
      </c>
    </row>
    <row r="182" spans="1:14" x14ac:dyDescent="0.25">
      <c r="A182" s="1" t="s">
        <v>419</v>
      </c>
      <c r="B182" s="1" t="s">
        <v>420</v>
      </c>
      <c r="C182" s="1" t="s">
        <v>106</v>
      </c>
      <c r="D182" s="1" t="s">
        <v>3</v>
      </c>
      <c r="E182" s="1" t="s">
        <v>12</v>
      </c>
      <c r="F182" s="1" t="s">
        <v>5</v>
      </c>
      <c r="G182" s="1" t="s">
        <v>23</v>
      </c>
      <c r="H182" s="1">
        <v>54</v>
      </c>
      <c r="I182" s="2">
        <v>42731</v>
      </c>
      <c r="J182" s="3">
        <v>41673</v>
      </c>
      <c r="K182" s="4">
        <v>0</v>
      </c>
      <c r="L182" s="1" t="s">
        <v>7</v>
      </c>
      <c r="M182" s="1" t="s">
        <v>43</v>
      </c>
      <c r="N182" s="2" t="s">
        <v>17</v>
      </c>
    </row>
    <row r="183" spans="1:14" x14ac:dyDescent="0.25">
      <c r="A183" s="5" t="s">
        <v>421</v>
      </c>
      <c r="B183" s="5" t="s">
        <v>422</v>
      </c>
      <c r="C183" s="5" t="s">
        <v>30</v>
      </c>
      <c r="D183" s="5" t="s">
        <v>67</v>
      </c>
      <c r="E183" s="5" t="s">
        <v>22</v>
      </c>
      <c r="F183" s="5" t="s">
        <v>5</v>
      </c>
      <c r="G183" s="5" t="s">
        <v>14</v>
      </c>
      <c r="H183" s="5">
        <v>47</v>
      </c>
      <c r="I183" s="6">
        <v>42928</v>
      </c>
      <c r="J183" s="7">
        <v>70996</v>
      </c>
      <c r="K183" s="8">
        <v>0</v>
      </c>
      <c r="L183" s="5" t="s">
        <v>15</v>
      </c>
      <c r="M183" s="5" t="s">
        <v>121</v>
      </c>
      <c r="N183" s="6" t="s">
        <v>17</v>
      </c>
    </row>
    <row r="184" spans="1:14" x14ac:dyDescent="0.25">
      <c r="A184" s="1" t="s">
        <v>423</v>
      </c>
      <c r="B184" s="1" t="s">
        <v>424</v>
      </c>
      <c r="C184" s="1" t="s">
        <v>42</v>
      </c>
      <c r="D184" s="1" t="s">
        <v>67</v>
      </c>
      <c r="E184" s="1" t="s">
        <v>36</v>
      </c>
      <c r="F184" s="1" t="s">
        <v>13</v>
      </c>
      <c r="G184" s="1" t="s">
        <v>23</v>
      </c>
      <c r="H184" s="1">
        <v>55</v>
      </c>
      <c r="I184" s="2">
        <v>38328</v>
      </c>
      <c r="J184" s="3">
        <v>40752</v>
      </c>
      <c r="K184" s="4">
        <v>0</v>
      </c>
      <c r="L184" s="1" t="s">
        <v>7</v>
      </c>
      <c r="M184" s="1" t="s">
        <v>31</v>
      </c>
      <c r="N184" s="2" t="s">
        <v>17</v>
      </c>
    </row>
    <row r="185" spans="1:14" x14ac:dyDescent="0.25">
      <c r="A185" s="5" t="s">
        <v>425</v>
      </c>
      <c r="B185" s="5" t="s">
        <v>426</v>
      </c>
      <c r="C185" s="5" t="s">
        <v>238</v>
      </c>
      <c r="D185" s="5" t="s">
        <v>3</v>
      </c>
      <c r="E185" s="5" t="s">
        <v>12</v>
      </c>
      <c r="F185" s="5" t="s">
        <v>5</v>
      </c>
      <c r="G185" s="5" t="s">
        <v>14</v>
      </c>
      <c r="H185" s="5">
        <v>50</v>
      </c>
      <c r="I185" s="6">
        <v>36914</v>
      </c>
      <c r="J185" s="7">
        <v>97537</v>
      </c>
      <c r="K185" s="8">
        <v>0</v>
      </c>
      <c r="L185" s="5" t="s">
        <v>15</v>
      </c>
      <c r="M185" s="5" t="s">
        <v>121</v>
      </c>
      <c r="N185" s="6" t="s">
        <v>17</v>
      </c>
    </row>
    <row r="186" spans="1:14" x14ac:dyDescent="0.25">
      <c r="A186" s="1" t="s">
        <v>427</v>
      </c>
      <c r="B186" s="1" t="s">
        <v>428</v>
      </c>
      <c r="C186" s="1" t="s">
        <v>429</v>
      </c>
      <c r="D186" s="1" t="s">
        <v>3</v>
      </c>
      <c r="E186" s="1" t="s">
        <v>4</v>
      </c>
      <c r="F186" s="1" t="s">
        <v>13</v>
      </c>
      <c r="G186" s="1" t="s">
        <v>14</v>
      </c>
      <c r="H186" s="1">
        <v>31</v>
      </c>
      <c r="I186" s="2">
        <v>44086</v>
      </c>
      <c r="J186" s="3">
        <v>96567</v>
      </c>
      <c r="K186" s="4">
        <v>0</v>
      </c>
      <c r="L186" s="1" t="s">
        <v>15</v>
      </c>
      <c r="M186" s="1" t="s">
        <v>61</v>
      </c>
      <c r="N186" s="2" t="s">
        <v>17</v>
      </c>
    </row>
    <row r="187" spans="1:14" x14ac:dyDescent="0.25">
      <c r="A187" s="5" t="s">
        <v>87</v>
      </c>
      <c r="B187" s="5" t="s">
        <v>430</v>
      </c>
      <c r="C187" s="5" t="s">
        <v>317</v>
      </c>
      <c r="D187" s="5" t="s">
        <v>3</v>
      </c>
      <c r="E187" s="5" t="s">
        <v>22</v>
      </c>
      <c r="F187" s="5" t="s">
        <v>13</v>
      </c>
      <c r="G187" s="5" t="s">
        <v>14</v>
      </c>
      <c r="H187" s="5">
        <v>47</v>
      </c>
      <c r="I187" s="6">
        <v>36229</v>
      </c>
      <c r="J187" s="7">
        <v>49404</v>
      </c>
      <c r="K187" s="8">
        <v>0</v>
      </c>
      <c r="L187" s="5" t="s">
        <v>15</v>
      </c>
      <c r="M187" s="5" t="s">
        <v>93</v>
      </c>
      <c r="N187" s="6" t="s">
        <v>17</v>
      </c>
    </row>
    <row r="188" spans="1:14" x14ac:dyDescent="0.25">
      <c r="A188" s="1" t="s">
        <v>431</v>
      </c>
      <c r="B188" s="1" t="s">
        <v>432</v>
      </c>
      <c r="C188" s="1" t="s">
        <v>429</v>
      </c>
      <c r="D188" s="1" t="s">
        <v>3</v>
      </c>
      <c r="E188" s="1" t="s">
        <v>4</v>
      </c>
      <c r="F188" s="1" t="s">
        <v>13</v>
      </c>
      <c r="G188" s="1" t="s">
        <v>72</v>
      </c>
      <c r="H188" s="1">
        <v>29</v>
      </c>
      <c r="I188" s="2">
        <v>43753</v>
      </c>
      <c r="J188" s="3">
        <v>66819</v>
      </c>
      <c r="K188" s="4">
        <v>0</v>
      </c>
      <c r="L188" s="1" t="s">
        <v>80</v>
      </c>
      <c r="M188" s="1" t="s">
        <v>86</v>
      </c>
      <c r="N188" s="2" t="s">
        <v>17</v>
      </c>
    </row>
    <row r="189" spans="1:14" x14ac:dyDescent="0.25">
      <c r="A189" s="5" t="s">
        <v>433</v>
      </c>
      <c r="B189" s="5" t="s">
        <v>434</v>
      </c>
      <c r="C189" s="5" t="s">
        <v>42</v>
      </c>
      <c r="D189" s="5" t="s">
        <v>67</v>
      </c>
      <c r="E189" s="5" t="s">
        <v>22</v>
      </c>
      <c r="F189" s="5" t="s">
        <v>13</v>
      </c>
      <c r="G189" s="5" t="s">
        <v>72</v>
      </c>
      <c r="H189" s="5">
        <v>38</v>
      </c>
      <c r="I189" s="6">
        <v>42492</v>
      </c>
      <c r="J189" s="7">
        <v>50784</v>
      </c>
      <c r="K189" s="8">
        <v>0</v>
      </c>
      <c r="L189" s="5" t="s">
        <v>80</v>
      </c>
      <c r="M189" s="5" t="s">
        <v>86</v>
      </c>
      <c r="N189" s="6" t="s">
        <v>17</v>
      </c>
    </row>
    <row r="190" spans="1:14" x14ac:dyDescent="0.25">
      <c r="A190" s="1" t="s">
        <v>435</v>
      </c>
      <c r="B190" s="1" t="s">
        <v>436</v>
      </c>
      <c r="C190" s="1" t="s">
        <v>2</v>
      </c>
      <c r="D190" s="1" t="s">
        <v>52</v>
      </c>
      <c r="E190" s="1" t="s">
        <v>4</v>
      </c>
      <c r="F190" s="1" t="s">
        <v>13</v>
      </c>
      <c r="G190" s="1" t="s">
        <v>72</v>
      </c>
      <c r="H190" s="1">
        <v>29</v>
      </c>
      <c r="I190" s="2">
        <v>43594</v>
      </c>
      <c r="J190" s="3">
        <v>125828</v>
      </c>
      <c r="K190" s="4">
        <v>0.15</v>
      </c>
      <c r="L190" s="1" t="s">
        <v>80</v>
      </c>
      <c r="M190" s="1" t="s">
        <v>205</v>
      </c>
      <c r="N190" s="2" t="s">
        <v>17</v>
      </c>
    </row>
    <row r="191" spans="1:14" x14ac:dyDescent="0.25">
      <c r="A191" s="5" t="s">
        <v>437</v>
      </c>
      <c r="B191" s="5" t="s">
        <v>438</v>
      </c>
      <c r="C191" s="5" t="s">
        <v>130</v>
      </c>
      <c r="D191" s="5" t="s">
        <v>52</v>
      </c>
      <c r="E191" s="5" t="s">
        <v>12</v>
      </c>
      <c r="F191" s="5" t="s">
        <v>13</v>
      </c>
      <c r="G191" s="5" t="s">
        <v>23</v>
      </c>
      <c r="H191" s="5">
        <v>33</v>
      </c>
      <c r="I191" s="6">
        <v>42951</v>
      </c>
      <c r="J191" s="7">
        <v>92610</v>
      </c>
      <c r="K191" s="8">
        <v>0</v>
      </c>
      <c r="L191" s="5" t="s">
        <v>7</v>
      </c>
      <c r="M191" s="5" t="s">
        <v>75</v>
      </c>
      <c r="N191" s="6" t="s">
        <v>17</v>
      </c>
    </row>
    <row r="192" spans="1:14" x14ac:dyDescent="0.25">
      <c r="A192" s="1" t="s">
        <v>439</v>
      </c>
      <c r="B192" s="1" t="s">
        <v>440</v>
      </c>
      <c r="C192" s="1" t="s">
        <v>2</v>
      </c>
      <c r="D192" s="1" t="s">
        <v>35</v>
      </c>
      <c r="E192" s="1" t="s">
        <v>22</v>
      </c>
      <c r="F192" s="1" t="s">
        <v>13</v>
      </c>
      <c r="G192" s="1" t="s">
        <v>23</v>
      </c>
      <c r="H192" s="1">
        <v>50</v>
      </c>
      <c r="I192" s="2">
        <v>37705</v>
      </c>
      <c r="J192" s="3">
        <v>123405</v>
      </c>
      <c r="K192" s="4">
        <v>0.13</v>
      </c>
      <c r="L192" s="1" t="s">
        <v>7</v>
      </c>
      <c r="M192" s="1" t="s">
        <v>75</v>
      </c>
      <c r="N192" s="2" t="s">
        <v>17</v>
      </c>
    </row>
    <row r="193" spans="1:14" x14ac:dyDescent="0.25">
      <c r="A193" s="5" t="s">
        <v>441</v>
      </c>
      <c r="B193" s="5" t="s">
        <v>442</v>
      </c>
      <c r="C193" s="5" t="s">
        <v>34</v>
      </c>
      <c r="D193" s="5" t="s">
        <v>35</v>
      </c>
      <c r="E193" s="5" t="s">
        <v>12</v>
      </c>
      <c r="F193" s="5" t="s">
        <v>5</v>
      </c>
      <c r="G193" s="5" t="s">
        <v>14</v>
      </c>
      <c r="H193" s="5">
        <v>46</v>
      </c>
      <c r="I193" s="6">
        <v>38066</v>
      </c>
      <c r="J193" s="7">
        <v>73004</v>
      </c>
      <c r="K193" s="8">
        <v>0</v>
      </c>
      <c r="L193" s="5" t="s">
        <v>15</v>
      </c>
      <c r="M193" s="5" t="s">
        <v>93</v>
      </c>
      <c r="N193" s="6" t="s">
        <v>17</v>
      </c>
    </row>
    <row r="194" spans="1:14" x14ac:dyDescent="0.25">
      <c r="A194" s="1" t="s">
        <v>443</v>
      </c>
      <c r="B194" s="1" t="s">
        <v>444</v>
      </c>
      <c r="C194" s="1" t="s">
        <v>101</v>
      </c>
      <c r="D194" s="1" t="s">
        <v>56</v>
      </c>
      <c r="E194" s="1" t="s">
        <v>36</v>
      </c>
      <c r="F194" s="1" t="s">
        <v>13</v>
      </c>
      <c r="G194" s="1" t="s">
        <v>14</v>
      </c>
      <c r="H194" s="1">
        <v>57</v>
      </c>
      <c r="I194" s="2">
        <v>36275</v>
      </c>
      <c r="J194" s="3">
        <v>95061</v>
      </c>
      <c r="K194" s="4">
        <v>0.1</v>
      </c>
      <c r="L194" s="1" t="s">
        <v>15</v>
      </c>
      <c r="M194" s="1" t="s">
        <v>61</v>
      </c>
      <c r="N194" s="2" t="s">
        <v>17</v>
      </c>
    </row>
    <row r="195" spans="1:14" x14ac:dyDescent="0.25">
      <c r="A195" s="5" t="s">
        <v>445</v>
      </c>
      <c r="B195" s="5" t="s">
        <v>446</v>
      </c>
      <c r="C195" s="5" t="s">
        <v>20</v>
      </c>
      <c r="D195" s="5" t="s">
        <v>35</v>
      </c>
      <c r="E195" s="5" t="s">
        <v>36</v>
      </c>
      <c r="F195" s="5" t="s">
        <v>5</v>
      </c>
      <c r="G195" s="5" t="s">
        <v>72</v>
      </c>
      <c r="H195" s="5">
        <v>49</v>
      </c>
      <c r="I195" s="6">
        <v>35887</v>
      </c>
      <c r="J195" s="7">
        <v>160832</v>
      </c>
      <c r="K195" s="8">
        <v>0.3</v>
      </c>
      <c r="L195" s="5" t="s">
        <v>7</v>
      </c>
      <c r="M195" s="5" t="s">
        <v>31</v>
      </c>
      <c r="N195" s="6" t="s">
        <v>17</v>
      </c>
    </row>
    <row r="196" spans="1:14" x14ac:dyDescent="0.25">
      <c r="A196" s="1" t="s">
        <v>447</v>
      </c>
      <c r="B196" s="1" t="s">
        <v>448</v>
      </c>
      <c r="C196" s="1" t="s">
        <v>449</v>
      </c>
      <c r="D196" s="1" t="s">
        <v>3</v>
      </c>
      <c r="E196" s="1" t="s">
        <v>12</v>
      </c>
      <c r="F196" s="1" t="s">
        <v>13</v>
      </c>
      <c r="G196" s="1" t="s">
        <v>6</v>
      </c>
      <c r="H196" s="1">
        <v>54</v>
      </c>
      <c r="I196" s="2">
        <v>40540</v>
      </c>
      <c r="J196" s="3">
        <v>64417</v>
      </c>
      <c r="K196" s="4">
        <v>0</v>
      </c>
      <c r="L196" s="1" t="s">
        <v>7</v>
      </c>
      <c r="M196" s="1" t="s">
        <v>75</v>
      </c>
      <c r="N196" s="2" t="s">
        <v>17</v>
      </c>
    </row>
    <row r="197" spans="1:14" x14ac:dyDescent="0.25">
      <c r="A197" s="5" t="s">
        <v>450</v>
      </c>
      <c r="B197" s="5" t="s">
        <v>451</v>
      </c>
      <c r="C197" s="5" t="s">
        <v>39</v>
      </c>
      <c r="D197" s="5" t="s">
        <v>35</v>
      </c>
      <c r="E197" s="5" t="s">
        <v>36</v>
      </c>
      <c r="F197" s="5" t="s">
        <v>13</v>
      </c>
      <c r="G197" s="5" t="s">
        <v>14</v>
      </c>
      <c r="H197" s="5">
        <v>28</v>
      </c>
      <c r="I197" s="6">
        <v>44274</v>
      </c>
      <c r="J197" s="7">
        <v>127543</v>
      </c>
      <c r="K197" s="8">
        <v>0.06</v>
      </c>
      <c r="L197" s="5" t="s">
        <v>15</v>
      </c>
      <c r="M197" s="5" t="s">
        <v>61</v>
      </c>
      <c r="N197" s="6" t="s">
        <v>17</v>
      </c>
    </row>
    <row r="198" spans="1:14" x14ac:dyDescent="0.25">
      <c r="A198" s="1" t="s">
        <v>452</v>
      </c>
      <c r="B198" s="1" t="s">
        <v>453</v>
      </c>
      <c r="C198" s="1" t="s">
        <v>42</v>
      </c>
      <c r="D198" s="1" t="s">
        <v>67</v>
      </c>
      <c r="E198" s="1" t="s">
        <v>12</v>
      </c>
      <c r="F198" s="1" t="s">
        <v>13</v>
      </c>
      <c r="G198" s="1" t="s">
        <v>72</v>
      </c>
      <c r="H198" s="1">
        <v>30</v>
      </c>
      <c r="I198" s="2">
        <v>43272</v>
      </c>
      <c r="J198" s="3">
        <v>56154</v>
      </c>
      <c r="K198" s="4">
        <v>0</v>
      </c>
      <c r="L198" s="1" t="s">
        <v>80</v>
      </c>
      <c r="M198" s="1" t="s">
        <v>205</v>
      </c>
      <c r="N198" s="2" t="s">
        <v>17</v>
      </c>
    </row>
    <row r="199" spans="1:14" x14ac:dyDescent="0.25">
      <c r="A199" s="5" t="s">
        <v>454</v>
      </c>
      <c r="B199" s="5" t="s">
        <v>455</v>
      </c>
      <c r="C199" s="5" t="s">
        <v>66</v>
      </c>
      <c r="D199" s="5" t="s">
        <v>35</v>
      </c>
      <c r="E199" s="5" t="s">
        <v>12</v>
      </c>
      <c r="F199" s="5" t="s">
        <v>5</v>
      </c>
      <c r="G199" s="5" t="s">
        <v>14</v>
      </c>
      <c r="H199" s="5">
        <v>36</v>
      </c>
      <c r="I199" s="6">
        <v>41692</v>
      </c>
      <c r="J199" s="7">
        <v>218530</v>
      </c>
      <c r="K199" s="8">
        <v>0.3</v>
      </c>
      <c r="L199" s="5" t="s">
        <v>15</v>
      </c>
      <c r="M199" s="5" t="s">
        <v>61</v>
      </c>
      <c r="N199" s="6" t="s">
        <v>17</v>
      </c>
    </row>
    <row r="200" spans="1:14" x14ac:dyDescent="0.25">
      <c r="A200" s="1" t="s">
        <v>456</v>
      </c>
      <c r="B200" s="1" t="s">
        <v>457</v>
      </c>
      <c r="C200" s="1" t="s">
        <v>449</v>
      </c>
      <c r="D200" s="1" t="s">
        <v>3</v>
      </c>
      <c r="E200" s="1" t="s">
        <v>12</v>
      </c>
      <c r="F200" s="1" t="s">
        <v>5</v>
      </c>
      <c r="G200" s="1" t="s">
        <v>72</v>
      </c>
      <c r="H200" s="1">
        <v>36</v>
      </c>
      <c r="I200" s="2">
        <v>43818</v>
      </c>
      <c r="J200" s="3">
        <v>91954</v>
      </c>
      <c r="K200" s="4">
        <v>0</v>
      </c>
      <c r="L200" s="1" t="s">
        <v>7</v>
      </c>
      <c r="M200" s="1" t="s">
        <v>75</v>
      </c>
      <c r="N200" s="2" t="s">
        <v>17</v>
      </c>
    </row>
    <row r="201" spans="1:14" x14ac:dyDescent="0.25">
      <c r="A201" s="5" t="s">
        <v>458</v>
      </c>
      <c r="B201" s="5" t="s">
        <v>459</v>
      </c>
      <c r="C201" s="5" t="s">
        <v>66</v>
      </c>
      <c r="D201" s="5" t="s">
        <v>67</v>
      </c>
      <c r="E201" s="5" t="s">
        <v>36</v>
      </c>
      <c r="F201" s="5" t="s">
        <v>5</v>
      </c>
      <c r="G201" s="5" t="s">
        <v>6</v>
      </c>
      <c r="H201" s="5">
        <v>30</v>
      </c>
      <c r="I201" s="6">
        <v>42634</v>
      </c>
      <c r="J201" s="7">
        <v>221217</v>
      </c>
      <c r="K201" s="8">
        <v>0.32</v>
      </c>
      <c r="L201" s="5" t="s">
        <v>7</v>
      </c>
      <c r="M201" s="5" t="s">
        <v>75</v>
      </c>
      <c r="N201" s="6">
        <v>43003</v>
      </c>
    </row>
    <row r="202" spans="1:14" x14ac:dyDescent="0.25">
      <c r="A202" s="1" t="s">
        <v>460</v>
      </c>
      <c r="B202" s="1" t="s">
        <v>461</v>
      </c>
      <c r="C202" s="1" t="s">
        <v>286</v>
      </c>
      <c r="D202" s="1" t="s">
        <v>3</v>
      </c>
      <c r="E202" s="1" t="s">
        <v>12</v>
      </c>
      <c r="F202" s="1" t="s">
        <v>13</v>
      </c>
      <c r="G202" s="1" t="s">
        <v>72</v>
      </c>
      <c r="H202" s="1">
        <v>29</v>
      </c>
      <c r="I202" s="2">
        <v>42866</v>
      </c>
      <c r="J202" s="3">
        <v>87536</v>
      </c>
      <c r="K202" s="4">
        <v>0</v>
      </c>
      <c r="L202" s="1" t="s">
        <v>7</v>
      </c>
      <c r="M202" s="1" t="s">
        <v>8</v>
      </c>
      <c r="N202" s="2" t="s">
        <v>17</v>
      </c>
    </row>
    <row r="203" spans="1:14" x14ac:dyDescent="0.25">
      <c r="A203" s="5" t="s">
        <v>462</v>
      </c>
      <c r="B203" s="5" t="s">
        <v>463</v>
      </c>
      <c r="C203" s="5" t="s">
        <v>42</v>
      </c>
      <c r="D203" s="5" t="s">
        <v>35</v>
      </c>
      <c r="E203" s="5" t="s">
        <v>36</v>
      </c>
      <c r="F203" s="5" t="s">
        <v>5</v>
      </c>
      <c r="G203" s="5" t="s">
        <v>72</v>
      </c>
      <c r="H203" s="5">
        <v>47</v>
      </c>
      <c r="I203" s="6">
        <v>42164</v>
      </c>
      <c r="J203" s="7">
        <v>41429</v>
      </c>
      <c r="K203" s="8">
        <v>0</v>
      </c>
      <c r="L203" s="5" t="s">
        <v>7</v>
      </c>
      <c r="M203" s="5" t="s">
        <v>8</v>
      </c>
      <c r="N203" s="6" t="s">
        <v>17</v>
      </c>
    </row>
    <row r="204" spans="1:14" x14ac:dyDescent="0.25">
      <c r="A204" s="1" t="s">
        <v>464</v>
      </c>
      <c r="B204" s="1" t="s">
        <v>465</v>
      </c>
      <c r="C204" s="1" t="s">
        <v>66</v>
      </c>
      <c r="D204" s="1" t="s">
        <v>56</v>
      </c>
      <c r="E204" s="1" t="s">
        <v>12</v>
      </c>
      <c r="F204" s="1" t="s">
        <v>13</v>
      </c>
      <c r="G204" s="1" t="s">
        <v>14</v>
      </c>
      <c r="H204" s="1">
        <v>35</v>
      </c>
      <c r="I204" s="2">
        <v>40826</v>
      </c>
      <c r="J204" s="3">
        <v>245482</v>
      </c>
      <c r="K204" s="4">
        <v>0.39</v>
      </c>
      <c r="L204" s="1" t="s">
        <v>7</v>
      </c>
      <c r="M204" s="1" t="s">
        <v>8</v>
      </c>
      <c r="N204" s="2" t="s">
        <v>17</v>
      </c>
    </row>
    <row r="205" spans="1:14" x14ac:dyDescent="0.25">
      <c r="A205" s="5" t="s">
        <v>466</v>
      </c>
      <c r="B205" s="5" t="s">
        <v>467</v>
      </c>
      <c r="C205" s="5" t="s">
        <v>264</v>
      </c>
      <c r="D205" s="5" t="s">
        <v>56</v>
      </c>
      <c r="E205" s="5" t="s">
        <v>12</v>
      </c>
      <c r="F205" s="5" t="s">
        <v>5</v>
      </c>
      <c r="G205" s="5" t="s">
        <v>23</v>
      </c>
      <c r="H205" s="5">
        <v>25</v>
      </c>
      <c r="I205" s="6">
        <v>43850</v>
      </c>
      <c r="J205" s="7">
        <v>71359</v>
      </c>
      <c r="K205" s="8">
        <v>0</v>
      </c>
      <c r="L205" s="5" t="s">
        <v>7</v>
      </c>
      <c r="M205" s="5" t="s">
        <v>31</v>
      </c>
      <c r="N205" s="6" t="s">
        <v>17</v>
      </c>
    </row>
    <row r="206" spans="1:14" x14ac:dyDescent="0.25">
      <c r="A206" s="1" t="s">
        <v>468</v>
      </c>
      <c r="B206" s="1" t="s">
        <v>469</v>
      </c>
      <c r="C206" s="1" t="s">
        <v>20</v>
      </c>
      <c r="D206" s="1" t="s">
        <v>56</v>
      </c>
      <c r="E206" s="1" t="s">
        <v>22</v>
      </c>
      <c r="F206" s="1" t="s">
        <v>13</v>
      </c>
      <c r="G206" s="1" t="s">
        <v>14</v>
      </c>
      <c r="H206" s="1">
        <v>45</v>
      </c>
      <c r="I206" s="2">
        <v>41879</v>
      </c>
      <c r="J206" s="3">
        <v>183161</v>
      </c>
      <c r="K206" s="4">
        <v>0.22</v>
      </c>
      <c r="L206" s="1" t="s">
        <v>7</v>
      </c>
      <c r="M206" s="1" t="s">
        <v>43</v>
      </c>
      <c r="N206" s="2" t="s">
        <v>17</v>
      </c>
    </row>
    <row r="207" spans="1:14" x14ac:dyDescent="0.25">
      <c r="A207" s="5" t="s">
        <v>470</v>
      </c>
      <c r="B207" s="5" t="s">
        <v>471</v>
      </c>
      <c r="C207" s="5" t="s">
        <v>472</v>
      </c>
      <c r="D207" s="5" t="s">
        <v>3</v>
      </c>
      <c r="E207" s="5" t="s">
        <v>36</v>
      </c>
      <c r="F207" s="5" t="s">
        <v>13</v>
      </c>
      <c r="G207" s="5" t="s">
        <v>23</v>
      </c>
      <c r="H207" s="5">
        <v>58</v>
      </c>
      <c r="I207" s="6">
        <v>34176</v>
      </c>
      <c r="J207" s="7">
        <v>69260</v>
      </c>
      <c r="K207" s="8">
        <v>0</v>
      </c>
      <c r="L207" s="5" t="s">
        <v>7</v>
      </c>
      <c r="M207" s="5" t="s">
        <v>31</v>
      </c>
      <c r="N207" s="6" t="s">
        <v>17</v>
      </c>
    </row>
    <row r="208" spans="1:14" x14ac:dyDescent="0.25">
      <c r="A208" s="1" t="s">
        <v>473</v>
      </c>
      <c r="B208" s="1" t="s">
        <v>474</v>
      </c>
      <c r="C208" s="1" t="s">
        <v>168</v>
      </c>
      <c r="D208" s="1" t="s">
        <v>56</v>
      </c>
      <c r="E208" s="1" t="s">
        <v>22</v>
      </c>
      <c r="F208" s="1" t="s">
        <v>13</v>
      </c>
      <c r="G208" s="1" t="s">
        <v>23</v>
      </c>
      <c r="H208" s="1">
        <v>51</v>
      </c>
      <c r="I208" s="2">
        <v>36442</v>
      </c>
      <c r="J208" s="3">
        <v>95639</v>
      </c>
      <c r="K208" s="4">
        <v>0</v>
      </c>
      <c r="L208" s="1" t="s">
        <v>7</v>
      </c>
      <c r="M208" s="1" t="s">
        <v>47</v>
      </c>
      <c r="N208" s="2" t="s">
        <v>17</v>
      </c>
    </row>
    <row r="209" spans="1:14" x14ac:dyDescent="0.25">
      <c r="A209" s="5" t="s">
        <v>475</v>
      </c>
      <c r="B209" s="5" t="s">
        <v>476</v>
      </c>
      <c r="C209" s="5" t="s">
        <v>39</v>
      </c>
      <c r="D209" s="5" t="s">
        <v>52</v>
      </c>
      <c r="E209" s="5" t="s">
        <v>4</v>
      </c>
      <c r="F209" s="5" t="s">
        <v>13</v>
      </c>
      <c r="G209" s="5" t="s">
        <v>14</v>
      </c>
      <c r="H209" s="5">
        <v>48</v>
      </c>
      <c r="I209" s="6">
        <v>38168</v>
      </c>
      <c r="J209" s="7">
        <v>120660</v>
      </c>
      <c r="K209" s="8">
        <v>7.0000000000000007E-2</v>
      </c>
      <c r="L209" s="5" t="s">
        <v>15</v>
      </c>
      <c r="M209" s="5" t="s">
        <v>121</v>
      </c>
      <c r="N209" s="6" t="s">
        <v>17</v>
      </c>
    </row>
    <row r="210" spans="1:14" x14ac:dyDescent="0.25">
      <c r="A210" s="1" t="s">
        <v>477</v>
      </c>
      <c r="B210" s="1" t="s">
        <v>478</v>
      </c>
      <c r="C210" s="1" t="s">
        <v>30</v>
      </c>
      <c r="D210" s="1" t="s">
        <v>35</v>
      </c>
      <c r="E210" s="1" t="s">
        <v>36</v>
      </c>
      <c r="F210" s="1" t="s">
        <v>13</v>
      </c>
      <c r="G210" s="1" t="s">
        <v>6</v>
      </c>
      <c r="H210" s="1">
        <v>36</v>
      </c>
      <c r="I210" s="2">
        <v>44556</v>
      </c>
      <c r="J210" s="3">
        <v>75119</v>
      </c>
      <c r="K210" s="4">
        <v>0</v>
      </c>
      <c r="L210" s="1" t="s">
        <v>7</v>
      </c>
      <c r="M210" s="1" t="s">
        <v>24</v>
      </c>
      <c r="N210" s="2" t="s">
        <v>17</v>
      </c>
    </row>
    <row r="211" spans="1:14" x14ac:dyDescent="0.25">
      <c r="A211" s="5" t="s">
        <v>479</v>
      </c>
      <c r="B211" s="5" t="s">
        <v>480</v>
      </c>
      <c r="C211" s="5" t="s">
        <v>66</v>
      </c>
      <c r="D211" s="5" t="s">
        <v>46</v>
      </c>
      <c r="E211" s="5" t="s">
        <v>4</v>
      </c>
      <c r="F211" s="5" t="s">
        <v>13</v>
      </c>
      <c r="G211" s="5" t="s">
        <v>14</v>
      </c>
      <c r="H211" s="5">
        <v>59</v>
      </c>
      <c r="I211" s="6">
        <v>40681</v>
      </c>
      <c r="J211" s="7">
        <v>192213</v>
      </c>
      <c r="K211" s="8">
        <v>0.4</v>
      </c>
      <c r="L211" s="5" t="s">
        <v>7</v>
      </c>
      <c r="M211" s="5" t="s">
        <v>24</v>
      </c>
      <c r="N211" s="6" t="s">
        <v>17</v>
      </c>
    </row>
    <row r="212" spans="1:14" x14ac:dyDescent="0.25">
      <c r="A212" s="1" t="s">
        <v>481</v>
      </c>
      <c r="B212" s="1" t="s">
        <v>482</v>
      </c>
      <c r="C212" s="1" t="s">
        <v>34</v>
      </c>
      <c r="D212" s="1" t="s">
        <v>35</v>
      </c>
      <c r="E212" s="1" t="s">
        <v>22</v>
      </c>
      <c r="F212" s="1" t="s">
        <v>5</v>
      </c>
      <c r="G212" s="1" t="s">
        <v>72</v>
      </c>
      <c r="H212" s="1">
        <v>45</v>
      </c>
      <c r="I212" s="2">
        <v>41769</v>
      </c>
      <c r="J212" s="3">
        <v>65047</v>
      </c>
      <c r="K212" s="4">
        <v>0</v>
      </c>
      <c r="L212" s="1" t="s">
        <v>80</v>
      </c>
      <c r="M212" s="1" t="s">
        <v>205</v>
      </c>
      <c r="N212" s="2" t="s">
        <v>17</v>
      </c>
    </row>
    <row r="213" spans="1:14" x14ac:dyDescent="0.25">
      <c r="A213" s="5" t="s">
        <v>483</v>
      </c>
      <c r="B213" s="5" t="s">
        <v>484</v>
      </c>
      <c r="C213" s="5" t="s">
        <v>2</v>
      </c>
      <c r="D213" s="5" t="s">
        <v>35</v>
      </c>
      <c r="E213" s="5" t="s">
        <v>12</v>
      </c>
      <c r="F213" s="5" t="s">
        <v>13</v>
      </c>
      <c r="G213" s="5" t="s">
        <v>23</v>
      </c>
      <c r="H213" s="5">
        <v>29</v>
      </c>
      <c r="I213" s="6">
        <v>42810</v>
      </c>
      <c r="J213" s="7">
        <v>151413</v>
      </c>
      <c r="K213" s="8">
        <v>0.15</v>
      </c>
      <c r="L213" s="5" t="s">
        <v>7</v>
      </c>
      <c r="M213" s="5" t="s">
        <v>8</v>
      </c>
      <c r="N213" s="6" t="s">
        <v>17</v>
      </c>
    </row>
    <row r="214" spans="1:14" x14ac:dyDescent="0.25">
      <c r="A214" s="1" t="s">
        <v>485</v>
      </c>
      <c r="B214" s="1" t="s">
        <v>486</v>
      </c>
      <c r="C214" s="1" t="s">
        <v>30</v>
      </c>
      <c r="D214" s="1" t="s">
        <v>46</v>
      </c>
      <c r="E214" s="1" t="s">
        <v>22</v>
      </c>
      <c r="F214" s="1" t="s">
        <v>13</v>
      </c>
      <c r="G214" s="1" t="s">
        <v>23</v>
      </c>
      <c r="H214" s="1">
        <v>62</v>
      </c>
      <c r="I214" s="2">
        <v>37733</v>
      </c>
      <c r="J214" s="3">
        <v>76906</v>
      </c>
      <c r="K214" s="4">
        <v>0</v>
      </c>
      <c r="L214" s="1" t="s">
        <v>7</v>
      </c>
      <c r="M214" s="1" t="s">
        <v>8</v>
      </c>
      <c r="N214" s="2" t="s">
        <v>17</v>
      </c>
    </row>
    <row r="215" spans="1:14" x14ac:dyDescent="0.25">
      <c r="A215" s="5" t="s">
        <v>487</v>
      </c>
      <c r="B215" s="5" t="s">
        <v>488</v>
      </c>
      <c r="C215" s="5" t="s">
        <v>39</v>
      </c>
      <c r="D215" s="5" t="s">
        <v>3</v>
      </c>
      <c r="E215" s="5" t="s">
        <v>36</v>
      </c>
      <c r="F215" s="5" t="s">
        <v>13</v>
      </c>
      <c r="G215" s="5" t="s">
        <v>14</v>
      </c>
      <c r="H215" s="5">
        <v>51</v>
      </c>
      <c r="I215" s="6">
        <v>34388</v>
      </c>
      <c r="J215" s="7">
        <v>122802</v>
      </c>
      <c r="K215" s="8">
        <v>0.05</v>
      </c>
      <c r="L215" s="5" t="s">
        <v>15</v>
      </c>
      <c r="M215" s="5" t="s">
        <v>61</v>
      </c>
      <c r="N215" s="6" t="s">
        <v>17</v>
      </c>
    </row>
    <row r="216" spans="1:14" x14ac:dyDescent="0.25">
      <c r="A216" s="1" t="s">
        <v>489</v>
      </c>
      <c r="B216" s="1" t="s">
        <v>490</v>
      </c>
      <c r="C216" s="1" t="s">
        <v>264</v>
      </c>
      <c r="D216" s="1" t="s">
        <v>56</v>
      </c>
      <c r="E216" s="1" t="s">
        <v>4</v>
      </c>
      <c r="F216" s="1" t="s">
        <v>13</v>
      </c>
      <c r="G216" s="1" t="s">
        <v>72</v>
      </c>
      <c r="H216" s="1">
        <v>47</v>
      </c>
      <c r="I216" s="2">
        <v>35990</v>
      </c>
      <c r="J216" s="3">
        <v>99091</v>
      </c>
      <c r="K216" s="4">
        <v>0</v>
      </c>
      <c r="L216" s="1" t="s">
        <v>7</v>
      </c>
      <c r="M216" s="1" t="s">
        <v>47</v>
      </c>
      <c r="N216" s="2" t="s">
        <v>17</v>
      </c>
    </row>
    <row r="217" spans="1:14" x14ac:dyDescent="0.25">
      <c r="A217" s="5" t="s">
        <v>491</v>
      </c>
      <c r="B217" s="5" t="s">
        <v>492</v>
      </c>
      <c r="C217" s="5" t="s">
        <v>55</v>
      </c>
      <c r="D217" s="5" t="s">
        <v>56</v>
      </c>
      <c r="E217" s="5" t="s">
        <v>12</v>
      </c>
      <c r="F217" s="5" t="s">
        <v>13</v>
      </c>
      <c r="G217" s="5" t="s">
        <v>72</v>
      </c>
      <c r="H217" s="5">
        <v>40</v>
      </c>
      <c r="I217" s="6">
        <v>39506</v>
      </c>
      <c r="J217" s="7">
        <v>113987</v>
      </c>
      <c r="K217" s="8">
        <v>0</v>
      </c>
      <c r="L217" s="5" t="s">
        <v>80</v>
      </c>
      <c r="M217" s="5" t="s">
        <v>81</v>
      </c>
      <c r="N217" s="6" t="s">
        <v>17</v>
      </c>
    </row>
    <row r="218" spans="1:14" x14ac:dyDescent="0.25">
      <c r="A218" s="1" t="s">
        <v>493</v>
      </c>
      <c r="B218" s="1" t="s">
        <v>494</v>
      </c>
      <c r="C218" s="1" t="s">
        <v>30</v>
      </c>
      <c r="D218" s="1" t="s">
        <v>21</v>
      </c>
      <c r="E218" s="1" t="s">
        <v>36</v>
      </c>
      <c r="F218" s="1" t="s">
        <v>5</v>
      </c>
      <c r="G218" s="1" t="s">
        <v>23</v>
      </c>
      <c r="H218" s="1">
        <v>28</v>
      </c>
      <c r="I218" s="2">
        <v>44078</v>
      </c>
      <c r="J218" s="3">
        <v>95045</v>
      </c>
      <c r="K218" s="4">
        <v>0</v>
      </c>
      <c r="L218" s="1" t="s">
        <v>7</v>
      </c>
      <c r="M218" s="1" t="s">
        <v>24</v>
      </c>
      <c r="N218" s="2" t="s">
        <v>17</v>
      </c>
    </row>
    <row r="219" spans="1:14" x14ac:dyDescent="0.25">
      <c r="A219" s="5" t="s">
        <v>495</v>
      </c>
      <c r="B219" s="5" t="s">
        <v>496</v>
      </c>
      <c r="C219" s="5" t="s">
        <v>66</v>
      </c>
      <c r="D219" s="5" t="s">
        <v>67</v>
      </c>
      <c r="E219" s="5" t="s">
        <v>22</v>
      </c>
      <c r="F219" s="5" t="s">
        <v>5</v>
      </c>
      <c r="G219" s="5" t="s">
        <v>23</v>
      </c>
      <c r="H219" s="5">
        <v>29</v>
      </c>
      <c r="I219" s="6">
        <v>42740</v>
      </c>
      <c r="J219" s="7">
        <v>190401</v>
      </c>
      <c r="K219" s="8">
        <v>0.37</v>
      </c>
      <c r="L219" s="5" t="s">
        <v>7</v>
      </c>
      <c r="M219" s="5" t="s">
        <v>75</v>
      </c>
      <c r="N219" s="6" t="s">
        <v>17</v>
      </c>
    </row>
    <row r="220" spans="1:14" x14ac:dyDescent="0.25">
      <c r="A220" s="1" t="s">
        <v>497</v>
      </c>
      <c r="B220" s="1" t="s">
        <v>498</v>
      </c>
      <c r="C220" s="1" t="s">
        <v>30</v>
      </c>
      <c r="D220" s="1" t="s">
        <v>21</v>
      </c>
      <c r="E220" s="1" t="s">
        <v>36</v>
      </c>
      <c r="F220" s="1" t="s">
        <v>13</v>
      </c>
      <c r="G220" s="1" t="s">
        <v>72</v>
      </c>
      <c r="H220" s="1">
        <v>46</v>
      </c>
      <c r="I220" s="2">
        <v>41294</v>
      </c>
      <c r="J220" s="3">
        <v>86061</v>
      </c>
      <c r="K220" s="4">
        <v>0</v>
      </c>
      <c r="L220" s="1" t="s">
        <v>80</v>
      </c>
      <c r="M220" s="1" t="s">
        <v>86</v>
      </c>
      <c r="N220" s="2" t="s">
        <v>17</v>
      </c>
    </row>
    <row r="221" spans="1:14" x14ac:dyDescent="0.25">
      <c r="A221" s="5" t="s">
        <v>499</v>
      </c>
      <c r="B221" s="5" t="s">
        <v>500</v>
      </c>
      <c r="C221" s="5" t="s">
        <v>281</v>
      </c>
      <c r="D221" s="5" t="s">
        <v>35</v>
      </c>
      <c r="E221" s="5" t="s">
        <v>22</v>
      </c>
      <c r="F221" s="5" t="s">
        <v>13</v>
      </c>
      <c r="G221" s="5" t="s">
        <v>72</v>
      </c>
      <c r="H221" s="5">
        <v>45</v>
      </c>
      <c r="I221" s="6">
        <v>44237</v>
      </c>
      <c r="J221" s="7">
        <v>79882</v>
      </c>
      <c r="K221" s="8">
        <v>0</v>
      </c>
      <c r="L221" s="5" t="s">
        <v>7</v>
      </c>
      <c r="M221" s="5" t="s">
        <v>31</v>
      </c>
      <c r="N221" s="6" t="s">
        <v>17</v>
      </c>
    </row>
    <row r="222" spans="1:14" x14ac:dyDescent="0.25">
      <c r="A222" s="1" t="s">
        <v>501</v>
      </c>
      <c r="B222" s="1" t="s">
        <v>502</v>
      </c>
      <c r="C222" s="1" t="s">
        <v>66</v>
      </c>
      <c r="D222" s="1" t="s">
        <v>56</v>
      </c>
      <c r="E222" s="1" t="s">
        <v>12</v>
      </c>
      <c r="F222" s="1" t="s">
        <v>5</v>
      </c>
      <c r="G222" s="1" t="s">
        <v>23</v>
      </c>
      <c r="H222" s="1">
        <v>30</v>
      </c>
      <c r="I222" s="2">
        <v>43165</v>
      </c>
      <c r="J222" s="3">
        <v>255431</v>
      </c>
      <c r="K222" s="4">
        <v>0.36</v>
      </c>
      <c r="L222" s="1" t="s">
        <v>7</v>
      </c>
      <c r="M222" s="1" t="s">
        <v>75</v>
      </c>
      <c r="N222" s="2" t="s">
        <v>17</v>
      </c>
    </row>
    <row r="223" spans="1:14" x14ac:dyDescent="0.25">
      <c r="A223" s="5" t="s">
        <v>503</v>
      </c>
      <c r="B223" s="5" t="s">
        <v>504</v>
      </c>
      <c r="C223" s="5" t="s">
        <v>449</v>
      </c>
      <c r="D223" s="5" t="s">
        <v>3</v>
      </c>
      <c r="E223" s="5" t="s">
        <v>12</v>
      </c>
      <c r="F223" s="5" t="s">
        <v>5</v>
      </c>
      <c r="G223" s="5" t="s">
        <v>14</v>
      </c>
      <c r="H223" s="5">
        <v>48</v>
      </c>
      <c r="I223" s="6">
        <v>37855</v>
      </c>
      <c r="J223" s="7">
        <v>82017</v>
      </c>
      <c r="K223" s="8">
        <v>0</v>
      </c>
      <c r="L223" s="5" t="s">
        <v>15</v>
      </c>
      <c r="M223" s="5" t="s">
        <v>93</v>
      </c>
      <c r="N223" s="6" t="s">
        <v>17</v>
      </c>
    </row>
    <row r="224" spans="1:14" x14ac:dyDescent="0.25">
      <c r="A224" s="1" t="s">
        <v>505</v>
      </c>
      <c r="B224" s="1" t="s">
        <v>506</v>
      </c>
      <c r="C224" s="1" t="s">
        <v>42</v>
      </c>
      <c r="D224" s="1" t="s">
        <v>21</v>
      </c>
      <c r="E224" s="1" t="s">
        <v>12</v>
      </c>
      <c r="F224" s="1" t="s">
        <v>5</v>
      </c>
      <c r="G224" s="1" t="s">
        <v>23</v>
      </c>
      <c r="H224" s="1">
        <v>51</v>
      </c>
      <c r="I224" s="2">
        <v>42753</v>
      </c>
      <c r="J224" s="3">
        <v>53799</v>
      </c>
      <c r="K224" s="4">
        <v>0</v>
      </c>
      <c r="L224" s="1" t="s">
        <v>7</v>
      </c>
      <c r="M224" s="1" t="s">
        <v>75</v>
      </c>
      <c r="N224" s="2" t="s">
        <v>17</v>
      </c>
    </row>
    <row r="225" spans="1:14" x14ac:dyDescent="0.25">
      <c r="A225" s="5" t="s">
        <v>507</v>
      </c>
      <c r="B225" s="5" t="s">
        <v>508</v>
      </c>
      <c r="C225" s="5" t="s">
        <v>30</v>
      </c>
      <c r="D225" s="5" t="s">
        <v>35</v>
      </c>
      <c r="E225" s="5" t="s">
        <v>36</v>
      </c>
      <c r="F225" s="5" t="s">
        <v>5</v>
      </c>
      <c r="G225" s="5" t="s">
        <v>23</v>
      </c>
      <c r="H225" s="5">
        <v>28</v>
      </c>
      <c r="I225" s="6">
        <v>44380</v>
      </c>
      <c r="J225" s="7">
        <v>82739</v>
      </c>
      <c r="K225" s="8">
        <v>0</v>
      </c>
      <c r="L225" s="5" t="s">
        <v>7</v>
      </c>
      <c r="M225" s="5" t="s">
        <v>31</v>
      </c>
      <c r="N225" s="6" t="s">
        <v>17</v>
      </c>
    </row>
    <row r="226" spans="1:14" x14ac:dyDescent="0.25">
      <c r="A226" s="1" t="s">
        <v>509</v>
      </c>
      <c r="B226" s="1" t="s">
        <v>510</v>
      </c>
      <c r="C226" s="1" t="s">
        <v>194</v>
      </c>
      <c r="D226" s="1" t="s">
        <v>3</v>
      </c>
      <c r="E226" s="1" t="s">
        <v>12</v>
      </c>
      <c r="F226" s="1" t="s">
        <v>5</v>
      </c>
      <c r="G226" s="1" t="s">
        <v>23</v>
      </c>
      <c r="H226" s="1">
        <v>36</v>
      </c>
      <c r="I226" s="2">
        <v>41789</v>
      </c>
      <c r="J226" s="3">
        <v>99080</v>
      </c>
      <c r="K226" s="4">
        <v>0</v>
      </c>
      <c r="L226" s="1" t="s">
        <v>7</v>
      </c>
      <c r="M226" s="1" t="s">
        <v>24</v>
      </c>
      <c r="N226" s="2" t="s">
        <v>17</v>
      </c>
    </row>
    <row r="227" spans="1:14" x14ac:dyDescent="0.25">
      <c r="A227" s="5" t="s">
        <v>511</v>
      </c>
      <c r="B227" s="5" t="s">
        <v>512</v>
      </c>
      <c r="C227" s="5" t="s">
        <v>281</v>
      </c>
      <c r="D227" s="5" t="s">
        <v>35</v>
      </c>
      <c r="E227" s="5" t="s">
        <v>36</v>
      </c>
      <c r="F227" s="5" t="s">
        <v>5</v>
      </c>
      <c r="G227" s="5" t="s">
        <v>14</v>
      </c>
      <c r="H227" s="5">
        <v>40</v>
      </c>
      <c r="I227" s="6">
        <v>40563</v>
      </c>
      <c r="J227" s="7">
        <v>96719</v>
      </c>
      <c r="K227" s="8">
        <v>0</v>
      </c>
      <c r="L227" s="5" t="s">
        <v>15</v>
      </c>
      <c r="M227" s="5" t="s">
        <v>121</v>
      </c>
      <c r="N227" s="6" t="s">
        <v>17</v>
      </c>
    </row>
    <row r="228" spans="1:14" x14ac:dyDescent="0.25">
      <c r="A228" s="1" t="s">
        <v>513</v>
      </c>
      <c r="B228" s="1" t="s">
        <v>514</v>
      </c>
      <c r="C228" s="1" t="s">
        <v>20</v>
      </c>
      <c r="D228" s="1" t="s">
        <v>52</v>
      </c>
      <c r="E228" s="1" t="s">
        <v>4</v>
      </c>
      <c r="F228" s="1" t="s">
        <v>5</v>
      </c>
      <c r="G228" s="1" t="s">
        <v>23</v>
      </c>
      <c r="H228" s="1">
        <v>51</v>
      </c>
      <c r="I228" s="2">
        <v>44283</v>
      </c>
      <c r="J228" s="3">
        <v>180687</v>
      </c>
      <c r="K228" s="4">
        <v>0.19</v>
      </c>
      <c r="L228" s="1" t="s">
        <v>7</v>
      </c>
      <c r="M228" s="1" t="s">
        <v>31</v>
      </c>
      <c r="N228" s="2" t="s">
        <v>17</v>
      </c>
    </row>
    <row r="229" spans="1:14" x14ac:dyDescent="0.25">
      <c r="A229" s="5" t="s">
        <v>515</v>
      </c>
      <c r="B229" s="5" t="s">
        <v>516</v>
      </c>
      <c r="C229" s="5" t="s">
        <v>101</v>
      </c>
      <c r="D229" s="5" t="s">
        <v>56</v>
      </c>
      <c r="E229" s="5" t="s">
        <v>36</v>
      </c>
      <c r="F229" s="5" t="s">
        <v>13</v>
      </c>
      <c r="G229" s="5" t="s">
        <v>14</v>
      </c>
      <c r="H229" s="5">
        <v>45</v>
      </c>
      <c r="I229" s="6">
        <v>36993</v>
      </c>
      <c r="J229" s="7">
        <v>95743</v>
      </c>
      <c r="K229" s="8">
        <v>0.15</v>
      </c>
      <c r="L229" s="5" t="s">
        <v>7</v>
      </c>
      <c r="M229" s="5" t="s">
        <v>47</v>
      </c>
      <c r="N229" s="6">
        <v>40193</v>
      </c>
    </row>
    <row r="230" spans="1:14" x14ac:dyDescent="0.25">
      <c r="A230" s="1" t="s">
        <v>517</v>
      </c>
      <c r="B230" s="1" t="s">
        <v>518</v>
      </c>
      <c r="C230" s="1" t="s">
        <v>264</v>
      </c>
      <c r="D230" s="1" t="s">
        <v>56</v>
      </c>
      <c r="E230" s="1" t="s">
        <v>4</v>
      </c>
      <c r="F230" s="1" t="s">
        <v>5</v>
      </c>
      <c r="G230" s="1" t="s">
        <v>23</v>
      </c>
      <c r="H230" s="1">
        <v>44</v>
      </c>
      <c r="I230" s="2">
        <v>40060</v>
      </c>
      <c r="J230" s="3">
        <v>89695</v>
      </c>
      <c r="K230" s="4">
        <v>0</v>
      </c>
      <c r="L230" s="1" t="s">
        <v>7</v>
      </c>
      <c r="M230" s="1" t="s">
        <v>47</v>
      </c>
      <c r="N230" s="2" t="s">
        <v>17</v>
      </c>
    </row>
    <row r="231" spans="1:14" x14ac:dyDescent="0.25">
      <c r="A231" s="5" t="s">
        <v>519</v>
      </c>
      <c r="B231" s="5" t="s">
        <v>520</v>
      </c>
      <c r="C231" s="5" t="s">
        <v>39</v>
      </c>
      <c r="D231" s="5" t="s">
        <v>21</v>
      </c>
      <c r="E231" s="5" t="s">
        <v>12</v>
      </c>
      <c r="F231" s="5" t="s">
        <v>13</v>
      </c>
      <c r="G231" s="5" t="s">
        <v>14</v>
      </c>
      <c r="H231" s="5">
        <v>64</v>
      </c>
      <c r="I231" s="6">
        <v>35996</v>
      </c>
      <c r="J231" s="7">
        <v>122753</v>
      </c>
      <c r="K231" s="8">
        <v>0.09</v>
      </c>
      <c r="L231" s="5" t="s">
        <v>15</v>
      </c>
      <c r="M231" s="5" t="s">
        <v>16</v>
      </c>
      <c r="N231" s="6" t="s">
        <v>17</v>
      </c>
    </row>
    <row r="232" spans="1:14" x14ac:dyDescent="0.25">
      <c r="A232" s="1" t="s">
        <v>521</v>
      </c>
      <c r="B232" s="1" t="s">
        <v>522</v>
      </c>
      <c r="C232" s="1" t="s">
        <v>130</v>
      </c>
      <c r="D232" s="1" t="s">
        <v>52</v>
      </c>
      <c r="E232" s="1" t="s">
        <v>4</v>
      </c>
      <c r="F232" s="1" t="s">
        <v>13</v>
      </c>
      <c r="G232" s="1" t="s">
        <v>23</v>
      </c>
      <c r="H232" s="1">
        <v>30</v>
      </c>
      <c r="I232" s="2">
        <v>42078</v>
      </c>
      <c r="J232" s="3">
        <v>93734</v>
      </c>
      <c r="K232" s="4">
        <v>0</v>
      </c>
      <c r="L232" s="1" t="s">
        <v>7</v>
      </c>
      <c r="M232" s="1" t="s">
        <v>31</v>
      </c>
      <c r="N232" s="2" t="s">
        <v>17</v>
      </c>
    </row>
    <row r="233" spans="1:14" x14ac:dyDescent="0.25">
      <c r="A233" s="5" t="s">
        <v>523</v>
      </c>
      <c r="B233" s="5" t="s">
        <v>524</v>
      </c>
      <c r="C233" s="5" t="s">
        <v>42</v>
      </c>
      <c r="D233" s="5" t="s">
        <v>46</v>
      </c>
      <c r="E233" s="5" t="s">
        <v>36</v>
      </c>
      <c r="F233" s="5" t="s">
        <v>13</v>
      </c>
      <c r="G233" s="5" t="s">
        <v>14</v>
      </c>
      <c r="H233" s="5">
        <v>28</v>
      </c>
      <c r="I233" s="6">
        <v>42867</v>
      </c>
      <c r="J233" s="7">
        <v>52069</v>
      </c>
      <c r="K233" s="8">
        <v>0</v>
      </c>
      <c r="L233" s="5" t="s">
        <v>15</v>
      </c>
      <c r="M233" s="5" t="s">
        <v>16</v>
      </c>
      <c r="N233" s="6" t="s">
        <v>17</v>
      </c>
    </row>
    <row r="234" spans="1:14" x14ac:dyDescent="0.25">
      <c r="A234" s="1" t="s">
        <v>525</v>
      </c>
      <c r="B234" s="1" t="s">
        <v>526</v>
      </c>
      <c r="C234" s="1" t="s">
        <v>66</v>
      </c>
      <c r="D234" s="1" t="s">
        <v>46</v>
      </c>
      <c r="E234" s="1" t="s">
        <v>36</v>
      </c>
      <c r="F234" s="1" t="s">
        <v>5</v>
      </c>
      <c r="G234" s="1" t="s">
        <v>72</v>
      </c>
      <c r="H234" s="1">
        <v>33</v>
      </c>
      <c r="I234" s="2">
        <v>44181</v>
      </c>
      <c r="J234" s="3">
        <v>258426</v>
      </c>
      <c r="K234" s="4">
        <v>0.4</v>
      </c>
      <c r="L234" s="1" t="s">
        <v>80</v>
      </c>
      <c r="M234" s="1" t="s">
        <v>86</v>
      </c>
      <c r="N234" s="2" t="s">
        <v>17</v>
      </c>
    </row>
    <row r="235" spans="1:14" x14ac:dyDescent="0.25">
      <c r="A235" s="5" t="s">
        <v>527</v>
      </c>
      <c r="B235" s="5" t="s">
        <v>528</v>
      </c>
      <c r="C235" s="5" t="s">
        <v>39</v>
      </c>
      <c r="D235" s="5" t="s">
        <v>21</v>
      </c>
      <c r="E235" s="5" t="s">
        <v>22</v>
      </c>
      <c r="F235" s="5" t="s">
        <v>13</v>
      </c>
      <c r="G235" s="5" t="s">
        <v>6</v>
      </c>
      <c r="H235" s="5">
        <v>51</v>
      </c>
      <c r="I235" s="6">
        <v>34746</v>
      </c>
      <c r="J235" s="7">
        <v>125375</v>
      </c>
      <c r="K235" s="8">
        <v>0.09</v>
      </c>
      <c r="L235" s="5" t="s">
        <v>7</v>
      </c>
      <c r="M235" s="5" t="s">
        <v>24</v>
      </c>
      <c r="N235" s="6" t="s">
        <v>17</v>
      </c>
    </row>
    <row r="236" spans="1:14" x14ac:dyDescent="0.25">
      <c r="A236" s="1" t="s">
        <v>529</v>
      </c>
      <c r="B236" s="1" t="s">
        <v>530</v>
      </c>
      <c r="C236" s="1" t="s">
        <v>66</v>
      </c>
      <c r="D236" s="1" t="s">
        <v>46</v>
      </c>
      <c r="E236" s="1" t="s">
        <v>12</v>
      </c>
      <c r="F236" s="1" t="s">
        <v>13</v>
      </c>
      <c r="G236" s="1" t="s">
        <v>14</v>
      </c>
      <c r="H236" s="1">
        <v>25</v>
      </c>
      <c r="I236" s="2">
        <v>44235</v>
      </c>
      <c r="J236" s="3">
        <v>198243</v>
      </c>
      <c r="K236" s="4">
        <v>0.31</v>
      </c>
      <c r="L236" s="1" t="s">
        <v>7</v>
      </c>
      <c r="M236" s="1" t="s">
        <v>43</v>
      </c>
      <c r="N236" s="2" t="s">
        <v>17</v>
      </c>
    </row>
    <row r="237" spans="1:14" x14ac:dyDescent="0.25">
      <c r="A237" s="5" t="s">
        <v>531</v>
      </c>
      <c r="B237" s="5" t="s">
        <v>532</v>
      </c>
      <c r="C237" s="5" t="s">
        <v>210</v>
      </c>
      <c r="D237" s="5" t="s">
        <v>56</v>
      </c>
      <c r="E237" s="5" t="s">
        <v>4</v>
      </c>
      <c r="F237" s="5" t="s">
        <v>5</v>
      </c>
      <c r="G237" s="5" t="s">
        <v>72</v>
      </c>
      <c r="H237" s="5">
        <v>42</v>
      </c>
      <c r="I237" s="6">
        <v>43062</v>
      </c>
      <c r="J237" s="7">
        <v>96023</v>
      </c>
      <c r="K237" s="8">
        <v>0</v>
      </c>
      <c r="L237" s="5" t="s">
        <v>7</v>
      </c>
      <c r="M237" s="5" t="s">
        <v>43</v>
      </c>
      <c r="N237" s="6" t="s">
        <v>17</v>
      </c>
    </row>
    <row r="238" spans="1:14" x14ac:dyDescent="0.25">
      <c r="A238" s="1" t="s">
        <v>533</v>
      </c>
      <c r="B238" s="1" t="s">
        <v>534</v>
      </c>
      <c r="C238" s="1" t="s">
        <v>30</v>
      </c>
      <c r="D238" s="1" t="s">
        <v>67</v>
      </c>
      <c r="E238" s="1" t="s">
        <v>4</v>
      </c>
      <c r="F238" s="1" t="s">
        <v>5</v>
      </c>
      <c r="G238" s="1" t="s">
        <v>23</v>
      </c>
      <c r="H238" s="1">
        <v>34</v>
      </c>
      <c r="I238" s="2">
        <v>41085</v>
      </c>
      <c r="J238" s="3">
        <v>83066</v>
      </c>
      <c r="K238" s="4">
        <v>0</v>
      </c>
      <c r="L238" s="1" t="s">
        <v>7</v>
      </c>
      <c r="M238" s="1" t="s">
        <v>24</v>
      </c>
      <c r="N238" s="2">
        <v>41430</v>
      </c>
    </row>
    <row r="239" spans="1:14" x14ac:dyDescent="0.25">
      <c r="A239" s="5" t="s">
        <v>535</v>
      </c>
      <c r="B239" s="5" t="s">
        <v>536</v>
      </c>
      <c r="C239" s="5" t="s">
        <v>111</v>
      </c>
      <c r="D239" s="5" t="s">
        <v>35</v>
      </c>
      <c r="E239" s="5" t="s">
        <v>4</v>
      </c>
      <c r="F239" s="5" t="s">
        <v>5</v>
      </c>
      <c r="G239" s="5" t="s">
        <v>72</v>
      </c>
      <c r="H239" s="5">
        <v>48</v>
      </c>
      <c r="I239" s="6">
        <v>41773</v>
      </c>
      <c r="J239" s="7">
        <v>61216</v>
      </c>
      <c r="K239" s="8">
        <v>0</v>
      </c>
      <c r="L239" s="5" t="s">
        <v>7</v>
      </c>
      <c r="M239" s="5" t="s">
        <v>8</v>
      </c>
      <c r="N239" s="6" t="s">
        <v>17</v>
      </c>
    </row>
    <row r="240" spans="1:14" x14ac:dyDescent="0.25">
      <c r="A240" s="1" t="s">
        <v>537</v>
      </c>
      <c r="B240" s="1" t="s">
        <v>538</v>
      </c>
      <c r="C240" s="1" t="s">
        <v>2</v>
      </c>
      <c r="D240" s="1" t="s">
        <v>46</v>
      </c>
      <c r="E240" s="1" t="s">
        <v>36</v>
      </c>
      <c r="F240" s="1" t="s">
        <v>13</v>
      </c>
      <c r="G240" s="1" t="s">
        <v>23</v>
      </c>
      <c r="H240" s="1">
        <v>33</v>
      </c>
      <c r="I240" s="2">
        <v>41315</v>
      </c>
      <c r="J240" s="3">
        <v>144231</v>
      </c>
      <c r="K240" s="4">
        <v>0.14000000000000001</v>
      </c>
      <c r="L240" s="1" t="s">
        <v>7</v>
      </c>
      <c r="M240" s="1" t="s">
        <v>75</v>
      </c>
      <c r="N240" s="2">
        <v>44029</v>
      </c>
    </row>
    <row r="241" spans="1:14" x14ac:dyDescent="0.25">
      <c r="A241" s="5" t="s">
        <v>539</v>
      </c>
      <c r="B241" s="5" t="s">
        <v>540</v>
      </c>
      <c r="C241" s="5" t="s">
        <v>151</v>
      </c>
      <c r="D241" s="5" t="s">
        <v>52</v>
      </c>
      <c r="E241" s="5" t="s">
        <v>4</v>
      </c>
      <c r="F241" s="5" t="s">
        <v>13</v>
      </c>
      <c r="G241" s="5" t="s">
        <v>14</v>
      </c>
      <c r="H241" s="5">
        <v>41</v>
      </c>
      <c r="I241" s="6">
        <v>39379</v>
      </c>
      <c r="J241" s="7">
        <v>51630</v>
      </c>
      <c r="K241" s="8">
        <v>0</v>
      </c>
      <c r="L241" s="5" t="s">
        <v>15</v>
      </c>
      <c r="M241" s="5" t="s">
        <v>93</v>
      </c>
      <c r="N241" s="6" t="s">
        <v>17</v>
      </c>
    </row>
    <row r="242" spans="1:14" x14ac:dyDescent="0.25">
      <c r="A242" s="1" t="s">
        <v>541</v>
      </c>
      <c r="B242" s="1" t="s">
        <v>542</v>
      </c>
      <c r="C242" s="1" t="s">
        <v>2</v>
      </c>
      <c r="D242" s="1" t="s">
        <v>35</v>
      </c>
      <c r="E242" s="1" t="s">
        <v>36</v>
      </c>
      <c r="F242" s="1" t="s">
        <v>13</v>
      </c>
      <c r="G242" s="1" t="s">
        <v>72</v>
      </c>
      <c r="H242" s="1">
        <v>55</v>
      </c>
      <c r="I242" s="2">
        <v>41594</v>
      </c>
      <c r="J242" s="3">
        <v>124129</v>
      </c>
      <c r="K242" s="4">
        <v>0.15</v>
      </c>
      <c r="L242" s="1" t="s">
        <v>80</v>
      </c>
      <c r="M242" s="1" t="s">
        <v>205</v>
      </c>
      <c r="N242" s="2" t="s">
        <v>17</v>
      </c>
    </row>
    <row r="243" spans="1:14" x14ac:dyDescent="0.25">
      <c r="A243" s="5" t="s">
        <v>543</v>
      </c>
      <c r="B243" s="5" t="s">
        <v>544</v>
      </c>
      <c r="C243" s="5" t="s">
        <v>210</v>
      </c>
      <c r="D243" s="5" t="s">
        <v>56</v>
      </c>
      <c r="E243" s="5" t="s">
        <v>12</v>
      </c>
      <c r="F243" s="5" t="s">
        <v>13</v>
      </c>
      <c r="G243" s="5" t="s">
        <v>72</v>
      </c>
      <c r="H243" s="5">
        <v>36</v>
      </c>
      <c r="I243" s="6">
        <v>39912</v>
      </c>
      <c r="J243" s="7">
        <v>60055</v>
      </c>
      <c r="K243" s="8">
        <v>0</v>
      </c>
      <c r="L243" s="5" t="s">
        <v>7</v>
      </c>
      <c r="M243" s="5" t="s">
        <v>8</v>
      </c>
      <c r="N243" s="6" t="s">
        <v>17</v>
      </c>
    </row>
    <row r="244" spans="1:14" x14ac:dyDescent="0.25">
      <c r="A244" s="1" t="s">
        <v>545</v>
      </c>
      <c r="B244" s="1" t="s">
        <v>546</v>
      </c>
      <c r="C244" s="1" t="s">
        <v>20</v>
      </c>
      <c r="D244" s="1" t="s">
        <v>56</v>
      </c>
      <c r="E244" s="1" t="s">
        <v>4</v>
      </c>
      <c r="F244" s="1" t="s">
        <v>13</v>
      </c>
      <c r="G244" s="1" t="s">
        <v>72</v>
      </c>
      <c r="H244" s="1">
        <v>31</v>
      </c>
      <c r="I244" s="2">
        <v>44069</v>
      </c>
      <c r="J244" s="3">
        <v>189290</v>
      </c>
      <c r="K244" s="4">
        <v>0.22</v>
      </c>
      <c r="L244" s="1" t="s">
        <v>80</v>
      </c>
      <c r="M244" s="1" t="s">
        <v>205</v>
      </c>
      <c r="N244" s="2">
        <v>44099</v>
      </c>
    </row>
    <row r="245" spans="1:14" x14ac:dyDescent="0.25">
      <c r="A245" s="5" t="s">
        <v>547</v>
      </c>
      <c r="B245" s="5" t="s">
        <v>548</v>
      </c>
      <c r="C245" s="5" t="s">
        <v>66</v>
      </c>
      <c r="D245" s="5" t="s">
        <v>3</v>
      </c>
      <c r="E245" s="5" t="s">
        <v>36</v>
      </c>
      <c r="F245" s="5" t="s">
        <v>5</v>
      </c>
      <c r="G245" s="5" t="s">
        <v>14</v>
      </c>
      <c r="H245" s="5">
        <v>53</v>
      </c>
      <c r="I245" s="6">
        <v>39568</v>
      </c>
      <c r="J245" s="7">
        <v>182202</v>
      </c>
      <c r="K245" s="8">
        <v>0.3</v>
      </c>
      <c r="L245" s="5" t="s">
        <v>7</v>
      </c>
      <c r="M245" s="5" t="s">
        <v>47</v>
      </c>
      <c r="N245" s="6" t="s">
        <v>17</v>
      </c>
    </row>
    <row r="246" spans="1:14" x14ac:dyDescent="0.25">
      <c r="A246" s="1" t="s">
        <v>549</v>
      </c>
      <c r="B246" s="1" t="s">
        <v>550</v>
      </c>
      <c r="C246" s="1" t="s">
        <v>39</v>
      </c>
      <c r="D246" s="1" t="s">
        <v>35</v>
      </c>
      <c r="E246" s="1" t="s">
        <v>22</v>
      </c>
      <c r="F246" s="1" t="s">
        <v>13</v>
      </c>
      <c r="G246" s="1" t="s">
        <v>23</v>
      </c>
      <c r="H246" s="1">
        <v>43</v>
      </c>
      <c r="I246" s="2">
        <v>38748</v>
      </c>
      <c r="J246" s="3">
        <v>117518</v>
      </c>
      <c r="K246" s="4">
        <v>7.0000000000000007E-2</v>
      </c>
      <c r="L246" s="1" t="s">
        <v>7</v>
      </c>
      <c r="M246" s="1" t="s">
        <v>8</v>
      </c>
      <c r="N246" s="2" t="s">
        <v>17</v>
      </c>
    </row>
    <row r="247" spans="1:14" x14ac:dyDescent="0.25">
      <c r="A247" s="5" t="s">
        <v>551</v>
      </c>
      <c r="B247" s="5" t="s">
        <v>552</v>
      </c>
      <c r="C247" s="5" t="s">
        <v>2</v>
      </c>
      <c r="D247" s="5" t="s">
        <v>21</v>
      </c>
      <c r="E247" s="5" t="s">
        <v>12</v>
      </c>
      <c r="F247" s="5" t="s">
        <v>5</v>
      </c>
      <c r="G247" s="5" t="s">
        <v>72</v>
      </c>
      <c r="H247" s="5">
        <v>37</v>
      </c>
      <c r="I247" s="6">
        <v>41329</v>
      </c>
      <c r="J247" s="7">
        <v>157474</v>
      </c>
      <c r="K247" s="8">
        <v>0.11</v>
      </c>
      <c r="L247" s="5" t="s">
        <v>80</v>
      </c>
      <c r="M247" s="5" t="s">
        <v>86</v>
      </c>
      <c r="N247" s="6" t="s">
        <v>17</v>
      </c>
    </row>
    <row r="248" spans="1:14" x14ac:dyDescent="0.25">
      <c r="A248" s="1" t="s">
        <v>553</v>
      </c>
      <c r="B248" s="1" t="s">
        <v>554</v>
      </c>
      <c r="C248" s="1" t="s">
        <v>39</v>
      </c>
      <c r="D248" s="1" t="s">
        <v>67</v>
      </c>
      <c r="E248" s="1" t="s">
        <v>12</v>
      </c>
      <c r="F248" s="1" t="s">
        <v>13</v>
      </c>
      <c r="G248" s="1" t="s">
        <v>23</v>
      </c>
      <c r="H248" s="1">
        <v>38</v>
      </c>
      <c r="I248" s="2">
        <v>39544</v>
      </c>
      <c r="J248" s="3">
        <v>126856</v>
      </c>
      <c r="K248" s="4">
        <v>0.06</v>
      </c>
      <c r="L248" s="1" t="s">
        <v>7</v>
      </c>
      <c r="M248" s="1" t="s">
        <v>75</v>
      </c>
      <c r="N248" s="2" t="s">
        <v>17</v>
      </c>
    </row>
    <row r="249" spans="1:14" x14ac:dyDescent="0.25">
      <c r="A249" s="5" t="s">
        <v>555</v>
      </c>
      <c r="B249" s="5" t="s">
        <v>556</v>
      </c>
      <c r="C249" s="5" t="s">
        <v>2</v>
      </c>
      <c r="D249" s="5" t="s">
        <v>46</v>
      </c>
      <c r="E249" s="5" t="s">
        <v>12</v>
      </c>
      <c r="F249" s="5" t="s">
        <v>5</v>
      </c>
      <c r="G249" s="5" t="s">
        <v>14</v>
      </c>
      <c r="H249" s="5">
        <v>49</v>
      </c>
      <c r="I249" s="6">
        <v>36983</v>
      </c>
      <c r="J249" s="7">
        <v>129124</v>
      </c>
      <c r="K249" s="8">
        <v>0.12</v>
      </c>
      <c r="L249" s="5" t="s">
        <v>15</v>
      </c>
      <c r="M249" s="5" t="s">
        <v>61</v>
      </c>
      <c r="N249" s="6" t="s">
        <v>17</v>
      </c>
    </row>
    <row r="250" spans="1:14" x14ac:dyDescent="0.25">
      <c r="A250" s="1" t="s">
        <v>557</v>
      </c>
      <c r="B250" s="1" t="s">
        <v>558</v>
      </c>
      <c r="C250" s="1" t="s">
        <v>20</v>
      </c>
      <c r="D250" s="1" t="s">
        <v>35</v>
      </c>
      <c r="E250" s="1" t="s">
        <v>4</v>
      </c>
      <c r="F250" s="1" t="s">
        <v>5</v>
      </c>
      <c r="G250" s="1" t="s">
        <v>14</v>
      </c>
      <c r="H250" s="1">
        <v>45</v>
      </c>
      <c r="I250" s="2">
        <v>37316</v>
      </c>
      <c r="J250" s="3">
        <v>165181</v>
      </c>
      <c r="K250" s="4">
        <v>0.16</v>
      </c>
      <c r="L250" s="1" t="s">
        <v>7</v>
      </c>
      <c r="M250" s="1" t="s">
        <v>8</v>
      </c>
      <c r="N250" s="2" t="s">
        <v>17</v>
      </c>
    </row>
    <row r="251" spans="1:14" x14ac:dyDescent="0.25">
      <c r="A251" s="5" t="s">
        <v>559</v>
      </c>
      <c r="B251" s="5" t="s">
        <v>560</v>
      </c>
      <c r="C251" s="5" t="s">
        <v>66</v>
      </c>
      <c r="D251" s="5" t="s">
        <v>21</v>
      </c>
      <c r="E251" s="5" t="s">
        <v>36</v>
      </c>
      <c r="F251" s="5" t="s">
        <v>13</v>
      </c>
      <c r="G251" s="5" t="s">
        <v>72</v>
      </c>
      <c r="H251" s="5">
        <v>50</v>
      </c>
      <c r="I251" s="6">
        <v>38004</v>
      </c>
      <c r="J251" s="7">
        <v>247939</v>
      </c>
      <c r="K251" s="8">
        <v>0.35</v>
      </c>
      <c r="L251" s="5" t="s">
        <v>80</v>
      </c>
      <c r="M251" s="5" t="s">
        <v>86</v>
      </c>
      <c r="N251" s="6" t="s">
        <v>17</v>
      </c>
    </row>
    <row r="252" spans="1:14" x14ac:dyDescent="0.25">
      <c r="A252" s="1" t="s">
        <v>561</v>
      </c>
      <c r="B252" s="1" t="s">
        <v>562</v>
      </c>
      <c r="C252" s="1" t="s">
        <v>20</v>
      </c>
      <c r="D252" s="1" t="s">
        <v>56</v>
      </c>
      <c r="E252" s="1" t="s">
        <v>22</v>
      </c>
      <c r="F252" s="1" t="s">
        <v>13</v>
      </c>
      <c r="G252" s="1" t="s">
        <v>72</v>
      </c>
      <c r="H252" s="1">
        <v>64</v>
      </c>
      <c r="I252" s="2">
        <v>42972</v>
      </c>
      <c r="J252" s="3">
        <v>169509</v>
      </c>
      <c r="K252" s="4">
        <v>0.18</v>
      </c>
      <c r="L252" s="1" t="s">
        <v>80</v>
      </c>
      <c r="M252" s="1" t="s">
        <v>81</v>
      </c>
      <c r="N252" s="2" t="s">
        <v>17</v>
      </c>
    </row>
    <row r="253" spans="1:14" x14ac:dyDescent="0.25">
      <c r="A253" s="5" t="s">
        <v>563</v>
      </c>
      <c r="B253" s="5" t="s">
        <v>564</v>
      </c>
      <c r="C253" s="5" t="s">
        <v>2</v>
      </c>
      <c r="D253" s="5" t="s">
        <v>46</v>
      </c>
      <c r="E253" s="5" t="s">
        <v>12</v>
      </c>
      <c r="F253" s="5" t="s">
        <v>5</v>
      </c>
      <c r="G253" s="5" t="s">
        <v>23</v>
      </c>
      <c r="H253" s="5">
        <v>55</v>
      </c>
      <c r="I253" s="6">
        <v>40552</v>
      </c>
      <c r="J253" s="7">
        <v>138521</v>
      </c>
      <c r="K253" s="8">
        <v>0.1</v>
      </c>
      <c r="L253" s="5" t="s">
        <v>7</v>
      </c>
      <c r="M253" s="5" t="s">
        <v>43</v>
      </c>
      <c r="N253" s="6" t="s">
        <v>17</v>
      </c>
    </row>
    <row r="254" spans="1:14" x14ac:dyDescent="0.25">
      <c r="A254" s="1" t="s">
        <v>565</v>
      </c>
      <c r="B254" s="1" t="s">
        <v>566</v>
      </c>
      <c r="C254" s="1" t="s">
        <v>101</v>
      </c>
      <c r="D254" s="1" t="s">
        <v>56</v>
      </c>
      <c r="E254" s="1" t="s">
        <v>22</v>
      </c>
      <c r="F254" s="1" t="s">
        <v>5</v>
      </c>
      <c r="G254" s="1" t="s">
        <v>72</v>
      </c>
      <c r="H254" s="1">
        <v>45</v>
      </c>
      <c r="I254" s="2">
        <v>41712</v>
      </c>
      <c r="J254" s="3">
        <v>113873</v>
      </c>
      <c r="K254" s="4">
        <v>0.11</v>
      </c>
      <c r="L254" s="1" t="s">
        <v>80</v>
      </c>
      <c r="M254" s="1" t="s">
        <v>86</v>
      </c>
      <c r="N254" s="2" t="s">
        <v>17</v>
      </c>
    </row>
    <row r="255" spans="1:14" x14ac:dyDescent="0.25">
      <c r="A255" s="5" t="s">
        <v>567</v>
      </c>
      <c r="B255" s="5" t="s">
        <v>568</v>
      </c>
      <c r="C255" s="5" t="s">
        <v>118</v>
      </c>
      <c r="D255" s="5" t="s">
        <v>3</v>
      </c>
      <c r="E255" s="5" t="s">
        <v>36</v>
      </c>
      <c r="F255" s="5" t="s">
        <v>5</v>
      </c>
      <c r="G255" s="5" t="s">
        <v>6</v>
      </c>
      <c r="H255" s="5">
        <v>39</v>
      </c>
      <c r="I255" s="6">
        <v>43229</v>
      </c>
      <c r="J255" s="7">
        <v>73317</v>
      </c>
      <c r="K255" s="8">
        <v>0</v>
      </c>
      <c r="L255" s="5" t="s">
        <v>7</v>
      </c>
      <c r="M255" s="5" t="s">
        <v>43</v>
      </c>
      <c r="N255" s="6" t="s">
        <v>17</v>
      </c>
    </row>
    <row r="256" spans="1:14" x14ac:dyDescent="0.25">
      <c r="A256" s="1" t="s">
        <v>569</v>
      </c>
      <c r="B256" s="1" t="s">
        <v>570</v>
      </c>
      <c r="C256" s="1" t="s">
        <v>449</v>
      </c>
      <c r="D256" s="1" t="s">
        <v>3</v>
      </c>
      <c r="E256" s="1" t="s">
        <v>22</v>
      </c>
      <c r="F256" s="1" t="s">
        <v>5</v>
      </c>
      <c r="G256" s="1" t="s">
        <v>14</v>
      </c>
      <c r="H256" s="1">
        <v>40</v>
      </c>
      <c r="I256" s="2">
        <v>41451</v>
      </c>
      <c r="J256" s="3">
        <v>69096</v>
      </c>
      <c r="K256" s="4">
        <v>0</v>
      </c>
      <c r="L256" s="1" t="s">
        <v>7</v>
      </c>
      <c r="M256" s="1" t="s">
        <v>8</v>
      </c>
      <c r="N256" s="2" t="s">
        <v>17</v>
      </c>
    </row>
    <row r="257" spans="1:14" x14ac:dyDescent="0.25">
      <c r="A257" s="5" t="s">
        <v>571</v>
      </c>
      <c r="B257" s="5" t="s">
        <v>572</v>
      </c>
      <c r="C257" s="5" t="s">
        <v>130</v>
      </c>
      <c r="D257" s="5" t="s">
        <v>52</v>
      </c>
      <c r="E257" s="5" t="s">
        <v>12</v>
      </c>
      <c r="F257" s="5" t="s">
        <v>13</v>
      </c>
      <c r="G257" s="5" t="s">
        <v>72</v>
      </c>
      <c r="H257" s="5">
        <v>48</v>
      </c>
      <c r="I257" s="6">
        <v>38454</v>
      </c>
      <c r="J257" s="7">
        <v>87158</v>
      </c>
      <c r="K257" s="8">
        <v>0</v>
      </c>
      <c r="L257" s="5" t="s">
        <v>80</v>
      </c>
      <c r="M257" s="5" t="s">
        <v>81</v>
      </c>
      <c r="N257" s="6" t="s">
        <v>17</v>
      </c>
    </row>
    <row r="258" spans="1:14" x14ac:dyDescent="0.25">
      <c r="A258" s="1" t="s">
        <v>573</v>
      </c>
      <c r="B258" s="1" t="s">
        <v>574</v>
      </c>
      <c r="C258" s="1" t="s">
        <v>210</v>
      </c>
      <c r="D258" s="1" t="s">
        <v>56</v>
      </c>
      <c r="E258" s="1" t="s">
        <v>36</v>
      </c>
      <c r="F258" s="1" t="s">
        <v>13</v>
      </c>
      <c r="G258" s="1" t="s">
        <v>72</v>
      </c>
      <c r="H258" s="1">
        <v>64</v>
      </c>
      <c r="I258" s="2">
        <v>33875</v>
      </c>
      <c r="J258" s="3">
        <v>70778</v>
      </c>
      <c r="K258" s="4">
        <v>0</v>
      </c>
      <c r="L258" s="1" t="s">
        <v>7</v>
      </c>
      <c r="M258" s="1" t="s">
        <v>47</v>
      </c>
      <c r="N258" s="2" t="s">
        <v>17</v>
      </c>
    </row>
    <row r="259" spans="1:14" x14ac:dyDescent="0.25">
      <c r="A259" s="5" t="s">
        <v>575</v>
      </c>
      <c r="B259" s="5" t="s">
        <v>576</v>
      </c>
      <c r="C259" s="5" t="s">
        <v>20</v>
      </c>
      <c r="D259" s="5" t="s">
        <v>52</v>
      </c>
      <c r="E259" s="5" t="s">
        <v>22</v>
      </c>
      <c r="F259" s="5" t="s">
        <v>5</v>
      </c>
      <c r="G259" s="5" t="s">
        <v>72</v>
      </c>
      <c r="H259" s="5">
        <v>65</v>
      </c>
      <c r="I259" s="6">
        <v>38130</v>
      </c>
      <c r="J259" s="7">
        <v>153938</v>
      </c>
      <c r="K259" s="8">
        <v>0.2</v>
      </c>
      <c r="L259" s="5" t="s">
        <v>7</v>
      </c>
      <c r="M259" s="5" t="s">
        <v>31</v>
      </c>
      <c r="N259" s="6" t="s">
        <v>17</v>
      </c>
    </row>
    <row r="260" spans="1:14" x14ac:dyDescent="0.25">
      <c r="A260" s="1" t="s">
        <v>577</v>
      </c>
      <c r="B260" s="1" t="s">
        <v>578</v>
      </c>
      <c r="C260" s="1" t="s">
        <v>317</v>
      </c>
      <c r="D260" s="1" t="s">
        <v>3</v>
      </c>
      <c r="E260" s="1" t="s">
        <v>4</v>
      </c>
      <c r="F260" s="1" t="s">
        <v>13</v>
      </c>
      <c r="G260" s="1" t="s">
        <v>14</v>
      </c>
      <c r="H260" s="1">
        <v>43</v>
      </c>
      <c r="I260" s="2">
        <v>43224</v>
      </c>
      <c r="J260" s="3">
        <v>59888</v>
      </c>
      <c r="K260" s="4">
        <v>0</v>
      </c>
      <c r="L260" s="1" t="s">
        <v>15</v>
      </c>
      <c r="M260" s="1" t="s">
        <v>93</v>
      </c>
      <c r="N260" s="2" t="s">
        <v>17</v>
      </c>
    </row>
    <row r="261" spans="1:14" x14ac:dyDescent="0.25">
      <c r="A261" s="5" t="s">
        <v>579</v>
      </c>
      <c r="B261" s="5" t="s">
        <v>580</v>
      </c>
      <c r="C261" s="5" t="s">
        <v>210</v>
      </c>
      <c r="D261" s="5" t="s">
        <v>56</v>
      </c>
      <c r="E261" s="5" t="s">
        <v>36</v>
      </c>
      <c r="F261" s="5" t="s">
        <v>13</v>
      </c>
      <c r="G261" s="5" t="s">
        <v>23</v>
      </c>
      <c r="H261" s="5">
        <v>50</v>
      </c>
      <c r="I261" s="6">
        <v>43447</v>
      </c>
      <c r="J261" s="7">
        <v>63098</v>
      </c>
      <c r="K261" s="8">
        <v>0</v>
      </c>
      <c r="L261" s="5" t="s">
        <v>7</v>
      </c>
      <c r="M261" s="5" t="s">
        <v>75</v>
      </c>
      <c r="N261" s="6" t="s">
        <v>17</v>
      </c>
    </row>
    <row r="262" spans="1:14" x14ac:dyDescent="0.25">
      <c r="A262" s="1" t="s">
        <v>581</v>
      </c>
      <c r="B262" s="1" t="s">
        <v>582</v>
      </c>
      <c r="C262" s="1" t="s">
        <v>66</v>
      </c>
      <c r="D262" s="1" t="s">
        <v>21</v>
      </c>
      <c r="E262" s="1" t="s">
        <v>36</v>
      </c>
      <c r="F262" s="1" t="s">
        <v>5</v>
      </c>
      <c r="G262" s="1" t="s">
        <v>72</v>
      </c>
      <c r="H262" s="1">
        <v>27</v>
      </c>
      <c r="I262" s="2">
        <v>44545</v>
      </c>
      <c r="J262" s="3">
        <v>255369</v>
      </c>
      <c r="K262" s="4">
        <v>0.33</v>
      </c>
      <c r="L262" s="1" t="s">
        <v>80</v>
      </c>
      <c r="M262" s="1" t="s">
        <v>205</v>
      </c>
      <c r="N262" s="2" t="s">
        <v>17</v>
      </c>
    </row>
    <row r="263" spans="1:14" x14ac:dyDescent="0.25">
      <c r="A263" s="5" t="s">
        <v>583</v>
      </c>
      <c r="B263" s="5" t="s">
        <v>584</v>
      </c>
      <c r="C263" s="5" t="s">
        <v>2</v>
      </c>
      <c r="D263" s="5" t="s">
        <v>52</v>
      </c>
      <c r="E263" s="5" t="s">
        <v>12</v>
      </c>
      <c r="F263" s="5" t="s">
        <v>5</v>
      </c>
      <c r="G263" s="5" t="s">
        <v>6</v>
      </c>
      <c r="H263" s="5">
        <v>55</v>
      </c>
      <c r="I263" s="6">
        <v>38301</v>
      </c>
      <c r="J263" s="7">
        <v>142318</v>
      </c>
      <c r="K263" s="8">
        <v>0.14000000000000001</v>
      </c>
      <c r="L263" s="5" t="s">
        <v>7</v>
      </c>
      <c r="M263" s="5" t="s">
        <v>24</v>
      </c>
      <c r="N263" s="6" t="s">
        <v>17</v>
      </c>
    </row>
    <row r="264" spans="1:14" x14ac:dyDescent="0.25">
      <c r="A264" s="1" t="s">
        <v>585</v>
      </c>
      <c r="B264" s="1" t="s">
        <v>586</v>
      </c>
      <c r="C264" s="1" t="s">
        <v>171</v>
      </c>
      <c r="D264" s="1" t="s">
        <v>52</v>
      </c>
      <c r="E264" s="1" t="s">
        <v>12</v>
      </c>
      <c r="F264" s="1" t="s">
        <v>13</v>
      </c>
      <c r="G264" s="1" t="s">
        <v>6</v>
      </c>
      <c r="H264" s="1">
        <v>41</v>
      </c>
      <c r="I264" s="2">
        <v>38219</v>
      </c>
      <c r="J264" s="3">
        <v>49186</v>
      </c>
      <c r="K264" s="4">
        <v>0</v>
      </c>
      <c r="L264" s="1" t="s">
        <v>7</v>
      </c>
      <c r="M264" s="1" t="s">
        <v>47</v>
      </c>
      <c r="N264" s="2">
        <v>39616</v>
      </c>
    </row>
    <row r="265" spans="1:14" x14ac:dyDescent="0.25">
      <c r="A265" s="5" t="s">
        <v>587</v>
      </c>
      <c r="B265" s="5" t="s">
        <v>588</v>
      </c>
      <c r="C265" s="5" t="s">
        <v>66</v>
      </c>
      <c r="D265" s="5" t="s">
        <v>52</v>
      </c>
      <c r="E265" s="5" t="s">
        <v>4</v>
      </c>
      <c r="F265" s="5" t="s">
        <v>5</v>
      </c>
      <c r="G265" s="5" t="s">
        <v>6</v>
      </c>
      <c r="H265" s="5">
        <v>34</v>
      </c>
      <c r="I265" s="6">
        <v>43673</v>
      </c>
      <c r="J265" s="7">
        <v>220937</v>
      </c>
      <c r="K265" s="8">
        <v>0.38</v>
      </c>
      <c r="L265" s="5" t="s">
        <v>7</v>
      </c>
      <c r="M265" s="5" t="s">
        <v>47</v>
      </c>
      <c r="N265" s="6" t="s">
        <v>17</v>
      </c>
    </row>
    <row r="266" spans="1:14" x14ac:dyDescent="0.25">
      <c r="A266" s="1" t="s">
        <v>589</v>
      </c>
      <c r="B266" s="1" t="s">
        <v>590</v>
      </c>
      <c r="C266" s="1" t="s">
        <v>20</v>
      </c>
      <c r="D266" s="1" t="s">
        <v>3</v>
      </c>
      <c r="E266" s="1" t="s">
        <v>22</v>
      </c>
      <c r="F266" s="1" t="s">
        <v>5</v>
      </c>
      <c r="G266" s="1" t="s">
        <v>14</v>
      </c>
      <c r="H266" s="1">
        <v>47</v>
      </c>
      <c r="I266" s="2">
        <v>41208</v>
      </c>
      <c r="J266" s="3">
        <v>183156</v>
      </c>
      <c r="K266" s="4">
        <v>0.3</v>
      </c>
      <c r="L266" s="1" t="s">
        <v>7</v>
      </c>
      <c r="M266" s="1" t="s">
        <v>8</v>
      </c>
      <c r="N266" s="2" t="s">
        <v>17</v>
      </c>
    </row>
    <row r="267" spans="1:14" x14ac:dyDescent="0.25">
      <c r="A267" s="5" t="s">
        <v>591</v>
      </c>
      <c r="B267" s="5" t="s">
        <v>592</v>
      </c>
      <c r="C267" s="5" t="s">
        <v>66</v>
      </c>
      <c r="D267" s="5" t="s">
        <v>3</v>
      </c>
      <c r="E267" s="5" t="s">
        <v>22</v>
      </c>
      <c r="F267" s="5" t="s">
        <v>5</v>
      </c>
      <c r="G267" s="5" t="s">
        <v>72</v>
      </c>
      <c r="H267" s="5">
        <v>32</v>
      </c>
      <c r="I267" s="6">
        <v>44034</v>
      </c>
      <c r="J267" s="7">
        <v>192749</v>
      </c>
      <c r="K267" s="8">
        <v>0.31</v>
      </c>
      <c r="L267" s="5" t="s">
        <v>7</v>
      </c>
      <c r="M267" s="5" t="s">
        <v>24</v>
      </c>
      <c r="N267" s="6" t="s">
        <v>17</v>
      </c>
    </row>
    <row r="268" spans="1:14" x14ac:dyDescent="0.25">
      <c r="A268" s="1" t="s">
        <v>593</v>
      </c>
      <c r="B268" s="1" t="s">
        <v>594</v>
      </c>
      <c r="C268" s="1" t="s">
        <v>2</v>
      </c>
      <c r="D268" s="1" t="s">
        <v>3</v>
      </c>
      <c r="E268" s="1" t="s">
        <v>12</v>
      </c>
      <c r="F268" s="1" t="s">
        <v>5</v>
      </c>
      <c r="G268" s="1" t="s">
        <v>14</v>
      </c>
      <c r="H268" s="1">
        <v>39</v>
      </c>
      <c r="I268" s="2">
        <v>42819</v>
      </c>
      <c r="J268" s="3">
        <v>135325</v>
      </c>
      <c r="K268" s="4">
        <v>0.14000000000000001</v>
      </c>
      <c r="L268" s="1" t="s">
        <v>7</v>
      </c>
      <c r="M268" s="1" t="s">
        <v>31</v>
      </c>
      <c r="N268" s="2" t="s">
        <v>17</v>
      </c>
    </row>
    <row r="269" spans="1:14" x14ac:dyDescent="0.25">
      <c r="A269" s="5" t="s">
        <v>595</v>
      </c>
      <c r="B269" s="5" t="s">
        <v>596</v>
      </c>
      <c r="C269" s="5" t="s">
        <v>30</v>
      </c>
      <c r="D269" s="5" t="s">
        <v>35</v>
      </c>
      <c r="E269" s="5" t="s">
        <v>22</v>
      </c>
      <c r="F269" s="5" t="s">
        <v>5</v>
      </c>
      <c r="G269" s="5" t="s">
        <v>23</v>
      </c>
      <c r="H269" s="5">
        <v>26</v>
      </c>
      <c r="I269" s="6">
        <v>43752</v>
      </c>
      <c r="J269" s="7">
        <v>79356</v>
      </c>
      <c r="K269" s="8">
        <v>0</v>
      </c>
      <c r="L269" s="5" t="s">
        <v>7</v>
      </c>
      <c r="M269" s="5" t="s">
        <v>31</v>
      </c>
      <c r="N269" s="6" t="s">
        <v>17</v>
      </c>
    </row>
    <row r="270" spans="1:14" x14ac:dyDescent="0.25">
      <c r="A270" s="1" t="s">
        <v>597</v>
      </c>
      <c r="B270" s="1" t="s">
        <v>598</v>
      </c>
      <c r="C270" s="1" t="s">
        <v>264</v>
      </c>
      <c r="D270" s="1" t="s">
        <v>56</v>
      </c>
      <c r="E270" s="1" t="s">
        <v>12</v>
      </c>
      <c r="F270" s="1" t="s">
        <v>13</v>
      </c>
      <c r="G270" s="1" t="s">
        <v>6</v>
      </c>
      <c r="H270" s="1">
        <v>40</v>
      </c>
      <c r="I270" s="2">
        <v>38540</v>
      </c>
      <c r="J270" s="3">
        <v>74412</v>
      </c>
      <c r="K270" s="4">
        <v>0</v>
      </c>
      <c r="L270" s="1" t="s">
        <v>7</v>
      </c>
      <c r="M270" s="1" t="s">
        <v>8</v>
      </c>
      <c r="N270" s="2" t="s">
        <v>17</v>
      </c>
    </row>
    <row r="271" spans="1:14" x14ac:dyDescent="0.25">
      <c r="A271" s="5" t="s">
        <v>219</v>
      </c>
      <c r="B271" s="5" t="s">
        <v>599</v>
      </c>
      <c r="C271" s="5" t="s">
        <v>27</v>
      </c>
      <c r="D271" s="5" t="s">
        <v>3</v>
      </c>
      <c r="E271" s="5" t="s">
        <v>12</v>
      </c>
      <c r="F271" s="5" t="s">
        <v>5</v>
      </c>
      <c r="G271" s="5" t="s">
        <v>72</v>
      </c>
      <c r="H271" s="5">
        <v>32</v>
      </c>
      <c r="I271" s="6">
        <v>43010</v>
      </c>
      <c r="J271" s="7">
        <v>61886</v>
      </c>
      <c r="K271" s="8">
        <v>0.09</v>
      </c>
      <c r="L271" s="5" t="s">
        <v>80</v>
      </c>
      <c r="M271" s="5" t="s">
        <v>86</v>
      </c>
      <c r="N271" s="6" t="s">
        <v>17</v>
      </c>
    </row>
    <row r="272" spans="1:14" x14ac:dyDescent="0.25">
      <c r="A272" s="1" t="s">
        <v>600</v>
      </c>
      <c r="B272" s="1" t="s">
        <v>601</v>
      </c>
      <c r="C272" s="1" t="s">
        <v>20</v>
      </c>
      <c r="D272" s="1" t="s">
        <v>46</v>
      </c>
      <c r="E272" s="1" t="s">
        <v>4</v>
      </c>
      <c r="F272" s="1" t="s">
        <v>5</v>
      </c>
      <c r="G272" s="1" t="s">
        <v>14</v>
      </c>
      <c r="H272" s="1">
        <v>58</v>
      </c>
      <c r="I272" s="2">
        <v>37755</v>
      </c>
      <c r="J272" s="3">
        <v>173071</v>
      </c>
      <c r="K272" s="4">
        <v>0.28999999999999998</v>
      </c>
      <c r="L272" s="1" t="s">
        <v>7</v>
      </c>
      <c r="M272" s="1" t="s">
        <v>75</v>
      </c>
      <c r="N272" s="2" t="s">
        <v>17</v>
      </c>
    </row>
    <row r="273" spans="1:14" x14ac:dyDescent="0.25">
      <c r="A273" s="5" t="s">
        <v>602</v>
      </c>
      <c r="B273" s="5" t="s">
        <v>603</v>
      </c>
      <c r="C273" s="5" t="s">
        <v>162</v>
      </c>
      <c r="D273" s="5" t="s">
        <v>56</v>
      </c>
      <c r="E273" s="5" t="s">
        <v>4</v>
      </c>
      <c r="F273" s="5" t="s">
        <v>5</v>
      </c>
      <c r="G273" s="5" t="s">
        <v>23</v>
      </c>
      <c r="H273" s="5">
        <v>58</v>
      </c>
      <c r="I273" s="6">
        <v>34999</v>
      </c>
      <c r="J273" s="7">
        <v>70189</v>
      </c>
      <c r="K273" s="8">
        <v>0</v>
      </c>
      <c r="L273" s="5" t="s">
        <v>7</v>
      </c>
      <c r="M273" s="5" t="s">
        <v>75</v>
      </c>
      <c r="N273" s="6" t="s">
        <v>17</v>
      </c>
    </row>
    <row r="274" spans="1:14" x14ac:dyDescent="0.25">
      <c r="A274" s="1" t="s">
        <v>604</v>
      </c>
      <c r="B274" s="1" t="s">
        <v>605</v>
      </c>
      <c r="C274" s="1" t="s">
        <v>66</v>
      </c>
      <c r="D274" s="1" t="s">
        <v>35</v>
      </c>
      <c r="E274" s="1" t="s">
        <v>4</v>
      </c>
      <c r="F274" s="1" t="s">
        <v>5</v>
      </c>
      <c r="G274" s="1" t="s">
        <v>72</v>
      </c>
      <c r="H274" s="1">
        <v>42</v>
      </c>
      <c r="I274" s="2">
        <v>41528</v>
      </c>
      <c r="J274" s="3">
        <v>181452</v>
      </c>
      <c r="K274" s="4">
        <v>0.3</v>
      </c>
      <c r="L274" s="1" t="s">
        <v>7</v>
      </c>
      <c r="M274" s="1" t="s">
        <v>75</v>
      </c>
      <c r="N274" s="2" t="s">
        <v>17</v>
      </c>
    </row>
    <row r="275" spans="1:14" x14ac:dyDescent="0.25">
      <c r="A275" s="5" t="s">
        <v>606</v>
      </c>
      <c r="B275" s="5" t="s">
        <v>607</v>
      </c>
      <c r="C275" s="5" t="s">
        <v>151</v>
      </c>
      <c r="D275" s="5" t="s">
        <v>52</v>
      </c>
      <c r="E275" s="5" t="s">
        <v>22</v>
      </c>
      <c r="F275" s="5" t="s">
        <v>13</v>
      </c>
      <c r="G275" s="5" t="s">
        <v>23</v>
      </c>
      <c r="H275" s="5">
        <v>26</v>
      </c>
      <c r="I275" s="6">
        <v>44267</v>
      </c>
      <c r="J275" s="7">
        <v>70369</v>
      </c>
      <c r="K275" s="8">
        <v>0</v>
      </c>
      <c r="L275" s="5" t="s">
        <v>7</v>
      </c>
      <c r="M275" s="5" t="s">
        <v>8</v>
      </c>
      <c r="N275" s="6" t="s">
        <v>17</v>
      </c>
    </row>
    <row r="276" spans="1:14" x14ac:dyDescent="0.25">
      <c r="A276" s="1" t="s">
        <v>608</v>
      </c>
      <c r="B276" s="1" t="s">
        <v>609</v>
      </c>
      <c r="C276" s="1" t="s">
        <v>30</v>
      </c>
      <c r="D276" s="1" t="s">
        <v>46</v>
      </c>
      <c r="E276" s="1" t="s">
        <v>12</v>
      </c>
      <c r="F276" s="1" t="s">
        <v>13</v>
      </c>
      <c r="G276" s="1" t="s">
        <v>72</v>
      </c>
      <c r="H276" s="1">
        <v>38</v>
      </c>
      <c r="I276" s="2">
        <v>39634</v>
      </c>
      <c r="J276" s="3">
        <v>78056</v>
      </c>
      <c r="K276" s="4">
        <v>0</v>
      </c>
      <c r="L276" s="1" t="s">
        <v>80</v>
      </c>
      <c r="M276" s="1" t="s">
        <v>205</v>
      </c>
      <c r="N276" s="2" t="s">
        <v>17</v>
      </c>
    </row>
    <row r="277" spans="1:14" x14ac:dyDescent="0.25">
      <c r="A277" s="5" t="s">
        <v>610</v>
      </c>
      <c r="B277" s="5" t="s">
        <v>611</v>
      </c>
      <c r="C277" s="5" t="s">
        <v>20</v>
      </c>
      <c r="D277" s="5" t="s">
        <v>21</v>
      </c>
      <c r="E277" s="5" t="s">
        <v>4</v>
      </c>
      <c r="F277" s="5" t="s">
        <v>13</v>
      </c>
      <c r="G277" s="5" t="s">
        <v>14</v>
      </c>
      <c r="H277" s="5">
        <v>64</v>
      </c>
      <c r="I277" s="6">
        <v>35187</v>
      </c>
      <c r="J277" s="7">
        <v>189933</v>
      </c>
      <c r="K277" s="8">
        <v>0.23</v>
      </c>
      <c r="L277" s="5" t="s">
        <v>7</v>
      </c>
      <c r="M277" s="5" t="s">
        <v>43</v>
      </c>
      <c r="N277" s="6" t="s">
        <v>17</v>
      </c>
    </row>
    <row r="278" spans="1:14" x14ac:dyDescent="0.25">
      <c r="A278" s="1" t="s">
        <v>40</v>
      </c>
      <c r="B278" s="1" t="s">
        <v>612</v>
      </c>
      <c r="C278" s="1" t="s">
        <v>165</v>
      </c>
      <c r="D278" s="1" t="s">
        <v>56</v>
      </c>
      <c r="E278" s="1" t="s">
        <v>22</v>
      </c>
      <c r="F278" s="1" t="s">
        <v>13</v>
      </c>
      <c r="G278" s="1" t="s">
        <v>23</v>
      </c>
      <c r="H278" s="1">
        <v>38</v>
      </c>
      <c r="I278" s="2">
        <v>40360</v>
      </c>
      <c r="J278" s="3">
        <v>78237</v>
      </c>
      <c r="K278" s="4">
        <v>0</v>
      </c>
      <c r="L278" s="1" t="s">
        <v>7</v>
      </c>
      <c r="M278" s="1" t="s">
        <v>31</v>
      </c>
      <c r="N278" s="2" t="s">
        <v>17</v>
      </c>
    </row>
    <row r="279" spans="1:14" x14ac:dyDescent="0.25">
      <c r="A279" s="5" t="s">
        <v>613</v>
      </c>
      <c r="B279" s="5" t="s">
        <v>614</v>
      </c>
      <c r="C279" s="5" t="s">
        <v>42</v>
      </c>
      <c r="D279" s="5" t="s">
        <v>46</v>
      </c>
      <c r="E279" s="5" t="s">
        <v>4</v>
      </c>
      <c r="F279" s="5" t="s">
        <v>5</v>
      </c>
      <c r="G279" s="5" t="s">
        <v>72</v>
      </c>
      <c r="H279" s="5">
        <v>55</v>
      </c>
      <c r="I279" s="6">
        <v>35242</v>
      </c>
      <c r="J279" s="7">
        <v>48687</v>
      </c>
      <c r="K279" s="8">
        <v>0</v>
      </c>
      <c r="L279" s="5" t="s">
        <v>80</v>
      </c>
      <c r="M279" s="5" t="s">
        <v>86</v>
      </c>
      <c r="N279" s="6" t="s">
        <v>17</v>
      </c>
    </row>
    <row r="280" spans="1:14" x14ac:dyDescent="0.25">
      <c r="A280" s="1" t="s">
        <v>615</v>
      </c>
      <c r="B280" s="1" t="s">
        <v>616</v>
      </c>
      <c r="C280" s="1" t="s">
        <v>2</v>
      </c>
      <c r="D280" s="1" t="s">
        <v>67</v>
      </c>
      <c r="E280" s="1" t="s">
        <v>12</v>
      </c>
      <c r="F280" s="1" t="s">
        <v>5</v>
      </c>
      <c r="G280" s="1" t="s">
        <v>72</v>
      </c>
      <c r="H280" s="1">
        <v>45</v>
      </c>
      <c r="I280" s="2">
        <v>38218</v>
      </c>
      <c r="J280" s="3">
        <v>121065</v>
      </c>
      <c r="K280" s="4">
        <v>0.15</v>
      </c>
      <c r="L280" s="1" t="s">
        <v>80</v>
      </c>
      <c r="M280" s="1" t="s">
        <v>86</v>
      </c>
      <c r="N280" s="2" t="s">
        <v>17</v>
      </c>
    </row>
    <row r="281" spans="1:14" x14ac:dyDescent="0.25">
      <c r="A281" s="5" t="s">
        <v>617</v>
      </c>
      <c r="B281" s="5" t="s">
        <v>618</v>
      </c>
      <c r="C281" s="5" t="s">
        <v>30</v>
      </c>
      <c r="D281" s="5" t="s">
        <v>35</v>
      </c>
      <c r="E281" s="5" t="s">
        <v>36</v>
      </c>
      <c r="F281" s="5" t="s">
        <v>13</v>
      </c>
      <c r="G281" s="5" t="s">
        <v>6</v>
      </c>
      <c r="H281" s="5">
        <v>43</v>
      </c>
      <c r="I281" s="6">
        <v>38093</v>
      </c>
      <c r="J281" s="7">
        <v>94246</v>
      </c>
      <c r="K281" s="8">
        <v>0</v>
      </c>
      <c r="L281" s="5" t="s">
        <v>7</v>
      </c>
      <c r="M281" s="5" t="s">
        <v>47</v>
      </c>
      <c r="N281" s="6" t="s">
        <v>17</v>
      </c>
    </row>
    <row r="282" spans="1:14" x14ac:dyDescent="0.25">
      <c r="A282" s="1" t="s">
        <v>277</v>
      </c>
      <c r="B282" s="1" t="s">
        <v>619</v>
      </c>
      <c r="C282" s="1" t="s">
        <v>317</v>
      </c>
      <c r="D282" s="1" t="s">
        <v>3</v>
      </c>
      <c r="E282" s="1" t="s">
        <v>12</v>
      </c>
      <c r="F282" s="1" t="s">
        <v>5</v>
      </c>
      <c r="G282" s="1" t="s">
        <v>14</v>
      </c>
      <c r="H282" s="1">
        <v>34</v>
      </c>
      <c r="I282" s="2">
        <v>42512</v>
      </c>
      <c r="J282" s="3">
        <v>44614</v>
      </c>
      <c r="K282" s="4">
        <v>0</v>
      </c>
      <c r="L282" s="1" t="s">
        <v>7</v>
      </c>
      <c r="M282" s="1" t="s">
        <v>43</v>
      </c>
      <c r="N282" s="2" t="s">
        <v>17</v>
      </c>
    </row>
    <row r="283" spans="1:14" x14ac:dyDescent="0.25">
      <c r="A283" s="5" t="s">
        <v>620</v>
      </c>
      <c r="B283" s="5" t="s">
        <v>621</v>
      </c>
      <c r="C283" s="5" t="s">
        <v>66</v>
      </c>
      <c r="D283" s="5" t="s">
        <v>3</v>
      </c>
      <c r="E283" s="5" t="s">
        <v>4</v>
      </c>
      <c r="F283" s="5" t="s">
        <v>13</v>
      </c>
      <c r="G283" s="5" t="s">
        <v>14</v>
      </c>
      <c r="H283" s="5">
        <v>40</v>
      </c>
      <c r="I283" s="6">
        <v>44143</v>
      </c>
      <c r="J283" s="7">
        <v>234469</v>
      </c>
      <c r="K283" s="8">
        <v>0.31</v>
      </c>
      <c r="L283" s="5" t="s">
        <v>15</v>
      </c>
      <c r="M283" s="5" t="s">
        <v>121</v>
      </c>
      <c r="N283" s="6" t="s">
        <v>17</v>
      </c>
    </row>
    <row r="284" spans="1:14" x14ac:dyDescent="0.25">
      <c r="A284" s="1" t="s">
        <v>622</v>
      </c>
      <c r="B284" s="1" t="s">
        <v>623</v>
      </c>
      <c r="C284" s="1" t="s">
        <v>165</v>
      </c>
      <c r="D284" s="1" t="s">
        <v>56</v>
      </c>
      <c r="E284" s="1" t="s">
        <v>4</v>
      </c>
      <c r="F284" s="1" t="s">
        <v>13</v>
      </c>
      <c r="G284" s="1" t="s">
        <v>72</v>
      </c>
      <c r="H284" s="1">
        <v>52</v>
      </c>
      <c r="I284" s="2">
        <v>44022</v>
      </c>
      <c r="J284" s="3">
        <v>88272</v>
      </c>
      <c r="K284" s="4">
        <v>0</v>
      </c>
      <c r="L284" s="1" t="s">
        <v>80</v>
      </c>
      <c r="M284" s="1" t="s">
        <v>205</v>
      </c>
      <c r="N284" s="2" t="s">
        <v>17</v>
      </c>
    </row>
    <row r="285" spans="1:14" x14ac:dyDescent="0.25">
      <c r="A285" s="5" t="s">
        <v>624</v>
      </c>
      <c r="B285" s="5" t="s">
        <v>625</v>
      </c>
      <c r="C285" s="5" t="s">
        <v>111</v>
      </c>
      <c r="D285" s="5" t="s">
        <v>21</v>
      </c>
      <c r="E285" s="5" t="s">
        <v>36</v>
      </c>
      <c r="F285" s="5" t="s">
        <v>13</v>
      </c>
      <c r="G285" s="5" t="s">
        <v>14</v>
      </c>
      <c r="H285" s="5">
        <v>52</v>
      </c>
      <c r="I285" s="6">
        <v>42992</v>
      </c>
      <c r="J285" s="7">
        <v>74449</v>
      </c>
      <c r="K285" s="8">
        <v>0</v>
      </c>
      <c r="L285" s="5" t="s">
        <v>15</v>
      </c>
      <c r="M285" s="5" t="s">
        <v>93</v>
      </c>
      <c r="N285" s="6" t="s">
        <v>17</v>
      </c>
    </row>
    <row r="286" spans="1:14" x14ac:dyDescent="0.25">
      <c r="A286" s="1" t="s">
        <v>626</v>
      </c>
      <c r="B286" s="1" t="s">
        <v>627</v>
      </c>
      <c r="C286" s="1" t="s">
        <v>66</v>
      </c>
      <c r="D286" s="1" t="s">
        <v>56</v>
      </c>
      <c r="E286" s="1" t="s">
        <v>22</v>
      </c>
      <c r="F286" s="1" t="s">
        <v>13</v>
      </c>
      <c r="G286" s="1" t="s">
        <v>14</v>
      </c>
      <c r="H286" s="1">
        <v>47</v>
      </c>
      <c r="I286" s="2">
        <v>41071</v>
      </c>
      <c r="J286" s="3">
        <v>222941</v>
      </c>
      <c r="K286" s="4">
        <v>0.39</v>
      </c>
      <c r="L286" s="1" t="s">
        <v>15</v>
      </c>
      <c r="M286" s="1" t="s">
        <v>93</v>
      </c>
      <c r="N286" s="2" t="s">
        <v>17</v>
      </c>
    </row>
    <row r="287" spans="1:14" x14ac:dyDescent="0.25">
      <c r="A287" s="5" t="s">
        <v>628</v>
      </c>
      <c r="B287" s="5" t="s">
        <v>629</v>
      </c>
      <c r="C287" s="5" t="s">
        <v>42</v>
      </c>
      <c r="D287" s="5" t="s">
        <v>67</v>
      </c>
      <c r="E287" s="5" t="s">
        <v>12</v>
      </c>
      <c r="F287" s="5" t="s">
        <v>5</v>
      </c>
      <c r="G287" s="5" t="s">
        <v>14</v>
      </c>
      <c r="H287" s="5">
        <v>65</v>
      </c>
      <c r="I287" s="6">
        <v>41543</v>
      </c>
      <c r="J287" s="7">
        <v>50341</v>
      </c>
      <c r="K287" s="8">
        <v>0</v>
      </c>
      <c r="L287" s="5" t="s">
        <v>15</v>
      </c>
      <c r="M287" s="5" t="s">
        <v>93</v>
      </c>
      <c r="N287" s="6" t="s">
        <v>17</v>
      </c>
    </row>
    <row r="288" spans="1:14" x14ac:dyDescent="0.25">
      <c r="A288" s="1" t="s">
        <v>630</v>
      </c>
      <c r="B288" s="1" t="s">
        <v>631</v>
      </c>
      <c r="C288" s="1" t="s">
        <v>151</v>
      </c>
      <c r="D288" s="1" t="s">
        <v>52</v>
      </c>
      <c r="E288" s="1" t="s">
        <v>36</v>
      </c>
      <c r="F288" s="1" t="s">
        <v>5</v>
      </c>
      <c r="G288" s="1" t="s">
        <v>72</v>
      </c>
      <c r="H288" s="1">
        <v>31</v>
      </c>
      <c r="I288" s="2">
        <v>44297</v>
      </c>
      <c r="J288" s="3">
        <v>72235</v>
      </c>
      <c r="K288" s="4">
        <v>0</v>
      </c>
      <c r="L288" s="1" t="s">
        <v>80</v>
      </c>
      <c r="M288" s="1" t="s">
        <v>81</v>
      </c>
      <c r="N288" s="2" t="s">
        <v>17</v>
      </c>
    </row>
    <row r="289" spans="1:14" x14ac:dyDescent="0.25">
      <c r="A289" s="5" t="s">
        <v>632</v>
      </c>
      <c r="B289" s="5" t="s">
        <v>633</v>
      </c>
      <c r="C289" s="5" t="s">
        <v>30</v>
      </c>
      <c r="D289" s="5" t="s">
        <v>46</v>
      </c>
      <c r="E289" s="5" t="s">
        <v>36</v>
      </c>
      <c r="F289" s="5" t="s">
        <v>5</v>
      </c>
      <c r="G289" s="5" t="s">
        <v>72</v>
      </c>
      <c r="H289" s="5">
        <v>41</v>
      </c>
      <c r="I289" s="6">
        <v>42533</v>
      </c>
      <c r="J289" s="7">
        <v>70165</v>
      </c>
      <c r="K289" s="8">
        <v>0</v>
      </c>
      <c r="L289" s="5" t="s">
        <v>7</v>
      </c>
      <c r="M289" s="5" t="s">
        <v>75</v>
      </c>
      <c r="N289" s="6" t="s">
        <v>17</v>
      </c>
    </row>
    <row r="290" spans="1:14" x14ac:dyDescent="0.25">
      <c r="A290" s="1" t="s">
        <v>634</v>
      </c>
      <c r="B290" s="1" t="s">
        <v>635</v>
      </c>
      <c r="C290" s="1" t="s">
        <v>2</v>
      </c>
      <c r="D290" s="1" t="s">
        <v>67</v>
      </c>
      <c r="E290" s="1" t="s">
        <v>22</v>
      </c>
      <c r="F290" s="1" t="s">
        <v>13</v>
      </c>
      <c r="G290" s="1" t="s">
        <v>23</v>
      </c>
      <c r="H290" s="1">
        <v>30</v>
      </c>
      <c r="I290" s="2">
        <v>44030</v>
      </c>
      <c r="J290" s="3">
        <v>148485</v>
      </c>
      <c r="K290" s="4">
        <v>0.15</v>
      </c>
      <c r="L290" s="1" t="s">
        <v>7</v>
      </c>
      <c r="M290" s="1" t="s">
        <v>43</v>
      </c>
      <c r="N290" s="2" t="s">
        <v>17</v>
      </c>
    </row>
    <row r="291" spans="1:14" x14ac:dyDescent="0.25">
      <c r="A291" s="5" t="s">
        <v>636</v>
      </c>
      <c r="B291" s="5" t="s">
        <v>637</v>
      </c>
      <c r="C291" s="5" t="s">
        <v>11</v>
      </c>
      <c r="D291" s="5" t="s">
        <v>3</v>
      </c>
      <c r="E291" s="5" t="s">
        <v>12</v>
      </c>
      <c r="F291" s="5" t="s">
        <v>5</v>
      </c>
      <c r="G291" s="5" t="s">
        <v>14</v>
      </c>
      <c r="H291" s="5">
        <v>58</v>
      </c>
      <c r="I291" s="6">
        <v>38521</v>
      </c>
      <c r="J291" s="7">
        <v>86089</v>
      </c>
      <c r="K291" s="8">
        <v>0</v>
      </c>
      <c r="L291" s="5" t="s">
        <v>7</v>
      </c>
      <c r="M291" s="5" t="s">
        <v>24</v>
      </c>
      <c r="N291" s="6" t="s">
        <v>17</v>
      </c>
    </row>
    <row r="292" spans="1:14" x14ac:dyDescent="0.25">
      <c r="A292" s="1" t="s">
        <v>638</v>
      </c>
      <c r="B292" s="1" t="s">
        <v>639</v>
      </c>
      <c r="C292" s="1" t="s">
        <v>101</v>
      </c>
      <c r="D292" s="1" t="s">
        <v>56</v>
      </c>
      <c r="E292" s="1" t="s">
        <v>4</v>
      </c>
      <c r="F292" s="1" t="s">
        <v>13</v>
      </c>
      <c r="G292" s="1" t="s">
        <v>72</v>
      </c>
      <c r="H292" s="1">
        <v>54</v>
      </c>
      <c r="I292" s="2">
        <v>39382</v>
      </c>
      <c r="J292" s="3">
        <v>106313</v>
      </c>
      <c r="K292" s="4">
        <v>0.15</v>
      </c>
      <c r="L292" s="1" t="s">
        <v>7</v>
      </c>
      <c r="M292" s="1" t="s">
        <v>24</v>
      </c>
      <c r="N292" s="2" t="s">
        <v>17</v>
      </c>
    </row>
    <row r="293" spans="1:14" x14ac:dyDescent="0.25">
      <c r="A293" s="5" t="s">
        <v>640</v>
      </c>
      <c r="B293" s="5" t="s">
        <v>641</v>
      </c>
      <c r="C293" s="5" t="s">
        <v>42</v>
      </c>
      <c r="D293" s="5" t="s">
        <v>67</v>
      </c>
      <c r="E293" s="5" t="s">
        <v>4</v>
      </c>
      <c r="F293" s="5" t="s">
        <v>5</v>
      </c>
      <c r="G293" s="5" t="s">
        <v>14</v>
      </c>
      <c r="H293" s="5">
        <v>40</v>
      </c>
      <c r="I293" s="6">
        <v>44251</v>
      </c>
      <c r="J293" s="7">
        <v>46833</v>
      </c>
      <c r="K293" s="8">
        <v>0</v>
      </c>
      <c r="L293" s="5" t="s">
        <v>15</v>
      </c>
      <c r="M293" s="5" t="s">
        <v>121</v>
      </c>
      <c r="N293" s="6">
        <v>44510</v>
      </c>
    </row>
    <row r="294" spans="1:14" x14ac:dyDescent="0.25">
      <c r="A294" s="1" t="s">
        <v>642</v>
      </c>
      <c r="B294" s="1" t="s">
        <v>643</v>
      </c>
      <c r="C294" s="1" t="s">
        <v>20</v>
      </c>
      <c r="D294" s="1" t="s">
        <v>21</v>
      </c>
      <c r="E294" s="1" t="s">
        <v>4</v>
      </c>
      <c r="F294" s="1" t="s">
        <v>5</v>
      </c>
      <c r="G294" s="1" t="s">
        <v>14</v>
      </c>
      <c r="H294" s="1">
        <v>63</v>
      </c>
      <c r="I294" s="2">
        <v>36826</v>
      </c>
      <c r="J294" s="3">
        <v>155320</v>
      </c>
      <c r="K294" s="4">
        <v>0.17</v>
      </c>
      <c r="L294" s="1" t="s">
        <v>15</v>
      </c>
      <c r="M294" s="1" t="s">
        <v>16</v>
      </c>
      <c r="N294" s="2" t="s">
        <v>17</v>
      </c>
    </row>
    <row r="295" spans="1:14" x14ac:dyDescent="0.25">
      <c r="A295" s="5" t="s">
        <v>644</v>
      </c>
      <c r="B295" s="5" t="s">
        <v>645</v>
      </c>
      <c r="C295" s="5" t="s">
        <v>30</v>
      </c>
      <c r="D295" s="5" t="s">
        <v>46</v>
      </c>
      <c r="E295" s="5" t="s">
        <v>12</v>
      </c>
      <c r="F295" s="5" t="s">
        <v>13</v>
      </c>
      <c r="G295" s="5" t="s">
        <v>14</v>
      </c>
      <c r="H295" s="5">
        <v>40</v>
      </c>
      <c r="I295" s="6">
        <v>42384</v>
      </c>
      <c r="J295" s="7">
        <v>89984</v>
      </c>
      <c r="K295" s="8">
        <v>0</v>
      </c>
      <c r="L295" s="5" t="s">
        <v>15</v>
      </c>
      <c r="M295" s="5" t="s">
        <v>121</v>
      </c>
      <c r="N295" s="6" t="s">
        <v>17</v>
      </c>
    </row>
    <row r="296" spans="1:14" x14ac:dyDescent="0.25">
      <c r="A296" s="1" t="s">
        <v>646</v>
      </c>
      <c r="B296" s="1" t="s">
        <v>647</v>
      </c>
      <c r="C296" s="1" t="s">
        <v>101</v>
      </c>
      <c r="D296" s="1" t="s">
        <v>56</v>
      </c>
      <c r="E296" s="1" t="s">
        <v>22</v>
      </c>
      <c r="F296" s="1" t="s">
        <v>5</v>
      </c>
      <c r="G296" s="1" t="s">
        <v>14</v>
      </c>
      <c r="H296" s="1">
        <v>65</v>
      </c>
      <c r="I296" s="2">
        <v>38792</v>
      </c>
      <c r="J296" s="3">
        <v>83756</v>
      </c>
      <c r="K296" s="4">
        <v>0.14000000000000001</v>
      </c>
      <c r="L296" s="1" t="s">
        <v>15</v>
      </c>
      <c r="M296" s="1" t="s">
        <v>61</v>
      </c>
      <c r="N296" s="2" t="s">
        <v>17</v>
      </c>
    </row>
    <row r="297" spans="1:14" x14ac:dyDescent="0.25">
      <c r="A297" s="5" t="s">
        <v>648</v>
      </c>
      <c r="B297" s="5" t="s">
        <v>649</v>
      </c>
      <c r="C297" s="5" t="s">
        <v>20</v>
      </c>
      <c r="D297" s="5" t="s">
        <v>52</v>
      </c>
      <c r="E297" s="5" t="s">
        <v>36</v>
      </c>
      <c r="F297" s="5" t="s">
        <v>5</v>
      </c>
      <c r="G297" s="5" t="s">
        <v>14</v>
      </c>
      <c r="H297" s="5">
        <v>57</v>
      </c>
      <c r="I297" s="6">
        <v>42667</v>
      </c>
      <c r="J297" s="7">
        <v>176324</v>
      </c>
      <c r="K297" s="8">
        <v>0.23</v>
      </c>
      <c r="L297" s="5" t="s">
        <v>15</v>
      </c>
      <c r="M297" s="5" t="s">
        <v>61</v>
      </c>
      <c r="N297" s="6" t="s">
        <v>17</v>
      </c>
    </row>
    <row r="298" spans="1:14" x14ac:dyDescent="0.25">
      <c r="A298" s="1" t="s">
        <v>650</v>
      </c>
      <c r="B298" s="1" t="s">
        <v>651</v>
      </c>
      <c r="C298" s="1" t="s">
        <v>30</v>
      </c>
      <c r="D298" s="1" t="s">
        <v>46</v>
      </c>
      <c r="E298" s="1" t="s">
        <v>22</v>
      </c>
      <c r="F298" s="1" t="s">
        <v>13</v>
      </c>
      <c r="G298" s="1" t="s">
        <v>23</v>
      </c>
      <c r="H298" s="1">
        <v>27</v>
      </c>
      <c r="I298" s="2">
        <v>44482</v>
      </c>
      <c r="J298" s="3">
        <v>74077</v>
      </c>
      <c r="K298" s="4">
        <v>0</v>
      </c>
      <c r="L298" s="1" t="s">
        <v>7</v>
      </c>
      <c r="M298" s="1" t="s">
        <v>8</v>
      </c>
      <c r="N298" s="2" t="s">
        <v>17</v>
      </c>
    </row>
    <row r="299" spans="1:14" x14ac:dyDescent="0.25">
      <c r="A299" s="5" t="s">
        <v>652</v>
      </c>
      <c r="B299" s="5" t="s">
        <v>653</v>
      </c>
      <c r="C299" s="5" t="s">
        <v>39</v>
      </c>
      <c r="D299" s="5" t="s">
        <v>52</v>
      </c>
      <c r="E299" s="5" t="s">
        <v>12</v>
      </c>
      <c r="F299" s="5" t="s">
        <v>5</v>
      </c>
      <c r="G299" s="5" t="s">
        <v>23</v>
      </c>
      <c r="H299" s="5">
        <v>31</v>
      </c>
      <c r="I299" s="6">
        <v>44214</v>
      </c>
      <c r="J299" s="7">
        <v>104162</v>
      </c>
      <c r="K299" s="8">
        <v>7.0000000000000007E-2</v>
      </c>
      <c r="L299" s="5" t="s">
        <v>7</v>
      </c>
      <c r="M299" s="5" t="s">
        <v>47</v>
      </c>
      <c r="N299" s="6" t="s">
        <v>17</v>
      </c>
    </row>
    <row r="300" spans="1:14" x14ac:dyDescent="0.25">
      <c r="A300" s="1" t="s">
        <v>654</v>
      </c>
      <c r="B300" s="1" t="s">
        <v>655</v>
      </c>
      <c r="C300" s="1" t="s">
        <v>429</v>
      </c>
      <c r="D300" s="1" t="s">
        <v>3</v>
      </c>
      <c r="E300" s="1" t="s">
        <v>36</v>
      </c>
      <c r="F300" s="1" t="s">
        <v>5</v>
      </c>
      <c r="G300" s="1" t="s">
        <v>14</v>
      </c>
      <c r="H300" s="1">
        <v>45</v>
      </c>
      <c r="I300" s="2">
        <v>40418</v>
      </c>
      <c r="J300" s="3">
        <v>82162</v>
      </c>
      <c r="K300" s="4">
        <v>0</v>
      </c>
      <c r="L300" s="1" t="s">
        <v>15</v>
      </c>
      <c r="M300" s="1" t="s">
        <v>93</v>
      </c>
      <c r="N300" s="2">
        <v>44107</v>
      </c>
    </row>
    <row r="301" spans="1:14" x14ac:dyDescent="0.25">
      <c r="A301" s="5" t="s">
        <v>656</v>
      </c>
      <c r="B301" s="5" t="s">
        <v>657</v>
      </c>
      <c r="C301" s="5" t="s">
        <v>34</v>
      </c>
      <c r="D301" s="5" t="s">
        <v>35</v>
      </c>
      <c r="E301" s="5" t="s">
        <v>22</v>
      </c>
      <c r="F301" s="5" t="s">
        <v>5</v>
      </c>
      <c r="G301" s="5" t="s">
        <v>14</v>
      </c>
      <c r="H301" s="5">
        <v>47</v>
      </c>
      <c r="I301" s="6">
        <v>42195</v>
      </c>
      <c r="J301" s="7">
        <v>63880</v>
      </c>
      <c r="K301" s="8">
        <v>0</v>
      </c>
      <c r="L301" s="5" t="s">
        <v>15</v>
      </c>
      <c r="M301" s="5" t="s">
        <v>16</v>
      </c>
      <c r="N301" s="6" t="s">
        <v>17</v>
      </c>
    </row>
    <row r="302" spans="1:14" x14ac:dyDescent="0.25">
      <c r="A302" s="1" t="s">
        <v>658</v>
      </c>
      <c r="B302" s="1" t="s">
        <v>659</v>
      </c>
      <c r="C302" s="1" t="s">
        <v>210</v>
      </c>
      <c r="D302" s="1" t="s">
        <v>56</v>
      </c>
      <c r="E302" s="1" t="s">
        <v>4</v>
      </c>
      <c r="F302" s="1" t="s">
        <v>5</v>
      </c>
      <c r="G302" s="1" t="s">
        <v>14</v>
      </c>
      <c r="H302" s="1">
        <v>55</v>
      </c>
      <c r="I302" s="2">
        <v>41525</v>
      </c>
      <c r="J302" s="3">
        <v>73248</v>
      </c>
      <c r="K302" s="4">
        <v>0</v>
      </c>
      <c r="L302" s="1" t="s">
        <v>7</v>
      </c>
      <c r="M302" s="1" t="s">
        <v>75</v>
      </c>
      <c r="N302" s="2" t="s">
        <v>17</v>
      </c>
    </row>
    <row r="303" spans="1:14" x14ac:dyDescent="0.25">
      <c r="A303" s="5" t="s">
        <v>660</v>
      </c>
      <c r="B303" s="5" t="s">
        <v>661</v>
      </c>
      <c r="C303" s="5" t="s">
        <v>30</v>
      </c>
      <c r="D303" s="5" t="s">
        <v>46</v>
      </c>
      <c r="E303" s="5" t="s">
        <v>12</v>
      </c>
      <c r="F303" s="5" t="s">
        <v>13</v>
      </c>
      <c r="G303" s="5" t="s">
        <v>6</v>
      </c>
      <c r="H303" s="5">
        <v>51</v>
      </c>
      <c r="I303" s="6">
        <v>44113</v>
      </c>
      <c r="J303" s="7">
        <v>91853</v>
      </c>
      <c r="K303" s="8">
        <v>0</v>
      </c>
      <c r="L303" s="5" t="s">
        <v>7</v>
      </c>
      <c r="M303" s="5" t="s">
        <v>24</v>
      </c>
      <c r="N303" s="6" t="s">
        <v>17</v>
      </c>
    </row>
    <row r="304" spans="1:14" x14ac:dyDescent="0.25">
      <c r="A304" s="1" t="s">
        <v>662</v>
      </c>
      <c r="B304" s="1" t="s">
        <v>663</v>
      </c>
      <c r="C304" s="1" t="s">
        <v>20</v>
      </c>
      <c r="D304" s="1" t="s">
        <v>21</v>
      </c>
      <c r="E304" s="1" t="s">
        <v>22</v>
      </c>
      <c r="F304" s="1" t="s">
        <v>13</v>
      </c>
      <c r="G304" s="1" t="s">
        <v>23</v>
      </c>
      <c r="H304" s="1">
        <v>25</v>
      </c>
      <c r="I304" s="2">
        <v>43844</v>
      </c>
      <c r="J304" s="3">
        <v>168014</v>
      </c>
      <c r="K304" s="4">
        <v>0.27</v>
      </c>
      <c r="L304" s="1" t="s">
        <v>7</v>
      </c>
      <c r="M304" s="1" t="s">
        <v>24</v>
      </c>
      <c r="N304" s="2">
        <v>44404</v>
      </c>
    </row>
    <row r="305" spans="1:14" x14ac:dyDescent="0.25">
      <c r="A305" s="5" t="s">
        <v>664</v>
      </c>
      <c r="B305" s="5" t="s">
        <v>665</v>
      </c>
      <c r="C305" s="5" t="s">
        <v>264</v>
      </c>
      <c r="D305" s="5" t="s">
        <v>56</v>
      </c>
      <c r="E305" s="5" t="s">
        <v>36</v>
      </c>
      <c r="F305" s="5" t="s">
        <v>5</v>
      </c>
      <c r="G305" s="5" t="s">
        <v>23</v>
      </c>
      <c r="H305" s="5">
        <v>37</v>
      </c>
      <c r="I305" s="6">
        <v>42995</v>
      </c>
      <c r="J305" s="7">
        <v>70770</v>
      </c>
      <c r="K305" s="8">
        <v>0</v>
      </c>
      <c r="L305" s="5" t="s">
        <v>7</v>
      </c>
      <c r="M305" s="5" t="s">
        <v>43</v>
      </c>
      <c r="N305" s="6" t="s">
        <v>17</v>
      </c>
    </row>
    <row r="306" spans="1:14" x14ac:dyDescent="0.25">
      <c r="A306" s="1" t="s">
        <v>666</v>
      </c>
      <c r="B306" s="1" t="s">
        <v>667</v>
      </c>
      <c r="C306" s="1" t="s">
        <v>151</v>
      </c>
      <c r="D306" s="1" t="s">
        <v>52</v>
      </c>
      <c r="E306" s="1" t="s">
        <v>36</v>
      </c>
      <c r="F306" s="1" t="s">
        <v>13</v>
      </c>
      <c r="G306" s="1" t="s">
        <v>23</v>
      </c>
      <c r="H306" s="1">
        <v>62</v>
      </c>
      <c r="I306" s="2">
        <v>38271</v>
      </c>
      <c r="J306" s="3">
        <v>50825</v>
      </c>
      <c r="K306" s="4">
        <v>0</v>
      </c>
      <c r="L306" s="1" t="s">
        <v>7</v>
      </c>
      <c r="M306" s="1" t="s">
        <v>8</v>
      </c>
      <c r="N306" s="2" t="s">
        <v>17</v>
      </c>
    </row>
    <row r="307" spans="1:14" x14ac:dyDescent="0.25">
      <c r="A307" s="5" t="s">
        <v>668</v>
      </c>
      <c r="B307" s="5" t="s">
        <v>669</v>
      </c>
      <c r="C307" s="5" t="s">
        <v>2</v>
      </c>
      <c r="D307" s="5" t="s">
        <v>21</v>
      </c>
      <c r="E307" s="5" t="s">
        <v>4</v>
      </c>
      <c r="F307" s="5" t="s">
        <v>13</v>
      </c>
      <c r="G307" s="5" t="s">
        <v>72</v>
      </c>
      <c r="H307" s="5">
        <v>31</v>
      </c>
      <c r="I307" s="6">
        <v>42266</v>
      </c>
      <c r="J307" s="7">
        <v>145846</v>
      </c>
      <c r="K307" s="8">
        <v>0.15</v>
      </c>
      <c r="L307" s="5" t="s">
        <v>80</v>
      </c>
      <c r="M307" s="5" t="s">
        <v>81</v>
      </c>
      <c r="N307" s="6" t="s">
        <v>17</v>
      </c>
    </row>
    <row r="308" spans="1:14" x14ac:dyDescent="0.25">
      <c r="A308" s="1" t="s">
        <v>670</v>
      </c>
      <c r="B308" s="1" t="s">
        <v>671</v>
      </c>
      <c r="C308" s="1" t="s">
        <v>2</v>
      </c>
      <c r="D308" s="1" t="s">
        <v>52</v>
      </c>
      <c r="E308" s="1" t="s">
        <v>4</v>
      </c>
      <c r="F308" s="1" t="s">
        <v>5</v>
      </c>
      <c r="G308" s="1" t="s">
        <v>14</v>
      </c>
      <c r="H308" s="1">
        <v>64</v>
      </c>
      <c r="I308" s="2">
        <v>37962</v>
      </c>
      <c r="J308" s="3">
        <v>125807</v>
      </c>
      <c r="K308" s="4">
        <v>0.15</v>
      </c>
      <c r="L308" s="1" t="s">
        <v>7</v>
      </c>
      <c r="M308" s="1" t="s">
        <v>24</v>
      </c>
      <c r="N308" s="2" t="s">
        <v>17</v>
      </c>
    </row>
    <row r="309" spans="1:14" x14ac:dyDescent="0.25">
      <c r="A309" s="5" t="s">
        <v>672</v>
      </c>
      <c r="B309" s="5" t="s">
        <v>673</v>
      </c>
      <c r="C309" s="5" t="s">
        <v>42</v>
      </c>
      <c r="D309" s="5" t="s">
        <v>35</v>
      </c>
      <c r="E309" s="5" t="s">
        <v>22</v>
      </c>
      <c r="F309" s="5" t="s">
        <v>13</v>
      </c>
      <c r="G309" s="5" t="s">
        <v>14</v>
      </c>
      <c r="H309" s="5">
        <v>25</v>
      </c>
      <c r="I309" s="6">
        <v>44405</v>
      </c>
      <c r="J309" s="7">
        <v>46845</v>
      </c>
      <c r="K309" s="8">
        <v>0</v>
      </c>
      <c r="L309" s="5" t="s">
        <v>7</v>
      </c>
      <c r="M309" s="5" t="s">
        <v>43</v>
      </c>
      <c r="N309" s="6" t="s">
        <v>17</v>
      </c>
    </row>
    <row r="310" spans="1:14" x14ac:dyDescent="0.25">
      <c r="A310" s="1" t="s">
        <v>674</v>
      </c>
      <c r="B310" s="1" t="s">
        <v>675</v>
      </c>
      <c r="C310" s="1" t="s">
        <v>2</v>
      </c>
      <c r="D310" s="1" t="s">
        <v>67</v>
      </c>
      <c r="E310" s="1" t="s">
        <v>36</v>
      </c>
      <c r="F310" s="1" t="s">
        <v>5</v>
      </c>
      <c r="G310" s="1" t="s">
        <v>14</v>
      </c>
      <c r="H310" s="1">
        <v>59</v>
      </c>
      <c r="I310" s="2">
        <v>39689</v>
      </c>
      <c r="J310" s="3">
        <v>157969</v>
      </c>
      <c r="K310" s="4">
        <v>0.1</v>
      </c>
      <c r="L310" s="1" t="s">
        <v>15</v>
      </c>
      <c r="M310" s="1" t="s">
        <v>16</v>
      </c>
      <c r="N310" s="2" t="s">
        <v>17</v>
      </c>
    </row>
    <row r="311" spans="1:14" x14ac:dyDescent="0.25">
      <c r="A311" s="5" t="s">
        <v>676</v>
      </c>
      <c r="B311" s="5" t="s">
        <v>677</v>
      </c>
      <c r="C311" s="5" t="s">
        <v>359</v>
      </c>
      <c r="D311" s="5" t="s">
        <v>3</v>
      </c>
      <c r="E311" s="5" t="s">
        <v>36</v>
      </c>
      <c r="F311" s="5" t="s">
        <v>5</v>
      </c>
      <c r="G311" s="5" t="s">
        <v>23</v>
      </c>
      <c r="H311" s="5">
        <v>40</v>
      </c>
      <c r="I311" s="6">
        <v>40522</v>
      </c>
      <c r="J311" s="7">
        <v>97807</v>
      </c>
      <c r="K311" s="8">
        <v>0</v>
      </c>
      <c r="L311" s="5" t="s">
        <v>7</v>
      </c>
      <c r="M311" s="5" t="s">
        <v>24</v>
      </c>
      <c r="N311" s="6" t="s">
        <v>17</v>
      </c>
    </row>
    <row r="312" spans="1:14" x14ac:dyDescent="0.25">
      <c r="A312" s="1" t="s">
        <v>678</v>
      </c>
      <c r="B312" s="1" t="s">
        <v>679</v>
      </c>
      <c r="C312" s="1" t="s">
        <v>151</v>
      </c>
      <c r="D312" s="1" t="s">
        <v>52</v>
      </c>
      <c r="E312" s="1" t="s">
        <v>12</v>
      </c>
      <c r="F312" s="1" t="s">
        <v>13</v>
      </c>
      <c r="G312" s="1" t="s">
        <v>72</v>
      </c>
      <c r="H312" s="1">
        <v>31</v>
      </c>
      <c r="I312" s="2">
        <v>42347</v>
      </c>
      <c r="J312" s="3">
        <v>73854</v>
      </c>
      <c r="K312" s="4">
        <v>0</v>
      </c>
      <c r="L312" s="1" t="s">
        <v>7</v>
      </c>
      <c r="M312" s="1" t="s">
        <v>8</v>
      </c>
      <c r="N312" s="2" t="s">
        <v>17</v>
      </c>
    </row>
    <row r="313" spans="1:14" x14ac:dyDescent="0.25">
      <c r="A313" s="5" t="s">
        <v>680</v>
      </c>
      <c r="B313" s="5" t="s">
        <v>681</v>
      </c>
      <c r="C313" s="5" t="s">
        <v>2</v>
      </c>
      <c r="D313" s="5" t="s">
        <v>46</v>
      </c>
      <c r="E313" s="5" t="s">
        <v>12</v>
      </c>
      <c r="F313" s="5" t="s">
        <v>13</v>
      </c>
      <c r="G313" s="5" t="s">
        <v>14</v>
      </c>
      <c r="H313" s="5">
        <v>45</v>
      </c>
      <c r="I313" s="6">
        <v>39063</v>
      </c>
      <c r="J313" s="7">
        <v>149537</v>
      </c>
      <c r="K313" s="8">
        <v>0.14000000000000001</v>
      </c>
      <c r="L313" s="5" t="s">
        <v>7</v>
      </c>
      <c r="M313" s="5" t="s">
        <v>8</v>
      </c>
      <c r="N313" s="6" t="s">
        <v>17</v>
      </c>
    </row>
    <row r="314" spans="1:14" x14ac:dyDescent="0.25">
      <c r="A314" s="1" t="s">
        <v>682</v>
      </c>
      <c r="B314" s="1" t="s">
        <v>683</v>
      </c>
      <c r="C314" s="1" t="s">
        <v>2</v>
      </c>
      <c r="D314" s="1" t="s">
        <v>35</v>
      </c>
      <c r="E314" s="1" t="s">
        <v>12</v>
      </c>
      <c r="F314" s="1" t="s">
        <v>5</v>
      </c>
      <c r="G314" s="1" t="s">
        <v>23</v>
      </c>
      <c r="H314" s="1">
        <v>49</v>
      </c>
      <c r="I314" s="2">
        <v>41379</v>
      </c>
      <c r="J314" s="3">
        <v>128303</v>
      </c>
      <c r="K314" s="4">
        <v>0.15</v>
      </c>
      <c r="L314" s="1" t="s">
        <v>7</v>
      </c>
      <c r="M314" s="1" t="s">
        <v>31</v>
      </c>
      <c r="N314" s="2" t="s">
        <v>17</v>
      </c>
    </row>
    <row r="315" spans="1:14" x14ac:dyDescent="0.25">
      <c r="A315" s="5" t="s">
        <v>684</v>
      </c>
      <c r="B315" s="5" t="s">
        <v>685</v>
      </c>
      <c r="C315" s="5" t="s">
        <v>235</v>
      </c>
      <c r="D315" s="5" t="s">
        <v>3</v>
      </c>
      <c r="E315" s="5" t="s">
        <v>22</v>
      </c>
      <c r="F315" s="5" t="s">
        <v>13</v>
      </c>
      <c r="G315" s="5" t="s">
        <v>6</v>
      </c>
      <c r="H315" s="5">
        <v>46</v>
      </c>
      <c r="I315" s="6">
        <v>38513</v>
      </c>
      <c r="J315" s="7">
        <v>67374</v>
      </c>
      <c r="K315" s="8">
        <v>0</v>
      </c>
      <c r="L315" s="5" t="s">
        <v>7</v>
      </c>
      <c r="M315" s="5" t="s">
        <v>47</v>
      </c>
      <c r="N315" s="6" t="s">
        <v>17</v>
      </c>
    </row>
    <row r="316" spans="1:14" x14ac:dyDescent="0.25">
      <c r="A316" s="1" t="s">
        <v>686</v>
      </c>
      <c r="B316" s="1" t="s">
        <v>687</v>
      </c>
      <c r="C316" s="1" t="s">
        <v>39</v>
      </c>
      <c r="D316" s="1" t="s">
        <v>52</v>
      </c>
      <c r="E316" s="1" t="s">
        <v>36</v>
      </c>
      <c r="F316" s="1" t="s">
        <v>13</v>
      </c>
      <c r="G316" s="1" t="s">
        <v>72</v>
      </c>
      <c r="H316" s="1">
        <v>46</v>
      </c>
      <c r="I316" s="2">
        <v>40810</v>
      </c>
      <c r="J316" s="3">
        <v>102167</v>
      </c>
      <c r="K316" s="4">
        <v>0.06</v>
      </c>
      <c r="L316" s="1" t="s">
        <v>80</v>
      </c>
      <c r="M316" s="1" t="s">
        <v>86</v>
      </c>
      <c r="N316" s="2" t="s">
        <v>17</v>
      </c>
    </row>
    <row r="317" spans="1:14" x14ac:dyDescent="0.25">
      <c r="A317" s="5" t="s">
        <v>688</v>
      </c>
      <c r="B317" s="5" t="s">
        <v>689</v>
      </c>
      <c r="C317" s="5" t="s">
        <v>2</v>
      </c>
      <c r="D317" s="5" t="s">
        <v>35</v>
      </c>
      <c r="E317" s="5" t="s">
        <v>12</v>
      </c>
      <c r="F317" s="5" t="s">
        <v>13</v>
      </c>
      <c r="G317" s="5" t="s">
        <v>14</v>
      </c>
      <c r="H317" s="5">
        <v>45</v>
      </c>
      <c r="I317" s="6">
        <v>39332</v>
      </c>
      <c r="J317" s="7">
        <v>151027</v>
      </c>
      <c r="K317" s="8">
        <v>0.1</v>
      </c>
      <c r="L317" s="5" t="s">
        <v>15</v>
      </c>
      <c r="M317" s="5" t="s">
        <v>61</v>
      </c>
      <c r="N317" s="6" t="s">
        <v>17</v>
      </c>
    </row>
    <row r="318" spans="1:14" x14ac:dyDescent="0.25">
      <c r="A318" s="1" t="s">
        <v>690</v>
      </c>
      <c r="B318" s="1" t="s">
        <v>691</v>
      </c>
      <c r="C318" s="1" t="s">
        <v>39</v>
      </c>
      <c r="D318" s="1" t="s">
        <v>46</v>
      </c>
      <c r="E318" s="1" t="s">
        <v>22</v>
      </c>
      <c r="F318" s="1" t="s">
        <v>13</v>
      </c>
      <c r="G318" s="1" t="s">
        <v>14</v>
      </c>
      <c r="H318" s="1">
        <v>40</v>
      </c>
      <c r="I318" s="2">
        <v>43147</v>
      </c>
      <c r="J318" s="3">
        <v>120905</v>
      </c>
      <c r="K318" s="4">
        <v>0.05</v>
      </c>
      <c r="L318" s="1" t="s">
        <v>7</v>
      </c>
      <c r="M318" s="1" t="s">
        <v>8</v>
      </c>
      <c r="N318" s="2" t="s">
        <v>17</v>
      </c>
    </row>
    <row r="319" spans="1:14" x14ac:dyDescent="0.25">
      <c r="A319" s="5" t="s">
        <v>692</v>
      </c>
      <c r="B319" s="5" t="s">
        <v>693</v>
      </c>
      <c r="C319" s="5" t="s">
        <v>66</v>
      </c>
      <c r="D319" s="5" t="s">
        <v>21</v>
      </c>
      <c r="E319" s="5" t="s">
        <v>12</v>
      </c>
      <c r="F319" s="5" t="s">
        <v>5</v>
      </c>
      <c r="G319" s="5" t="s">
        <v>23</v>
      </c>
      <c r="H319" s="5">
        <v>48</v>
      </c>
      <c r="I319" s="6">
        <v>43253</v>
      </c>
      <c r="J319" s="7">
        <v>231567</v>
      </c>
      <c r="K319" s="8">
        <v>0.36</v>
      </c>
      <c r="L319" s="5" t="s">
        <v>7</v>
      </c>
      <c r="M319" s="5" t="s">
        <v>8</v>
      </c>
      <c r="N319" s="6" t="s">
        <v>17</v>
      </c>
    </row>
    <row r="320" spans="1:14" x14ac:dyDescent="0.25">
      <c r="A320" s="1" t="s">
        <v>399</v>
      </c>
      <c r="B320" s="1" t="s">
        <v>694</v>
      </c>
      <c r="C320" s="1" t="s">
        <v>66</v>
      </c>
      <c r="D320" s="1" t="s">
        <v>3</v>
      </c>
      <c r="E320" s="1" t="s">
        <v>4</v>
      </c>
      <c r="F320" s="1" t="s">
        <v>13</v>
      </c>
      <c r="G320" s="1" t="s">
        <v>14</v>
      </c>
      <c r="H320" s="1">
        <v>31</v>
      </c>
      <c r="I320" s="2">
        <v>42197</v>
      </c>
      <c r="J320" s="3">
        <v>215388</v>
      </c>
      <c r="K320" s="4">
        <v>0.33</v>
      </c>
      <c r="L320" s="1" t="s">
        <v>7</v>
      </c>
      <c r="M320" s="1" t="s">
        <v>43</v>
      </c>
      <c r="N320" s="2" t="s">
        <v>17</v>
      </c>
    </row>
    <row r="321" spans="1:14" x14ac:dyDescent="0.25">
      <c r="A321" s="5" t="s">
        <v>695</v>
      </c>
      <c r="B321" s="5" t="s">
        <v>696</v>
      </c>
      <c r="C321" s="5" t="s">
        <v>2</v>
      </c>
      <c r="D321" s="5" t="s">
        <v>35</v>
      </c>
      <c r="E321" s="5" t="s">
        <v>22</v>
      </c>
      <c r="F321" s="5" t="s">
        <v>5</v>
      </c>
      <c r="G321" s="5" t="s">
        <v>14</v>
      </c>
      <c r="H321" s="5">
        <v>30</v>
      </c>
      <c r="I321" s="6">
        <v>42168</v>
      </c>
      <c r="J321" s="7">
        <v>127972</v>
      </c>
      <c r="K321" s="8">
        <v>0.11</v>
      </c>
      <c r="L321" s="5" t="s">
        <v>7</v>
      </c>
      <c r="M321" s="5" t="s">
        <v>8</v>
      </c>
      <c r="N321" s="6" t="s">
        <v>17</v>
      </c>
    </row>
    <row r="322" spans="1:14" x14ac:dyDescent="0.25">
      <c r="A322" s="1" t="s">
        <v>697</v>
      </c>
      <c r="B322" s="1" t="s">
        <v>698</v>
      </c>
      <c r="C322" s="1" t="s">
        <v>168</v>
      </c>
      <c r="D322" s="1" t="s">
        <v>56</v>
      </c>
      <c r="E322" s="1" t="s">
        <v>36</v>
      </c>
      <c r="F322" s="1" t="s">
        <v>5</v>
      </c>
      <c r="G322" s="1" t="s">
        <v>14</v>
      </c>
      <c r="H322" s="1">
        <v>55</v>
      </c>
      <c r="I322" s="2">
        <v>34915</v>
      </c>
      <c r="J322" s="3">
        <v>80701</v>
      </c>
      <c r="K322" s="4">
        <v>0</v>
      </c>
      <c r="L322" s="1" t="s">
        <v>7</v>
      </c>
      <c r="M322" s="1" t="s">
        <v>24</v>
      </c>
      <c r="N322" s="2">
        <v>38456</v>
      </c>
    </row>
    <row r="323" spans="1:14" x14ac:dyDescent="0.25">
      <c r="A323" s="5" t="s">
        <v>699</v>
      </c>
      <c r="B323" s="5" t="s">
        <v>700</v>
      </c>
      <c r="C323" s="5" t="s">
        <v>39</v>
      </c>
      <c r="D323" s="5" t="s">
        <v>67</v>
      </c>
      <c r="E323" s="5" t="s">
        <v>36</v>
      </c>
      <c r="F323" s="5" t="s">
        <v>13</v>
      </c>
      <c r="G323" s="5" t="s">
        <v>14</v>
      </c>
      <c r="H323" s="5">
        <v>28</v>
      </c>
      <c r="I323" s="6">
        <v>43863</v>
      </c>
      <c r="J323" s="7">
        <v>115417</v>
      </c>
      <c r="K323" s="8">
        <v>0.06</v>
      </c>
      <c r="L323" s="5" t="s">
        <v>15</v>
      </c>
      <c r="M323" s="5" t="s">
        <v>61</v>
      </c>
      <c r="N323" s="6" t="s">
        <v>17</v>
      </c>
    </row>
    <row r="324" spans="1:14" x14ac:dyDescent="0.25">
      <c r="A324" s="1" t="s">
        <v>332</v>
      </c>
      <c r="B324" s="1" t="s">
        <v>701</v>
      </c>
      <c r="C324" s="1" t="s">
        <v>96</v>
      </c>
      <c r="D324" s="1" t="s">
        <v>56</v>
      </c>
      <c r="E324" s="1" t="s">
        <v>36</v>
      </c>
      <c r="F324" s="1" t="s">
        <v>5</v>
      </c>
      <c r="G324" s="1" t="s">
        <v>23</v>
      </c>
      <c r="H324" s="1">
        <v>45</v>
      </c>
      <c r="I324" s="2">
        <v>43635</v>
      </c>
      <c r="J324" s="3">
        <v>88045</v>
      </c>
      <c r="K324" s="4">
        <v>0</v>
      </c>
      <c r="L324" s="1" t="s">
        <v>7</v>
      </c>
      <c r="M324" s="1" t="s">
        <v>24</v>
      </c>
      <c r="N324" s="2" t="s">
        <v>17</v>
      </c>
    </row>
    <row r="325" spans="1:14" x14ac:dyDescent="0.25">
      <c r="A325" s="5" t="s">
        <v>702</v>
      </c>
      <c r="B325" s="5" t="s">
        <v>703</v>
      </c>
      <c r="C325" s="5" t="s">
        <v>27</v>
      </c>
      <c r="D325" s="5" t="s">
        <v>3</v>
      </c>
      <c r="E325" s="5" t="s">
        <v>22</v>
      </c>
      <c r="F325" s="5" t="s">
        <v>5</v>
      </c>
      <c r="G325" s="5" t="s">
        <v>6</v>
      </c>
      <c r="H325" s="5">
        <v>45</v>
      </c>
      <c r="I325" s="6">
        <v>43185</v>
      </c>
      <c r="J325" s="7">
        <v>86478</v>
      </c>
      <c r="K325" s="8">
        <v>0.06</v>
      </c>
      <c r="L325" s="5" t="s">
        <v>7</v>
      </c>
      <c r="M325" s="5" t="s">
        <v>47</v>
      </c>
      <c r="N325" s="6" t="s">
        <v>17</v>
      </c>
    </row>
    <row r="326" spans="1:14" x14ac:dyDescent="0.25">
      <c r="A326" s="1" t="s">
        <v>704</v>
      </c>
      <c r="B326" s="1" t="s">
        <v>705</v>
      </c>
      <c r="C326" s="1" t="s">
        <v>66</v>
      </c>
      <c r="D326" s="1" t="s">
        <v>56</v>
      </c>
      <c r="E326" s="1" t="s">
        <v>12</v>
      </c>
      <c r="F326" s="1" t="s">
        <v>13</v>
      </c>
      <c r="G326" s="1" t="s">
        <v>23</v>
      </c>
      <c r="H326" s="1">
        <v>63</v>
      </c>
      <c r="I326" s="2">
        <v>42387</v>
      </c>
      <c r="J326" s="3">
        <v>180994</v>
      </c>
      <c r="K326" s="4">
        <v>0.39</v>
      </c>
      <c r="L326" s="1" t="s">
        <v>7</v>
      </c>
      <c r="M326" s="1" t="s">
        <v>8</v>
      </c>
      <c r="N326" s="2" t="s">
        <v>17</v>
      </c>
    </row>
    <row r="327" spans="1:14" x14ac:dyDescent="0.25">
      <c r="A327" s="5" t="s">
        <v>706</v>
      </c>
      <c r="B327" s="5" t="s">
        <v>707</v>
      </c>
      <c r="C327" s="5" t="s">
        <v>111</v>
      </c>
      <c r="D327" s="5" t="s">
        <v>21</v>
      </c>
      <c r="E327" s="5" t="s">
        <v>4</v>
      </c>
      <c r="F327" s="5" t="s">
        <v>5</v>
      </c>
      <c r="G327" s="5" t="s">
        <v>14</v>
      </c>
      <c r="H327" s="5">
        <v>55</v>
      </c>
      <c r="I327" s="6">
        <v>39418</v>
      </c>
      <c r="J327" s="7">
        <v>64494</v>
      </c>
      <c r="K327" s="8">
        <v>0</v>
      </c>
      <c r="L327" s="5" t="s">
        <v>7</v>
      </c>
      <c r="M327" s="5" t="s">
        <v>75</v>
      </c>
      <c r="N327" s="6" t="s">
        <v>17</v>
      </c>
    </row>
    <row r="328" spans="1:14" x14ac:dyDescent="0.25">
      <c r="A328" s="1" t="s">
        <v>708</v>
      </c>
      <c r="B328" s="1" t="s">
        <v>709</v>
      </c>
      <c r="C328" s="1" t="s">
        <v>34</v>
      </c>
      <c r="D328" s="1" t="s">
        <v>35</v>
      </c>
      <c r="E328" s="1" t="s">
        <v>12</v>
      </c>
      <c r="F328" s="1" t="s">
        <v>13</v>
      </c>
      <c r="G328" s="1" t="s">
        <v>6</v>
      </c>
      <c r="H328" s="1">
        <v>47</v>
      </c>
      <c r="I328" s="2">
        <v>37550</v>
      </c>
      <c r="J328" s="3">
        <v>70122</v>
      </c>
      <c r="K328" s="4">
        <v>0</v>
      </c>
      <c r="L328" s="1" t="s">
        <v>7</v>
      </c>
      <c r="M328" s="1" t="s">
        <v>75</v>
      </c>
      <c r="N328" s="2" t="s">
        <v>17</v>
      </c>
    </row>
    <row r="329" spans="1:14" x14ac:dyDescent="0.25">
      <c r="A329" s="5" t="s">
        <v>710</v>
      </c>
      <c r="B329" s="5" t="s">
        <v>711</v>
      </c>
      <c r="C329" s="5" t="s">
        <v>20</v>
      </c>
      <c r="D329" s="5" t="s">
        <v>46</v>
      </c>
      <c r="E329" s="5" t="s">
        <v>12</v>
      </c>
      <c r="F329" s="5" t="s">
        <v>13</v>
      </c>
      <c r="G329" s="5" t="s">
        <v>23</v>
      </c>
      <c r="H329" s="5">
        <v>29</v>
      </c>
      <c r="I329" s="6">
        <v>42785</v>
      </c>
      <c r="J329" s="7">
        <v>181854</v>
      </c>
      <c r="K329" s="8">
        <v>0.28999999999999998</v>
      </c>
      <c r="L329" s="5" t="s">
        <v>7</v>
      </c>
      <c r="M329" s="5" t="s">
        <v>8</v>
      </c>
      <c r="N329" s="6">
        <v>43945</v>
      </c>
    </row>
    <row r="330" spans="1:14" x14ac:dyDescent="0.25">
      <c r="A330" s="1" t="s">
        <v>712</v>
      </c>
      <c r="B330" s="1" t="s">
        <v>713</v>
      </c>
      <c r="C330" s="1" t="s">
        <v>171</v>
      </c>
      <c r="D330" s="1" t="s">
        <v>52</v>
      </c>
      <c r="E330" s="1" t="s">
        <v>22</v>
      </c>
      <c r="F330" s="1" t="s">
        <v>5</v>
      </c>
      <c r="G330" s="1" t="s">
        <v>72</v>
      </c>
      <c r="H330" s="1">
        <v>34</v>
      </c>
      <c r="I330" s="2">
        <v>42664</v>
      </c>
      <c r="J330" s="3">
        <v>52811</v>
      </c>
      <c r="K330" s="4">
        <v>0</v>
      </c>
      <c r="L330" s="1" t="s">
        <v>7</v>
      </c>
      <c r="M330" s="1" t="s">
        <v>43</v>
      </c>
      <c r="N330" s="2" t="s">
        <v>17</v>
      </c>
    </row>
    <row r="331" spans="1:14" x14ac:dyDescent="0.25">
      <c r="A331" s="5" t="s">
        <v>714</v>
      </c>
      <c r="B331" s="5" t="s">
        <v>715</v>
      </c>
      <c r="C331" s="5" t="s">
        <v>317</v>
      </c>
      <c r="D331" s="5" t="s">
        <v>3</v>
      </c>
      <c r="E331" s="5" t="s">
        <v>4</v>
      </c>
      <c r="F331" s="5" t="s">
        <v>5</v>
      </c>
      <c r="G331" s="5" t="s">
        <v>14</v>
      </c>
      <c r="H331" s="5">
        <v>28</v>
      </c>
      <c r="I331" s="6">
        <v>43763</v>
      </c>
      <c r="J331" s="7">
        <v>50111</v>
      </c>
      <c r="K331" s="8">
        <v>0</v>
      </c>
      <c r="L331" s="5" t="s">
        <v>15</v>
      </c>
      <c r="M331" s="5" t="s">
        <v>121</v>
      </c>
      <c r="N331" s="6" t="s">
        <v>17</v>
      </c>
    </row>
    <row r="332" spans="1:14" x14ac:dyDescent="0.25">
      <c r="A332" s="1" t="s">
        <v>716</v>
      </c>
      <c r="B332" s="1" t="s">
        <v>612</v>
      </c>
      <c r="C332" s="1" t="s">
        <v>472</v>
      </c>
      <c r="D332" s="1" t="s">
        <v>3</v>
      </c>
      <c r="E332" s="1" t="s">
        <v>12</v>
      </c>
      <c r="F332" s="1" t="s">
        <v>13</v>
      </c>
      <c r="G332" s="1" t="s">
        <v>6</v>
      </c>
      <c r="H332" s="1">
        <v>31</v>
      </c>
      <c r="I332" s="2">
        <v>42497</v>
      </c>
      <c r="J332" s="3">
        <v>71192</v>
      </c>
      <c r="K332" s="4">
        <v>0</v>
      </c>
      <c r="L332" s="1" t="s">
        <v>7</v>
      </c>
      <c r="M332" s="1" t="s">
        <v>47</v>
      </c>
      <c r="N332" s="2" t="s">
        <v>17</v>
      </c>
    </row>
    <row r="333" spans="1:14" x14ac:dyDescent="0.25">
      <c r="A333" s="5" t="s">
        <v>717</v>
      </c>
      <c r="B333" s="5" t="s">
        <v>718</v>
      </c>
      <c r="C333" s="5" t="s">
        <v>20</v>
      </c>
      <c r="D333" s="5" t="s">
        <v>35</v>
      </c>
      <c r="E333" s="5" t="s">
        <v>12</v>
      </c>
      <c r="F333" s="5" t="s">
        <v>5</v>
      </c>
      <c r="G333" s="5" t="s">
        <v>72</v>
      </c>
      <c r="H333" s="5">
        <v>50</v>
      </c>
      <c r="I333" s="6">
        <v>43452</v>
      </c>
      <c r="J333" s="7">
        <v>155351</v>
      </c>
      <c r="K333" s="8">
        <v>0.2</v>
      </c>
      <c r="L333" s="5" t="s">
        <v>7</v>
      </c>
      <c r="M333" s="5" t="s">
        <v>8</v>
      </c>
      <c r="N333" s="6" t="s">
        <v>17</v>
      </c>
    </row>
    <row r="334" spans="1:14" x14ac:dyDescent="0.25">
      <c r="A334" s="1" t="s">
        <v>719</v>
      </c>
      <c r="B334" s="1" t="s">
        <v>720</v>
      </c>
      <c r="C334" s="1" t="s">
        <v>20</v>
      </c>
      <c r="D334" s="1" t="s">
        <v>52</v>
      </c>
      <c r="E334" s="1" t="s">
        <v>22</v>
      </c>
      <c r="F334" s="1" t="s">
        <v>13</v>
      </c>
      <c r="G334" s="1" t="s">
        <v>14</v>
      </c>
      <c r="H334" s="1">
        <v>39</v>
      </c>
      <c r="I334" s="2">
        <v>39049</v>
      </c>
      <c r="J334" s="3">
        <v>161690</v>
      </c>
      <c r="K334" s="4">
        <v>0.28999999999999998</v>
      </c>
      <c r="L334" s="1" t="s">
        <v>15</v>
      </c>
      <c r="M334" s="1" t="s">
        <v>93</v>
      </c>
      <c r="N334" s="2" t="s">
        <v>17</v>
      </c>
    </row>
    <row r="335" spans="1:14" x14ac:dyDescent="0.25">
      <c r="A335" s="5" t="s">
        <v>721</v>
      </c>
      <c r="B335" s="5" t="s">
        <v>722</v>
      </c>
      <c r="C335" s="5" t="s">
        <v>264</v>
      </c>
      <c r="D335" s="5" t="s">
        <v>56</v>
      </c>
      <c r="E335" s="5" t="s">
        <v>22</v>
      </c>
      <c r="F335" s="5" t="s">
        <v>5</v>
      </c>
      <c r="G335" s="5" t="s">
        <v>14</v>
      </c>
      <c r="H335" s="5">
        <v>35</v>
      </c>
      <c r="I335" s="6">
        <v>42776</v>
      </c>
      <c r="J335" s="7">
        <v>60132</v>
      </c>
      <c r="K335" s="8">
        <v>0</v>
      </c>
      <c r="L335" s="5" t="s">
        <v>15</v>
      </c>
      <c r="M335" s="5" t="s">
        <v>16</v>
      </c>
      <c r="N335" s="6" t="s">
        <v>17</v>
      </c>
    </row>
    <row r="336" spans="1:14" x14ac:dyDescent="0.25">
      <c r="A336" s="1" t="s">
        <v>723</v>
      </c>
      <c r="B336" s="1" t="s">
        <v>724</v>
      </c>
      <c r="C336" s="1" t="s">
        <v>235</v>
      </c>
      <c r="D336" s="1" t="s">
        <v>3</v>
      </c>
      <c r="E336" s="1" t="s">
        <v>12</v>
      </c>
      <c r="F336" s="1" t="s">
        <v>13</v>
      </c>
      <c r="G336" s="1" t="s">
        <v>23</v>
      </c>
      <c r="H336" s="1">
        <v>54</v>
      </c>
      <c r="I336" s="2">
        <v>34631</v>
      </c>
      <c r="J336" s="3">
        <v>87216</v>
      </c>
      <c r="K336" s="4">
        <v>0</v>
      </c>
      <c r="L336" s="1" t="s">
        <v>7</v>
      </c>
      <c r="M336" s="1" t="s">
        <v>43</v>
      </c>
      <c r="N336" s="2" t="s">
        <v>17</v>
      </c>
    </row>
    <row r="337" spans="1:14" x14ac:dyDescent="0.25">
      <c r="A337" s="5" t="s">
        <v>725</v>
      </c>
      <c r="B337" s="5" t="s">
        <v>726</v>
      </c>
      <c r="C337" s="5" t="s">
        <v>317</v>
      </c>
      <c r="D337" s="5" t="s">
        <v>3</v>
      </c>
      <c r="E337" s="5" t="s">
        <v>36</v>
      </c>
      <c r="F337" s="5" t="s">
        <v>13</v>
      </c>
      <c r="G337" s="5" t="s">
        <v>23</v>
      </c>
      <c r="H337" s="5">
        <v>47</v>
      </c>
      <c r="I337" s="6">
        <v>43944</v>
      </c>
      <c r="J337" s="7">
        <v>50069</v>
      </c>
      <c r="K337" s="8">
        <v>0</v>
      </c>
      <c r="L337" s="5" t="s">
        <v>7</v>
      </c>
      <c r="M337" s="5" t="s">
        <v>8</v>
      </c>
      <c r="N337" s="6" t="s">
        <v>17</v>
      </c>
    </row>
    <row r="338" spans="1:14" x14ac:dyDescent="0.25">
      <c r="A338" s="1" t="s">
        <v>727</v>
      </c>
      <c r="B338" s="1" t="s">
        <v>728</v>
      </c>
      <c r="C338" s="1" t="s">
        <v>20</v>
      </c>
      <c r="D338" s="1" t="s">
        <v>3</v>
      </c>
      <c r="E338" s="1" t="s">
        <v>22</v>
      </c>
      <c r="F338" s="1" t="s">
        <v>5</v>
      </c>
      <c r="G338" s="1" t="s">
        <v>23</v>
      </c>
      <c r="H338" s="1">
        <v>26</v>
      </c>
      <c r="I338" s="2">
        <v>44403</v>
      </c>
      <c r="J338" s="3">
        <v>151108</v>
      </c>
      <c r="K338" s="4">
        <v>0.22</v>
      </c>
      <c r="L338" s="1" t="s">
        <v>7</v>
      </c>
      <c r="M338" s="1" t="s">
        <v>31</v>
      </c>
      <c r="N338" s="2" t="s">
        <v>17</v>
      </c>
    </row>
    <row r="339" spans="1:14" x14ac:dyDescent="0.25">
      <c r="A339" s="5" t="s">
        <v>729</v>
      </c>
      <c r="B339" s="5" t="s">
        <v>730</v>
      </c>
      <c r="C339" s="5" t="s">
        <v>27</v>
      </c>
      <c r="D339" s="5" t="s">
        <v>3</v>
      </c>
      <c r="E339" s="5" t="s">
        <v>12</v>
      </c>
      <c r="F339" s="5" t="s">
        <v>5</v>
      </c>
      <c r="G339" s="5" t="s">
        <v>14</v>
      </c>
      <c r="H339" s="5">
        <v>42</v>
      </c>
      <c r="I339" s="6">
        <v>38640</v>
      </c>
      <c r="J339" s="7">
        <v>67398</v>
      </c>
      <c r="K339" s="8">
        <v>7.0000000000000007E-2</v>
      </c>
      <c r="L339" s="5" t="s">
        <v>7</v>
      </c>
      <c r="M339" s="5" t="s">
        <v>31</v>
      </c>
      <c r="N339" s="6" t="s">
        <v>17</v>
      </c>
    </row>
    <row r="340" spans="1:14" x14ac:dyDescent="0.25">
      <c r="A340" s="1" t="s">
        <v>731</v>
      </c>
      <c r="B340" s="1" t="s">
        <v>732</v>
      </c>
      <c r="C340" s="1" t="s">
        <v>264</v>
      </c>
      <c r="D340" s="1" t="s">
        <v>56</v>
      </c>
      <c r="E340" s="1" t="s">
        <v>4</v>
      </c>
      <c r="F340" s="1" t="s">
        <v>5</v>
      </c>
      <c r="G340" s="1" t="s">
        <v>72</v>
      </c>
      <c r="H340" s="1">
        <v>47</v>
      </c>
      <c r="I340" s="2">
        <v>42245</v>
      </c>
      <c r="J340" s="3">
        <v>68488</v>
      </c>
      <c r="K340" s="4">
        <v>0</v>
      </c>
      <c r="L340" s="1" t="s">
        <v>7</v>
      </c>
      <c r="M340" s="1" t="s">
        <v>8</v>
      </c>
      <c r="N340" s="2" t="s">
        <v>17</v>
      </c>
    </row>
    <row r="341" spans="1:14" x14ac:dyDescent="0.25">
      <c r="A341" s="5" t="s">
        <v>733</v>
      </c>
      <c r="B341" s="5" t="s">
        <v>734</v>
      </c>
      <c r="C341" s="5" t="s">
        <v>96</v>
      </c>
      <c r="D341" s="5" t="s">
        <v>56</v>
      </c>
      <c r="E341" s="5" t="s">
        <v>12</v>
      </c>
      <c r="F341" s="5" t="s">
        <v>5</v>
      </c>
      <c r="G341" s="5" t="s">
        <v>72</v>
      </c>
      <c r="H341" s="5">
        <v>60</v>
      </c>
      <c r="I341" s="6">
        <v>35992</v>
      </c>
      <c r="J341" s="7">
        <v>92932</v>
      </c>
      <c r="K341" s="8">
        <v>0</v>
      </c>
      <c r="L341" s="5" t="s">
        <v>7</v>
      </c>
      <c r="M341" s="5" t="s">
        <v>75</v>
      </c>
      <c r="N341" s="6" t="s">
        <v>17</v>
      </c>
    </row>
    <row r="342" spans="1:14" x14ac:dyDescent="0.25">
      <c r="A342" s="1" t="s">
        <v>735</v>
      </c>
      <c r="B342" s="1" t="s">
        <v>736</v>
      </c>
      <c r="C342" s="1" t="s">
        <v>42</v>
      </c>
      <c r="D342" s="1" t="s">
        <v>21</v>
      </c>
      <c r="E342" s="1" t="s">
        <v>36</v>
      </c>
      <c r="F342" s="1" t="s">
        <v>5</v>
      </c>
      <c r="G342" s="1" t="s">
        <v>72</v>
      </c>
      <c r="H342" s="1">
        <v>36</v>
      </c>
      <c r="I342" s="2">
        <v>39994</v>
      </c>
      <c r="J342" s="3">
        <v>43363</v>
      </c>
      <c r="K342" s="4">
        <v>0</v>
      </c>
      <c r="L342" s="1" t="s">
        <v>7</v>
      </c>
      <c r="M342" s="1" t="s">
        <v>47</v>
      </c>
      <c r="N342" s="2" t="s">
        <v>17</v>
      </c>
    </row>
    <row r="343" spans="1:14" x14ac:dyDescent="0.25">
      <c r="A343" s="5" t="s">
        <v>737</v>
      </c>
      <c r="B343" s="5" t="s">
        <v>738</v>
      </c>
      <c r="C343" s="5" t="s">
        <v>449</v>
      </c>
      <c r="D343" s="5" t="s">
        <v>3</v>
      </c>
      <c r="E343" s="5" t="s">
        <v>22</v>
      </c>
      <c r="F343" s="5" t="s">
        <v>13</v>
      </c>
      <c r="G343" s="5" t="s">
        <v>14</v>
      </c>
      <c r="H343" s="5">
        <v>31</v>
      </c>
      <c r="I343" s="6">
        <v>42780</v>
      </c>
      <c r="J343" s="7">
        <v>95963</v>
      </c>
      <c r="K343" s="8">
        <v>0</v>
      </c>
      <c r="L343" s="5" t="s">
        <v>15</v>
      </c>
      <c r="M343" s="5" t="s">
        <v>121</v>
      </c>
      <c r="N343" s="6" t="s">
        <v>17</v>
      </c>
    </row>
    <row r="344" spans="1:14" x14ac:dyDescent="0.25">
      <c r="A344" s="1" t="s">
        <v>739</v>
      </c>
      <c r="B344" s="1" t="s">
        <v>740</v>
      </c>
      <c r="C344" s="1" t="s">
        <v>39</v>
      </c>
      <c r="D344" s="1" t="s">
        <v>21</v>
      </c>
      <c r="E344" s="1" t="s">
        <v>22</v>
      </c>
      <c r="F344" s="1" t="s">
        <v>5</v>
      </c>
      <c r="G344" s="1" t="s">
        <v>72</v>
      </c>
      <c r="H344" s="1">
        <v>55</v>
      </c>
      <c r="I344" s="2">
        <v>40297</v>
      </c>
      <c r="J344" s="3">
        <v>111038</v>
      </c>
      <c r="K344" s="4">
        <v>0.05</v>
      </c>
      <c r="L344" s="1" t="s">
        <v>80</v>
      </c>
      <c r="M344" s="1" t="s">
        <v>205</v>
      </c>
      <c r="N344" s="2" t="s">
        <v>17</v>
      </c>
    </row>
    <row r="345" spans="1:14" x14ac:dyDescent="0.25">
      <c r="A345" s="5" t="s">
        <v>741</v>
      </c>
      <c r="B345" s="5" t="s">
        <v>742</v>
      </c>
      <c r="C345" s="5" t="s">
        <v>66</v>
      </c>
      <c r="D345" s="5" t="s">
        <v>56</v>
      </c>
      <c r="E345" s="5" t="s">
        <v>4</v>
      </c>
      <c r="F345" s="5" t="s">
        <v>5</v>
      </c>
      <c r="G345" s="5" t="s">
        <v>23</v>
      </c>
      <c r="H345" s="5">
        <v>51</v>
      </c>
      <c r="I345" s="6">
        <v>35230</v>
      </c>
      <c r="J345" s="7">
        <v>200246</v>
      </c>
      <c r="K345" s="8">
        <v>0.34</v>
      </c>
      <c r="L345" s="5" t="s">
        <v>7</v>
      </c>
      <c r="M345" s="5" t="s">
        <v>75</v>
      </c>
      <c r="N345" s="6" t="s">
        <v>17</v>
      </c>
    </row>
    <row r="346" spans="1:14" x14ac:dyDescent="0.25">
      <c r="A346" s="1" t="s">
        <v>531</v>
      </c>
      <c r="B346" s="1" t="s">
        <v>743</v>
      </c>
      <c r="C346" s="1" t="s">
        <v>66</v>
      </c>
      <c r="D346" s="1" t="s">
        <v>3</v>
      </c>
      <c r="E346" s="1" t="s">
        <v>36</v>
      </c>
      <c r="F346" s="1" t="s">
        <v>5</v>
      </c>
      <c r="G346" s="1" t="s">
        <v>23</v>
      </c>
      <c r="H346" s="1">
        <v>48</v>
      </c>
      <c r="I346" s="2">
        <v>42053</v>
      </c>
      <c r="J346" s="3">
        <v>194871</v>
      </c>
      <c r="K346" s="4">
        <v>0.35</v>
      </c>
      <c r="L346" s="1" t="s">
        <v>7</v>
      </c>
      <c r="M346" s="1" t="s">
        <v>75</v>
      </c>
      <c r="N346" s="2" t="s">
        <v>17</v>
      </c>
    </row>
    <row r="347" spans="1:14" x14ac:dyDescent="0.25">
      <c r="A347" s="5" t="s">
        <v>744</v>
      </c>
      <c r="B347" s="5" t="s">
        <v>745</v>
      </c>
      <c r="C347" s="5" t="s">
        <v>30</v>
      </c>
      <c r="D347" s="5" t="s">
        <v>46</v>
      </c>
      <c r="E347" s="5" t="s">
        <v>4</v>
      </c>
      <c r="F347" s="5" t="s">
        <v>13</v>
      </c>
      <c r="G347" s="5" t="s">
        <v>72</v>
      </c>
      <c r="H347" s="5">
        <v>58</v>
      </c>
      <c r="I347" s="6">
        <v>34592</v>
      </c>
      <c r="J347" s="7">
        <v>98769</v>
      </c>
      <c r="K347" s="8">
        <v>0</v>
      </c>
      <c r="L347" s="5" t="s">
        <v>80</v>
      </c>
      <c r="M347" s="5" t="s">
        <v>86</v>
      </c>
      <c r="N347" s="6">
        <v>42646</v>
      </c>
    </row>
    <row r="348" spans="1:14" x14ac:dyDescent="0.25">
      <c r="A348" s="1" t="s">
        <v>746</v>
      </c>
      <c r="B348" s="1" t="s">
        <v>747</v>
      </c>
      <c r="C348" s="1" t="s">
        <v>34</v>
      </c>
      <c r="D348" s="1" t="s">
        <v>35</v>
      </c>
      <c r="E348" s="1" t="s">
        <v>4</v>
      </c>
      <c r="F348" s="1" t="s">
        <v>5</v>
      </c>
      <c r="G348" s="1" t="s">
        <v>72</v>
      </c>
      <c r="H348" s="1">
        <v>29</v>
      </c>
      <c r="I348" s="2">
        <v>43239</v>
      </c>
      <c r="J348" s="3">
        <v>65334</v>
      </c>
      <c r="K348" s="4">
        <v>0</v>
      </c>
      <c r="L348" s="1" t="s">
        <v>80</v>
      </c>
      <c r="M348" s="1" t="s">
        <v>86</v>
      </c>
      <c r="N348" s="2" t="s">
        <v>17</v>
      </c>
    </row>
    <row r="349" spans="1:14" x14ac:dyDescent="0.25">
      <c r="A349" s="5" t="s">
        <v>748</v>
      </c>
      <c r="B349" s="5" t="s">
        <v>749</v>
      </c>
      <c r="C349" s="5" t="s">
        <v>11</v>
      </c>
      <c r="D349" s="5" t="s">
        <v>3</v>
      </c>
      <c r="E349" s="5" t="s">
        <v>12</v>
      </c>
      <c r="F349" s="5" t="s">
        <v>5</v>
      </c>
      <c r="G349" s="5" t="s">
        <v>72</v>
      </c>
      <c r="H349" s="5">
        <v>25</v>
      </c>
      <c r="I349" s="6">
        <v>44327</v>
      </c>
      <c r="J349" s="7">
        <v>83934</v>
      </c>
      <c r="K349" s="8">
        <v>0</v>
      </c>
      <c r="L349" s="5" t="s">
        <v>7</v>
      </c>
      <c r="M349" s="5" t="s">
        <v>43</v>
      </c>
      <c r="N349" s="6" t="s">
        <v>17</v>
      </c>
    </row>
    <row r="350" spans="1:14" x14ac:dyDescent="0.25">
      <c r="A350" s="1" t="s">
        <v>750</v>
      </c>
      <c r="B350" s="1" t="s">
        <v>751</v>
      </c>
      <c r="C350" s="1" t="s">
        <v>20</v>
      </c>
      <c r="D350" s="1" t="s">
        <v>46</v>
      </c>
      <c r="E350" s="1" t="s">
        <v>4</v>
      </c>
      <c r="F350" s="1" t="s">
        <v>13</v>
      </c>
      <c r="G350" s="1" t="s">
        <v>23</v>
      </c>
      <c r="H350" s="1">
        <v>36</v>
      </c>
      <c r="I350" s="2">
        <v>42616</v>
      </c>
      <c r="J350" s="3">
        <v>150399</v>
      </c>
      <c r="K350" s="4">
        <v>0.28000000000000003</v>
      </c>
      <c r="L350" s="1" t="s">
        <v>7</v>
      </c>
      <c r="M350" s="1" t="s">
        <v>24</v>
      </c>
      <c r="N350" s="2" t="s">
        <v>17</v>
      </c>
    </row>
    <row r="351" spans="1:14" x14ac:dyDescent="0.25">
      <c r="A351" s="5" t="s">
        <v>752</v>
      </c>
      <c r="B351" s="5" t="s">
        <v>753</v>
      </c>
      <c r="C351" s="5" t="s">
        <v>20</v>
      </c>
      <c r="D351" s="5" t="s">
        <v>52</v>
      </c>
      <c r="E351" s="5" t="s">
        <v>4</v>
      </c>
      <c r="F351" s="5" t="s">
        <v>13</v>
      </c>
      <c r="G351" s="5" t="s">
        <v>14</v>
      </c>
      <c r="H351" s="5">
        <v>37</v>
      </c>
      <c r="I351" s="6">
        <v>41048</v>
      </c>
      <c r="J351" s="7">
        <v>160280</v>
      </c>
      <c r="K351" s="8">
        <v>0.19</v>
      </c>
      <c r="L351" s="5" t="s">
        <v>15</v>
      </c>
      <c r="M351" s="5" t="s">
        <v>93</v>
      </c>
      <c r="N351" s="6" t="s">
        <v>17</v>
      </c>
    </row>
    <row r="352" spans="1:14" x14ac:dyDescent="0.25">
      <c r="A352" s="1" t="s">
        <v>754</v>
      </c>
      <c r="B352" s="1" t="s">
        <v>755</v>
      </c>
      <c r="C352" s="1" t="s">
        <v>171</v>
      </c>
      <c r="D352" s="1" t="s">
        <v>52</v>
      </c>
      <c r="E352" s="1" t="s">
        <v>22</v>
      </c>
      <c r="F352" s="1" t="s">
        <v>13</v>
      </c>
      <c r="G352" s="1" t="s">
        <v>14</v>
      </c>
      <c r="H352" s="1">
        <v>57</v>
      </c>
      <c r="I352" s="2">
        <v>35548</v>
      </c>
      <c r="J352" s="3">
        <v>54051</v>
      </c>
      <c r="K352" s="4">
        <v>0</v>
      </c>
      <c r="L352" s="1" t="s">
        <v>7</v>
      </c>
      <c r="M352" s="1" t="s">
        <v>43</v>
      </c>
      <c r="N352" s="2">
        <v>36079</v>
      </c>
    </row>
    <row r="353" spans="1:14" x14ac:dyDescent="0.25">
      <c r="A353" s="5" t="s">
        <v>756</v>
      </c>
      <c r="B353" s="5" t="s">
        <v>757</v>
      </c>
      <c r="C353" s="5" t="s">
        <v>20</v>
      </c>
      <c r="D353" s="5" t="s">
        <v>56</v>
      </c>
      <c r="E353" s="5" t="s">
        <v>4</v>
      </c>
      <c r="F353" s="5" t="s">
        <v>5</v>
      </c>
      <c r="G353" s="5" t="s">
        <v>72</v>
      </c>
      <c r="H353" s="5">
        <v>59</v>
      </c>
      <c r="I353" s="6">
        <v>37726</v>
      </c>
      <c r="J353" s="7">
        <v>150699</v>
      </c>
      <c r="K353" s="8">
        <v>0.28999999999999998</v>
      </c>
      <c r="L353" s="5" t="s">
        <v>80</v>
      </c>
      <c r="M353" s="5" t="s">
        <v>205</v>
      </c>
      <c r="N353" s="6" t="s">
        <v>17</v>
      </c>
    </row>
    <row r="354" spans="1:14" x14ac:dyDescent="0.25">
      <c r="A354" s="1" t="s">
        <v>758</v>
      </c>
      <c r="B354" s="1" t="s">
        <v>759</v>
      </c>
      <c r="C354" s="1" t="s">
        <v>111</v>
      </c>
      <c r="D354" s="1" t="s">
        <v>67</v>
      </c>
      <c r="E354" s="1" t="s">
        <v>22</v>
      </c>
      <c r="F354" s="1" t="s">
        <v>13</v>
      </c>
      <c r="G354" s="1" t="s">
        <v>72</v>
      </c>
      <c r="H354" s="1">
        <v>37</v>
      </c>
      <c r="I354" s="2">
        <v>41363</v>
      </c>
      <c r="J354" s="3">
        <v>69570</v>
      </c>
      <c r="K354" s="4">
        <v>0</v>
      </c>
      <c r="L354" s="1" t="s">
        <v>7</v>
      </c>
      <c r="M354" s="1" t="s">
        <v>43</v>
      </c>
      <c r="N354" s="2" t="s">
        <v>17</v>
      </c>
    </row>
    <row r="355" spans="1:14" x14ac:dyDescent="0.25">
      <c r="A355" s="5" t="s">
        <v>760</v>
      </c>
      <c r="B355" s="5" t="s">
        <v>761</v>
      </c>
      <c r="C355" s="5" t="s">
        <v>449</v>
      </c>
      <c r="D355" s="5" t="s">
        <v>3</v>
      </c>
      <c r="E355" s="5" t="s">
        <v>12</v>
      </c>
      <c r="F355" s="5" t="s">
        <v>5</v>
      </c>
      <c r="G355" s="5" t="s">
        <v>14</v>
      </c>
      <c r="H355" s="5">
        <v>30</v>
      </c>
      <c r="I355" s="6">
        <v>43553</v>
      </c>
      <c r="J355" s="7">
        <v>86774</v>
      </c>
      <c r="K355" s="8">
        <v>0</v>
      </c>
      <c r="L355" s="5" t="s">
        <v>15</v>
      </c>
      <c r="M355" s="5" t="s">
        <v>121</v>
      </c>
      <c r="N355" s="6" t="s">
        <v>17</v>
      </c>
    </row>
    <row r="356" spans="1:14" x14ac:dyDescent="0.25">
      <c r="A356" s="1" t="s">
        <v>762</v>
      </c>
      <c r="B356" s="1" t="s">
        <v>763</v>
      </c>
      <c r="C356" s="1" t="s">
        <v>151</v>
      </c>
      <c r="D356" s="1" t="s">
        <v>52</v>
      </c>
      <c r="E356" s="1" t="s">
        <v>12</v>
      </c>
      <c r="F356" s="1" t="s">
        <v>13</v>
      </c>
      <c r="G356" s="1" t="s">
        <v>23</v>
      </c>
      <c r="H356" s="1">
        <v>49</v>
      </c>
      <c r="I356" s="2">
        <v>36979</v>
      </c>
      <c r="J356" s="3">
        <v>57606</v>
      </c>
      <c r="K356" s="4">
        <v>0</v>
      </c>
      <c r="L356" s="1" t="s">
        <v>7</v>
      </c>
      <c r="M356" s="1" t="s">
        <v>43</v>
      </c>
      <c r="N356" s="2" t="s">
        <v>17</v>
      </c>
    </row>
    <row r="357" spans="1:14" x14ac:dyDescent="0.25">
      <c r="A357" s="5" t="s">
        <v>764</v>
      </c>
      <c r="B357" s="5" t="s">
        <v>765</v>
      </c>
      <c r="C357" s="5" t="s">
        <v>2</v>
      </c>
      <c r="D357" s="5" t="s">
        <v>21</v>
      </c>
      <c r="E357" s="5" t="s">
        <v>36</v>
      </c>
      <c r="F357" s="5" t="s">
        <v>5</v>
      </c>
      <c r="G357" s="5" t="s">
        <v>14</v>
      </c>
      <c r="H357" s="5">
        <v>48</v>
      </c>
      <c r="I357" s="6">
        <v>37144</v>
      </c>
      <c r="J357" s="7">
        <v>125730</v>
      </c>
      <c r="K357" s="8">
        <v>0.11</v>
      </c>
      <c r="L357" s="5" t="s">
        <v>15</v>
      </c>
      <c r="M357" s="5" t="s">
        <v>16</v>
      </c>
      <c r="N357" s="6" t="s">
        <v>17</v>
      </c>
    </row>
    <row r="358" spans="1:14" x14ac:dyDescent="0.25">
      <c r="A358" s="1" t="s">
        <v>766</v>
      </c>
      <c r="B358" s="1" t="s">
        <v>767</v>
      </c>
      <c r="C358" s="1" t="s">
        <v>286</v>
      </c>
      <c r="D358" s="1" t="s">
        <v>3</v>
      </c>
      <c r="E358" s="1" t="s">
        <v>4</v>
      </c>
      <c r="F358" s="1" t="s">
        <v>5</v>
      </c>
      <c r="G358" s="1" t="s">
        <v>14</v>
      </c>
      <c r="H358" s="1">
        <v>51</v>
      </c>
      <c r="I358" s="2">
        <v>40964</v>
      </c>
      <c r="J358" s="3">
        <v>64170</v>
      </c>
      <c r="K358" s="4">
        <v>0</v>
      </c>
      <c r="L358" s="1" t="s">
        <v>7</v>
      </c>
      <c r="M358" s="1" t="s">
        <v>75</v>
      </c>
      <c r="N358" s="2" t="s">
        <v>17</v>
      </c>
    </row>
    <row r="359" spans="1:14" x14ac:dyDescent="0.25">
      <c r="A359" s="5" t="s">
        <v>768</v>
      </c>
      <c r="B359" s="5" t="s">
        <v>769</v>
      </c>
      <c r="C359" s="5" t="s">
        <v>130</v>
      </c>
      <c r="D359" s="5" t="s">
        <v>52</v>
      </c>
      <c r="E359" s="5" t="s">
        <v>22</v>
      </c>
      <c r="F359" s="5" t="s">
        <v>13</v>
      </c>
      <c r="G359" s="5" t="s">
        <v>72</v>
      </c>
      <c r="H359" s="5">
        <v>56</v>
      </c>
      <c r="I359" s="6">
        <v>35816</v>
      </c>
      <c r="J359" s="7">
        <v>72303</v>
      </c>
      <c r="K359" s="8">
        <v>0</v>
      </c>
      <c r="L359" s="5" t="s">
        <v>7</v>
      </c>
      <c r="M359" s="5" t="s">
        <v>31</v>
      </c>
      <c r="N359" s="6" t="s">
        <v>17</v>
      </c>
    </row>
    <row r="360" spans="1:14" x14ac:dyDescent="0.25">
      <c r="A360" s="1" t="s">
        <v>770</v>
      </c>
      <c r="B360" s="1" t="s">
        <v>771</v>
      </c>
      <c r="C360" s="1" t="s">
        <v>39</v>
      </c>
      <c r="D360" s="1" t="s">
        <v>35</v>
      </c>
      <c r="E360" s="1" t="s">
        <v>4</v>
      </c>
      <c r="F360" s="1" t="s">
        <v>13</v>
      </c>
      <c r="G360" s="1" t="s">
        <v>72</v>
      </c>
      <c r="H360" s="1">
        <v>36</v>
      </c>
      <c r="I360" s="2">
        <v>41116</v>
      </c>
      <c r="J360" s="3">
        <v>105891</v>
      </c>
      <c r="K360" s="4">
        <v>7.0000000000000007E-2</v>
      </c>
      <c r="L360" s="1" t="s">
        <v>7</v>
      </c>
      <c r="M360" s="1" t="s">
        <v>8</v>
      </c>
      <c r="N360" s="2" t="s">
        <v>17</v>
      </c>
    </row>
    <row r="361" spans="1:14" x14ac:dyDescent="0.25">
      <c r="A361" s="5" t="s">
        <v>435</v>
      </c>
      <c r="B361" s="5" t="s">
        <v>772</v>
      </c>
      <c r="C361" s="5" t="s">
        <v>66</v>
      </c>
      <c r="D361" s="5" t="s">
        <v>67</v>
      </c>
      <c r="E361" s="5" t="s">
        <v>22</v>
      </c>
      <c r="F361" s="5" t="s">
        <v>13</v>
      </c>
      <c r="G361" s="5" t="s">
        <v>14</v>
      </c>
      <c r="H361" s="5">
        <v>38</v>
      </c>
      <c r="I361" s="6">
        <v>44433</v>
      </c>
      <c r="J361" s="7">
        <v>255230</v>
      </c>
      <c r="K361" s="8">
        <v>0.36</v>
      </c>
      <c r="L361" s="5" t="s">
        <v>7</v>
      </c>
      <c r="M361" s="5" t="s">
        <v>47</v>
      </c>
      <c r="N361" s="6" t="s">
        <v>17</v>
      </c>
    </row>
    <row r="362" spans="1:14" x14ac:dyDescent="0.25">
      <c r="A362" s="1" t="s">
        <v>773</v>
      </c>
      <c r="B362" s="1" t="s">
        <v>774</v>
      </c>
      <c r="C362" s="1" t="s">
        <v>111</v>
      </c>
      <c r="D362" s="1" t="s">
        <v>35</v>
      </c>
      <c r="E362" s="1" t="s">
        <v>12</v>
      </c>
      <c r="F362" s="1" t="s">
        <v>5</v>
      </c>
      <c r="G362" s="1" t="s">
        <v>72</v>
      </c>
      <c r="H362" s="1">
        <v>56</v>
      </c>
      <c r="I362" s="2">
        <v>33770</v>
      </c>
      <c r="J362" s="3">
        <v>59591</v>
      </c>
      <c r="K362" s="4">
        <v>0</v>
      </c>
      <c r="L362" s="1" t="s">
        <v>80</v>
      </c>
      <c r="M362" s="1" t="s">
        <v>205</v>
      </c>
      <c r="N362" s="2" t="s">
        <v>17</v>
      </c>
    </row>
    <row r="363" spans="1:14" x14ac:dyDescent="0.25">
      <c r="A363" s="5" t="s">
        <v>775</v>
      </c>
      <c r="B363" s="5" t="s">
        <v>776</v>
      </c>
      <c r="C363" s="5" t="s">
        <v>66</v>
      </c>
      <c r="D363" s="5" t="s">
        <v>52</v>
      </c>
      <c r="E363" s="5" t="s">
        <v>12</v>
      </c>
      <c r="F363" s="5" t="s">
        <v>5</v>
      </c>
      <c r="G363" s="5" t="s">
        <v>14</v>
      </c>
      <c r="H363" s="5">
        <v>52</v>
      </c>
      <c r="I363" s="6">
        <v>41113</v>
      </c>
      <c r="J363" s="7">
        <v>187048</v>
      </c>
      <c r="K363" s="8">
        <v>0.32</v>
      </c>
      <c r="L363" s="5" t="s">
        <v>15</v>
      </c>
      <c r="M363" s="5" t="s">
        <v>121</v>
      </c>
      <c r="N363" s="6" t="s">
        <v>17</v>
      </c>
    </row>
    <row r="364" spans="1:14" x14ac:dyDescent="0.25">
      <c r="A364" s="1" t="s">
        <v>777</v>
      </c>
      <c r="B364" s="1" t="s">
        <v>778</v>
      </c>
      <c r="C364" s="1" t="s">
        <v>111</v>
      </c>
      <c r="D364" s="1" t="s">
        <v>21</v>
      </c>
      <c r="E364" s="1" t="s">
        <v>22</v>
      </c>
      <c r="F364" s="1" t="s">
        <v>5</v>
      </c>
      <c r="G364" s="1" t="s">
        <v>72</v>
      </c>
      <c r="H364" s="1">
        <v>53</v>
      </c>
      <c r="I364" s="2">
        <v>37296</v>
      </c>
      <c r="J364" s="3">
        <v>58605</v>
      </c>
      <c r="K364" s="4">
        <v>0</v>
      </c>
      <c r="L364" s="1" t="s">
        <v>7</v>
      </c>
      <c r="M364" s="1" t="s">
        <v>31</v>
      </c>
      <c r="N364" s="2" t="s">
        <v>17</v>
      </c>
    </row>
    <row r="365" spans="1:14" x14ac:dyDescent="0.25">
      <c r="A365" s="5" t="s">
        <v>779</v>
      </c>
      <c r="B365" s="5" t="s">
        <v>780</v>
      </c>
      <c r="C365" s="5" t="s">
        <v>20</v>
      </c>
      <c r="D365" s="5" t="s">
        <v>56</v>
      </c>
      <c r="E365" s="5" t="s">
        <v>36</v>
      </c>
      <c r="F365" s="5" t="s">
        <v>5</v>
      </c>
      <c r="G365" s="5" t="s">
        <v>72</v>
      </c>
      <c r="H365" s="5">
        <v>60</v>
      </c>
      <c r="I365" s="6">
        <v>42739</v>
      </c>
      <c r="J365" s="7">
        <v>178502</v>
      </c>
      <c r="K365" s="8">
        <v>0.2</v>
      </c>
      <c r="L365" s="5" t="s">
        <v>7</v>
      </c>
      <c r="M365" s="5" t="s">
        <v>47</v>
      </c>
      <c r="N365" s="6" t="s">
        <v>17</v>
      </c>
    </row>
    <row r="366" spans="1:14" x14ac:dyDescent="0.25">
      <c r="A366" s="1" t="s">
        <v>781</v>
      </c>
      <c r="B366" s="1" t="s">
        <v>782</v>
      </c>
      <c r="C366" s="1" t="s">
        <v>39</v>
      </c>
      <c r="D366" s="1" t="s">
        <v>46</v>
      </c>
      <c r="E366" s="1" t="s">
        <v>22</v>
      </c>
      <c r="F366" s="1" t="s">
        <v>13</v>
      </c>
      <c r="G366" s="1" t="s">
        <v>14</v>
      </c>
      <c r="H366" s="1">
        <v>63</v>
      </c>
      <c r="I366" s="2">
        <v>42214</v>
      </c>
      <c r="J366" s="3">
        <v>103724</v>
      </c>
      <c r="K366" s="4">
        <v>0.05</v>
      </c>
      <c r="L366" s="1" t="s">
        <v>15</v>
      </c>
      <c r="M366" s="1" t="s">
        <v>61</v>
      </c>
      <c r="N366" s="2" t="s">
        <v>17</v>
      </c>
    </row>
    <row r="367" spans="1:14" x14ac:dyDescent="0.25">
      <c r="A367" s="5" t="s">
        <v>783</v>
      </c>
      <c r="B367" s="5" t="s">
        <v>784</v>
      </c>
      <c r="C367" s="5" t="s">
        <v>20</v>
      </c>
      <c r="D367" s="5" t="s">
        <v>56</v>
      </c>
      <c r="E367" s="5" t="s">
        <v>4</v>
      </c>
      <c r="F367" s="5" t="s">
        <v>5</v>
      </c>
      <c r="G367" s="5" t="s">
        <v>72</v>
      </c>
      <c r="H367" s="5">
        <v>37</v>
      </c>
      <c r="I367" s="6">
        <v>39528</v>
      </c>
      <c r="J367" s="7">
        <v>156277</v>
      </c>
      <c r="K367" s="8">
        <v>0.22</v>
      </c>
      <c r="L367" s="5" t="s">
        <v>80</v>
      </c>
      <c r="M367" s="5" t="s">
        <v>81</v>
      </c>
      <c r="N367" s="6" t="s">
        <v>17</v>
      </c>
    </row>
    <row r="368" spans="1:14" x14ac:dyDescent="0.25">
      <c r="A368" s="1" t="s">
        <v>785</v>
      </c>
      <c r="B368" s="1" t="s">
        <v>786</v>
      </c>
      <c r="C368" s="1" t="s">
        <v>162</v>
      </c>
      <c r="D368" s="1" t="s">
        <v>56</v>
      </c>
      <c r="E368" s="1" t="s">
        <v>4</v>
      </c>
      <c r="F368" s="1" t="s">
        <v>5</v>
      </c>
      <c r="G368" s="1" t="s">
        <v>72</v>
      </c>
      <c r="H368" s="1">
        <v>30</v>
      </c>
      <c r="I368" s="2">
        <v>43086</v>
      </c>
      <c r="J368" s="3">
        <v>87744</v>
      </c>
      <c r="K368" s="4">
        <v>0</v>
      </c>
      <c r="L368" s="1" t="s">
        <v>80</v>
      </c>
      <c r="M368" s="1" t="s">
        <v>205</v>
      </c>
      <c r="N368" s="2" t="s">
        <v>17</v>
      </c>
    </row>
    <row r="369" spans="1:14" x14ac:dyDescent="0.25">
      <c r="A369" s="5" t="s">
        <v>787</v>
      </c>
      <c r="B369" s="5" t="s">
        <v>788</v>
      </c>
      <c r="C369" s="5" t="s">
        <v>111</v>
      </c>
      <c r="D369" s="5" t="s">
        <v>21</v>
      </c>
      <c r="E369" s="5" t="s">
        <v>12</v>
      </c>
      <c r="F369" s="5" t="s">
        <v>13</v>
      </c>
      <c r="G369" s="5" t="s">
        <v>23</v>
      </c>
      <c r="H369" s="5">
        <v>30</v>
      </c>
      <c r="I369" s="6">
        <v>43542</v>
      </c>
      <c r="J369" s="7">
        <v>54714</v>
      </c>
      <c r="K369" s="8">
        <v>0</v>
      </c>
      <c r="L369" s="5" t="s">
        <v>7</v>
      </c>
      <c r="M369" s="5" t="s">
        <v>75</v>
      </c>
      <c r="N369" s="6" t="s">
        <v>17</v>
      </c>
    </row>
    <row r="370" spans="1:14" x14ac:dyDescent="0.25">
      <c r="A370" s="1" t="s">
        <v>789</v>
      </c>
      <c r="B370" s="1" t="s">
        <v>790</v>
      </c>
      <c r="C370" s="1" t="s">
        <v>118</v>
      </c>
      <c r="D370" s="1" t="s">
        <v>3</v>
      </c>
      <c r="E370" s="1" t="s">
        <v>36</v>
      </c>
      <c r="F370" s="1" t="s">
        <v>5</v>
      </c>
      <c r="G370" s="1" t="s">
        <v>14</v>
      </c>
      <c r="H370" s="1">
        <v>45</v>
      </c>
      <c r="I370" s="2">
        <v>41511</v>
      </c>
      <c r="J370" s="3">
        <v>99169</v>
      </c>
      <c r="K370" s="4">
        <v>0</v>
      </c>
      <c r="L370" s="1" t="s">
        <v>15</v>
      </c>
      <c r="M370" s="1" t="s">
        <v>93</v>
      </c>
      <c r="N370" s="2" t="s">
        <v>17</v>
      </c>
    </row>
    <row r="371" spans="1:14" x14ac:dyDescent="0.25">
      <c r="A371" s="5" t="s">
        <v>791</v>
      </c>
      <c r="B371" s="5" t="s">
        <v>792</v>
      </c>
      <c r="C371" s="5" t="s">
        <v>2</v>
      </c>
      <c r="D371" s="5" t="s">
        <v>46</v>
      </c>
      <c r="E371" s="5" t="s">
        <v>4</v>
      </c>
      <c r="F371" s="5" t="s">
        <v>5</v>
      </c>
      <c r="G371" s="5" t="s">
        <v>14</v>
      </c>
      <c r="H371" s="5">
        <v>55</v>
      </c>
      <c r="I371" s="6">
        <v>38888</v>
      </c>
      <c r="J371" s="7">
        <v>142628</v>
      </c>
      <c r="K371" s="8">
        <v>0.12</v>
      </c>
      <c r="L371" s="5" t="s">
        <v>15</v>
      </c>
      <c r="M371" s="5" t="s">
        <v>16</v>
      </c>
      <c r="N371" s="6" t="s">
        <v>17</v>
      </c>
    </row>
    <row r="372" spans="1:14" x14ac:dyDescent="0.25">
      <c r="A372" s="1" t="s">
        <v>793</v>
      </c>
      <c r="B372" s="1" t="s">
        <v>794</v>
      </c>
      <c r="C372" s="1" t="s">
        <v>30</v>
      </c>
      <c r="D372" s="1" t="s">
        <v>67</v>
      </c>
      <c r="E372" s="1" t="s">
        <v>12</v>
      </c>
      <c r="F372" s="1" t="s">
        <v>5</v>
      </c>
      <c r="G372" s="1" t="s">
        <v>72</v>
      </c>
      <c r="H372" s="1">
        <v>33</v>
      </c>
      <c r="I372" s="2">
        <v>41756</v>
      </c>
      <c r="J372" s="3">
        <v>75869</v>
      </c>
      <c r="K372" s="4">
        <v>0</v>
      </c>
      <c r="L372" s="1" t="s">
        <v>80</v>
      </c>
      <c r="M372" s="1" t="s">
        <v>205</v>
      </c>
      <c r="N372" s="2" t="s">
        <v>17</v>
      </c>
    </row>
    <row r="373" spans="1:14" x14ac:dyDescent="0.25">
      <c r="A373" s="5" t="s">
        <v>795</v>
      </c>
      <c r="B373" s="5" t="s">
        <v>796</v>
      </c>
      <c r="C373" s="5" t="s">
        <v>235</v>
      </c>
      <c r="D373" s="5" t="s">
        <v>3</v>
      </c>
      <c r="E373" s="5" t="s">
        <v>12</v>
      </c>
      <c r="F373" s="5" t="s">
        <v>5</v>
      </c>
      <c r="G373" s="5" t="s">
        <v>23</v>
      </c>
      <c r="H373" s="5">
        <v>65</v>
      </c>
      <c r="I373" s="6">
        <v>43234</v>
      </c>
      <c r="J373" s="7">
        <v>60985</v>
      </c>
      <c r="K373" s="8">
        <v>0</v>
      </c>
      <c r="L373" s="5" t="s">
        <v>7</v>
      </c>
      <c r="M373" s="5" t="s">
        <v>8</v>
      </c>
      <c r="N373" s="6" t="s">
        <v>17</v>
      </c>
    </row>
    <row r="374" spans="1:14" x14ac:dyDescent="0.25">
      <c r="A374" s="1" t="s">
        <v>797</v>
      </c>
      <c r="B374" s="1" t="s">
        <v>798</v>
      </c>
      <c r="C374" s="1" t="s">
        <v>2</v>
      </c>
      <c r="D374" s="1" t="s">
        <v>3</v>
      </c>
      <c r="E374" s="1" t="s">
        <v>4</v>
      </c>
      <c r="F374" s="1" t="s">
        <v>5</v>
      </c>
      <c r="G374" s="1" t="s">
        <v>14</v>
      </c>
      <c r="H374" s="1">
        <v>60</v>
      </c>
      <c r="I374" s="2">
        <v>40383</v>
      </c>
      <c r="J374" s="3">
        <v>126911</v>
      </c>
      <c r="K374" s="4">
        <v>0.1</v>
      </c>
      <c r="L374" s="1" t="s">
        <v>15</v>
      </c>
      <c r="M374" s="1" t="s">
        <v>61</v>
      </c>
      <c r="N374" s="2" t="s">
        <v>17</v>
      </c>
    </row>
    <row r="375" spans="1:14" x14ac:dyDescent="0.25">
      <c r="A375" s="5" t="s">
        <v>799</v>
      </c>
      <c r="B375" s="5" t="s">
        <v>800</v>
      </c>
      <c r="C375" s="5" t="s">
        <v>66</v>
      </c>
      <c r="D375" s="5" t="s">
        <v>35</v>
      </c>
      <c r="E375" s="5" t="s">
        <v>4</v>
      </c>
      <c r="F375" s="5" t="s">
        <v>13</v>
      </c>
      <c r="G375" s="5" t="s">
        <v>14</v>
      </c>
      <c r="H375" s="5">
        <v>56</v>
      </c>
      <c r="I375" s="6">
        <v>38042</v>
      </c>
      <c r="J375" s="7">
        <v>216949</v>
      </c>
      <c r="K375" s="8">
        <v>0.32</v>
      </c>
      <c r="L375" s="5" t="s">
        <v>15</v>
      </c>
      <c r="M375" s="5" t="s">
        <v>61</v>
      </c>
      <c r="N375" s="6" t="s">
        <v>17</v>
      </c>
    </row>
    <row r="376" spans="1:14" x14ac:dyDescent="0.25">
      <c r="A376" s="1" t="s">
        <v>801</v>
      </c>
      <c r="B376" s="1" t="s">
        <v>802</v>
      </c>
      <c r="C376" s="1" t="s">
        <v>20</v>
      </c>
      <c r="D376" s="1" t="s">
        <v>56</v>
      </c>
      <c r="E376" s="1" t="s">
        <v>12</v>
      </c>
      <c r="F376" s="1" t="s">
        <v>13</v>
      </c>
      <c r="G376" s="1" t="s">
        <v>14</v>
      </c>
      <c r="H376" s="1">
        <v>53</v>
      </c>
      <c r="I376" s="2">
        <v>41204</v>
      </c>
      <c r="J376" s="3">
        <v>168510</v>
      </c>
      <c r="K376" s="4">
        <v>0.28999999999999998</v>
      </c>
      <c r="L376" s="1" t="s">
        <v>7</v>
      </c>
      <c r="M376" s="1" t="s">
        <v>8</v>
      </c>
      <c r="N376" s="2" t="s">
        <v>17</v>
      </c>
    </row>
    <row r="377" spans="1:14" x14ac:dyDescent="0.25">
      <c r="A377" s="5" t="s">
        <v>803</v>
      </c>
      <c r="B377" s="5" t="s">
        <v>804</v>
      </c>
      <c r="C377" s="5" t="s">
        <v>162</v>
      </c>
      <c r="D377" s="5" t="s">
        <v>56</v>
      </c>
      <c r="E377" s="5" t="s">
        <v>22</v>
      </c>
      <c r="F377" s="5" t="s">
        <v>5</v>
      </c>
      <c r="G377" s="5" t="s">
        <v>72</v>
      </c>
      <c r="H377" s="5">
        <v>36</v>
      </c>
      <c r="I377" s="6">
        <v>42443</v>
      </c>
      <c r="J377" s="7">
        <v>85870</v>
      </c>
      <c r="K377" s="8">
        <v>0</v>
      </c>
      <c r="L377" s="5" t="s">
        <v>80</v>
      </c>
      <c r="M377" s="5" t="s">
        <v>205</v>
      </c>
      <c r="N377" s="6" t="s">
        <v>17</v>
      </c>
    </row>
    <row r="378" spans="1:14" x14ac:dyDescent="0.25">
      <c r="A378" s="1" t="s">
        <v>805</v>
      </c>
      <c r="B378" s="1" t="s">
        <v>806</v>
      </c>
      <c r="C378" s="1" t="s">
        <v>30</v>
      </c>
      <c r="D378" s="1" t="s">
        <v>67</v>
      </c>
      <c r="E378" s="1" t="s">
        <v>36</v>
      </c>
      <c r="F378" s="1" t="s">
        <v>5</v>
      </c>
      <c r="G378" s="1" t="s">
        <v>14</v>
      </c>
      <c r="H378" s="1">
        <v>46</v>
      </c>
      <c r="I378" s="2">
        <v>37271</v>
      </c>
      <c r="J378" s="3">
        <v>86510</v>
      </c>
      <c r="K378" s="4">
        <v>0</v>
      </c>
      <c r="L378" s="1" t="s">
        <v>15</v>
      </c>
      <c r="M378" s="1" t="s">
        <v>93</v>
      </c>
      <c r="N378" s="2">
        <v>37623</v>
      </c>
    </row>
    <row r="379" spans="1:14" x14ac:dyDescent="0.25">
      <c r="A379" s="5" t="s">
        <v>807</v>
      </c>
      <c r="B379" s="5" t="s">
        <v>808</v>
      </c>
      <c r="C379" s="5" t="s">
        <v>39</v>
      </c>
      <c r="D379" s="5" t="s">
        <v>35</v>
      </c>
      <c r="E379" s="5" t="s">
        <v>22</v>
      </c>
      <c r="F379" s="5" t="s">
        <v>5</v>
      </c>
      <c r="G379" s="5" t="s">
        <v>72</v>
      </c>
      <c r="H379" s="5">
        <v>38</v>
      </c>
      <c r="I379" s="6">
        <v>42999</v>
      </c>
      <c r="J379" s="7">
        <v>119647</v>
      </c>
      <c r="K379" s="8">
        <v>0.09</v>
      </c>
      <c r="L379" s="5" t="s">
        <v>80</v>
      </c>
      <c r="M379" s="5" t="s">
        <v>205</v>
      </c>
      <c r="N379" s="6" t="s">
        <v>17</v>
      </c>
    </row>
    <row r="380" spans="1:14" x14ac:dyDescent="0.25">
      <c r="A380" s="1" t="s">
        <v>809</v>
      </c>
      <c r="B380" s="1" t="s">
        <v>810</v>
      </c>
      <c r="C380" s="1" t="s">
        <v>118</v>
      </c>
      <c r="D380" s="1" t="s">
        <v>3</v>
      </c>
      <c r="E380" s="1" t="s">
        <v>4</v>
      </c>
      <c r="F380" s="1" t="s">
        <v>13</v>
      </c>
      <c r="G380" s="1" t="s">
        <v>23</v>
      </c>
      <c r="H380" s="1">
        <v>62</v>
      </c>
      <c r="I380" s="2">
        <v>36996</v>
      </c>
      <c r="J380" s="3">
        <v>80921</v>
      </c>
      <c r="K380" s="4">
        <v>0</v>
      </c>
      <c r="L380" s="1" t="s">
        <v>7</v>
      </c>
      <c r="M380" s="1" t="s">
        <v>75</v>
      </c>
      <c r="N380" s="2" t="s">
        <v>17</v>
      </c>
    </row>
    <row r="381" spans="1:14" x14ac:dyDescent="0.25">
      <c r="A381" s="5" t="s">
        <v>811</v>
      </c>
      <c r="B381" s="5" t="s">
        <v>812</v>
      </c>
      <c r="C381" s="5" t="s">
        <v>101</v>
      </c>
      <c r="D381" s="5" t="s">
        <v>56</v>
      </c>
      <c r="E381" s="5" t="s">
        <v>4</v>
      </c>
      <c r="F381" s="5" t="s">
        <v>5</v>
      </c>
      <c r="G381" s="5" t="s">
        <v>23</v>
      </c>
      <c r="H381" s="5">
        <v>61</v>
      </c>
      <c r="I381" s="6">
        <v>40193</v>
      </c>
      <c r="J381" s="7">
        <v>98110</v>
      </c>
      <c r="K381" s="8">
        <v>0.13</v>
      </c>
      <c r="L381" s="5" t="s">
        <v>7</v>
      </c>
      <c r="M381" s="5" t="s">
        <v>24</v>
      </c>
      <c r="N381" s="6" t="s">
        <v>17</v>
      </c>
    </row>
    <row r="382" spans="1:14" x14ac:dyDescent="0.25">
      <c r="A382" s="1" t="s">
        <v>813</v>
      </c>
      <c r="B382" s="1" t="s">
        <v>814</v>
      </c>
      <c r="C382" s="1" t="s">
        <v>235</v>
      </c>
      <c r="D382" s="1" t="s">
        <v>3</v>
      </c>
      <c r="E382" s="1" t="s">
        <v>22</v>
      </c>
      <c r="F382" s="1" t="s">
        <v>5</v>
      </c>
      <c r="G382" s="1" t="s">
        <v>23</v>
      </c>
      <c r="H382" s="1">
        <v>59</v>
      </c>
      <c r="I382" s="2">
        <v>43028</v>
      </c>
      <c r="J382" s="3">
        <v>86831</v>
      </c>
      <c r="K382" s="4">
        <v>0</v>
      </c>
      <c r="L382" s="1" t="s">
        <v>7</v>
      </c>
      <c r="M382" s="1" t="s">
        <v>31</v>
      </c>
      <c r="N382" s="2" t="s">
        <v>17</v>
      </c>
    </row>
    <row r="383" spans="1:14" x14ac:dyDescent="0.25">
      <c r="A383" s="5" t="s">
        <v>815</v>
      </c>
      <c r="B383" s="5" t="s">
        <v>816</v>
      </c>
      <c r="C383" s="5" t="s">
        <v>11</v>
      </c>
      <c r="D383" s="5" t="s">
        <v>3</v>
      </c>
      <c r="E383" s="5" t="s">
        <v>22</v>
      </c>
      <c r="F383" s="5" t="s">
        <v>5</v>
      </c>
      <c r="G383" s="5" t="s">
        <v>14</v>
      </c>
      <c r="H383" s="5">
        <v>49</v>
      </c>
      <c r="I383" s="6">
        <v>40431</v>
      </c>
      <c r="J383" s="7">
        <v>72826</v>
      </c>
      <c r="K383" s="8">
        <v>0</v>
      </c>
      <c r="L383" s="5" t="s">
        <v>15</v>
      </c>
      <c r="M383" s="5" t="s">
        <v>93</v>
      </c>
      <c r="N383" s="6" t="s">
        <v>17</v>
      </c>
    </row>
    <row r="384" spans="1:14" x14ac:dyDescent="0.25">
      <c r="A384" s="1" t="s">
        <v>817</v>
      </c>
      <c r="B384" s="1" t="s">
        <v>818</v>
      </c>
      <c r="C384" s="1" t="s">
        <v>20</v>
      </c>
      <c r="D384" s="1" t="s">
        <v>67</v>
      </c>
      <c r="E384" s="1" t="s">
        <v>12</v>
      </c>
      <c r="F384" s="1" t="s">
        <v>5</v>
      </c>
      <c r="G384" s="1" t="s">
        <v>14</v>
      </c>
      <c r="H384" s="1">
        <v>64</v>
      </c>
      <c r="I384" s="2">
        <v>40588</v>
      </c>
      <c r="J384" s="3">
        <v>171217</v>
      </c>
      <c r="K384" s="4">
        <v>0.19</v>
      </c>
      <c r="L384" s="1" t="s">
        <v>7</v>
      </c>
      <c r="M384" s="1" t="s">
        <v>8</v>
      </c>
      <c r="N384" s="2" t="s">
        <v>17</v>
      </c>
    </row>
    <row r="385" spans="1:14" x14ac:dyDescent="0.25">
      <c r="A385" s="5" t="s">
        <v>819</v>
      </c>
      <c r="B385" s="5" t="s">
        <v>820</v>
      </c>
      <c r="C385" s="5" t="s">
        <v>39</v>
      </c>
      <c r="D385" s="5" t="s">
        <v>3</v>
      </c>
      <c r="E385" s="5" t="s">
        <v>4</v>
      </c>
      <c r="F385" s="5" t="s">
        <v>5</v>
      </c>
      <c r="G385" s="5" t="s">
        <v>23</v>
      </c>
      <c r="H385" s="5">
        <v>57</v>
      </c>
      <c r="I385" s="6">
        <v>43948</v>
      </c>
      <c r="J385" s="7">
        <v>103058</v>
      </c>
      <c r="K385" s="8">
        <v>7.0000000000000007E-2</v>
      </c>
      <c r="L385" s="5" t="s">
        <v>7</v>
      </c>
      <c r="M385" s="5" t="s">
        <v>75</v>
      </c>
      <c r="N385" s="6" t="s">
        <v>17</v>
      </c>
    </row>
    <row r="386" spans="1:14" x14ac:dyDescent="0.25">
      <c r="A386" s="1" t="s">
        <v>821</v>
      </c>
      <c r="B386" s="1" t="s">
        <v>822</v>
      </c>
      <c r="C386" s="1" t="s">
        <v>39</v>
      </c>
      <c r="D386" s="1" t="s">
        <v>35</v>
      </c>
      <c r="E386" s="1" t="s">
        <v>22</v>
      </c>
      <c r="F386" s="1" t="s">
        <v>13</v>
      </c>
      <c r="G386" s="1" t="s">
        <v>14</v>
      </c>
      <c r="H386" s="1">
        <v>52</v>
      </c>
      <c r="I386" s="2">
        <v>41858</v>
      </c>
      <c r="J386" s="3">
        <v>117062</v>
      </c>
      <c r="K386" s="4">
        <v>7.0000000000000007E-2</v>
      </c>
      <c r="L386" s="1" t="s">
        <v>7</v>
      </c>
      <c r="M386" s="1" t="s">
        <v>31</v>
      </c>
      <c r="N386" s="2" t="s">
        <v>17</v>
      </c>
    </row>
    <row r="387" spans="1:14" x14ac:dyDescent="0.25">
      <c r="A387" s="5" t="s">
        <v>823</v>
      </c>
      <c r="B387" s="5" t="s">
        <v>824</v>
      </c>
      <c r="C387" s="5" t="s">
        <v>2</v>
      </c>
      <c r="D387" s="5" t="s">
        <v>46</v>
      </c>
      <c r="E387" s="5" t="s">
        <v>22</v>
      </c>
      <c r="F387" s="5" t="s">
        <v>13</v>
      </c>
      <c r="G387" s="5" t="s">
        <v>72</v>
      </c>
      <c r="H387" s="5">
        <v>40</v>
      </c>
      <c r="I387" s="6">
        <v>43488</v>
      </c>
      <c r="J387" s="7">
        <v>159031</v>
      </c>
      <c r="K387" s="8">
        <v>0.1</v>
      </c>
      <c r="L387" s="5" t="s">
        <v>7</v>
      </c>
      <c r="M387" s="5" t="s">
        <v>43</v>
      </c>
      <c r="N387" s="6" t="s">
        <v>17</v>
      </c>
    </row>
    <row r="388" spans="1:14" x14ac:dyDescent="0.25">
      <c r="A388" s="1" t="s">
        <v>825</v>
      </c>
      <c r="B388" s="1" t="s">
        <v>826</v>
      </c>
      <c r="C388" s="1" t="s">
        <v>2</v>
      </c>
      <c r="D388" s="1" t="s">
        <v>3</v>
      </c>
      <c r="E388" s="1" t="s">
        <v>4</v>
      </c>
      <c r="F388" s="1" t="s">
        <v>5</v>
      </c>
      <c r="G388" s="1" t="s">
        <v>72</v>
      </c>
      <c r="H388" s="1">
        <v>49</v>
      </c>
      <c r="I388" s="2">
        <v>38000</v>
      </c>
      <c r="J388" s="3">
        <v>125086</v>
      </c>
      <c r="K388" s="4">
        <v>0.1</v>
      </c>
      <c r="L388" s="1" t="s">
        <v>80</v>
      </c>
      <c r="M388" s="1" t="s">
        <v>205</v>
      </c>
      <c r="N388" s="2" t="s">
        <v>17</v>
      </c>
    </row>
    <row r="389" spans="1:14" x14ac:dyDescent="0.25">
      <c r="A389" s="5" t="s">
        <v>827</v>
      </c>
      <c r="B389" s="5" t="s">
        <v>828</v>
      </c>
      <c r="C389" s="5" t="s">
        <v>286</v>
      </c>
      <c r="D389" s="5" t="s">
        <v>3</v>
      </c>
      <c r="E389" s="5" t="s">
        <v>22</v>
      </c>
      <c r="F389" s="5" t="s">
        <v>13</v>
      </c>
      <c r="G389" s="5" t="s">
        <v>23</v>
      </c>
      <c r="H389" s="5">
        <v>43</v>
      </c>
      <c r="I389" s="6">
        <v>42467</v>
      </c>
      <c r="J389" s="7">
        <v>67976</v>
      </c>
      <c r="K389" s="8">
        <v>0</v>
      </c>
      <c r="L389" s="5" t="s">
        <v>7</v>
      </c>
      <c r="M389" s="5" t="s">
        <v>8</v>
      </c>
      <c r="N389" s="6" t="s">
        <v>17</v>
      </c>
    </row>
    <row r="390" spans="1:14" x14ac:dyDescent="0.25">
      <c r="A390" s="1" t="s">
        <v>829</v>
      </c>
      <c r="B390" s="1" t="s">
        <v>830</v>
      </c>
      <c r="C390" s="1" t="s">
        <v>111</v>
      </c>
      <c r="D390" s="1" t="s">
        <v>21</v>
      </c>
      <c r="E390" s="1" t="s">
        <v>22</v>
      </c>
      <c r="F390" s="1" t="s">
        <v>13</v>
      </c>
      <c r="G390" s="1" t="s">
        <v>23</v>
      </c>
      <c r="H390" s="1">
        <v>31</v>
      </c>
      <c r="I390" s="2">
        <v>44308</v>
      </c>
      <c r="J390" s="3">
        <v>74215</v>
      </c>
      <c r="K390" s="4">
        <v>0</v>
      </c>
      <c r="L390" s="1" t="s">
        <v>7</v>
      </c>
      <c r="M390" s="1" t="s">
        <v>31</v>
      </c>
      <c r="N390" s="2" t="s">
        <v>17</v>
      </c>
    </row>
    <row r="391" spans="1:14" x14ac:dyDescent="0.25">
      <c r="A391" s="5" t="s">
        <v>831</v>
      </c>
      <c r="B391" s="5" t="s">
        <v>832</v>
      </c>
      <c r="C391" s="5" t="s">
        <v>20</v>
      </c>
      <c r="D391" s="5" t="s">
        <v>46</v>
      </c>
      <c r="E391" s="5" t="s">
        <v>12</v>
      </c>
      <c r="F391" s="5" t="s">
        <v>13</v>
      </c>
      <c r="G391" s="5" t="s">
        <v>14</v>
      </c>
      <c r="H391" s="5">
        <v>55</v>
      </c>
      <c r="I391" s="6">
        <v>40340</v>
      </c>
      <c r="J391" s="7">
        <v>187389</v>
      </c>
      <c r="K391" s="8">
        <v>0.25</v>
      </c>
      <c r="L391" s="5" t="s">
        <v>15</v>
      </c>
      <c r="M391" s="5" t="s">
        <v>121</v>
      </c>
      <c r="N391" s="6" t="s">
        <v>17</v>
      </c>
    </row>
    <row r="392" spans="1:14" x14ac:dyDescent="0.25">
      <c r="A392" s="1" t="s">
        <v>634</v>
      </c>
      <c r="B392" s="1" t="s">
        <v>833</v>
      </c>
      <c r="C392" s="1" t="s">
        <v>2</v>
      </c>
      <c r="D392" s="1" t="s">
        <v>52</v>
      </c>
      <c r="E392" s="1" t="s">
        <v>22</v>
      </c>
      <c r="F392" s="1" t="s">
        <v>5</v>
      </c>
      <c r="G392" s="1" t="s">
        <v>23</v>
      </c>
      <c r="H392" s="1">
        <v>41</v>
      </c>
      <c r="I392" s="2">
        <v>39747</v>
      </c>
      <c r="J392" s="3">
        <v>131841</v>
      </c>
      <c r="K392" s="4">
        <v>0.13</v>
      </c>
      <c r="L392" s="1" t="s">
        <v>7</v>
      </c>
      <c r="M392" s="1" t="s">
        <v>75</v>
      </c>
      <c r="N392" s="2" t="s">
        <v>17</v>
      </c>
    </row>
    <row r="393" spans="1:14" x14ac:dyDescent="0.25">
      <c r="A393" s="5" t="s">
        <v>834</v>
      </c>
      <c r="B393" s="5" t="s">
        <v>835</v>
      </c>
      <c r="C393" s="5" t="s">
        <v>30</v>
      </c>
      <c r="D393" s="5" t="s">
        <v>46</v>
      </c>
      <c r="E393" s="5" t="s">
        <v>4</v>
      </c>
      <c r="F393" s="5" t="s">
        <v>13</v>
      </c>
      <c r="G393" s="5" t="s">
        <v>14</v>
      </c>
      <c r="H393" s="5">
        <v>34</v>
      </c>
      <c r="I393" s="6">
        <v>40750</v>
      </c>
      <c r="J393" s="7">
        <v>97231</v>
      </c>
      <c r="K393" s="8">
        <v>0</v>
      </c>
      <c r="L393" s="5" t="s">
        <v>15</v>
      </c>
      <c r="M393" s="5" t="s">
        <v>93</v>
      </c>
      <c r="N393" s="6" t="s">
        <v>17</v>
      </c>
    </row>
    <row r="394" spans="1:14" x14ac:dyDescent="0.25">
      <c r="A394" s="1" t="s">
        <v>836</v>
      </c>
      <c r="B394" s="1" t="s">
        <v>837</v>
      </c>
      <c r="C394" s="1" t="s">
        <v>2</v>
      </c>
      <c r="D394" s="1" t="s">
        <v>21</v>
      </c>
      <c r="E394" s="1" t="s">
        <v>36</v>
      </c>
      <c r="F394" s="1" t="s">
        <v>5</v>
      </c>
      <c r="G394" s="1" t="s">
        <v>14</v>
      </c>
      <c r="H394" s="1">
        <v>41</v>
      </c>
      <c r="I394" s="2">
        <v>38060</v>
      </c>
      <c r="J394" s="3">
        <v>155004</v>
      </c>
      <c r="K394" s="4">
        <v>0.12</v>
      </c>
      <c r="L394" s="1" t="s">
        <v>7</v>
      </c>
      <c r="M394" s="1" t="s">
        <v>47</v>
      </c>
      <c r="N394" s="2" t="s">
        <v>17</v>
      </c>
    </row>
    <row r="395" spans="1:14" x14ac:dyDescent="0.25">
      <c r="A395" s="5" t="s">
        <v>838</v>
      </c>
      <c r="B395" s="5" t="s">
        <v>839</v>
      </c>
      <c r="C395" s="5" t="s">
        <v>317</v>
      </c>
      <c r="D395" s="5" t="s">
        <v>3</v>
      </c>
      <c r="E395" s="5" t="s">
        <v>12</v>
      </c>
      <c r="F395" s="5" t="s">
        <v>13</v>
      </c>
      <c r="G395" s="5" t="s">
        <v>14</v>
      </c>
      <c r="H395" s="5">
        <v>40</v>
      </c>
      <c r="I395" s="6">
        <v>39293</v>
      </c>
      <c r="J395" s="7">
        <v>41859</v>
      </c>
      <c r="K395" s="8">
        <v>0</v>
      </c>
      <c r="L395" s="5" t="s">
        <v>7</v>
      </c>
      <c r="M395" s="5" t="s">
        <v>8</v>
      </c>
      <c r="N395" s="6" t="s">
        <v>17</v>
      </c>
    </row>
    <row r="396" spans="1:14" x14ac:dyDescent="0.25">
      <c r="A396" s="1" t="s">
        <v>840</v>
      </c>
      <c r="B396" s="1" t="s">
        <v>841</v>
      </c>
      <c r="C396" s="1" t="s">
        <v>106</v>
      </c>
      <c r="D396" s="1" t="s">
        <v>3</v>
      </c>
      <c r="E396" s="1" t="s">
        <v>12</v>
      </c>
      <c r="F396" s="1" t="s">
        <v>13</v>
      </c>
      <c r="G396" s="1" t="s">
        <v>6</v>
      </c>
      <c r="H396" s="1">
        <v>42</v>
      </c>
      <c r="I396" s="2">
        <v>38984</v>
      </c>
      <c r="J396" s="3">
        <v>52733</v>
      </c>
      <c r="K396" s="4">
        <v>0</v>
      </c>
      <c r="L396" s="1" t="s">
        <v>7</v>
      </c>
      <c r="M396" s="1" t="s">
        <v>24</v>
      </c>
      <c r="N396" s="2" t="s">
        <v>17</v>
      </c>
    </row>
    <row r="397" spans="1:14" x14ac:dyDescent="0.25">
      <c r="A397" s="5" t="s">
        <v>842</v>
      </c>
      <c r="B397" s="5" t="s">
        <v>843</v>
      </c>
      <c r="C397" s="5" t="s">
        <v>66</v>
      </c>
      <c r="D397" s="5" t="s">
        <v>52</v>
      </c>
      <c r="E397" s="5" t="s">
        <v>36</v>
      </c>
      <c r="F397" s="5" t="s">
        <v>13</v>
      </c>
      <c r="G397" s="5" t="s">
        <v>14</v>
      </c>
      <c r="H397" s="5">
        <v>31</v>
      </c>
      <c r="I397" s="6">
        <v>42250</v>
      </c>
      <c r="J397" s="7">
        <v>250953</v>
      </c>
      <c r="K397" s="8">
        <v>0.34</v>
      </c>
      <c r="L397" s="5" t="s">
        <v>7</v>
      </c>
      <c r="M397" s="5" t="s">
        <v>75</v>
      </c>
      <c r="N397" s="6" t="s">
        <v>17</v>
      </c>
    </row>
    <row r="398" spans="1:14" x14ac:dyDescent="0.25">
      <c r="A398" s="1" t="s">
        <v>844</v>
      </c>
      <c r="B398" s="1" t="s">
        <v>845</v>
      </c>
      <c r="C398" s="1" t="s">
        <v>20</v>
      </c>
      <c r="D398" s="1" t="s">
        <v>67</v>
      </c>
      <c r="E398" s="1" t="s">
        <v>4</v>
      </c>
      <c r="F398" s="1" t="s">
        <v>13</v>
      </c>
      <c r="G398" s="1" t="s">
        <v>14</v>
      </c>
      <c r="H398" s="1">
        <v>49</v>
      </c>
      <c r="I398" s="2">
        <v>36210</v>
      </c>
      <c r="J398" s="3">
        <v>191807</v>
      </c>
      <c r="K398" s="4">
        <v>0.21</v>
      </c>
      <c r="L398" s="1" t="s">
        <v>15</v>
      </c>
      <c r="M398" s="1" t="s">
        <v>16</v>
      </c>
      <c r="N398" s="2" t="s">
        <v>17</v>
      </c>
    </row>
    <row r="399" spans="1:14" x14ac:dyDescent="0.25">
      <c r="A399" s="5" t="s">
        <v>846</v>
      </c>
      <c r="B399" s="5" t="s">
        <v>847</v>
      </c>
      <c r="C399" s="5" t="s">
        <v>11</v>
      </c>
      <c r="D399" s="5" t="s">
        <v>3</v>
      </c>
      <c r="E399" s="5" t="s">
        <v>22</v>
      </c>
      <c r="F399" s="5" t="s">
        <v>13</v>
      </c>
      <c r="G399" s="5" t="s">
        <v>14</v>
      </c>
      <c r="H399" s="5">
        <v>42</v>
      </c>
      <c r="I399" s="6">
        <v>41813</v>
      </c>
      <c r="J399" s="7">
        <v>64677</v>
      </c>
      <c r="K399" s="8">
        <v>0</v>
      </c>
      <c r="L399" s="5" t="s">
        <v>15</v>
      </c>
      <c r="M399" s="5" t="s">
        <v>16</v>
      </c>
      <c r="N399" s="6" t="s">
        <v>17</v>
      </c>
    </row>
    <row r="400" spans="1:14" x14ac:dyDescent="0.25">
      <c r="A400" s="1" t="s">
        <v>396</v>
      </c>
      <c r="B400" s="1" t="s">
        <v>848</v>
      </c>
      <c r="C400" s="1" t="s">
        <v>2</v>
      </c>
      <c r="D400" s="1" t="s">
        <v>3</v>
      </c>
      <c r="E400" s="1" t="s">
        <v>36</v>
      </c>
      <c r="F400" s="1" t="s">
        <v>13</v>
      </c>
      <c r="G400" s="1" t="s">
        <v>23</v>
      </c>
      <c r="H400" s="1">
        <v>46</v>
      </c>
      <c r="I400" s="2">
        <v>38244</v>
      </c>
      <c r="J400" s="3">
        <v>130274</v>
      </c>
      <c r="K400" s="4">
        <v>0.11</v>
      </c>
      <c r="L400" s="1" t="s">
        <v>7</v>
      </c>
      <c r="M400" s="1" t="s">
        <v>24</v>
      </c>
      <c r="N400" s="2" t="s">
        <v>17</v>
      </c>
    </row>
    <row r="401" spans="1:14" x14ac:dyDescent="0.25">
      <c r="A401" s="5" t="s">
        <v>849</v>
      </c>
      <c r="B401" s="5" t="s">
        <v>850</v>
      </c>
      <c r="C401" s="5" t="s">
        <v>235</v>
      </c>
      <c r="D401" s="5" t="s">
        <v>3</v>
      </c>
      <c r="E401" s="5" t="s">
        <v>4</v>
      </c>
      <c r="F401" s="5" t="s">
        <v>13</v>
      </c>
      <c r="G401" s="5" t="s">
        <v>14</v>
      </c>
      <c r="H401" s="5">
        <v>37</v>
      </c>
      <c r="I401" s="6">
        <v>42922</v>
      </c>
      <c r="J401" s="7">
        <v>96331</v>
      </c>
      <c r="K401" s="8">
        <v>0</v>
      </c>
      <c r="L401" s="5" t="s">
        <v>15</v>
      </c>
      <c r="M401" s="5" t="s">
        <v>61</v>
      </c>
      <c r="N401" s="6" t="s">
        <v>17</v>
      </c>
    </row>
    <row r="402" spans="1:14" x14ac:dyDescent="0.25">
      <c r="A402" s="1" t="s">
        <v>851</v>
      </c>
      <c r="B402" s="1" t="s">
        <v>852</v>
      </c>
      <c r="C402" s="1" t="s">
        <v>2</v>
      </c>
      <c r="D402" s="1" t="s">
        <v>21</v>
      </c>
      <c r="E402" s="1" t="s">
        <v>4</v>
      </c>
      <c r="F402" s="1" t="s">
        <v>5</v>
      </c>
      <c r="G402" s="1" t="s">
        <v>23</v>
      </c>
      <c r="H402" s="1">
        <v>51</v>
      </c>
      <c r="I402" s="2">
        <v>38835</v>
      </c>
      <c r="J402" s="3">
        <v>150758</v>
      </c>
      <c r="K402" s="4">
        <v>0.13</v>
      </c>
      <c r="L402" s="1" t="s">
        <v>7</v>
      </c>
      <c r="M402" s="1" t="s">
        <v>24</v>
      </c>
      <c r="N402" s="2">
        <v>39310</v>
      </c>
    </row>
    <row r="403" spans="1:14" x14ac:dyDescent="0.25">
      <c r="A403" s="5" t="s">
        <v>853</v>
      </c>
      <c r="B403" s="5" t="s">
        <v>854</v>
      </c>
      <c r="C403" s="5" t="s">
        <v>20</v>
      </c>
      <c r="D403" s="5" t="s">
        <v>56</v>
      </c>
      <c r="E403" s="5" t="s">
        <v>36</v>
      </c>
      <c r="F403" s="5" t="s">
        <v>13</v>
      </c>
      <c r="G403" s="5" t="s">
        <v>72</v>
      </c>
      <c r="H403" s="5">
        <v>46</v>
      </c>
      <c r="I403" s="6">
        <v>41839</v>
      </c>
      <c r="J403" s="7">
        <v>173629</v>
      </c>
      <c r="K403" s="8">
        <v>0.21</v>
      </c>
      <c r="L403" s="5" t="s">
        <v>80</v>
      </c>
      <c r="M403" s="5" t="s">
        <v>205</v>
      </c>
      <c r="N403" s="6" t="s">
        <v>17</v>
      </c>
    </row>
    <row r="404" spans="1:14" x14ac:dyDescent="0.25">
      <c r="A404" s="1" t="s">
        <v>855</v>
      </c>
      <c r="B404" s="1" t="s">
        <v>856</v>
      </c>
      <c r="C404" s="1" t="s">
        <v>359</v>
      </c>
      <c r="D404" s="1" t="s">
        <v>3</v>
      </c>
      <c r="E404" s="1" t="s">
        <v>36</v>
      </c>
      <c r="F404" s="1" t="s">
        <v>13</v>
      </c>
      <c r="G404" s="1" t="s">
        <v>6</v>
      </c>
      <c r="H404" s="1">
        <v>55</v>
      </c>
      <c r="I404" s="2">
        <v>35919</v>
      </c>
      <c r="J404" s="3">
        <v>62174</v>
      </c>
      <c r="K404" s="4">
        <v>0</v>
      </c>
      <c r="L404" s="1" t="s">
        <v>7</v>
      </c>
      <c r="M404" s="1" t="s">
        <v>24</v>
      </c>
      <c r="N404" s="2" t="s">
        <v>17</v>
      </c>
    </row>
    <row r="405" spans="1:14" x14ac:dyDescent="0.25">
      <c r="A405" s="5" t="s">
        <v>857</v>
      </c>
      <c r="B405" s="5" t="s">
        <v>858</v>
      </c>
      <c r="C405" s="5" t="s">
        <v>111</v>
      </c>
      <c r="D405" s="5" t="s">
        <v>46</v>
      </c>
      <c r="E405" s="5" t="s">
        <v>12</v>
      </c>
      <c r="F405" s="5" t="s">
        <v>13</v>
      </c>
      <c r="G405" s="5" t="s">
        <v>23</v>
      </c>
      <c r="H405" s="5">
        <v>43</v>
      </c>
      <c r="I405" s="6">
        <v>43028</v>
      </c>
      <c r="J405" s="7">
        <v>56555</v>
      </c>
      <c r="K405" s="8">
        <v>0</v>
      </c>
      <c r="L405" s="5" t="s">
        <v>7</v>
      </c>
      <c r="M405" s="5" t="s">
        <v>31</v>
      </c>
      <c r="N405" s="6" t="s">
        <v>17</v>
      </c>
    </row>
    <row r="406" spans="1:14" x14ac:dyDescent="0.25">
      <c r="A406" s="1" t="s">
        <v>859</v>
      </c>
      <c r="B406" s="1" t="s">
        <v>860</v>
      </c>
      <c r="C406" s="1" t="s">
        <v>111</v>
      </c>
      <c r="D406" s="1" t="s">
        <v>67</v>
      </c>
      <c r="E406" s="1" t="s">
        <v>12</v>
      </c>
      <c r="F406" s="1" t="s">
        <v>13</v>
      </c>
      <c r="G406" s="1" t="s">
        <v>23</v>
      </c>
      <c r="H406" s="1">
        <v>48</v>
      </c>
      <c r="I406" s="2">
        <v>38623</v>
      </c>
      <c r="J406" s="3">
        <v>74655</v>
      </c>
      <c r="K406" s="4">
        <v>0</v>
      </c>
      <c r="L406" s="1" t="s">
        <v>7</v>
      </c>
      <c r="M406" s="1" t="s">
        <v>47</v>
      </c>
      <c r="N406" s="2" t="s">
        <v>17</v>
      </c>
    </row>
    <row r="407" spans="1:14" x14ac:dyDescent="0.25">
      <c r="A407" s="5" t="s">
        <v>861</v>
      </c>
      <c r="B407" s="5" t="s">
        <v>862</v>
      </c>
      <c r="C407" s="5" t="s">
        <v>286</v>
      </c>
      <c r="D407" s="5" t="s">
        <v>3</v>
      </c>
      <c r="E407" s="5" t="s">
        <v>36</v>
      </c>
      <c r="F407" s="5" t="s">
        <v>13</v>
      </c>
      <c r="G407" s="5" t="s">
        <v>23</v>
      </c>
      <c r="H407" s="5">
        <v>48</v>
      </c>
      <c r="I407" s="6">
        <v>37844</v>
      </c>
      <c r="J407" s="7">
        <v>93017</v>
      </c>
      <c r="K407" s="8">
        <v>0</v>
      </c>
      <c r="L407" s="5" t="s">
        <v>7</v>
      </c>
      <c r="M407" s="5" t="s">
        <v>8</v>
      </c>
      <c r="N407" s="6" t="s">
        <v>17</v>
      </c>
    </row>
    <row r="408" spans="1:14" x14ac:dyDescent="0.25">
      <c r="A408" s="1" t="s">
        <v>863</v>
      </c>
      <c r="B408" s="1" t="s">
        <v>864</v>
      </c>
      <c r="C408" s="1" t="s">
        <v>30</v>
      </c>
      <c r="D408" s="1" t="s">
        <v>67</v>
      </c>
      <c r="E408" s="1" t="s">
        <v>12</v>
      </c>
      <c r="F408" s="1" t="s">
        <v>13</v>
      </c>
      <c r="G408" s="1" t="s">
        <v>14</v>
      </c>
      <c r="H408" s="1">
        <v>51</v>
      </c>
      <c r="I408" s="2">
        <v>41013</v>
      </c>
      <c r="J408" s="3">
        <v>82300</v>
      </c>
      <c r="K408" s="4">
        <v>0</v>
      </c>
      <c r="L408" s="1" t="s">
        <v>15</v>
      </c>
      <c r="M408" s="1" t="s">
        <v>121</v>
      </c>
      <c r="N408" s="2" t="s">
        <v>17</v>
      </c>
    </row>
    <row r="409" spans="1:14" x14ac:dyDescent="0.25">
      <c r="A409" s="5" t="s">
        <v>865</v>
      </c>
      <c r="B409" s="5" t="s">
        <v>866</v>
      </c>
      <c r="C409" s="5" t="s">
        <v>165</v>
      </c>
      <c r="D409" s="5" t="s">
        <v>56</v>
      </c>
      <c r="E409" s="5" t="s">
        <v>4</v>
      </c>
      <c r="F409" s="5" t="s">
        <v>5</v>
      </c>
      <c r="G409" s="5" t="s">
        <v>23</v>
      </c>
      <c r="H409" s="5">
        <v>46</v>
      </c>
      <c r="I409" s="6">
        <v>39471</v>
      </c>
      <c r="J409" s="7">
        <v>91621</v>
      </c>
      <c r="K409" s="8">
        <v>0</v>
      </c>
      <c r="L409" s="5" t="s">
        <v>7</v>
      </c>
      <c r="M409" s="5" t="s">
        <v>24</v>
      </c>
      <c r="N409" s="6" t="s">
        <v>17</v>
      </c>
    </row>
    <row r="410" spans="1:14" x14ac:dyDescent="0.25">
      <c r="A410" s="1" t="s">
        <v>867</v>
      </c>
      <c r="B410" s="1" t="s">
        <v>868</v>
      </c>
      <c r="C410" s="1" t="s">
        <v>30</v>
      </c>
      <c r="D410" s="1" t="s">
        <v>67</v>
      </c>
      <c r="E410" s="1" t="s">
        <v>4</v>
      </c>
      <c r="F410" s="1" t="s">
        <v>13</v>
      </c>
      <c r="G410" s="1" t="s">
        <v>72</v>
      </c>
      <c r="H410" s="1">
        <v>33</v>
      </c>
      <c r="I410" s="2">
        <v>41973</v>
      </c>
      <c r="J410" s="3">
        <v>91280</v>
      </c>
      <c r="K410" s="4">
        <v>0</v>
      </c>
      <c r="L410" s="1" t="s">
        <v>7</v>
      </c>
      <c r="M410" s="1" t="s">
        <v>43</v>
      </c>
      <c r="N410" s="2" t="s">
        <v>17</v>
      </c>
    </row>
    <row r="411" spans="1:14" x14ac:dyDescent="0.25">
      <c r="A411" s="5" t="s">
        <v>869</v>
      </c>
      <c r="B411" s="5" t="s">
        <v>870</v>
      </c>
      <c r="C411" s="5" t="s">
        <v>171</v>
      </c>
      <c r="D411" s="5" t="s">
        <v>52</v>
      </c>
      <c r="E411" s="5" t="s">
        <v>12</v>
      </c>
      <c r="F411" s="5" t="s">
        <v>5</v>
      </c>
      <c r="G411" s="5" t="s">
        <v>6</v>
      </c>
      <c r="H411" s="5">
        <v>42</v>
      </c>
      <c r="I411" s="6">
        <v>44092</v>
      </c>
      <c r="J411" s="7">
        <v>47071</v>
      </c>
      <c r="K411" s="8">
        <v>0</v>
      </c>
      <c r="L411" s="5" t="s">
        <v>7</v>
      </c>
      <c r="M411" s="5" t="s">
        <v>75</v>
      </c>
      <c r="N411" s="6" t="s">
        <v>17</v>
      </c>
    </row>
    <row r="412" spans="1:14" x14ac:dyDescent="0.25">
      <c r="A412" s="1" t="s">
        <v>871</v>
      </c>
      <c r="B412" s="1" t="s">
        <v>872</v>
      </c>
      <c r="C412" s="1" t="s">
        <v>429</v>
      </c>
      <c r="D412" s="1" t="s">
        <v>3</v>
      </c>
      <c r="E412" s="1" t="s">
        <v>12</v>
      </c>
      <c r="F412" s="1" t="s">
        <v>5</v>
      </c>
      <c r="G412" s="1" t="s">
        <v>23</v>
      </c>
      <c r="H412" s="1">
        <v>55</v>
      </c>
      <c r="I412" s="2">
        <v>40868</v>
      </c>
      <c r="J412" s="3">
        <v>81218</v>
      </c>
      <c r="K412" s="4">
        <v>0</v>
      </c>
      <c r="L412" s="1" t="s">
        <v>7</v>
      </c>
      <c r="M412" s="1" t="s">
        <v>24</v>
      </c>
      <c r="N412" s="2" t="s">
        <v>17</v>
      </c>
    </row>
    <row r="413" spans="1:14" x14ac:dyDescent="0.25">
      <c r="A413" s="5" t="s">
        <v>873</v>
      </c>
      <c r="B413" s="5" t="s">
        <v>874</v>
      </c>
      <c r="C413" s="5" t="s">
        <v>66</v>
      </c>
      <c r="D413" s="5" t="s">
        <v>56</v>
      </c>
      <c r="E413" s="5" t="s">
        <v>12</v>
      </c>
      <c r="F413" s="5" t="s">
        <v>5</v>
      </c>
      <c r="G413" s="5" t="s">
        <v>14</v>
      </c>
      <c r="H413" s="5">
        <v>50</v>
      </c>
      <c r="I413" s="6">
        <v>39734</v>
      </c>
      <c r="J413" s="7">
        <v>181801</v>
      </c>
      <c r="K413" s="8">
        <v>0.4</v>
      </c>
      <c r="L413" s="5" t="s">
        <v>15</v>
      </c>
      <c r="M413" s="5" t="s">
        <v>16</v>
      </c>
      <c r="N413" s="6">
        <v>43810</v>
      </c>
    </row>
    <row r="414" spans="1:14" x14ac:dyDescent="0.25">
      <c r="A414" s="1" t="s">
        <v>875</v>
      </c>
      <c r="B414" s="1" t="s">
        <v>876</v>
      </c>
      <c r="C414" s="1" t="s">
        <v>34</v>
      </c>
      <c r="D414" s="1" t="s">
        <v>35</v>
      </c>
      <c r="E414" s="1" t="s">
        <v>12</v>
      </c>
      <c r="F414" s="1" t="s">
        <v>5</v>
      </c>
      <c r="G414" s="1" t="s">
        <v>23</v>
      </c>
      <c r="H414" s="1">
        <v>26</v>
      </c>
      <c r="I414" s="2">
        <v>44521</v>
      </c>
      <c r="J414" s="3">
        <v>63137</v>
      </c>
      <c r="K414" s="4">
        <v>0</v>
      </c>
      <c r="L414" s="1" t="s">
        <v>7</v>
      </c>
      <c r="M414" s="1" t="s">
        <v>24</v>
      </c>
      <c r="N414" s="2" t="s">
        <v>17</v>
      </c>
    </row>
    <row r="415" spans="1:14" x14ac:dyDescent="0.25">
      <c r="A415" s="5" t="s">
        <v>877</v>
      </c>
      <c r="B415" s="5" t="s">
        <v>878</v>
      </c>
      <c r="C415" s="5" t="s">
        <v>66</v>
      </c>
      <c r="D415" s="5" t="s">
        <v>56</v>
      </c>
      <c r="E415" s="5" t="s">
        <v>12</v>
      </c>
      <c r="F415" s="5" t="s">
        <v>5</v>
      </c>
      <c r="G415" s="5" t="s">
        <v>14</v>
      </c>
      <c r="H415" s="5">
        <v>55</v>
      </c>
      <c r="I415" s="6">
        <v>43345</v>
      </c>
      <c r="J415" s="7">
        <v>221465</v>
      </c>
      <c r="K415" s="8">
        <v>0.34</v>
      </c>
      <c r="L415" s="5" t="s">
        <v>15</v>
      </c>
      <c r="M415" s="5" t="s">
        <v>121</v>
      </c>
      <c r="N415" s="6" t="s">
        <v>17</v>
      </c>
    </row>
    <row r="416" spans="1:14" x14ac:dyDescent="0.25">
      <c r="A416" s="1" t="s">
        <v>879</v>
      </c>
      <c r="B416" s="1" t="s">
        <v>880</v>
      </c>
      <c r="C416" s="1" t="s">
        <v>96</v>
      </c>
      <c r="D416" s="1" t="s">
        <v>56</v>
      </c>
      <c r="E416" s="1" t="s">
        <v>4</v>
      </c>
      <c r="F416" s="1" t="s">
        <v>5</v>
      </c>
      <c r="G416" s="1" t="s">
        <v>14</v>
      </c>
      <c r="H416" s="1">
        <v>50</v>
      </c>
      <c r="I416" s="2">
        <v>41404</v>
      </c>
      <c r="J416" s="3">
        <v>79388</v>
      </c>
      <c r="K416" s="4">
        <v>0</v>
      </c>
      <c r="L416" s="1" t="s">
        <v>7</v>
      </c>
      <c r="M416" s="1" t="s">
        <v>47</v>
      </c>
      <c r="N416" s="2">
        <v>43681</v>
      </c>
    </row>
    <row r="417" spans="1:14" x14ac:dyDescent="0.25">
      <c r="A417" s="5" t="s">
        <v>881</v>
      </c>
      <c r="B417" s="5" t="s">
        <v>882</v>
      </c>
      <c r="C417" s="5" t="s">
        <v>359</v>
      </c>
      <c r="D417" s="5" t="s">
        <v>3</v>
      </c>
      <c r="E417" s="5" t="s">
        <v>12</v>
      </c>
      <c r="F417" s="5" t="s">
        <v>5</v>
      </c>
      <c r="G417" s="5" t="s">
        <v>23</v>
      </c>
      <c r="H417" s="5">
        <v>28</v>
      </c>
      <c r="I417" s="6">
        <v>43122</v>
      </c>
      <c r="J417" s="7">
        <v>68176</v>
      </c>
      <c r="K417" s="8">
        <v>0</v>
      </c>
      <c r="L417" s="5" t="s">
        <v>7</v>
      </c>
      <c r="M417" s="5" t="s">
        <v>8</v>
      </c>
      <c r="N417" s="6" t="s">
        <v>17</v>
      </c>
    </row>
    <row r="418" spans="1:14" x14ac:dyDescent="0.25">
      <c r="A418" s="1" t="s">
        <v>875</v>
      </c>
      <c r="B418" s="1" t="s">
        <v>883</v>
      </c>
      <c r="C418" s="1" t="s">
        <v>2</v>
      </c>
      <c r="D418" s="1" t="s">
        <v>21</v>
      </c>
      <c r="E418" s="1" t="s">
        <v>4</v>
      </c>
      <c r="F418" s="1" t="s">
        <v>5</v>
      </c>
      <c r="G418" s="1" t="s">
        <v>72</v>
      </c>
      <c r="H418" s="1">
        <v>39</v>
      </c>
      <c r="I418" s="2">
        <v>43756</v>
      </c>
      <c r="J418" s="3">
        <v>122829</v>
      </c>
      <c r="K418" s="4">
        <v>0.11</v>
      </c>
      <c r="L418" s="1" t="s">
        <v>7</v>
      </c>
      <c r="M418" s="1" t="s">
        <v>24</v>
      </c>
      <c r="N418" s="2" t="s">
        <v>17</v>
      </c>
    </row>
    <row r="419" spans="1:14" x14ac:dyDescent="0.25">
      <c r="A419" s="5" t="s">
        <v>884</v>
      </c>
      <c r="B419" s="5" t="s">
        <v>885</v>
      </c>
      <c r="C419" s="5" t="s">
        <v>2</v>
      </c>
      <c r="D419" s="5" t="s">
        <v>67</v>
      </c>
      <c r="E419" s="5" t="s">
        <v>22</v>
      </c>
      <c r="F419" s="5" t="s">
        <v>5</v>
      </c>
      <c r="G419" s="5" t="s">
        <v>14</v>
      </c>
      <c r="H419" s="5">
        <v>31</v>
      </c>
      <c r="I419" s="6">
        <v>43695</v>
      </c>
      <c r="J419" s="7">
        <v>126353</v>
      </c>
      <c r="K419" s="8">
        <v>0.12</v>
      </c>
      <c r="L419" s="5" t="s">
        <v>15</v>
      </c>
      <c r="M419" s="5" t="s">
        <v>61</v>
      </c>
      <c r="N419" s="6" t="s">
        <v>17</v>
      </c>
    </row>
    <row r="420" spans="1:14" x14ac:dyDescent="0.25">
      <c r="A420" s="1" t="s">
        <v>886</v>
      </c>
      <c r="B420" s="1" t="s">
        <v>887</v>
      </c>
      <c r="C420" s="1" t="s">
        <v>20</v>
      </c>
      <c r="D420" s="1" t="s">
        <v>46</v>
      </c>
      <c r="E420" s="1" t="s">
        <v>22</v>
      </c>
      <c r="F420" s="1" t="s">
        <v>5</v>
      </c>
      <c r="G420" s="1" t="s">
        <v>14</v>
      </c>
      <c r="H420" s="1">
        <v>55</v>
      </c>
      <c r="I420" s="2">
        <v>40468</v>
      </c>
      <c r="J420" s="3">
        <v>188727</v>
      </c>
      <c r="K420" s="4">
        <v>0.23</v>
      </c>
      <c r="L420" s="1" t="s">
        <v>15</v>
      </c>
      <c r="M420" s="1" t="s">
        <v>121</v>
      </c>
      <c r="N420" s="2" t="s">
        <v>17</v>
      </c>
    </row>
    <row r="421" spans="1:14" x14ac:dyDescent="0.25">
      <c r="A421" s="5" t="s">
        <v>579</v>
      </c>
      <c r="B421" s="5" t="s">
        <v>888</v>
      </c>
      <c r="C421" s="5" t="s">
        <v>30</v>
      </c>
      <c r="D421" s="5" t="s">
        <v>35</v>
      </c>
      <c r="E421" s="5" t="s">
        <v>4</v>
      </c>
      <c r="F421" s="5" t="s">
        <v>13</v>
      </c>
      <c r="G421" s="5" t="s">
        <v>14</v>
      </c>
      <c r="H421" s="5">
        <v>52</v>
      </c>
      <c r="I421" s="6">
        <v>34383</v>
      </c>
      <c r="J421" s="7">
        <v>99624</v>
      </c>
      <c r="K421" s="8">
        <v>0</v>
      </c>
      <c r="L421" s="5" t="s">
        <v>7</v>
      </c>
      <c r="M421" s="5" t="s">
        <v>8</v>
      </c>
      <c r="N421" s="6" t="s">
        <v>17</v>
      </c>
    </row>
    <row r="422" spans="1:14" x14ac:dyDescent="0.25">
      <c r="A422" s="1" t="s">
        <v>889</v>
      </c>
      <c r="B422" s="1" t="s">
        <v>890</v>
      </c>
      <c r="C422" s="1" t="s">
        <v>39</v>
      </c>
      <c r="D422" s="1" t="s">
        <v>35</v>
      </c>
      <c r="E422" s="1" t="s">
        <v>22</v>
      </c>
      <c r="F422" s="1" t="s">
        <v>5</v>
      </c>
      <c r="G422" s="1" t="s">
        <v>14</v>
      </c>
      <c r="H422" s="1">
        <v>55</v>
      </c>
      <c r="I422" s="2">
        <v>41202</v>
      </c>
      <c r="J422" s="3">
        <v>108686</v>
      </c>
      <c r="K422" s="4">
        <v>0.06</v>
      </c>
      <c r="L422" s="1" t="s">
        <v>7</v>
      </c>
      <c r="M422" s="1" t="s">
        <v>75</v>
      </c>
      <c r="N422" s="2" t="s">
        <v>17</v>
      </c>
    </row>
    <row r="423" spans="1:14" x14ac:dyDescent="0.25">
      <c r="A423" s="5" t="s">
        <v>891</v>
      </c>
      <c r="B423" s="5" t="s">
        <v>892</v>
      </c>
      <c r="C423" s="5" t="s">
        <v>42</v>
      </c>
      <c r="D423" s="5" t="s">
        <v>46</v>
      </c>
      <c r="E423" s="5" t="s">
        <v>36</v>
      </c>
      <c r="F423" s="5" t="s">
        <v>5</v>
      </c>
      <c r="G423" s="5" t="s">
        <v>72</v>
      </c>
      <c r="H423" s="5">
        <v>56</v>
      </c>
      <c r="I423" s="6">
        <v>34802</v>
      </c>
      <c r="J423" s="7">
        <v>50857</v>
      </c>
      <c r="K423" s="8">
        <v>0</v>
      </c>
      <c r="L423" s="5" t="s">
        <v>80</v>
      </c>
      <c r="M423" s="5" t="s">
        <v>81</v>
      </c>
      <c r="N423" s="6" t="s">
        <v>17</v>
      </c>
    </row>
    <row r="424" spans="1:14" x14ac:dyDescent="0.25">
      <c r="A424" s="1" t="s">
        <v>893</v>
      </c>
      <c r="B424" s="1" t="s">
        <v>894</v>
      </c>
      <c r="C424" s="1" t="s">
        <v>168</v>
      </c>
      <c r="D424" s="1" t="s">
        <v>56</v>
      </c>
      <c r="E424" s="1" t="s">
        <v>12</v>
      </c>
      <c r="F424" s="1" t="s">
        <v>13</v>
      </c>
      <c r="G424" s="1" t="s">
        <v>23</v>
      </c>
      <c r="H424" s="1">
        <v>47</v>
      </c>
      <c r="I424" s="2">
        <v>36893</v>
      </c>
      <c r="J424" s="3">
        <v>120628</v>
      </c>
      <c r="K424" s="4">
        <v>0</v>
      </c>
      <c r="L424" s="1" t="s">
        <v>7</v>
      </c>
      <c r="M424" s="1" t="s">
        <v>24</v>
      </c>
      <c r="N424" s="2" t="s">
        <v>17</v>
      </c>
    </row>
    <row r="425" spans="1:14" x14ac:dyDescent="0.25">
      <c r="A425" s="5" t="s">
        <v>895</v>
      </c>
      <c r="B425" s="5" t="s">
        <v>896</v>
      </c>
      <c r="C425" s="5" t="s">
        <v>20</v>
      </c>
      <c r="D425" s="5" t="s">
        <v>35</v>
      </c>
      <c r="E425" s="5" t="s">
        <v>22</v>
      </c>
      <c r="F425" s="5" t="s">
        <v>5</v>
      </c>
      <c r="G425" s="5" t="s">
        <v>23</v>
      </c>
      <c r="H425" s="5">
        <v>63</v>
      </c>
      <c r="I425" s="6">
        <v>43996</v>
      </c>
      <c r="J425" s="7">
        <v>181216</v>
      </c>
      <c r="K425" s="8">
        <v>0.27</v>
      </c>
      <c r="L425" s="5" t="s">
        <v>7</v>
      </c>
      <c r="M425" s="5" t="s">
        <v>75</v>
      </c>
      <c r="N425" s="6" t="s">
        <v>17</v>
      </c>
    </row>
    <row r="426" spans="1:14" x14ac:dyDescent="0.25">
      <c r="A426" s="1" t="s">
        <v>897</v>
      </c>
      <c r="B426" s="1" t="s">
        <v>898</v>
      </c>
      <c r="C426" s="1" t="s">
        <v>42</v>
      </c>
      <c r="D426" s="1" t="s">
        <v>21</v>
      </c>
      <c r="E426" s="1" t="s">
        <v>36</v>
      </c>
      <c r="F426" s="1" t="s">
        <v>5</v>
      </c>
      <c r="G426" s="1" t="s">
        <v>23</v>
      </c>
      <c r="H426" s="1">
        <v>63</v>
      </c>
      <c r="I426" s="2">
        <v>40984</v>
      </c>
      <c r="J426" s="3">
        <v>46081</v>
      </c>
      <c r="K426" s="4">
        <v>0</v>
      </c>
      <c r="L426" s="1" t="s">
        <v>7</v>
      </c>
      <c r="M426" s="1" t="s">
        <v>24</v>
      </c>
      <c r="N426" s="2" t="s">
        <v>17</v>
      </c>
    </row>
    <row r="427" spans="1:14" x14ac:dyDescent="0.25">
      <c r="A427" s="5" t="s">
        <v>899</v>
      </c>
      <c r="B427" s="5" t="s">
        <v>900</v>
      </c>
      <c r="C427" s="5" t="s">
        <v>2</v>
      </c>
      <c r="D427" s="5" t="s">
        <v>46</v>
      </c>
      <c r="E427" s="5" t="s">
        <v>36</v>
      </c>
      <c r="F427" s="5" t="s">
        <v>5</v>
      </c>
      <c r="G427" s="5" t="s">
        <v>23</v>
      </c>
      <c r="H427" s="5">
        <v>55</v>
      </c>
      <c r="I427" s="6">
        <v>38135</v>
      </c>
      <c r="J427" s="7">
        <v>159885</v>
      </c>
      <c r="K427" s="8">
        <v>0.12</v>
      </c>
      <c r="L427" s="5" t="s">
        <v>7</v>
      </c>
      <c r="M427" s="5" t="s">
        <v>75</v>
      </c>
      <c r="N427" s="6" t="s">
        <v>17</v>
      </c>
    </row>
    <row r="428" spans="1:14" x14ac:dyDescent="0.25">
      <c r="A428" s="1" t="s">
        <v>901</v>
      </c>
      <c r="B428" s="1" t="s">
        <v>902</v>
      </c>
      <c r="C428" s="1" t="s">
        <v>20</v>
      </c>
      <c r="D428" s="1" t="s">
        <v>35</v>
      </c>
      <c r="E428" s="1" t="s">
        <v>12</v>
      </c>
      <c r="F428" s="1" t="s">
        <v>5</v>
      </c>
      <c r="G428" s="1" t="s">
        <v>23</v>
      </c>
      <c r="H428" s="1">
        <v>55</v>
      </c>
      <c r="I428" s="2">
        <v>35001</v>
      </c>
      <c r="J428" s="3">
        <v>153271</v>
      </c>
      <c r="K428" s="4">
        <v>0.15</v>
      </c>
      <c r="L428" s="1" t="s">
        <v>7</v>
      </c>
      <c r="M428" s="1" t="s">
        <v>47</v>
      </c>
      <c r="N428" s="2" t="s">
        <v>17</v>
      </c>
    </row>
    <row r="429" spans="1:14" x14ac:dyDescent="0.25">
      <c r="A429" s="5" t="s">
        <v>903</v>
      </c>
      <c r="B429" s="5" t="s">
        <v>904</v>
      </c>
      <c r="C429" s="5" t="s">
        <v>39</v>
      </c>
      <c r="D429" s="5" t="s">
        <v>52</v>
      </c>
      <c r="E429" s="5" t="s">
        <v>12</v>
      </c>
      <c r="F429" s="5" t="s">
        <v>13</v>
      </c>
      <c r="G429" s="5" t="s">
        <v>14</v>
      </c>
      <c r="H429" s="5">
        <v>42</v>
      </c>
      <c r="I429" s="6">
        <v>40159</v>
      </c>
      <c r="J429" s="7">
        <v>114242</v>
      </c>
      <c r="K429" s="8">
        <v>0.08</v>
      </c>
      <c r="L429" s="5" t="s">
        <v>7</v>
      </c>
      <c r="M429" s="5" t="s">
        <v>31</v>
      </c>
      <c r="N429" s="6" t="s">
        <v>17</v>
      </c>
    </row>
    <row r="430" spans="1:14" x14ac:dyDescent="0.25">
      <c r="A430" s="1" t="s">
        <v>905</v>
      </c>
      <c r="B430" s="1" t="s">
        <v>906</v>
      </c>
      <c r="C430" s="1" t="s">
        <v>106</v>
      </c>
      <c r="D430" s="1" t="s">
        <v>3</v>
      </c>
      <c r="E430" s="1" t="s">
        <v>22</v>
      </c>
      <c r="F430" s="1" t="s">
        <v>5</v>
      </c>
      <c r="G430" s="1" t="s">
        <v>14</v>
      </c>
      <c r="H430" s="1">
        <v>39</v>
      </c>
      <c r="I430" s="2">
        <v>44153</v>
      </c>
      <c r="J430" s="3">
        <v>48415</v>
      </c>
      <c r="K430" s="4">
        <v>0</v>
      </c>
      <c r="L430" s="1" t="s">
        <v>15</v>
      </c>
      <c r="M430" s="1" t="s">
        <v>61</v>
      </c>
      <c r="N430" s="2" t="s">
        <v>17</v>
      </c>
    </row>
    <row r="431" spans="1:14" x14ac:dyDescent="0.25">
      <c r="A431" s="5" t="s">
        <v>907</v>
      </c>
      <c r="B431" s="5" t="s">
        <v>908</v>
      </c>
      <c r="C431" s="5" t="s">
        <v>264</v>
      </c>
      <c r="D431" s="5" t="s">
        <v>56</v>
      </c>
      <c r="E431" s="5" t="s">
        <v>12</v>
      </c>
      <c r="F431" s="5" t="s">
        <v>13</v>
      </c>
      <c r="G431" s="5" t="s">
        <v>72</v>
      </c>
      <c r="H431" s="5">
        <v>35</v>
      </c>
      <c r="I431" s="6">
        <v>42878</v>
      </c>
      <c r="J431" s="7">
        <v>65566</v>
      </c>
      <c r="K431" s="8">
        <v>0</v>
      </c>
      <c r="L431" s="5" t="s">
        <v>7</v>
      </c>
      <c r="M431" s="5" t="s">
        <v>8</v>
      </c>
      <c r="N431" s="6" t="s">
        <v>17</v>
      </c>
    </row>
    <row r="432" spans="1:14" x14ac:dyDescent="0.25">
      <c r="A432" s="1" t="s">
        <v>909</v>
      </c>
      <c r="B432" s="1" t="s">
        <v>910</v>
      </c>
      <c r="C432" s="1" t="s">
        <v>2</v>
      </c>
      <c r="D432" s="1" t="s">
        <v>67</v>
      </c>
      <c r="E432" s="1" t="s">
        <v>4</v>
      </c>
      <c r="F432" s="1" t="s">
        <v>13</v>
      </c>
      <c r="G432" s="1" t="s">
        <v>14</v>
      </c>
      <c r="H432" s="1">
        <v>45</v>
      </c>
      <c r="I432" s="2">
        <v>37014</v>
      </c>
      <c r="J432" s="3">
        <v>147752</v>
      </c>
      <c r="K432" s="4">
        <v>0.12</v>
      </c>
      <c r="L432" s="1" t="s">
        <v>15</v>
      </c>
      <c r="M432" s="1" t="s">
        <v>61</v>
      </c>
      <c r="N432" s="2">
        <v>40903</v>
      </c>
    </row>
    <row r="433" spans="1:14" x14ac:dyDescent="0.25">
      <c r="A433" s="5" t="s">
        <v>911</v>
      </c>
      <c r="B433" s="5" t="s">
        <v>912</v>
      </c>
      <c r="C433" s="5" t="s">
        <v>2</v>
      </c>
      <c r="D433" s="5" t="s">
        <v>67</v>
      </c>
      <c r="E433" s="5" t="s">
        <v>12</v>
      </c>
      <c r="F433" s="5" t="s">
        <v>5</v>
      </c>
      <c r="G433" s="5" t="s">
        <v>14</v>
      </c>
      <c r="H433" s="5">
        <v>25</v>
      </c>
      <c r="I433" s="6">
        <v>44453</v>
      </c>
      <c r="J433" s="7">
        <v>136810</v>
      </c>
      <c r="K433" s="8">
        <v>0.14000000000000001</v>
      </c>
      <c r="L433" s="5" t="s">
        <v>15</v>
      </c>
      <c r="M433" s="5" t="s">
        <v>16</v>
      </c>
      <c r="N433" s="6" t="s">
        <v>17</v>
      </c>
    </row>
    <row r="434" spans="1:14" x14ac:dyDescent="0.25">
      <c r="A434" s="1" t="s">
        <v>913</v>
      </c>
      <c r="B434" s="1" t="s">
        <v>914</v>
      </c>
      <c r="C434" s="1" t="s">
        <v>42</v>
      </c>
      <c r="D434" s="1" t="s">
        <v>35</v>
      </c>
      <c r="E434" s="1" t="s">
        <v>36</v>
      </c>
      <c r="F434" s="1" t="s">
        <v>13</v>
      </c>
      <c r="G434" s="1" t="s">
        <v>23</v>
      </c>
      <c r="H434" s="1">
        <v>47</v>
      </c>
      <c r="I434" s="2">
        <v>41333</v>
      </c>
      <c r="J434" s="3">
        <v>54635</v>
      </c>
      <c r="K434" s="4">
        <v>0</v>
      </c>
      <c r="L434" s="1" t="s">
        <v>7</v>
      </c>
      <c r="M434" s="1" t="s">
        <v>24</v>
      </c>
      <c r="N434" s="2" t="s">
        <v>17</v>
      </c>
    </row>
    <row r="435" spans="1:14" x14ac:dyDescent="0.25">
      <c r="A435" s="5" t="s">
        <v>915</v>
      </c>
      <c r="B435" s="5" t="s">
        <v>916</v>
      </c>
      <c r="C435" s="5" t="s">
        <v>194</v>
      </c>
      <c r="D435" s="5" t="s">
        <v>3</v>
      </c>
      <c r="E435" s="5" t="s">
        <v>36</v>
      </c>
      <c r="F435" s="5" t="s">
        <v>5</v>
      </c>
      <c r="G435" s="5" t="s">
        <v>23</v>
      </c>
      <c r="H435" s="5">
        <v>42</v>
      </c>
      <c r="I435" s="6">
        <v>43866</v>
      </c>
      <c r="J435" s="7">
        <v>96636</v>
      </c>
      <c r="K435" s="8">
        <v>0</v>
      </c>
      <c r="L435" s="5" t="s">
        <v>7</v>
      </c>
      <c r="M435" s="5" t="s">
        <v>75</v>
      </c>
      <c r="N435" s="6" t="s">
        <v>17</v>
      </c>
    </row>
    <row r="436" spans="1:14" x14ac:dyDescent="0.25">
      <c r="A436" s="1" t="s">
        <v>917</v>
      </c>
      <c r="B436" s="1" t="s">
        <v>918</v>
      </c>
      <c r="C436" s="1" t="s">
        <v>286</v>
      </c>
      <c r="D436" s="1" t="s">
        <v>3</v>
      </c>
      <c r="E436" s="1" t="s">
        <v>12</v>
      </c>
      <c r="F436" s="1" t="s">
        <v>5</v>
      </c>
      <c r="G436" s="1" t="s">
        <v>6</v>
      </c>
      <c r="H436" s="1">
        <v>35</v>
      </c>
      <c r="I436" s="2">
        <v>41941</v>
      </c>
      <c r="J436" s="3">
        <v>91592</v>
      </c>
      <c r="K436" s="4">
        <v>0</v>
      </c>
      <c r="L436" s="1" t="s">
        <v>7</v>
      </c>
      <c r="M436" s="1" t="s">
        <v>24</v>
      </c>
      <c r="N436" s="2" t="s">
        <v>17</v>
      </c>
    </row>
    <row r="437" spans="1:14" x14ac:dyDescent="0.25">
      <c r="A437" s="5" t="s">
        <v>919</v>
      </c>
      <c r="B437" s="5" t="s">
        <v>920</v>
      </c>
      <c r="C437" s="5" t="s">
        <v>171</v>
      </c>
      <c r="D437" s="5" t="s">
        <v>52</v>
      </c>
      <c r="E437" s="5" t="s">
        <v>4</v>
      </c>
      <c r="F437" s="5" t="s">
        <v>5</v>
      </c>
      <c r="G437" s="5" t="s">
        <v>14</v>
      </c>
      <c r="H437" s="5">
        <v>45</v>
      </c>
      <c r="I437" s="6">
        <v>36755</v>
      </c>
      <c r="J437" s="7">
        <v>55563</v>
      </c>
      <c r="K437" s="8">
        <v>0</v>
      </c>
      <c r="L437" s="5" t="s">
        <v>15</v>
      </c>
      <c r="M437" s="5" t="s">
        <v>121</v>
      </c>
      <c r="N437" s="6" t="s">
        <v>17</v>
      </c>
    </row>
    <row r="438" spans="1:14" x14ac:dyDescent="0.25">
      <c r="A438" s="1" t="s">
        <v>921</v>
      </c>
      <c r="B438" s="1" t="s">
        <v>922</v>
      </c>
      <c r="C438" s="1" t="s">
        <v>20</v>
      </c>
      <c r="D438" s="1" t="s">
        <v>3</v>
      </c>
      <c r="E438" s="1" t="s">
        <v>4</v>
      </c>
      <c r="F438" s="1" t="s">
        <v>5</v>
      </c>
      <c r="G438" s="1" t="s">
        <v>14</v>
      </c>
      <c r="H438" s="1">
        <v>52</v>
      </c>
      <c r="I438" s="2">
        <v>35109</v>
      </c>
      <c r="J438" s="3">
        <v>159724</v>
      </c>
      <c r="K438" s="4">
        <v>0.23</v>
      </c>
      <c r="L438" s="1" t="s">
        <v>15</v>
      </c>
      <c r="M438" s="1" t="s">
        <v>93</v>
      </c>
      <c r="N438" s="2" t="s">
        <v>17</v>
      </c>
    </row>
    <row r="439" spans="1:14" x14ac:dyDescent="0.25">
      <c r="A439" s="5" t="s">
        <v>923</v>
      </c>
      <c r="B439" s="5" t="s">
        <v>924</v>
      </c>
      <c r="C439" s="5" t="s">
        <v>66</v>
      </c>
      <c r="D439" s="5" t="s">
        <v>67</v>
      </c>
      <c r="E439" s="5" t="s">
        <v>36</v>
      </c>
      <c r="F439" s="5" t="s">
        <v>13</v>
      </c>
      <c r="G439" s="5" t="s">
        <v>14</v>
      </c>
      <c r="H439" s="5">
        <v>57</v>
      </c>
      <c r="I439" s="6">
        <v>42951</v>
      </c>
      <c r="J439" s="7">
        <v>183190</v>
      </c>
      <c r="K439" s="8">
        <v>0.36</v>
      </c>
      <c r="L439" s="5" t="s">
        <v>7</v>
      </c>
      <c r="M439" s="5" t="s">
        <v>24</v>
      </c>
      <c r="N439" s="6" t="s">
        <v>17</v>
      </c>
    </row>
    <row r="440" spans="1:14" x14ac:dyDescent="0.25">
      <c r="A440" s="1" t="s">
        <v>925</v>
      </c>
      <c r="B440" s="1" t="s">
        <v>926</v>
      </c>
      <c r="C440" s="1" t="s">
        <v>42</v>
      </c>
      <c r="D440" s="1" t="s">
        <v>46</v>
      </c>
      <c r="E440" s="1" t="s">
        <v>22</v>
      </c>
      <c r="F440" s="1" t="s">
        <v>5</v>
      </c>
      <c r="G440" s="1" t="s">
        <v>23</v>
      </c>
      <c r="H440" s="1">
        <v>56</v>
      </c>
      <c r="I440" s="2">
        <v>43824</v>
      </c>
      <c r="J440" s="3">
        <v>54829</v>
      </c>
      <c r="K440" s="4">
        <v>0</v>
      </c>
      <c r="L440" s="1" t="s">
        <v>7</v>
      </c>
      <c r="M440" s="1" t="s">
        <v>31</v>
      </c>
      <c r="N440" s="2" t="s">
        <v>17</v>
      </c>
    </row>
    <row r="441" spans="1:14" x14ac:dyDescent="0.25">
      <c r="A441" s="5" t="s">
        <v>927</v>
      </c>
      <c r="B441" s="5" t="s">
        <v>928</v>
      </c>
      <c r="C441" s="5" t="s">
        <v>96</v>
      </c>
      <c r="D441" s="5" t="s">
        <v>56</v>
      </c>
      <c r="E441" s="5" t="s">
        <v>36</v>
      </c>
      <c r="F441" s="5" t="s">
        <v>13</v>
      </c>
      <c r="G441" s="5" t="s">
        <v>72</v>
      </c>
      <c r="H441" s="5">
        <v>46</v>
      </c>
      <c r="I441" s="6">
        <v>38464</v>
      </c>
      <c r="J441" s="7">
        <v>96639</v>
      </c>
      <c r="K441" s="8">
        <v>0</v>
      </c>
      <c r="L441" s="5" t="s">
        <v>80</v>
      </c>
      <c r="M441" s="5" t="s">
        <v>86</v>
      </c>
      <c r="N441" s="6" t="s">
        <v>17</v>
      </c>
    </row>
    <row r="442" spans="1:14" x14ac:dyDescent="0.25">
      <c r="A442" s="1" t="s">
        <v>929</v>
      </c>
      <c r="B442" s="1" t="s">
        <v>930</v>
      </c>
      <c r="C442" s="1" t="s">
        <v>39</v>
      </c>
      <c r="D442" s="1" t="s">
        <v>67</v>
      </c>
      <c r="E442" s="1" t="s">
        <v>22</v>
      </c>
      <c r="F442" s="1" t="s">
        <v>5</v>
      </c>
      <c r="G442" s="1" t="s">
        <v>14</v>
      </c>
      <c r="H442" s="1">
        <v>43</v>
      </c>
      <c r="I442" s="2">
        <v>38879</v>
      </c>
      <c r="J442" s="3">
        <v>117278</v>
      </c>
      <c r="K442" s="4">
        <v>0.09</v>
      </c>
      <c r="L442" s="1" t="s">
        <v>7</v>
      </c>
      <c r="M442" s="1" t="s">
        <v>43</v>
      </c>
      <c r="N442" s="2" t="s">
        <v>17</v>
      </c>
    </row>
    <row r="443" spans="1:14" x14ac:dyDescent="0.25">
      <c r="A443" s="5" t="s">
        <v>931</v>
      </c>
      <c r="B443" s="5" t="s">
        <v>932</v>
      </c>
      <c r="C443" s="5" t="s">
        <v>27</v>
      </c>
      <c r="D443" s="5" t="s">
        <v>3</v>
      </c>
      <c r="E443" s="5" t="s">
        <v>22</v>
      </c>
      <c r="F443" s="5" t="s">
        <v>13</v>
      </c>
      <c r="G443" s="5" t="s">
        <v>14</v>
      </c>
      <c r="H443" s="5">
        <v>53</v>
      </c>
      <c r="I443" s="6">
        <v>39487</v>
      </c>
      <c r="J443" s="7">
        <v>84193</v>
      </c>
      <c r="K443" s="8">
        <v>0.09</v>
      </c>
      <c r="L443" s="5" t="s">
        <v>15</v>
      </c>
      <c r="M443" s="5" t="s">
        <v>61</v>
      </c>
      <c r="N443" s="6" t="s">
        <v>17</v>
      </c>
    </row>
    <row r="444" spans="1:14" x14ac:dyDescent="0.25">
      <c r="A444" s="1" t="s">
        <v>933</v>
      </c>
      <c r="B444" s="1" t="s">
        <v>934</v>
      </c>
      <c r="C444" s="1" t="s">
        <v>472</v>
      </c>
      <c r="D444" s="1" t="s">
        <v>3</v>
      </c>
      <c r="E444" s="1" t="s">
        <v>12</v>
      </c>
      <c r="F444" s="1" t="s">
        <v>5</v>
      </c>
      <c r="G444" s="1" t="s">
        <v>23</v>
      </c>
      <c r="H444" s="1">
        <v>47</v>
      </c>
      <c r="I444" s="2">
        <v>43309</v>
      </c>
      <c r="J444" s="3">
        <v>87806</v>
      </c>
      <c r="K444" s="4">
        <v>0</v>
      </c>
      <c r="L444" s="1" t="s">
        <v>7</v>
      </c>
      <c r="M444" s="1" t="s">
        <v>8</v>
      </c>
      <c r="N444" s="2" t="s">
        <v>17</v>
      </c>
    </row>
    <row r="445" spans="1:14" x14ac:dyDescent="0.25">
      <c r="A445" s="5" t="s">
        <v>935</v>
      </c>
      <c r="B445" s="5" t="s">
        <v>936</v>
      </c>
      <c r="C445" s="5" t="s">
        <v>210</v>
      </c>
      <c r="D445" s="5" t="s">
        <v>56</v>
      </c>
      <c r="E445" s="5" t="s">
        <v>4</v>
      </c>
      <c r="F445" s="5" t="s">
        <v>13</v>
      </c>
      <c r="G445" s="5" t="s">
        <v>23</v>
      </c>
      <c r="H445" s="5">
        <v>62</v>
      </c>
      <c r="I445" s="6">
        <v>40820</v>
      </c>
      <c r="J445" s="7">
        <v>63959</v>
      </c>
      <c r="K445" s="8">
        <v>0</v>
      </c>
      <c r="L445" s="5" t="s">
        <v>7</v>
      </c>
      <c r="M445" s="5" t="s">
        <v>8</v>
      </c>
      <c r="N445" s="6" t="s">
        <v>17</v>
      </c>
    </row>
    <row r="446" spans="1:14" x14ac:dyDescent="0.25">
      <c r="A446" s="1" t="s">
        <v>937</v>
      </c>
      <c r="B446" s="1" t="s">
        <v>938</v>
      </c>
      <c r="C446" s="1" t="s">
        <v>66</v>
      </c>
      <c r="D446" s="1" t="s">
        <v>3</v>
      </c>
      <c r="E446" s="1" t="s">
        <v>4</v>
      </c>
      <c r="F446" s="1" t="s">
        <v>13</v>
      </c>
      <c r="G446" s="1" t="s">
        <v>14</v>
      </c>
      <c r="H446" s="1">
        <v>35</v>
      </c>
      <c r="I446" s="2">
        <v>42166</v>
      </c>
      <c r="J446" s="3">
        <v>234723</v>
      </c>
      <c r="K446" s="4">
        <v>0.36</v>
      </c>
      <c r="L446" s="1" t="s">
        <v>15</v>
      </c>
      <c r="M446" s="1" t="s">
        <v>61</v>
      </c>
      <c r="N446" s="2" t="s">
        <v>17</v>
      </c>
    </row>
    <row r="447" spans="1:14" x14ac:dyDescent="0.25">
      <c r="A447" s="5" t="s">
        <v>939</v>
      </c>
      <c r="B447" s="5" t="s">
        <v>940</v>
      </c>
      <c r="C447" s="5" t="s">
        <v>42</v>
      </c>
      <c r="D447" s="5" t="s">
        <v>46</v>
      </c>
      <c r="E447" s="5" t="s">
        <v>36</v>
      </c>
      <c r="F447" s="5" t="s">
        <v>5</v>
      </c>
      <c r="G447" s="5" t="s">
        <v>14</v>
      </c>
      <c r="H447" s="5">
        <v>27</v>
      </c>
      <c r="I447" s="6">
        <v>43701</v>
      </c>
      <c r="J447" s="7">
        <v>50809</v>
      </c>
      <c r="K447" s="8">
        <v>0</v>
      </c>
      <c r="L447" s="5" t="s">
        <v>15</v>
      </c>
      <c r="M447" s="5" t="s">
        <v>16</v>
      </c>
      <c r="N447" s="6" t="s">
        <v>17</v>
      </c>
    </row>
    <row r="448" spans="1:14" x14ac:dyDescent="0.25">
      <c r="A448" s="1" t="s">
        <v>941</v>
      </c>
      <c r="B448" s="1" t="s">
        <v>942</v>
      </c>
      <c r="C448" s="1" t="s">
        <v>30</v>
      </c>
      <c r="D448" s="1" t="s">
        <v>21</v>
      </c>
      <c r="E448" s="1" t="s">
        <v>12</v>
      </c>
      <c r="F448" s="1" t="s">
        <v>13</v>
      </c>
      <c r="G448" s="1" t="s">
        <v>23</v>
      </c>
      <c r="H448" s="1">
        <v>55</v>
      </c>
      <c r="I448" s="2">
        <v>37456</v>
      </c>
      <c r="J448" s="3">
        <v>77396</v>
      </c>
      <c r="K448" s="4">
        <v>0</v>
      </c>
      <c r="L448" s="1" t="s">
        <v>7</v>
      </c>
      <c r="M448" s="1" t="s">
        <v>43</v>
      </c>
      <c r="N448" s="2" t="s">
        <v>17</v>
      </c>
    </row>
    <row r="449" spans="1:14" x14ac:dyDescent="0.25">
      <c r="A449" s="5" t="s">
        <v>943</v>
      </c>
      <c r="B449" s="5" t="s">
        <v>944</v>
      </c>
      <c r="C449" s="5" t="s">
        <v>30</v>
      </c>
      <c r="D449" s="5" t="s">
        <v>21</v>
      </c>
      <c r="E449" s="5" t="s">
        <v>22</v>
      </c>
      <c r="F449" s="5" t="s">
        <v>5</v>
      </c>
      <c r="G449" s="5" t="s">
        <v>14</v>
      </c>
      <c r="H449" s="5">
        <v>63</v>
      </c>
      <c r="I449" s="6">
        <v>36525</v>
      </c>
      <c r="J449" s="7">
        <v>89523</v>
      </c>
      <c r="K449" s="8">
        <v>0</v>
      </c>
      <c r="L449" s="5" t="s">
        <v>7</v>
      </c>
      <c r="M449" s="5" t="s">
        <v>31</v>
      </c>
      <c r="N449" s="6" t="s">
        <v>17</v>
      </c>
    </row>
    <row r="450" spans="1:14" x14ac:dyDescent="0.25">
      <c r="A450" s="1" t="s">
        <v>945</v>
      </c>
      <c r="B450" s="1" t="s">
        <v>946</v>
      </c>
      <c r="C450" s="1" t="s">
        <v>194</v>
      </c>
      <c r="D450" s="1" t="s">
        <v>3</v>
      </c>
      <c r="E450" s="1" t="s">
        <v>36</v>
      </c>
      <c r="F450" s="1" t="s">
        <v>5</v>
      </c>
      <c r="G450" s="1" t="s">
        <v>14</v>
      </c>
      <c r="H450" s="1">
        <v>53</v>
      </c>
      <c r="I450" s="2">
        <v>40744</v>
      </c>
      <c r="J450" s="3">
        <v>86173</v>
      </c>
      <c r="K450" s="4">
        <v>0</v>
      </c>
      <c r="L450" s="1" t="s">
        <v>15</v>
      </c>
      <c r="M450" s="1" t="s">
        <v>16</v>
      </c>
      <c r="N450" s="2" t="s">
        <v>17</v>
      </c>
    </row>
    <row r="451" spans="1:14" x14ac:dyDescent="0.25">
      <c r="A451" s="5" t="s">
        <v>947</v>
      </c>
      <c r="B451" s="5" t="s">
        <v>948</v>
      </c>
      <c r="C451" s="5" t="s">
        <v>66</v>
      </c>
      <c r="D451" s="5" t="s">
        <v>35</v>
      </c>
      <c r="E451" s="5" t="s">
        <v>12</v>
      </c>
      <c r="F451" s="5" t="s">
        <v>5</v>
      </c>
      <c r="G451" s="5" t="s">
        <v>6</v>
      </c>
      <c r="H451" s="5">
        <v>54</v>
      </c>
      <c r="I451" s="6">
        <v>36757</v>
      </c>
      <c r="J451" s="7">
        <v>222224</v>
      </c>
      <c r="K451" s="8">
        <v>0.38</v>
      </c>
      <c r="L451" s="5" t="s">
        <v>7</v>
      </c>
      <c r="M451" s="5" t="s">
        <v>75</v>
      </c>
      <c r="N451" s="6" t="s">
        <v>17</v>
      </c>
    </row>
    <row r="452" spans="1:14" x14ac:dyDescent="0.25">
      <c r="A452" s="1" t="s">
        <v>949</v>
      </c>
      <c r="B452" s="1" t="s">
        <v>950</v>
      </c>
      <c r="C452" s="1" t="s">
        <v>2</v>
      </c>
      <c r="D452" s="1" t="s">
        <v>21</v>
      </c>
      <c r="E452" s="1" t="s">
        <v>4</v>
      </c>
      <c r="F452" s="1" t="s">
        <v>13</v>
      </c>
      <c r="G452" s="1" t="s">
        <v>14</v>
      </c>
      <c r="H452" s="1">
        <v>43</v>
      </c>
      <c r="I452" s="2">
        <v>44303</v>
      </c>
      <c r="J452" s="3">
        <v>146140</v>
      </c>
      <c r="K452" s="4">
        <v>0.15</v>
      </c>
      <c r="L452" s="1" t="s">
        <v>7</v>
      </c>
      <c r="M452" s="1" t="s">
        <v>8</v>
      </c>
      <c r="N452" s="2" t="s">
        <v>17</v>
      </c>
    </row>
    <row r="453" spans="1:14" x14ac:dyDescent="0.25">
      <c r="A453" s="5" t="s">
        <v>951</v>
      </c>
      <c r="B453" s="5" t="s">
        <v>952</v>
      </c>
      <c r="C453" s="5" t="s">
        <v>101</v>
      </c>
      <c r="D453" s="5" t="s">
        <v>56</v>
      </c>
      <c r="E453" s="5" t="s">
        <v>22</v>
      </c>
      <c r="F453" s="5" t="s">
        <v>5</v>
      </c>
      <c r="G453" s="5" t="s">
        <v>23</v>
      </c>
      <c r="H453" s="5">
        <v>64</v>
      </c>
      <c r="I453" s="6">
        <v>34505</v>
      </c>
      <c r="J453" s="7">
        <v>109456</v>
      </c>
      <c r="K453" s="8">
        <v>0.1</v>
      </c>
      <c r="L453" s="5" t="s">
        <v>7</v>
      </c>
      <c r="M453" s="5" t="s">
        <v>24</v>
      </c>
      <c r="N453" s="6" t="s">
        <v>17</v>
      </c>
    </row>
    <row r="454" spans="1:14" x14ac:dyDescent="0.25">
      <c r="A454" s="1" t="s">
        <v>953</v>
      </c>
      <c r="B454" s="1" t="s">
        <v>954</v>
      </c>
      <c r="C454" s="1" t="s">
        <v>20</v>
      </c>
      <c r="D454" s="1" t="s">
        <v>21</v>
      </c>
      <c r="E454" s="1" t="s">
        <v>4</v>
      </c>
      <c r="F454" s="1" t="s">
        <v>5</v>
      </c>
      <c r="G454" s="1" t="s">
        <v>72</v>
      </c>
      <c r="H454" s="1">
        <v>65</v>
      </c>
      <c r="I454" s="2">
        <v>39728</v>
      </c>
      <c r="J454" s="3">
        <v>170221</v>
      </c>
      <c r="K454" s="4">
        <v>0.15</v>
      </c>
      <c r="L454" s="1" t="s">
        <v>80</v>
      </c>
      <c r="M454" s="1" t="s">
        <v>81</v>
      </c>
      <c r="N454" s="2" t="s">
        <v>17</v>
      </c>
    </row>
    <row r="455" spans="1:14" x14ac:dyDescent="0.25">
      <c r="A455" s="5" t="s">
        <v>708</v>
      </c>
      <c r="B455" s="5" t="s">
        <v>955</v>
      </c>
      <c r="C455" s="5" t="s">
        <v>27</v>
      </c>
      <c r="D455" s="5" t="s">
        <v>3</v>
      </c>
      <c r="E455" s="5" t="s">
        <v>4</v>
      </c>
      <c r="F455" s="5" t="s">
        <v>5</v>
      </c>
      <c r="G455" s="5" t="s">
        <v>23</v>
      </c>
      <c r="H455" s="5">
        <v>42</v>
      </c>
      <c r="I455" s="6">
        <v>38777</v>
      </c>
      <c r="J455" s="7">
        <v>97433</v>
      </c>
      <c r="K455" s="8">
        <v>0.05</v>
      </c>
      <c r="L455" s="5" t="s">
        <v>7</v>
      </c>
      <c r="M455" s="5" t="s">
        <v>8</v>
      </c>
      <c r="N455" s="6">
        <v>42224</v>
      </c>
    </row>
    <row r="456" spans="1:14" x14ac:dyDescent="0.25">
      <c r="A456" s="1" t="s">
        <v>956</v>
      </c>
      <c r="B456" s="1" t="s">
        <v>957</v>
      </c>
      <c r="C456" s="1" t="s">
        <v>34</v>
      </c>
      <c r="D456" s="1" t="s">
        <v>35</v>
      </c>
      <c r="E456" s="1" t="s">
        <v>12</v>
      </c>
      <c r="F456" s="1" t="s">
        <v>13</v>
      </c>
      <c r="G456" s="1" t="s">
        <v>14</v>
      </c>
      <c r="H456" s="1">
        <v>35</v>
      </c>
      <c r="I456" s="2">
        <v>41516</v>
      </c>
      <c r="J456" s="3">
        <v>59646</v>
      </c>
      <c r="K456" s="4">
        <v>0</v>
      </c>
      <c r="L456" s="1" t="s">
        <v>15</v>
      </c>
      <c r="M456" s="1" t="s">
        <v>61</v>
      </c>
      <c r="N456" s="2" t="s">
        <v>17</v>
      </c>
    </row>
    <row r="457" spans="1:14" x14ac:dyDescent="0.25">
      <c r="A457" s="5" t="s">
        <v>958</v>
      </c>
      <c r="B457" s="5" t="s">
        <v>959</v>
      </c>
      <c r="C457" s="5" t="s">
        <v>20</v>
      </c>
      <c r="D457" s="5" t="s">
        <v>56</v>
      </c>
      <c r="E457" s="5" t="s">
        <v>22</v>
      </c>
      <c r="F457" s="5" t="s">
        <v>13</v>
      </c>
      <c r="G457" s="5" t="s">
        <v>14</v>
      </c>
      <c r="H457" s="5">
        <v>64</v>
      </c>
      <c r="I457" s="6">
        <v>34940</v>
      </c>
      <c r="J457" s="7">
        <v>158787</v>
      </c>
      <c r="K457" s="8">
        <v>0.18</v>
      </c>
      <c r="L457" s="5" t="s">
        <v>15</v>
      </c>
      <c r="M457" s="5" t="s">
        <v>121</v>
      </c>
      <c r="N457" s="6" t="s">
        <v>17</v>
      </c>
    </row>
    <row r="458" spans="1:14" x14ac:dyDescent="0.25">
      <c r="A458" s="1" t="s">
        <v>960</v>
      </c>
      <c r="B458" s="1" t="s">
        <v>961</v>
      </c>
      <c r="C458" s="1" t="s">
        <v>55</v>
      </c>
      <c r="D458" s="1" t="s">
        <v>56</v>
      </c>
      <c r="E458" s="1" t="s">
        <v>4</v>
      </c>
      <c r="F458" s="1" t="s">
        <v>13</v>
      </c>
      <c r="G458" s="1" t="s">
        <v>14</v>
      </c>
      <c r="H458" s="1">
        <v>55</v>
      </c>
      <c r="I458" s="2">
        <v>43219</v>
      </c>
      <c r="J458" s="3">
        <v>83378</v>
      </c>
      <c r="K458" s="4">
        <v>0</v>
      </c>
      <c r="L458" s="1" t="s">
        <v>15</v>
      </c>
      <c r="M458" s="1" t="s">
        <v>93</v>
      </c>
      <c r="N458" s="2" t="s">
        <v>17</v>
      </c>
    </row>
    <row r="459" spans="1:14" x14ac:dyDescent="0.25">
      <c r="A459" s="5" t="s">
        <v>962</v>
      </c>
      <c r="B459" s="5" t="s">
        <v>963</v>
      </c>
      <c r="C459" s="5" t="s">
        <v>30</v>
      </c>
      <c r="D459" s="5" t="s">
        <v>67</v>
      </c>
      <c r="E459" s="5" t="s">
        <v>36</v>
      </c>
      <c r="F459" s="5" t="s">
        <v>5</v>
      </c>
      <c r="G459" s="5" t="s">
        <v>72</v>
      </c>
      <c r="H459" s="5">
        <v>32</v>
      </c>
      <c r="I459" s="6">
        <v>41590</v>
      </c>
      <c r="J459" s="7">
        <v>88895</v>
      </c>
      <c r="K459" s="8">
        <v>0</v>
      </c>
      <c r="L459" s="5" t="s">
        <v>7</v>
      </c>
      <c r="M459" s="5" t="s">
        <v>24</v>
      </c>
      <c r="N459" s="6" t="s">
        <v>17</v>
      </c>
    </row>
    <row r="460" spans="1:14" x14ac:dyDescent="0.25">
      <c r="A460" s="1" t="s">
        <v>964</v>
      </c>
      <c r="B460" s="1" t="s">
        <v>965</v>
      </c>
      <c r="C460" s="1" t="s">
        <v>20</v>
      </c>
      <c r="D460" s="1" t="s">
        <v>67</v>
      </c>
      <c r="E460" s="1" t="s">
        <v>36</v>
      </c>
      <c r="F460" s="1" t="s">
        <v>13</v>
      </c>
      <c r="G460" s="1" t="s">
        <v>14</v>
      </c>
      <c r="H460" s="1">
        <v>45</v>
      </c>
      <c r="I460" s="2">
        <v>38332</v>
      </c>
      <c r="J460" s="3">
        <v>168846</v>
      </c>
      <c r="K460" s="4">
        <v>0.24</v>
      </c>
      <c r="L460" s="1" t="s">
        <v>15</v>
      </c>
      <c r="M460" s="1" t="s">
        <v>16</v>
      </c>
      <c r="N460" s="2" t="s">
        <v>17</v>
      </c>
    </row>
    <row r="461" spans="1:14" x14ac:dyDescent="0.25">
      <c r="A461" s="5" t="s">
        <v>966</v>
      </c>
      <c r="B461" s="5" t="s">
        <v>967</v>
      </c>
      <c r="C461" s="5" t="s">
        <v>171</v>
      </c>
      <c r="D461" s="5" t="s">
        <v>52</v>
      </c>
      <c r="E461" s="5" t="s">
        <v>4</v>
      </c>
      <c r="F461" s="5" t="s">
        <v>13</v>
      </c>
      <c r="G461" s="5" t="s">
        <v>14</v>
      </c>
      <c r="H461" s="5">
        <v>35</v>
      </c>
      <c r="I461" s="6">
        <v>40596</v>
      </c>
      <c r="J461" s="7">
        <v>43336</v>
      </c>
      <c r="K461" s="8">
        <v>0</v>
      </c>
      <c r="L461" s="5" t="s">
        <v>7</v>
      </c>
      <c r="M461" s="5" t="s">
        <v>47</v>
      </c>
      <c r="N461" s="6">
        <v>44024</v>
      </c>
    </row>
    <row r="462" spans="1:14" x14ac:dyDescent="0.25">
      <c r="A462" s="1" t="s">
        <v>968</v>
      </c>
      <c r="B462" s="1" t="s">
        <v>969</v>
      </c>
      <c r="C462" s="1" t="s">
        <v>2</v>
      </c>
      <c r="D462" s="1" t="s">
        <v>52</v>
      </c>
      <c r="E462" s="1" t="s">
        <v>36</v>
      </c>
      <c r="F462" s="1" t="s">
        <v>13</v>
      </c>
      <c r="G462" s="1" t="s">
        <v>72</v>
      </c>
      <c r="H462" s="1">
        <v>38</v>
      </c>
      <c r="I462" s="2">
        <v>40083</v>
      </c>
      <c r="J462" s="3">
        <v>127801</v>
      </c>
      <c r="K462" s="4">
        <v>0.15</v>
      </c>
      <c r="L462" s="1" t="s">
        <v>7</v>
      </c>
      <c r="M462" s="1" t="s">
        <v>31</v>
      </c>
      <c r="N462" s="2" t="s">
        <v>17</v>
      </c>
    </row>
    <row r="463" spans="1:14" x14ac:dyDescent="0.25">
      <c r="A463" s="5" t="s">
        <v>970</v>
      </c>
      <c r="B463" s="5" t="s">
        <v>971</v>
      </c>
      <c r="C463" s="5" t="s">
        <v>472</v>
      </c>
      <c r="D463" s="5" t="s">
        <v>3</v>
      </c>
      <c r="E463" s="5" t="s">
        <v>36</v>
      </c>
      <c r="F463" s="5" t="s">
        <v>13</v>
      </c>
      <c r="G463" s="5" t="s">
        <v>6</v>
      </c>
      <c r="H463" s="5">
        <v>54</v>
      </c>
      <c r="I463" s="6">
        <v>36617</v>
      </c>
      <c r="J463" s="7">
        <v>76352</v>
      </c>
      <c r="K463" s="8">
        <v>0</v>
      </c>
      <c r="L463" s="5" t="s">
        <v>7</v>
      </c>
      <c r="M463" s="5" t="s">
        <v>47</v>
      </c>
      <c r="N463" s="6" t="s">
        <v>17</v>
      </c>
    </row>
    <row r="464" spans="1:14" x14ac:dyDescent="0.25">
      <c r="A464" s="1" t="s">
        <v>972</v>
      </c>
      <c r="B464" s="1" t="s">
        <v>973</v>
      </c>
      <c r="C464" s="1" t="s">
        <v>66</v>
      </c>
      <c r="D464" s="1" t="s">
        <v>21</v>
      </c>
      <c r="E464" s="1" t="s">
        <v>36</v>
      </c>
      <c r="F464" s="1" t="s">
        <v>13</v>
      </c>
      <c r="G464" s="1" t="s">
        <v>23</v>
      </c>
      <c r="H464" s="1">
        <v>28</v>
      </c>
      <c r="I464" s="2">
        <v>43638</v>
      </c>
      <c r="J464" s="3">
        <v>250767</v>
      </c>
      <c r="K464" s="4">
        <v>0.38</v>
      </c>
      <c r="L464" s="1" t="s">
        <v>7</v>
      </c>
      <c r="M464" s="1" t="s">
        <v>8</v>
      </c>
      <c r="N464" s="2" t="s">
        <v>17</v>
      </c>
    </row>
    <row r="465" spans="1:14" x14ac:dyDescent="0.25">
      <c r="A465" s="5" t="s">
        <v>974</v>
      </c>
      <c r="B465" s="5" t="s">
        <v>975</v>
      </c>
      <c r="C465" s="5" t="s">
        <v>66</v>
      </c>
      <c r="D465" s="5" t="s">
        <v>67</v>
      </c>
      <c r="E465" s="5" t="s">
        <v>36</v>
      </c>
      <c r="F465" s="5" t="s">
        <v>13</v>
      </c>
      <c r="G465" s="5" t="s">
        <v>23</v>
      </c>
      <c r="H465" s="5">
        <v>26</v>
      </c>
      <c r="I465" s="6">
        <v>44101</v>
      </c>
      <c r="J465" s="7">
        <v>223055</v>
      </c>
      <c r="K465" s="8">
        <v>0.3</v>
      </c>
      <c r="L465" s="5" t="s">
        <v>7</v>
      </c>
      <c r="M465" s="5" t="s">
        <v>75</v>
      </c>
      <c r="N465" s="6" t="s">
        <v>17</v>
      </c>
    </row>
    <row r="466" spans="1:14" x14ac:dyDescent="0.25">
      <c r="A466" s="1" t="s">
        <v>976</v>
      </c>
      <c r="B466" s="1" t="s">
        <v>977</v>
      </c>
      <c r="C466" s="1" t="s">
        <v>20</v>
      </c>
      <c r="D466" s="1" t="s">
        <v>56</v>
      </c>
      <c r="E466" s="1" t="s">
        <v>36</v>
      </c>
      <c r="F466" s="1" t="s">
        <v>13</v>
      </c>
      <c r="G466" s="1" t="s">
        <v>72</v>
      </c>
      <c r="H466" s="1">
        <v>45</v>
      </c>
      <c r="I466" s="2">
        <v>39185</v>
      </c>
      <c r="J466" s="3">
        <v>189680</v>
      </c>
      <c r="K466" s="4">
        <v>0.23</v>
      </c>
      <c r="L466" s="1" t="s">
        <v>80</v>
      </c>
      <c r="M466" s="1" t="s">
        <v>205</v>
      </c>
      <c r="N466" s="2" t="s">
        <v>17</v>
      </c>
    </row>
    <row r="467" spans="1:14" x14ac:dyDescent="0.25">
      <c r="A467" s="5" t="s">
        <v>978</v>
      </c>
      <c r="B467" s="5" t="s">
        <v>979</v>
      </c>
      <c r="C467" s="5" t="s">
        <v>210</v>
      </c>
      <c r="D467" s="5" t="s">
        <v>56</v>
      </c>
      <c r="E467" s="5" t="s">
        <v>12</v>
      </c>
      <c r="F467" s="5" t="s">
        <v>13</v>
      </c>
      <c r="G467" s="5" t="s">
        <v>23</v>
      </c>
      <c r="H467" s="5">
        <v>57</v>
      </c>
      <c r="I467" s="6">
        <v>43299</v>
      </c>
      <c r="J467" s="7">
        <v>71167</v>
      </c>
      <c r="K467" s="8">
        <v>0</v>
      </c>
      <c r="L467" s="5" t="s">
        <v>7</v>
      </c>
      <c r="M467" s="5" t="s">
        <v>75</v>
      </c>
      <c r="N467" s="6" t="s">
        <v>17</v>
      </c>
    </row>
    <row r="468" spans="1:14" x14ac:dyDescent="0.25">
      <c r="A468" s="1" t="s">
        <v>980</v>
      </c>
      <c r="B468" s="1" t="s">
        <v>981</v>
      </c>
      <c r="C468" s="1" t="s">
        <v>11</v>
      </c>
      <c r="D468" s="1" t="s">
        <v>3</v>
      </c>
      <c r="E468" s="1" t="s">
        <v>22</v>
      </c>
      <c r="F468" s="1" t="s">
        <v>5</v>
      </c>
      <c r="G468" s="1" t="s">
        <v>23</v>
      </c>
      <c r="H468" s="1">
        <v>59</v>
      </c>
      <c r="I468" s="2">
        <v>40272</v>
      </c>
      <c r="J468" s="3">
        <v>76027</v>
      </c>
      <c r="K468" s="4">
        <v>0</v>
      </c>
      <c r="L468" s="1" t="s">
        <v>7</v>
      </c>
      <c r="M468" s="1" t="s">
        <v>8</v>
      </c>
      <c r="N468" s="2" t="s">
        <v>17</v>
      </c>
    </row>
    <row r="469" spans="1:14" x14ac:dyDescent="0.25">
      <c r="A469" s="5" t="s">
        <v>982</v>
      </c>
      <c r="B469" s="5" t="s">
        <v>983</v>
      </c>
      <c r="C469" s="5" t="s">
        <v>20</v>
      </c>
      <c r="D469" s="5" t="s">
        <v>56</v>
      </c>
      <c r="E469" s="5" t="s">
        <v>36</v>
      </c>
      <c r="F469" s="5" t="s">
        <v>13</v>
      </c>
      <c r="G469" s="5" t="s">
        <v>72</v>
      </c>
      <c r="H469" s="5">
        <v>48</v>
      </c>
      <c r="I469" s="6">
        <v>43809</v>
      </c>
      <c r="J469" s="7">
        <v>183113</v>
      </c>
      <c r="K469" s="8">
        <v>0.24</v>
      </c>
      <c r="L469" s="5" t="s">
        <v>80</v>
      </c>
      <c r="M469" s="5" t="s">
        <v>86</v>
      </c>
      <c r="N469" s="6" t="s">
        <v>17</v>
      </c>
    </row>
    <row r="470" spans="1:14" x14ac:dyDescent="0.25">
      <c r="A470" s="1" t="s">
        <v>984</v>
      </c>
      <c r="B470" s="1" t="s">
        <v>985</v>
      </c>
      <c r="C470" s="1" t="s">
        <v>111</v>
      </c>
      <c r="D470" s="1" t="s">
        <v>46</v>
      </c>
      <c r="E470" s="1" t="s">
        <v>12</v>
      </c>
      <c r="F470" s="1" t="s">
        <v>13</v>
      </c>
      <c r="G470" s="1" t="s">
        <v>6</v>
      </c>
      <c r="H470" s="1">
        <v>30</v>
      </c>
      <c r="I470" s="2">
        <v>44124</v>
      </c>
      <c r="J470" s="3">
        <v>67753</v>
      </c>
      <c r="K470" s="4">
        <v>0</v>
      </c>
      <c r="L470" s="1" t="s">
        <v>7</v>
      </c>
      <c r="M470" s="1" t="s">
        <v>31</v>
      </c>
      <c r="N470" s="2" t="s">
        <v>17</v>
      </c>
    </row>
    <row r="471" spans="1:14" x14ac:dyDescent="0.25">
      <c r="A471" s="5" t="s">
        <v>986</v>
      </c>
      <c r="B471" s="5" t="s">
        <v>987</v>
      </c>
      <c r="C471" s="5" t="s">
        <v>27</v>
      </c>
      <c r="D471" s="5" t="s">
        <v>3</v>
      </c>
      <c r="E471" s="5" t="s">
        <v>36</v>
      </c>
      <c r="F471" s="5" t="s">
        <v>13</v>
      </c>
      <c r="G471" s="5" t="s">
        <v>6</v>
      </c>
      <c r="H471" s="5">
        <v>31</v>
      </c>
      <c r="I471" s="6">
        <v>42656</v>
      </c>
      <c r="J471" s="7">
        <v>63744</v>
      </c>
      <c r="K471" s="8">
        <v>0.08</v>
      </c>
      <c r="L471" s="5" t="s">
        <v>7</v>
      </c>
      <c r="M471" s="5" t="s">
        <v>47</v>
      </c>
      <c r="N471" s="6" t="s">
        <v>17</v>
      </c>
    </row>
    <row r="472" spans="1:14" x14ac:dyDescent="0.25">
      <c r="A472" s="1" t="s">
        <v>328</v>
      </c>
      <c r="B472" s="1" t="s">
        <v>988</v>
      </c>
      <c r="C472" s="1" t="s">
        <v>96</v>
      </c>
      <c r="D472" s="1" t="s">
        <v>56</v>
      </c>
      <c r="E472" s="1" t="s">
        <v>12</v>
      </c>
      <c r="F472" s="1" t="s">
        <v>5</v>
      </c>
      <c r="G472" s="1" t="s">
        <v>14</v>
      </c>
      <c r="H472" s="1">
        <v>50</v>
      </c>
      <c r="I472" s="2">
        <v>37446</v>
      </c>
      <c r="J472" s="3">
        <v>92209</v>
      </c>
      <c r="K472" s="4">
        <v>0</v>
      </c>
      <c r="L472" s="1" t="s">
        <v>15</v>
      </c>
      <c r="M472" s="1" t="s">
        <v>61</v>
      </c>
      <c r="N472" s="2" t="s">
        <v>17</v>
      </c>
    </row>
    <row r="473" spans="1:14" x14ac:dyDescent="0.25">
      <c r="A473" s="5" t="s">
        <v>989</v>
      </c>
      <c r="B473" s="5" t="s">
        <v>990</v>
      </c>
      <c r="C473" s="5" t="s">
        <v>2</v>
      </c>
      <c r="D473" s="5" t="s">
        <v>35</v>
      </c>
      <c r="E473" s="5" t="s">
        <v>36</v>
      </c>
      <c r="F473" s="5" t="s">
        <v>13</v>
      </c>
      <c r="G473" s="5" t="s">
        <v>6</v>
      </c>
      <c r="H473" s="5">
        <v>51</v>
      </c>
      <c r="I473" s="6">
        <v>36770</v>
      </c>
      <c r="J473" s="7">
        <v>157487</v>
      </c>
      <c r="K473" s="8">
        <v>0.12</v>
      </c>
      <c r="L473" s="5" t="s">
        <v>7</v>
      </c>
      <c r="M473" s="5" t="s">
        <v>31</v>
      </c>
      <c r="N473" s="6" t="s">
        <v>17</v>
      </c>
    </row>
    <row r="474" spans="1:14" x14ac:dyDescent="0.25">
      <c r="A474" s="1" t="s">
        <v>991</v>
      </c>
      <c r="B474" s="1" t="s">
        <v>992</v>
      </c>
      <c r="C474" s="1" t="s">
        <v>30</v>
      </c>
      <c r="D474" s="1" t="s">
        <v>67</v>
      </c>
      <c r="E474" s="1" t="s">
        <v>4</v>
      </c>
      <c r="F474" s="1" t="s">
        <v>13</v>
      </c>
      <c r="G474" s="1" t="s">
        <v>72</v>
      </c>
      <c r="H474" s="1">
        <v>42</v>
      </c>
      <c r="I474" s="2">
        <v>42101</v>
      </c>
      <c r="J474" s="3">
        <v>99697</v>
      </c>
      <c r="K474" s="4">
        <v>0</v>
      </c>
      <c r="L474" s="1" t="s">
        <v>80</v>
      </c>
      <c r="M474" s="1" t="s">
        <v>86</v>
      </c>
      <c r="N474" s="2" t="s">
        <v>17</v>
      </c>
    </row>
    <row r="475" spans="1:14" x14ac:dyDescent="0.25">
      <c r="A475" s="5" t="s">
        <v>993</v>
      </c>
      <c r="B475" s="5" t="s">
        <v>994</v>
      </c>
      <c r="C475" s="5" t="s">
        <v>472</v>
      </c>
      <c r="D475" s="5" t="s">
        <v>3</v>
      </c>
      <c r="E475" s="5" t="s">
        <v>4</v>
      </c>
      <c r="F475" s="5" t="s">
        <v>13</v>
      </c>
      <c r="G475" s="5" t="s">
        <v>14</v>
      </c>
      <c r="H475" s="5">
        <v>45</v>
      </c>
      <c r="I475" s="6">
        <v>40235</v>
      </c>
      <c r="J475" s="7">
        <v>90770</v>
      </c>
      <c r="K475" s="8">
        <v>0</v>
      </c>
      <c r="L475" s="5" t="s">
        <v>7</v>
      </c>
      <c r="M475" s="5" t="s">
        <v>75</v>
      </c>
      <c r="N475" s="6" t="s">
        <v>17</v>
      </c>
    </row>
    <row r="476" spans="1:14" x14ac:dyDescent="0.25">
      <c r="A476" s="1" t="s">
        <v>995</v>
      </c>
      <c r="B476" s="1" t="s">
        <v>996</v>
      </c>
      <c r="C476" s="1" t="s">
        <v>42</v>
      </c>
      <c r="D476" s="1" t="s">
        <v>35</v>
      </c>
      <c r="E476" s="1" t="s">
        <v>22</v>
      </c>
      <c r="F476" s="1" t="s">
        <v>5</v>
      </c>
      <c r="G476" s="1" t="s">
        <v>14</v>
      </c>
      <c r="H476" s="1">
        <v>64</v>
      </c>
      <c r="I476" s="2">
        <v>38380</v>
      </c>
      <c r="J476" s="3">
        <v>55369</v>
      </c>
      <c r="K476" s="4">
        <v>0</v>
      </c>
      <c r="L476" s="1" t="s">
        <v>7</v>
      </c>
      <c r="M476" s="1" t="s">
        <v>31</v>
      </c>
      <c r="N476" s="2" t="s">
        <v>17</v>
      </c>
    </row>
    <row r="477" spans="1:14" x14ac:dyDescent="0.25">
      <c r="A477" s="5" t="s">
        <v>997</v>
      </c>
      <c r="B477" s="5" t="s">
        <v>998</v>
      </c>
      <c r="C477" s="5" t="s">
        <v>162</v>
      </c>
      <c r="D477" s="5" t="s">
        <v>56</v>
      </c>
      <c r="E477" s="5" t="s">
        <v>22</v>
      </c>
      <c r="F477" s="5" t="s">
        <v>5</v>
      </c>
      <c r="G477" s="5" t="s">
        <v>72</v>
      </c>
      <c r="H477" s="5">
        <v>59</v>
      </c>
      <c r="I477" s="6">
        <v>41898</v>
      </c>
      <c r="J477" s="7">
        <v>69578</v>
      </c>
      <c r="K477" s="8">
        <v>0</v>
      </c>
      <c r="L477" s="5" t="s">
        <v>80</v>
      </c>
      <c r="M477" s="5" t="s">
        <v>86</v>
      </c>
      <c r="N477" s="6" t="s">
        <v>17</v>
      </c>
    </row>
    <row r="478" spans="1:14" x14ac:dyDescent="0.25">
      <c r="A478" s="1" t="s">
        <v>999</v>
      </c>
      <c r="B478" s="1" t="s">
        <v>1000</v>
      </c>
      <c r="C478" s="1" t="s">
        <v>20</v>
      </c>
      <c r="D478" s="1" t="s">
        <v>46</v>
      </c>
      <c r="E478" s="1" t="s">
        <v>22</v>
      </c>
      <c r="F478" s="1" t="s">
        <v>13</v>
      </c>
      <c r="G478" s="1" t="s">
        <v>23</v>
      </c>
      <c r="H478" s="1">
        <v>41</v>
      </c>
      <c r="I478" s="2">
        <v>41429</v>
      </c>
      <c r="J478" s="3">
        <v>167526</v>
      </c>
      <c r="K478" s="4">
        <v>0.26</v>
      </c>
      <c r="L478" s="1" t="s">
        <v>7</v>
      </c>
      <c r="M478" s="1" t="s">
        <v>43</v>
      </c>
      <c r="N478" s="2" t="s">
        <v>17</v>
      </c>
    </row>
    <row r="479" spans="1:14" x14ac:dyDescent="0.25">
      <c r="A479" s="5" t="s">
        <v>1001</v>
      </c>
      <c r="B479" s="5" t="s">
        <v>1002</v>
      </c>
      <c r="C479" s="5" t="s">
        <v>162</v>
      </c>
      <c r="D479" s="5" t="s">
        <v>56</v>
      </c>
      <c r="E479" s="5" t="s">
        <v>22</v>
      </c>
      <c r="F479" s="5" t="s">
        <v>5</v>
      </c>
      <c r="G479" s="5" t="s">
        <v>72</v>
      </c>
      <c r="H479" s="5">
        <v>42</v>
      </c>
      <c r="I479" s="6">
        <v>44232</v>
      </c>
      <c r="J479" s="7">
        <v>65507</v>
      </c>
      <c r="K479" s="8">
        <v>0</v>
      </c>
      <c r="L479" s="5" t="s">
        <v>80</v>
      </c>
      <c r="M479" s="5" t="s">
        <v>81</v>
      </c>
      <c r="N479" s="6" t="s">
        <v>17</v>
      </c>
    </row>
    <row r="480" spans="1:14" x14ac:dyDescent="0.25">
      <c r="A480" s="1" t="s">
        <v>1003</v>
      </c>
      <c r="B480" s="1" t="s">
        <v>1004</v>
      </c>
      <c r="C480" s="1" t="s">
        <v>39</v>
      </c>
      <c r="D480" s="1" t="s">
        <v>21</v>
      </c>
      <c r="E480" s="1" t="s">
        <v>4</v>
      </c>
      <c r="F480" s="1" t="s">
        <v>13</v>
      </c>
      <c r="G480" s="1" t="s">
        <v>72</v>
      </c>
      <c r="H480" s="1">
        <v>54</v>
      </c>
      <c r="I480" s="2">
        <v>35913</v>
      </c>
      <c r="J480" s="3">
        <v>108268</v>
      </c>
      <c r="K480" s="4">
        <v>0.09</v>
      </c>
      <c r="L480" s="1" t="s">
        <v>80</v>
      </c>
      <c r="M480" s="1" t="s">
        <v>205</v>
      </c>
      <c r="N480" s="2">
        <v>38122</v>
      </c>
    </row>
    <row r="481" spans="1:14" x14ac:dyDescent="0.25">
      <c r="A481" s="5" t="s">
        <v>1005</v>
      </c>
      <c r="B481" s="5" t="s">
        <v>1006</v>
      </c>
      <c r="C481" s="5" t="s">
        <v>11</v>
      </c>
      <c r="D481" s="5" t="s">
        <v>3</v>
      </c>
      <c r="E481" s="5" t="s">
        <v>4</v>
      </c>
      <c r="F481" s="5" t="s">
        <v>13</v>
      </c>
      <c r="G481" s="5" t="s">
        <v>14</v>
      </c>
      <c r="H481" s="5">
        <v>37</v>
      </c>
      <c r="I481" s="6">
        <v>42405</v>
      </c>
      <c r="J481" s="7">
        <v>80055</v>
      </c>
      <c r="K481" s="8">
        <v>0</v>
      </c>
      <c r="L481" s="5" t="s">
        <v>15</v>
      </c>
      <c r="M481" s="5" t="s">
        <v>93</v>
      </c>
      <c r="N481" s="6" t="s">
        <v>17</v>
      </c>
    </row>
    <row r="482" spans="1:14" x14ac:dyDescent="0.25">
      <c r="A482" s="1" t="s">
        <v>1007</v>
      </c>
      <c r="B482" s="1" t="s">
        <v>1008</v>
      </c>
      <c r="C482" s="1" t="s">
        <v>30</v>
      </c>
      <c r="D482" s="1" t="s">
        <v>35</v>
      </c>
      <c r="E482" s="1" t="s">
        <v>4</v>
      </c>
      <c r="F482" s="1" t="s">
        <v>13</v>
      </c>
      <c r="G482" s="1" t="s">
        <v>72</v>
      </c>
      <c r="H482" s="1">
        <v>58</v>
      </c>
      <c r="I482" s="2">
        <v>39930</v>
      </c>
      <c r="J482" s="3">
        <v>76802</v>
      </c>
      <c r="K482" s="4">
        <v>0</v>
      </c>
      <c r="L482" s="1" t="s">
        <v>80</v>
      </c>
      <c r="M482" s="1" t="s">
        <v>81</v>
      </c>
      <c r="N482" s="2" t="s">
        <v>17</v>
      </c>
    </row>
    <row r="483" spans="1:14" x14ac:dyDescent="0.25">
      <c r="A483" s="5" t="s">
        <v>1009</v>
      </c>
      <c r="B483" s="5" t="s">
        <v>1010</v>
      </c>
      <c r="C483" s="5" t="s">
        <v>66</v>
      </c>
      <c r="D483" s="5" t="s">
        <v>35</v>
      </c>
      <c r="E483" s="5" t="s">
        <v>22</v>
      </c>
      <c r="F483" s="5" t="s">
        <v>13</v>
      </c>
      <c r="G483" s="5" t="s">
        <v>14</v>
      </c>
      <c r="H483" s="5">
        <v>47</v>
      </c>
      <c r="I483" s="6">
        <v>42696</v>
      </c>
      <c r="J483" s="7">
        <v>253249</v>
      </c>
      <c r="K483" s="8">
        <v>0.31</v>
      </c>
      <c r="L483" s="5" t="s">
        <v>7</v>
      </c>
      <c r="M483" s="5" t="s">
        <v>47</v>
      </c>
      <c r="N483" s="6" t="s">
        <v>17</v>
      </c>
    </row>
    <row r="484" spans="1:14" x14ac:dyDescent="0.25">
      <c r="A484" s="1" t="s">
        <v>141</v>
      </c>
      <c r="B484" s="1" t="s">
        <v>1011</v>
      </c>
      <c r="C484" s="1" t="s">
        <v>130</v>
      </c>
      <c r="D484" s="1" t="s">
        <v>52</v>
      </c>
      <c r="E484" s="1" t="s">
        <v>4</v>
      </c>
      <c r="F484" s="1" t="s">
        <v>5</v>
      </c>
      <c r="G484" s="1" t="s">
        <v>14</v>
      </c>
      <c r="H484" s="1">
        <v>60</v>
      </c>
      <c r="I484" s="2">
        <v>38667</v>
      </c>
      <c r="J484" s="3">
        <v>78388</v>
      </c>
      <c r="K484" s="4">
        <v>0</v>
      </c>
      <c r="L484" s="1" t="s">
        <v>15</v>
      </c>
      <c r="M484" s="1" t="s">
        <v>16</v>
      </c>
      <c r="N484" s="2" t="s">
        <v>17</v>
      </c>
    </row>
    <row r="485" spans="1:14" x14ac:dyDescent="0.25">
      <c r="A485" s="5" t="s">
        <v>527</v>
      </c>
      <c r="B485" s="5" t="s">
        <v>1012</v>
      </c>
      <c r="C485" s="5" t="s">
        <v>66</v>
      </c>
      <c r="D485" s="5" t="s">
        <v>3</v>
      </c>
      <c r="E485" s="5" t="s">
        <v>36</v>
      </c>
      <c r="F485" s="5" t="s">
        <v>13</v>
      </c>
      <c r="G485" s="5" t="s">
        <v>23</v>
      </c>
      <c r="H485" s="5">
        <v>38</v>
      </c>
      <c r="I485" s="6">
        <v>42543</v>
      </c>
      <c r="J485" s="7">
        <v>249870</v>
      </c>
      <c r="K485" s="8">
        <v>0.34</v>
      </c>
      <c r="L485" s="5" t="s">
        <v>7</v>
      </c>
      <c r="M485" s="5" t="s">
        <v>24</v>
      </c>
      <c r="N485" s="6" t="s">
        <v>17</v>
      </c>
    </row>
    <row r="486" spans="1:14" x14ac:dyDescent="0.25">
      <c r="A486" s="1" t="s">
        <v>729</v>
      </c>
      <c r="B486" s="1" t="s">
        <v>1013</v>
      </c>
      <c r="C486" s="1" t="s">
        <v>2</v>
      </c>
      <c r="D486" s="1" t="s">
        <v>67</v>
      </c>
      <c r="E486" s="1" t="s">
        <v>12</v>
      </c>
      <c r="F486" s="1" t="s">
        <v>13</v>
      </c>
      <c r="G486" s="1" t="s">
        <v>14</v>
      </c>
      <c r="H486" s="1">
        <v>63</v>
      </c>
      <c r="I486" s="2">
        <v>42064</v>
      </c>
      <c r="J486" s="3">
        <v>148321</v>
      </c>
      <c r="K486" s="4">
        <v>0.15</v>
      </c>
      <c r="L486" s="1" t="s">
        <v>15</v>
      </c>
      <c r="M486" s="1" t="s">
        <v>93</v>
      </c>
      <c r="N486" s="2" t="s">
        <v>17</v>
      </c>
    </row>
    <row r="487" spans="1:14" x14ac:dyDescent="0.25">
      <c r="A487" s="5" t="s">
        <v>1014</v>
      </c>
      <c r="B487" s="5" t="s">
        <v>1015</v>
      </c>
      <c r="C487" s="5" t="s">
        <v>449</v>
      </c>
      <c r="D487" s="5" t="s">
        <v>3</v>
      </c>
      <c r="E487" s="5" t="s">
        <v>36</v>
      </c>
      <c r="F487" s="5" t="s">
        <v>5</v>
      </c>
      <c r="G487" s="5" t="s">
        <v>14</v>
      </c>
      <c r="H487" s="5">
        <v>60</v>
      </c>
      <c r="I487" s="6">
        <v>38027</v>
      </c>
      <c r="J487" s="7">
        <v>90258</v>
      </c>
      <c r="K487" s="8">
        <v>0</v>
      </c>
      <c r="L487" s="5" t="s">
        <v>15</v>
      </c>
      <c r="M487" s="5" t="s">
        <v>16</v>
      </c>
      <c r="N487" s="6" t="s">
        <v>17</v>
      </c>
    </row>
    <row r="488" spans="1:14" x14ac:dyDescent="0.25">
      <c r="A488" s="1" t="s">
        <v>1016</v>
      </c>
      <c r="B488" s="1" t="s">
        <v>1017</v>
      </c>
      <c r="C488" s="1" t="s">
        <v>286</v>
      </c>
      <c r="D488" s="1" t="s">
        <v>3</v>
      </c>
      <c r="E488" s="1" t="s">
        <v>12</v>
      </c>
      <c r="F488" s="1" t="s">
        <v>5</v>
      </c>
      <c r="G488" s="1" t="s">
        <v>6</v>
      </c>
      <c r="H488" s="1">
        <v>42</v>
      </c>
      <c r="I488" s="2">
        <v>40593</v>
      </c>
      <c r="J488" s="3">
        <v>72486</v>
      </c>
      <c r="K488" s="4">
        <v>0</v>
      </c>
      <c r="L488" s="1" t="s">
        <v>7</v>
      </c>
      <c r="M488" s="1" t="s">
        <v>8</v>
      </c>
      <c r="N488" s="2" t="s">
        <v>17</v>
      </c>
    </row>
    <row r="489" spans="1:14" x14ac:dyDescent="0.25">
      <c r="A489" s="5" t="s">
        <v>1018</v>
      </c>
      <c r="B489" s="5" t="s">
        <v>1019</v>
      </c>
      <c r="C489" s="5" t="s">
        <v>30</v>
      </c>
      <c r="D489" s="5" t="s">
        <v>21</v>
      </c>
      <c r="E489" s="5" t="s">
        <v>36</v>
      </c>
      <c r="F489" s="5" t="s">
        <v>13</v>
      </c>
      <c r="G489" s="5" t="s">
        <v>72</v>
      </c>
      <c r="H489" s="5">
        <v>34</v>
      </c>
      <c r="I489" s="6">
        <v>41886</v>
      </c>
      <c r="J489" s="7">
        <v>95499</v>
      </c>
      <c r="K489" s="8">
        <v>0</v>
      </c>
      <c r="L489" s="5" t="s">
        <v>80</v>
      </c>
      <c r="M489" s="5" t="s">
        <v>205</v>
      </c>
      <c r="N489" s="6">
        <v>42958</v>
      </c>
    </row>
    <row r="490" spans="1:14" x14ac:dyDescent="0.25">
      <c r="A490" s="1" t="s">
        <v>1020</v>
      </c>
      <c r="B490" s="1" t="s">
        <v>1021</v>
      </c>
      <c r="C490" s="1" t="s">
        <v>30</v>
      </c>
      <c r="D490" s="1" t="s">
        <v>46</v>
      </c>
      <c r="E490" s="1" t="s">
        <v>4</v>
      </c>
      <c r="F490" s="1" t="s">
        <v>5</v>
      </c>
      <c r="G490" s="1" t="s">
        <v>72</v>
      </c>
      <c r="H490" s="1">
        <v>53</v>
      </c>
      <c r="I490" s="2">
        <v>38344</v>
      </c>
      <c r="J490" s="3">
        <v>90212</v>
      </c>
      <c r="K490" s="4">
        <v>0</v>
      </c>
      <c r="L490" s="1" t="s">
        <v>80</v>
      </c>
      <c r="M490" s="1" t="s">
        <v>205</v>
      </c>
      <c r="N490" s="2" t="s">
        <v>17</v>
      </c>
    </row>
    <row r="491" spans="1:14" x14ac:dyDescent="0.25">
      <c r="A491" s="5" t="s">
        <v>1022</v>
      </c>
      <c r="B491" s="5" t="s">
        <v>1023</v>
      </c>
      <c r="C491" s="5" t="s">
        <v>66</v>
      </c>
      <c r="D491" s="5" t="s">
        <v>67</v>
      </c>
      <c r="E491" s="5" t="s">
        <v>4</v>
      </c>
      <c r="F491" s="5" t="s">
        <v>13</v>
      </c>
      <c r="G491" s="5" t="s">
        <v>14</v>
      </c>
      <c r="H491" s="5">
        <v>39</v>
      </c>
      <c r="I491" s="6">
        <v>43804</v>
      </c>
      <c r="J491" s="7">
        <v>254057</v>
      </c>
      <c r="K491" s="8">
        <v>0.39</v>
      </c>
      <c r="L491" s="5" t="s">
        <v>15</v>
      </c>
      <c r="M491" s="5" t="s">
        <v>61</v>
      </c>
      <c r="N491" s="6" t="s">
        <v>17</v>
      </c>
    </row>
    <row r="492" spans="1:14" x14ac:dyDescent="0.25">
      <c r="A492" s="1" t="s">
        <v>1024</v>
      </c>
      <c r="B492" s="1" t="s">
        <v>1025</v>
      </c>
      <c r="C492" s="1" t="s">
        <v>171</v>
      </c>
      <c r="D492" s="1" t="s">
        <v>52</v>
      </c>
      <c r="E492" s="1" t="s">
        <v>12</v>
      </c>
      <c r="F492" s="1" t="s">
        <v>5</v>
      </c>
      <c r="G492" s="1" t="s">
        <v>72</v>
      </c>
      <c r="H492" s="1">
        <v>58</v>
      </c>
      <c r="I492" s="2">
        <v>40463</v>
      </c>
      <c r="J492" s="3">
        <v>43001</v>
      </c>
      <c r="K492" s="4">
        <v>0</v>
      </c>
      <c r="L492" s="1" t="s">
        <v>7</v>
      </c>
      <c r="M492" s="1" t="s">
        <v>47</v>
      </c>
      <c r="N492" s="2" t="s">
        <v>17</v>
      </c>
    </row>
    <row r="493" spans="1:14" x14ac:dyDescent="0.25">
      <c r="A493" s="5" t="s">
        <v>186</v>
      </c>
      <c r="B493" s="5" t="s">
        <v>1026</v>
      </c>
      <c r="C493" s="5" t="s">
        <v>27</v>
      </c>
      <c r="D493" s="5" t="s">
        <v>3</v>
      </c>
      <c r="E493" s="5" t="s">
        <v>12</v>
      </c>
      <c r="F493" s="5" t="s">
        <v>13</v>
      </c>
      <c r="G493" s="5" t="s">
        <v>72</v>
      </c>
      <c r="H493" s="5">
        <v>60</v>
      </c>
      <c r="I493" s="6">
        <v>36010</v>
      </c>
      <c r="J493" s="7">
        <v>85120</v>
      </c>
      <c r="K493" s="8">
        <v>0.09</v>
      </c>
      <c r="L493" s="5" t="s">
        <v>7</v>
      </c>
      <c r="M493" s="5" t="s">
        <v>8</v>
      </c>
      <c r="N493" s="6" t="s">
        <v>17</v>
      </c>
    </row>
    <row r="494" spans="1:14" x14ac:dyDescent="0.25">
      <c r="A494" s="1" t="s">
        <v>1027</v>
      </c>
      <c r="B494" s="1" t="s">
        <v>1028</v>
      </c>
      <c r="C494" s="1" t="s">
        <v>171</v>
      </c>
      <c r="D494" s="1" t="s">
        <v>52</v>
      </c>
      <c r="E494" s="1" t="s">
        <v>12</v>
      </c>
      <c r="F494" s="1" t="s">
        <v>13</v>
      </c>
      <c r="G494" s="1" t="s">
        <v>72</v>
      </c>
      <c r="H494" s="1">
        <v>34</v>
      </c>
      <c r="I494" s="2">
        <v>42219</v>
      </c>
      <c r="J494" s="3">
        <v>52200</v>
      </c>
      <c r="K494" s="4">
        <v>0</v>
      </c>
      <c r="L494" s="1" t="s">
        <v>7</v>
      </c>
      <c r="M494" s="1" t="s">
        <v>75</v>
      </c>
      <c r="N494" s="2" t="s">
        <v>17</v>
      </c>
    </row>
    <row r="495" spans="1:14" x14ac:dyDescent="0.25">
      <c r="A495" s="5" t="s">
        <v>1029</v>
      </c>
      <c r="B495" s="5" t="s">
        <v>1030</v>
      </c>
      <c r="C495" s="5" t="s">
        <v>2</v>
      </c>
      <c r="D495" s="5" t="s">
        <v>52</v>
      </c>
      <c r="E495" s="5" t="s">
        <v>36</v>
      </c>
      <c r="F495" s="5" t="s">
        <v>5</v>
      </c>
      <c r="G495" s="5" t="s">
        <v>23</v>
      </c>
      <c r="H495" s="5">
        <v>60</v>
      </c>
      <c r="I495" s="6">
        <v>39739</v>
      </c>
      <c r="J495" s="7">
        <v>150855</v>
      </c>
      <c r="K495" s="8">
        <v>0.11</v>
      </c>
      <c r="L495" s="5" t="s">
        <v>7</v>
      </c>
      <c r="M495" s="5" t="s">
        <v>31</v>
      </c>
      <c r="N495" s="6" t="s">
        <v>17</v>
      </c>
    </row>
    <row r="496" spans="1:14" x14ac:dyDescent="0.25">
      <c r="A496" s="1" t="s">
        <v>1031</v>
      </c>
      <c r="B496" s="1" t="s">
        <v>1032</v>
      </c>
      <c r="C496" s="1" t="s">
        <v>118</v>
      </c>
      <c r="D496" s="1" t="s">
        <v>3</v>
      </c>
      <c r="E496" s="1" t="s">
        <v>12</v>
      </c>
      <c r="F496" s="1" t="s">
        <v>5</v>
      </c>
      <c r="G496" s="1" t="s">
        <v>72</v>
      </c>
      <c r="H496" s="1">
        <v>53</v>
      </c>
      <c r="I496" s="2">
        <v>38188</v>
      </c>
      <c r="J496" s="3">
        <v>65702</v>
      </c>
      <c r="K496" s="4">
        <v>0</v>
      </c>
      <c r="L496" s="1" t="s">
        <v>7</v>
      </c>
      <c r="M496" s="1" t="s">
        <v>75</v>
      </c>
      <c r="N496" s="2" t="s">
        <v>17</v>
      </c>
    </row>
    <row r="497" spans="1:14" x14ac:dyDescent="0.25">
      <c r="A497" s="5" t="s">
        <v>1033</v>
      </c>
      <c r="B497" s="5" t="s">
        <v>1034</v>
      </c>
      <c r="C497" s="5" t="s">
        <v>20</v>
      </c>
      <c r="D497" s="5" t="s">
        <v>21</v>
      </c>
      <c r="E497" s="5" t="s">
        <v>36</v>
      </c>
      <c r="F497" s="5" t="s">
        <v>13</v>
      </c>
      <c r="G497" s="5" t="s">
        <v>14</v>
      </c>
      <c r="H497" s="5">
        <v>58</v>
      </c>
      <c r="I497" s="6">
        <v>39367</v>
      </c>
      <c r="J497" s="7">
        <v>162038</v>
      </c>
      <c r="K497" s="8">
        <v>0.24</v>
      </c>
      <c r="L497" s="5" t="s">
        <v>15</v>
      </c>
      <c r="M497" s="5" t="s">
        <v>16</v>
      </c>
      <c r="N497" s="6" t="s">
        <v>17</v>
      </c>
    </row>
    <row r="498" spans="1:14" x14ac:dyDescent="0.25">
      <c r="A498" s="1" t="s">
        <v>1035</v>
      </c>
      <c r="B498" s="1" t="s">
        <v>1036</v>
      </c>
      <c r="C498" s="1" t="s">
        <v>2</v>
      </c>
      <c r="D498" s="1" t="s">
        <v>67</v>
      </c>
      <c r="E498" s="1" t="s">
        <v>4</v>
      </c>
      <c r="F498" s="1" t="s">
        <v>5</v>
      </c>
      <c r="G498" s="1" t="s">
        <v>14</v>
      </c>
      <c r="H498" s="1">
        <v>25</v>
      </c>
      <c r="I498" s="2">
        <v>43930</v>
      </c>
      <c r="J498" s="3">
        <v>157057</v>
      </c>
      <c r="K498" s="4">
        <v>0.1</v>
      </c>
      <c r="L498" s="1" t="s">
        <v>7</v>
      </c>
      <c r="M498" s="1" t="s">
        <v>75</v>
      </c>
      <c r="N498" s="2" t="s">
        <v>17</v>
      </c>
    </row>
    <row r="499" spans="1:14" x14ac:dyDescent="0.25">
      <c r="A499" s="5" t="s">
        <v>1037</v>
      </c>
      <c r="B499" s="5" t="s">
        <v>1038</v>
      </c>
      <c r="C499" s="5" t="s">
        <v>39</v>
      </c>
      <c r="D499" s="5" t="s">
        <v>3</v>
      </c>
      <c r="E499" s="5" t="s">
        <v>4</v>
      </c>
      <c r="F499" s="5" t="s">
        <v>13</v>
      </c>
      <c r="G499" s="5" t="s">
        <v>23</v>
      </c>
      <c r="H499" s="5">
        <v>46</v>
      </c>
      <c r="I499" s="6">
        <v>44419</v>
      </c>
      <c r="J499" s="7">
        <v>127559</v>
      </c>
      <c r="K499" s="8">
        <v>0.1</v>
      </c>
      <c r="L499" s="5" t="s">
        <v>7</v>
      </c>
      <c r="M499" s="5" t="s">
        <v>47</v>
      </c>
      <c r="N499" s="6" t="s">
        <v>17</v>
      </c>
    </row>
    <row r="500" spans="1:14" x14ac:dyDescent="0.25">
      <c r="A500" s="1" t="s">
        <v>1039</v>
      </c>
      <c r="B500" s="1" t="s">
        <v>1040</v>
      </c>
      <c r="C500" s="1" t="s">
        <v>162</v>
      </c>
      <c r="D500" s="1" t="s">
        <v>56</v>
      </c>
      <c r="E500" s="1" t="s">
        <v>36</v>
      </c>
      <c r="F500" s="1" t="s">
        <v>5</v>
      </c>
      <c r="G500" s="1" t="s">
        <v>23</v>
      </c>
      <c r="H500" s="1">
        <v>39</v>
      </c>
      <c r="I500" s="2">
        <v>43536</v>
      </c>
      <c r="J500" s="3">
        <v>62644</v>
      </c>
      <c r="K500" s="4">
        <v>0</v>
      </c>
      <c r="L500" s="1" t="s">
        <v>7</v>
      </c>
      <c r="M500" s="1" t="s">
        <v>8</v>
      </c>
      <c r="N500" s="2" t="s">
        <v>17</v>
      </c>
    </row>
    <row r="501" spans="1:14" x14ac:dyDescent="0.25">
      <c r="A501" s="5" t="s">
        <v>1041</v>
      </c>
      <c r="B501" s="5" t="s">
        <v>1042</v>
      </c>
      <c r="C501" s="5" t="s">
        <v>235</v>
      </c>
      <c r="D501" s="5" t="s">
        <v>3</v>
      </c>
      <c r="E501" s="5" t="s">
        <v>12</v>
      </c>
      <c r="F501" s="5" t="s">
        <v>13</v>
      </c>
      <c r="G501" s="5" t="s">
        <v>14</v>
      </c>
      <c r="H501" s="5">
        <v>50</v>
      </c>
      <c r="I501" s="6">
        <v>36956</v>
      </c>
      <c r="J501" s="7">
        <v>73907</v>
      </c>
      <c r="K501" s="8">
        <v>0</v>
      </c>
      <c r="L501" s="5" t="s">
        <v>15</v>
      </c>
      <c r="M501" s="5" t="s">
        <v>61</v>
      </c>
      <c r="N501" s="6" t="s">
        <v>17</v>
      </c>
    </row>
    <row r="502" spans="1:14" x14ac:dyDescent="0.25">
      <c r="A502" s="1" t="s">
        <v>1043</v>
      </c>
      <c r="B502" s="1" t="s">
        <v>1044</v>
      </c>
      <c r="C502" s="1" t="s">
        <v>30</v>
      </c>
      <c r="D502" s="1" t="s">
        <v>46</v>
      </c>
      <c r="E502" s="1" t="s">
        <v>12</v>
      </c>
      <c r="F502" s="1" t="s">
        <v>5</v>
      </c>
      <c r="G502" s="1" t="s">
        <v>23</v>
      </c>
      <c r="H502" s="1">
        <v>56</v>
      </c>
      <c r="I502" s="2">
        <v>43169</v>
      </c>
      <c r="J502" s="3">
        <v>90040</v>
      </c>
      <c r="K502" s="4">
        <v>0</v>
      </c>
      <c r="L502" s="1" t="s">
        <v>7</v>
      </c>
      <c r="M502" s="1" t="s">
        <v>24</v>
      </c>
      <c r="N502" s="2" t="s">
        <v>17</v>
      </c>
    </row>
    <row r="503" spans="1:14" x14ac:dyDescent="0.25">
      <c r="A503" s="5" t="s">
        <v>1045</v>
      </c>
      <c r="B503" s="5" t="s">
        <v>1046</v>
      </c>
      <c r="C503" s="5" t="s">
        <v>264</v>
      </c>
      <c r="D503" s="5" t="s">
        <v>56</v>
      </c>
      <c r="E503" s="5" t="s">
        <v>12</v>
      </c>
      <c r="F503" s="5" t="s">
        <v>5</v>
      </c>
      <c r="G503" s="5" t="s">
        <v>72</v>
      </c>
      <c r="H503" s="5">
        <v>30</v>
      </c>
      <c r="I503" s="6">
        <v>42516</v>
      </c>
      <c r="J503" s="7">
        <v>91134</v>
      </c>
      <c r="K503" s="8">
        <v>0</v>
      </c>
      <c r="L503" s="5" t="s">
        <v>80</v>
      </c>
      <c r="M503" s="5" t="s">
        <v>205</v>
      </c>
      <c r="N503" s="6" t="s">
        <v>17</v>
      </c>
    </row>
    <row r="504" spans="1:14" x14ac:dyDescent="0.25">
      <c r="A504" s="1" t="s">
        <v>1047</v>
      </c>
      <c r="B504" s="1" t="s">
        <v>1048</v>
      </c>
      <c r="C504" s="1" t="s">
        <v>66</v>
      </c>
      <c r="D504" s="1" t="s">
        <v>52</v>
      </c>
      <c r="E504" s="1" t="s">
        <v>22</v>
      </c>
      <c r="F504" s="1" t="s">
        <v>5</v>
      </c>
      <c r="G504" s="1" t="s">
        <v>14</v>
      </c>
      <c r="H504" s="1">
        <v>45</v>
      </c>
      <c r="I504" s="2">
        <v>44461</v>
      </c>
      <c r="J504" s="3">
        <v>201396</v>
      </c>
      <c r="K504" s="4">
        <v>0.32</v>
      </c>
      <c r="L504" s="1" t="s">
        <v>7</v>
      </c>
      <c r="M504" s="1" t="s">
        <v>43</v>
      </c>
      <c r="N504" s="2" t="s">
        <v>17</v>
      </c>
    </row>
    <row r="505" spans="1:14" x14ac:dyDescent="0.25">
      <c r="A505" s="5" t="s">
        <v>1049</v>
      </c>
      <c r="B505" s="5" t="s">
        <v>1050</v>
      </c>
      <c r="C505" s="5" t="s">
        <v>42</v>
      </c>
      <c r="D505" s="5" t="s">
        <v>46</v>
      </c>
      <c r="E505" s="5" t="s">
        <v>36</v>
      </c>
      <c r="F505" s="5" t="s">
        <v>5</v>
      </c>
      <c r="G505" s="5" t="s">
        <v>14</v>
      </c>
      <c r="H505" s="5">
        <v>55</v>
      </c>
      <c r="I505" s="6">
        <v>40899</v>
      </c>
      <c r="J505" s="7">
        <v>54733</v>
      </c>
      <c r="K505" s="8">
        <v>0</v>
      </c>
      <c r="L505" s="5" t="s">
        <v>15</v>
      </c>
      <c r="M505" s="5" t="s">
        <v>16</v>
      </c>
      <c r="N505" s="6" t="s">
        <v>17</v>
      </c>
    </row>
    <row r="506" spans="1:14" x14ac:dyDescent="0.25">
      <c r="A506" s="1" t="s">
        <v>1051</v>
      </c>
      <c r="B506" s="1" t="s">
        <v>1052</v>
      </c>
      <c r="C506" s="1" t="s">
        <v>286</v>
      </c>
      <c r="D506" s="1" t="s">
        <v>3</v>
      </c>
      <c r="E506" s="1" t="s">
        <v>36</v>
      </c>
      <c r="F506" s="1" t="s">
        <v>13</v>
      </c>
      <c r="G506" s="1" t="s">
        <v>6</v>
      </c>
      <c r="H506" s="1">
        <v>28</v>
      </c>
      <c r="I506" s="2">
        <v>43633</v>
      </c>
      <c r="J506" s="3">
        <v>65341</v>
      </c>
      <c r="K506" s="4">
        <v>0</v>
      </c>
      <c r="L506" s="1" t="s">
        <v>7</v>
      </c>
      <c r="M506" s="1" t="s">
        <v>43</v>
      </c>
      <c r="N506" s="2">
        <v>44662</v>
      </c>
    </row>
    <row r="507" spans="1:14" x14ac:dyDescent="0.25">
      <c r="A507" s="5" t="s">
        <v>1053</v>
      </c>
      <c r="B507" s="5" t="s">
        <v>1054</v>
      </c>
      <c r="C507" s="5" t="s">
        <v>2</v>
      </c>
      <c r="D507" s="5" t="s">
        <v>21</v>
      </c>
      <c r="E507" s="5" t="s">
        <v>36</v>
      </c>
      <c r="F507" s="5" t="s">
        <v>5</v>
      </c>
      <c r="G507" s="5" t="s">
        <v>6</v>
      </c>
      <c r="H507" s="5">
        <v>59</v>
      </c>
      <c r="I507" s="6">
        <v>43400</v>
      </c>
      <c r="J507" s="7">
        <v>139208</v>
      </c>
      <c r="K507" s="8">
        <v>0.11</v>
      </c>
      <c r="L507" s="5" t="s">
        <v>7</v>
      </c>
      <c r="M507" s="5" t="s">
        <v>47</v>
      </c>
      <c r="N507" s="6" t="s">
        <v>17</v>
      </c>
    </row>
    <row r="508" spans="1:14" x14ac:dyDescent="0.25">
      <c r="A508" s="1" t="s">
        <v>1055</v>
      </c>
      <c r="B508" s="1" t="s">
        <v>1056</v>
      </c>
      <c r="C508" s="1" t="s">
        <v>30</v>
      </c>
      <c r="D508" s="1" t="s">
        <v>35</v>
      </c>
      <c r="E508" s="1" t="s">
        <v>22</v>
      </c>
      <c r="F508" s="1" t="s">
        <v>13</v>
      </c>
      <c r="G508" s="1" t="s">
        <v>14</v>
      </c>
      <c r="H508" s="1">
        <v>63</v>
      </c>
      <c r="I508" s="2">
        <v>43171</v>
      </c>
      <c r="J508" s="3">
        <v>73200</v>
      </c>
      <c r="K508" s="4">
        <v>0</v>
      </c>
      <c r="L508" s="1" t="s">
        <v>15</v>
      </c>
      <c r="M508" s="1" t="s">
        <v>61</v>
      </c>
      <c r="N508" s="2" t="s">
        <v>17</v>
      </c>
    </row>
    <row r="509" spans="1:14" x14ac:dyDescent="0.25">
      <c r="A509" s="5" t="s">
        <v>1057</v>
      </c>
      <c r="B509" s="5" t="s">
        <v>1058</v>
      </c>
      <c r="C509" s="5" t="s">
        <v>39</v>
      </c>
      <c r="D509" s="5" t="s">
        <v>46</v>
      </c>
      <c r="E509" s="5" t="s">
        <v>22</v>
      </c>
      <c r="F509" s="5" t="s">
        <v>5</v>
      </c>
      <c r="G509" s="5" t="s">
        <v>72</v>
      </c>
      <c r="H509" s="5">
        <v>46</v>
      </c>
      <c r="I509" s="6">
        <v>40292</v>
      </c>
      <c r="J509" s="7">
        <v>102636</v>
      </c>
      <c r="K509" s="8">
        <v>0.06</v>
      </c>
      <c r="L509" s="5" t="s">
        <v>7</v>
      </c>
      <c r="M509" s="5" t="s">
        <v>8</v>
      </c>
      <c r="N509" s="6" t="s">
        <v>17</v>
      </c>
    </row>
    <row r="510" spans="1:14" x14ac:dyDescent="0.25">
      <c r="A510" s="1" t="s">
        <v>1059</v>
      </c>
      <c r="B510" s="1" t="s">
        <v>1060</v>
      </c>
      <c r="C510" s="1" t="s">
        <v>281</v>
      </c>
      <c r="D510" s="1" t="s">
        <v>35</v>
      </c>
      <c r="E510" s="1" t="s">
        <v>22</v>
      </c>
      <c r="F510" s="1" t="s">
        <v>5</v>
      </c>
      <c r="G510" s="1" t="s">
        <v>72</v>
      </c>
      <c r="H510" s="1">
        <v>26</v>
      </c>
      <c r="I510" s="2">
        <v>44236</v>
      </c>
      <c r="J510" s="3">
        <v>87427</v>
      </c>
      <c r="K510" s="4">
        <v>0</v>
      </c>
      <c r="L510" s="1" t="s">
        <v>80</v>
      </c>
      <c r="M510" s="1" t="s">
        <v>205</v>
      </c>
      <c r="N510" s="2" t="s">
        <v>17</v>
      </c>
    </row>
    <row r="511" spans="1:14" x14ac:dyDescent="0.25">
      <c r="A511" s="5" t="s">
        <v>1061</v>
      </c>
      <c r="B511" s="5" t="s">
        <v>1062</v>
      </c>
      <c r="C511" s="5" t="s">
        <v>106</v>
      </c>
      <c r="D511" s="5" t="s">
        <v>3</v>
      </c>
      <c r="E511" s="5" t="s">
        <v>4</v>
      </c>
      <c r="F511" s="5" t="s">
        <v>13</v>
      </c>
      <c r="G511" s="5" t="s">
        <v>23</v>
      </c>
      <c r="H511" s="5">
        <v>45</v>
      </c>
      <c r="I511" s="6">
        <v>43248</v>
      </c>
      <c r="J511" s="7">
        <v>49219</v>
      </c>
      <c r="K511" s="8">
        <v>0</v>
      </c>
      <c r="L511" s="5" t="s">
        <v>7</v>
      </c>
      <c r="M511" s="5" t="s">
        <v>75</v>
      </c>
      <c r="N511" s="6" t="s">
        <v>17</v>
      </c>
    </row>
    <row r="512" spans="1:14" x14ac:dyDescent="0.25">
      <c r="A512" s="1" t="s">
        <v>1063</v>
      </c>
      <c r="B512" s="1" t="s">
        <v>611</v>
      </c>
      <c r="C512" s="1" t="s">
        <v>39</v>
      </c>
      <c r="D512" s="1" t="s">
        <v>21</v>
      </c>
      <c r="E512" s="1" t="s">
        <v>12</v>
      </c>
      <c r="F512" s="1" t="s">
        <v>13</v>
      </c>
      <c r="G512" s="1" t="s">
        <v>14</v>
      </c>
      <c r="H512" s="1">
        <v>50</v>
      </c>
      <c r="I512" s="2">
        <v>43239</v>
      </c>
      <c r="J512" s="3">
        <v>106437</v>
      </c>
      <c r="K512" s="4">
        <v>7.0000000000000007E-2</v>
      </c>
      <c r="L512" s="1" t="s">
        <v>15</v>
      </c>
      <c r="M512" s="1" t="s">
        <v>16</v>
      </c>
      <c r="N512" s="2" t="s">
        <v>17</v>
      </c>
    </row>
    <row r="513" spans="1:14" x14ac:dyDescent="0.25">
      <c r="A513" s="5" t="s">
        <v>1064</v>
      </c>
      <c r="B513" s="5" t="s">
        <v>1065</v>
      </c>
      <c r="C513" s="5" t="s">
        <v>111</v>
      </c>
      <c r="D513" s="5" t="s">
        <v>21</v>
      </c>
      <c r="E513" s="5" t="s">
        <v>12</v>
      </c>
      <c r="F513" s="5" t="s">
        <v>13</v>
      </c>
      <c r="G513" s="5" t="s">
        <v>72</v>
      </c>
      <c r="H513" s="5">
        <v>46</v>
      </c>
      <c r="I513" s="6">
        <v>42129</v>
      </c>
      <c r="J513" s="7">
        <v>64364</v>
      </c>
      <c r="K513" s="8">
        <v>0</v>
      </c>
      <c r="L513" s="5" t="s">
        <v>80</v>
      </c>
      <c r="M513" s="5" t="s">
        <v>205</v>
      </c>
      <c r="N513" s="6" t="s">
        <v>17</v>
      </c>
    </row>
    <row r="514" spans="1:14" x14ac:dyDescent="0.25">
      <c r="A514" s="1" t="s">
        <v>1066</v>
      </c>
      <c r="B514" s="1" t="s">
        <v>1067</v>
      </c>
      <c r="C514" s="1" t="s">
        <v>20</v>
      </c>
      <c r="D514" s="1" t="s">
        <v>52</v>
      </c>
      <c r="E514" s="1" t="s">
        <v>12</v>
      </c>
      <c r="F514" s="1" t="s">
        <v>13</v>
      </c>
      <c r="G514" s="1" t="s">
        <v>23</v>
      </c>
      <c r="H514" s="1">
        <v>50</v>
      </c>
      <c r="I514" s="2">
        <v>44486</v>
      </c>
      <c r="J514" s="3">
        <v>172180</v>
      </c>
      <c r="K514" s="4">
        <v>0.3</v>
      </c>
      <c r="L514" s="1" t="s">
        <v>7</v>
      </c>
      <c r="M514" s="1" t="s">
        <v>75</v>
      </c>
      <c r="N514" s="2" t="s">
        <v>17</v>
      </c>
    </row>
    <row r="515" spans="1:14" x14ac:dyDescent="0.25">
      <c r="A515" s="5" t="s">
        <v>1068</v>
      </c>
      <c r="B515" s="5" t="s">
        <v>1069</v>
      </c>
      <c r="C515" s="5" t="s">
        <v>30</v>
      </c>
      <c r="D515" s="5" t="s">
        <v>35</v>
      </c>
      <c r="E515" s="5" t="s">
        <v>12</v>
      </c>
      <c r="F515" s="5" t="s">
        <v>5</v>
      </c>
      <c r="G515" s="5" t="s">
        <v>72</v>
      </c>
      <c r="H515" s="5">
        <v>33</v>
      </c>
      <c r="I515" s="6">
        <v>41043</v>
      </c>
      <c r="J515" s="7">
        <v>88343</v>
      </c>
      <c r="K515" s="8">
        <v>0</v>
      </c>
      <c r="L515" s="5" t="s">
        <v>80</v>
      </c>
      <c r="M515" s="5" t="s">
        <v>86</v>
      </c>
      <c r="N515" s="6" t="s">
        <v>17</v>
      </c>
    </row>
    <row r="516" spans="1:14" x14ac:dyDescent="0.25">
      <c r="A516" s="1" t="s">
        <v>1070</v>
      </c>
      <c r="B516" s="1" t="s">
        <v>1071</v>
      </c>
      <c r="C516" s="1" t="s">
        <v>359</v>
      </c>
      <c r="D516" s="1" t="s">
        <v>3</v>
      </c>
      <c r="E516" s="1" t="s">
        <v>22</v>
      </c>
      <c r="F516" s="1" t="s">
        <v>13</v>
      </c>
      <c r="G516" s="1" t="s">
        <v>72</v>
      </c>
      <c r="H516" s="1">
        <v>57</v>
      </c>
      <c r="I516" s="2">
        <v>41830</v>
      </c>
      <c r="J516" s="3">
        <v>66649</v>
      </c>
      <c r="K516" s="4">
        <v>0</v>
      </c>
      <c r="L516" s="1" t="s">
        <v>80</v>
      </c>
      <c r="M516" s="1" t="s">
        <v>86</v>
      </c>
      <c r="N516" s="2" t="s">
        <v>17</v>
      </c>
    </row>
    <row r="517" spans="1:14" x14ac:dyDescent="0.25">
      <c r="A517" s="5" t="s">
        <v>145</v>
      </c>
      <c r="B517" s="5" t="s">
        <v>1072</v>
      </c>
      <c r="C517" s="5" t="s">
        <v>39</v>
      </c>
      <c r="D517" s="5" t="s">
        <v>21</v>
      </c>
      <c r="E517" s="5" t="s">
        <v>36</v>
      </c>
      <c r="F517" s="5" t="s">
        <v>5</v>
      </c>
      <c r="G517" s="5" t="s">
        <v>23</v>
      </c>
      <c r="H517" s="5">
        <v>48</v>
      </c>
      <c r="I517" s="6">
        <v>36272</v>
      </c>
      <c r="J517" s="7">
        <v>102847</v>
      </c>
      <c r="K517" s="8">
        <v>0.05</v>
      </c>
      <c r="L517" s="5" t="s">
        <v>7</v>
      </c>
      <c r="M517" s="5" t="s">
        <v>24</v>
      </c>
      <c r="N517" s="6" t="s">
        <v>17</v>
      </c>
    </row>
    <row r="518" spans="1:14" x14ac:dyDescent="0.25">
      <c r="A518" s="1" t="s">
        <v>1073</v>
      </c>
      <c r="B518" s="1" t="s">
        <v>1074</v>
      </c>
      <c r="C518" s="1" t="s">
        <v>2</v>
      </c>
      <c r="D518" s="1" t="s">
        <v>21</v>
      </c>
      <c r="E518" s="1" t="s">
        <v>12</v>
      </c>
      <c r="F518" s="1" t="s">
        <v>13</v>
      </c>
      <c r="G518" s="1" t="s">
        <v>72</v>
      </c>
      <c r="H518" s="1">
        <v>46</v>
      </c>
      <c r="I518" s="2">
        <v>40378</v>
      </c>
      <c r="J518" s="3">
        <v>134881</v>
      </c>
      <c r="K518" s="4">
        <v>0.15</v>
      </c>
      <c r="L518" s="1" t="s">
        <v>80</v>
      </c>
      <c r="M518" s="1" t="s">
        <v>81</v>
      </c>
      <c r="N518" s="2" t="s">
        <v>17</v>
      </c>
    </row>
    <row r="519" spans="1:14" x14ac:dyDescent="0.25">
      <c r="A519" s="5" t="s">
        <v>1075</v>
      </c>
      <c r="B519" s="5" t="s">
        <v>1076</v>
      </c>
      <c r="C519" s="5" t="s">
        <v>111</v>
      </c>
      <c r="D519" s="5" t="s">
        <v>67</v>
      </c>
      <c r="E519" s="5" t="s">
        <v>12</v>
      </c>
      <c r="F519" s="5" t="s">
        <v>13</v>
      </c>
      <c r="G519" s="5" t="s">
        <v>14</v>
      </c>
      <c r="H519" s="5">
        <v>52</v>
      </c>
      <c r="I519" s="6">
        <v>36303</v>
      </c>
      <c r="J519" s="7">
        <v>68807</v>
      </c>
      <c r="K519" s="8">
        <v>0</v>
      </c>
      <c r="L519" s="5" t="s">
        <v>15</v>
      </c>
      <c r="M519" s="5" t="s">
        <v>121</v>
      </c>
      <c r="N519" s="6">
        <v>42338</v>
      </c>
    </row>
    <row r="520" spans="1:14" x14ac:dyDescent="0.25">
      <c r="A520" s="1" t="s">
        <v>1077</v>
      </c>
      <c r="B520" s="1" t="s">
        <v>1078</v>
      </c>
      <c r="C520" s="1" t="s">
        <v>66</v>
      </c>
      <c r="D520" s="1" t="s">
        <v>3</v>
      </c>
      <c r="E520" s="1" t="s">
        <v>12</v>
      </c>
      <c r="F520" s="1" t="s">
        <v>13</v>
      </c>
      <c r="G520" s="1" t="s">
        <v>23</v>
      </c>
      <c r="H520" s="1">
        <v>56</v>
      </c>
      <c r="I520" s="2">
        <v>38866</v>
      </c>
      <c r="J520" s="3">
        <v>228822</v>
      </c>
      <c r="K520" s="4">
        <v>0.36</v>
      </c>
      <c r="L520" s="1" t="s">
        <v>7</v>
      </c>
      <c r="M520" s="1" t="s">
        <v>43</v>
      </c>
      <c r="N520" s="2" t="s">
        <v>17</v>
      </c>
    </row>
    <row r="521" spans="1:14" x14ac:dyDescent="0.25">
      <c r="A521" s="5" t="s">
        <v>1079</v>
      </c>
      <c r="B521" s="5" t="s">
        <v>1080</v>
      </c>
      <c r="C521" s="5" t="s">
        <v>42</v>
      </c>
      <c r="D521" s="5" t="s">
        <v>67</v>
      </c>
      <c r="E521" s="5" t="s">
        <v>12</v>
      </c>
      <c r="F521" s="5" t="s">
        <v>13</v>
      </c>
      <c r="G521" s="5" t="s">
        <v>23</v>
      </c>
      <c r="H521" s="5">
        <v>28</v>
      </c>
      <c r="I521" s="6">
        <v>44395</v>
      </c>
      <c r="J521" s="7">
        <v>43391</v>
      </c>
      <c r="K521" s="8">
        <v>0</v>
      </c>
      <c r="L521" s="5" t="s">
        <v>7</v>
      </c>
      <c r="M521" s="5" t="s">
        <v>75</v>
      </c>
      <c r="N521" s="6" t="s">
        <v>17</v>
      </c>
    </row>
    <row r="522" spans="1:14" x14ac:dyDescent="0.25">
      <c r="A522" s="1" t="s">
        <v>1081</v>
      </c>
      <c r="B522" s="1" t="s">
        <v>1082</v>
      </c>
      <c r="C522" s="1" t="s">
        <v>96</v>
      </c>
      <c r="D522" s="1" t="s">
        <v>56</v>
      </c>
      <c r="E522" s="1" t="s">
        <v>22</v>
      </c>
      <c r="F522" s="1" t="s">
        <v>13</v>
      </c>
      <c r="G522" s="1" t="s">
        <v>14</v>
      </c>
      <c r="H522" s="1">
        <v>29</v>
      </c>
      <c r="I522" s="2">
        <v>44515</v>
      </c>
      <c r="J522" s="3">
        <v>91782</v>
      </c>
      <c r="K522" s="4">
        <v>0</v>
      </c>
      <c r="L522" s="1" t="s">
        <v>15</v>
      </c>
      <c r="M522" s="1" t="s">
        <v>16</v>
      </c>
      <c r="N522" s="2" t="s">
        <v>17</v>
      </c>
    </row>
    <row r="523" spans="1:14" x14ac:dyDescent="0.25">
      <c r="A523" s="5" t="s">
        <v>1083</v>
      </c>
      <c r="B523" s="5" t="s">
        <v>1084</v>
      </c>
      <c r="C523" s="5" t="s">
        <v>66</v>
      </c>
      <c r="D523" s="5" t="s">
        <v>67</v>
      </c>
      <c r="E523" s="5" t="s">
        <v>36</v>
      </c>
      <c r="F523" s="5" t="s">
        <v>5</v>
      </c>
      <c r="G523" s="5" t="s">
        <v>14</v>
      </c>
      <c r="H523" s="5">
        <v>45</v>
      </c>
      <c r="I523" s="6">
        <v>42428</v>
      </c>
      <c r="J523" s="7">
        <v>211637</v>
      </c>
      <c r="K523" s="8">
        <v>0.31</v>
      </c>
      <c r="L523" s="5" t="s">
        <v>7</v>
      </c>
      <c r="M523" s="5" t="s">
        <v>24</v>
      </c>
      <c r="N523" s="6" t="s">
        <v>17</v>
      </c>
    </row>
    <row r="524" spans="1:14" x14ac:dyDescent="0.25">
      <c r="A524" s="1" t="s">
        <v>197</v>
      </c>
      <c r="B524" s="1" t="s">
        <v>1085</v>
      </c>
      <c r="C524" s="1" t="s">
        <v>27</v>
      </c>
      <c r="D524" s="1" t="s">
        <v>3</v>
      </c>
      <c r="E524" s="1" t="s">
        <v>12</v>
      </c>
      <c r="F524" s="1" t="s">
        <v>13</v>
      </c>
      <c r="G524" s="1" t="s">
        <v>23</v>
      </c>
      <c r="H524" s="1">
        <v>28</v>
      </c>
      <c r="I524" s="2">
        <v>44051</v>
      </c>
      <c r="J524" s="3">
        <v>73255</v>
      </c>
      <c r="K524" s="4">
        <v>0.09</v>
      </c>
      <c r="L524" s="1" t="s">
        <v>7</v>
      </c>
      <c r="M524" s="1" t="s">
        <v>31</v>
      </c>
      <c r="N524" s="2" t="s">
        <v>17</v>
      </c>
    </row>
    <row r="525" spans="1:14" x14ac:dyDescent="0.25">
      <c r="A525" s="5" t="s">
        <v>1086</v>
      </c>
      <c r="B525" s="5" t="s">
        <v>1087</v>
      </c>
      <c r="C525" s="5" t="s">
        <v>39</v>
      </c>
      <c r="D525" s="5" t="s">
        <v>35</v>
      </c>
      <c r="E525" s="5" t="s">
        <v>36</v>
      </c>
      <c r="F525" s="5" t="s">
        <v>13</v>
      </c>
      <c r="G525" s="5" t="s">
        <v>23</v>
      </c>
      <c r="H525" s="5">
        <v>28</v>
      </c>
      <c r="I525" s="6">
        <v>44204</v>
      </c>
      <c r="J525" s="7">
        <v>108826</v>
      </c>
      <c r="K525" s="8">
        <v>0.1</v>
      </c>
      <c r="L525" s="5" t="s">
        <v>7</v>
      </c>
      <c r="M525" s="5" t="s">
        <v>43</v>
      </c>
      <c r="N525" s="6" t="s">
        <v>17</v>
      </c>
    </row>
    <row r="526" spans="1:14" x14ac:dyDescent="0.25">
      <c r="A526" s="1" t="s">
        <v>1088</v>
      </c>
      <c r="B526" s="1" t="s">
        <v>1089</v>
      </c>
      <c r="C526" s="1" t="s">
        <v>359</v>
      </c>
      <c r="D526" s="1" t="s">
        <v>3</v>
      </c>
      <c r="E526" s="1" t="s">
        <v>22</v>
      </c>
      <c r="F526" s="1" t="s">
        <v>13</v>
      </c>
      <c r="G526" s="1" t="s">
        <v>23</v>
      </c>
      <c r="H526" s="1">
        <v>34</v>
      </c>
      <c r="I526" s="2">
        <v>42514</v>
      </c>
      <c r="J526" s="3">
        <v>94352</v>
      </c>
      <c r="K526" s="4">
        <v>0</v>
      </c>
      <c r="L526" s="1" t="s">
        <v>7</v>
      </c>
      <c r="M526" s="1" t="s">
        <v>43</v>
      </c>
      <c r="N526" s="2" t="s">
        <v>17</v>
      </c>
    </row>
    <row r="527" spans="1:14" x14ac:dyDescent="0.25">
      <c r="A527" s="5" t="s">
        <v>1090</v>
      </c>
      <c r="B527" s="5" t="s">
        <v>1091</v>
      </c>
      <c r="C527" s="5" t="s">
        <v>429</v>
      </c>
      <c r="D527" s="5" t="s">
        <v>3</v>
      </c>
      <c r="E527" s="5" t="s">
        <v>4</v>
      </c>
      <c r="F527" s="5" t="s">
        <v>5</v>
      </c>
      <c r="G527" s="5" t="s">
        <v>72</v>
      </c>
      <c r="H527" s="5">
        <v>55</v>
      </c>
      <c r="I527" s="6">
        <v>34576</v>
      </c>
      <c r="J527" s="7">
        <v>73955</v>
      </c>
      <c r="K527" s="8">
        <v>0</v>
      </c>
      <c r="L527" s="5" t="s">
        <v>7</v>
      </c>
      <c r="M527" s="5" t="s">
        <v>31</v>
      </c>
      <c r="N527" s="6" t="s">
        <v>17</v>
      </c>
    </row>
    <row r="528" spans="1:14" x14ac:dyDescent="0.25">
      <c r="A528" s="1" t="s">
        <v>1092</v>
      </c>
      <c r="B528" s="1" t="s">
        <v>1093</v>
      </c>
      <c r="C528" s="1" t="s">
        <v>39</v>
      </c>
      <c r="D528" s="1" t="s">
        <v>52</v>
      </c>
      <c r="E528" s="1" t="s">
        <v>12</v>
      </c>
      <c r="F528" s="1" t="s">
        <v>13</v>
      </c>
      <c r="G528" s="1" t="s">
        <v>72</v>
      </c>
      <c r="H528" s="1">
        <v>34</v>
      </c>
      <c r="I528" s="2">
        <v>41499</v>
      </c>
      <c r="J528" s="3">
        <v>113909</v>
      </c>
      <c r="K528" s="4">
        <v>0.06</v>
      </c>
      <c r="L528" s="1" t="s">
        <v>80</v>
      </c>
      <c r="M528" s="1" t="s">
        <v>86</v>
      </c>
      <c r="N528" s="2" t="s">
        <v>17</v>
      </c>
    </row>
    <row r="529" spans="1:14" x14ac:dyDescent="0.25">
      <c r="A529" s="5" t="s">
        <v>1094</v>
      </c>
      <c r="B529" s="5" t="s">
        <v>1095</v>
      </c>
      <c r="C529" s="5" t="s">
        <v>472</v>
      </c>
      <c r="D529" s="5" t="s">
        <v>3</v>
      </c>
      <c r="E529" s="5" t="s">
        <v>12</v>
      </c>
      <c r="F529" s="5" t="s">
        <v>13</v>
      </c>
      <c r="G529" s="5" t="s">
        <v>14</v>
      </c>
      <c r="H529" s="5">
        <v>27</v>
      </c>
      <c r="I529" s="6">
        <v>44189</v>
      </c>
      <c r="J529" s="7">
        <v>92321</v>
      </c>
      <c r="K529" s="8">
        <v>0</v>
      </c>
      <c r="L529" s="5" t="s">
        <v>7</v>
      </c>
      <c r="M529" s="5" t="s">
        <v>24</v>
      </c>
      <c r="N529" s="6" t="s">
        <v>17</v>
      </c>
    </row>
    <row r="530" spans="1:14" x14ac:dyDescent="0.25">
      <c r="A530" s="1" t="s">
        <v>1033</v>
      </c>
      <c r="B530" s="1" t="s">
        <v>1096</v>
      </c>
      <c r="C530" s="1" t="s">
        <v>27</v>
      </c>
      <c r="D530" s="1" t="s">
        <v>3</v>
      </c>
      <c r="E530" s="1" t="s">
        <v>4</v>
      </c>
      <c r="F530" s="1" t="s">
        <v>13</v>
      </c>
      <c r="G530" s="1" t="s">
        <v>23</v>
      </c>
      <c r="H530" s="1">
        <v>52</v>
      </c>
      <c r="I530" s="2">
        <v>41417</v>
      </c>
      <c r="J530" s="3">
        <v>99557</v>
      </c>
      <c r="K530" s="4">
        <v>0.09</v>
      </c>
      <c r="L530" s="1" t="s">
        <v>7</v>
      </c>
      <c r="M530" s="1" t="s">
        <v>8</v>
      </c>
      <c r="N530" s="2" t="s">
        <v>17</v>
      </c>
    </row>
    <row r="531" spans="1:14" x14ac:dyDescent="0.25">
      <c r="A531" s="5" t="s">
        <v>1097</v>
      </c>
      <c r="B531" s="5" t="s">
        <v>1098</v>
      </c>
      <c r="C531" s="5" t="s">
        <v>165</v>
      </c>
      <c r="D531" s="5" t="s">
        <v>56</v>
      </c>
      <c r="E531" s="5" t="s">
        <v>22</v>
      </c>
      <c r="F531" s="5" t="s">
        <v>5</v>
      </c>
      <c r="G531" s="5" t="s">
        <v>23</v>
      </c>
      <c r="H531" s="5">
        <v>28</v>
      </c>
      <c r="I531" s="6">
        <v>43418</v>
      </c>
      <c r="J531" s="7">
        <v>115854</v>
      </c>
      <c r="K531" s="8">
        <v>0</v>
      </c>
      <c r="L531" s="5" t="s">
        <v>7</v>
      </c>
      <c r="M531" s="5" t="s">
        <v>31</v>
      </c>
      <c r="N531" s="6" t="s">
        <v>17</v>
      </c>
    </row>
    <row r="532" spans="1:14" x14ac:dyDescent="0.25">
      <c r="A532" s="1" t="s">
        <v>1099</v>
      </c>
      <c r="B532" s="1" t="s">
        <v>1100</v>
      </c>
      <c r="C532" s="1" t="s">
        <v>429</v>
      </c>
      <c r="D532" s="1" t="s">
        <v>3</v>
      </c>
      <c r="E532" s="1" t="s">
        <v>12</v>
      </c>
      <c r="F532" s="1" t="s">
        <v>5</v>
      </c>
      <c r="G532" s="1" t="s">
        <v>72</v>
      </c>
      <c r="H532" s="1">
        <v>44</v>
      </c>
      <c r="I532" s="2">
        <v>40603</v>
      </c>
      <c r="J532" s="3">
        <v>82462</v>
      </c>
      <c r="K532" s="4">
        <v>0</v>
      </c>
      <c r="L532" s="1" t="s">
        <v>7</v>
      </c>
      <c r="M532" s="1" t="s">
        <v>47</v>
      </c>
      <c r="N532" s="2" t="s">
        <v>17</v>
      </c>
    </row>
    <row r="533" spans="1:14" x14ac:dyDescent="0.25">
      <c r="A533" s="5" t="s">
        <v>1101</v>
      </c>
      <c r="B533" s="5" t="s">
        <v>1102</v>
      </c>
      <c r="C533" s="5" t="s">
        <v>66</v>
      </c>
      <c r="D533" s="5" t="s">
        <v>3</v>
      </c>
      <c r="E533" s="5" t="s">
        <v>4</v>
      </c>
      <c r="F533" s="5" t="s">
        <v>5</v>
      </c>
      <c r="G533" s="5" t="s">
        <v>23</v>
      </c>
      <c r="H533" s="5">
        <v>53</v>
      </c>
      <c r="I533" s="6">
        <v>40856</v>
      </c>
      <c r="J533" s="7">
        <v>198473</v>
      </c>
      <c r="K533" s="8">
        <v>0.32</v>
      </c>
      <c r="L533" s="5" t="s">
        <v>7</v>
      </c>
      <c r="M533" s="5" t="s">
        <v>43</v>
      </c>
      <c r="N533" s="6" t="s">
        <v>17</v>
      </c>
    </row>
    <row r="534" spans="1:14" x14ac:dyDescent="0.25">
      <c r="A534" s="1" t="s">
        <v>1103</v>
      </c>
      <c r="B534" s="1" t="s">
        <v>1104</v>
      </c>
      <c r="C534" s="1" t="s">
        <v>2</v>
      </c>
      <c r="D534" s="1" t="s">
        <v>21</v>
      </c>
      <c r="E534" s="1" t="s">
        <v>36</v>
      </c>
      <c r="F534" s="1" t="s">
        <v>5</v>
      </c>
      <c r="G534" s="1" t="s">
        <v>14</v>
      </c>
      <c r="H534" s="1">
        <v>43</v>
      </c>
      <c r="I534" s="2">
        <v>39005</v>
      </c>
      <c r="J534" s="3">
        <v>153492</v>
      </c>
      <c r="K534" s="4">
        <v>0.11</v>
      </c>
      <c r="L534" s="1" t="s">
        <v>7</v>
      </c>
      <c r="M534" s="1" t="s">
        <v>24</v>
      </c>
      <c r="N534" s="2" t="s">
        <v>17</v>
      </c>
    </row>
    <row r="535" spans="1:14" x14ac:dyDescent="0.25">
      <c r="A535" s="5" t="s">
        <v>1105</v>
      </c>
      <c r="B535" s="5" t="s">
        <v>1106</v>
      </c>
      <c r="C535" s="5" t="s">
        <v>66</v>
      </c>
      <c r="D535" s="5" t="s">
        <v>52</v>
      </c>
      <c r="E535" s="5" t="s">
        <v>36</v>
      </c>
      <c r="F535" s="5" t="s">
        <v>5</v>
      </c>
      <c r="G535" s="5" t="s">
        <v>6</v>
      </c>
      <c r="H535" s="5">
        <v>28</v>
      </c>
      <c r="I535" s="6">
        <v>43121</v>
      </c>
      <c r="J535" s="7">
        <v>208210</v>
      </c>
      <c r="K535" s="8">
        <v>0.3</v>
      </c>
      <c r="L535" s="5" t="s">
        <v>7</v>
      </c>
      <c r="M535" s="5" t="s">
        <v>8</v>
      </c>
      <c r="N535" s="6" t="s">
        <v>17</v>
      </c>
    </row>
    <row r="536" spans="1:14" x14ac:dyDescent="0.25">
      <c r="A536" s="1" t="s">
        <v>1107</v>
      </c>
      <c r="B536" s="1" t="s">
        <v>1108</v>
      </c>
      <c r="C536" s="1" t="s">
        <v>30</v>
      </c>
      <c r="D536" s="1" t="s">
        <v>67</v>
      </c>
      <c r="E536" s="1" t="s">
        <v>36</v>
      </c>
      <c r="F536" s="1" t="s">
        <v>13</v>
      </c>
      <c r="G536" s="1" t="s">
        <v>23</v>
      </c>
      <c r="H536" s="1">
        <v>33</v>
      </c>
      <c r="I536" s="2">
        <v>42325</v>
      </c>
      <c r="J536" s="3">
        <v>91632</v>
      </c>
      <c r="K536" s="4">
        <v>0</v>
      </c>
      <c r="L536" s="1" t="s">
        <v>7</v>
      </c>
      <c r="M536" s="1" t="s">
        <v>31</v>
      </c>
      <c r="N536" s="2" t="s">
        <v>17</v>
      </c>
    </row>
    <row r="537" spans="1:14" x14ac:dyDescent="0.25">
      <c r="A537" s="5" t="s">
        <v>1109</v>
      </c>
      <c r="B537" s="5" t="s">
        <v>1110</v>
      </c>
      <c r="C537" s="5" t="s">
        <v>151</v>
      </c>
      <c r="D537" s="5" t="s">
        <v>52</v>
      </c>
      <c r="E537" s="5" t="s">
        <v>36</v>
      </c>
      <c r="F537" s="5" t="s">
        <v>13</v>
      </c>
      <c r="G537" s="5" t="s">
        <v>14</v>
      </c>
      <c r="H537" s="5">
        <v>31</v>
      </c>
      <c r="I537" s="6">
        <v>43002</v>
      </c>
      <c r="J537" s="7">
        <v>71755</v>
      </c>
      <c r="K537" s="8">
        <v>0</v>
      </c>
      <c r="L537" s="5" t="s">
        <v>15</v>
      </c>
      <c r="M537" s="5" t="s">
        <v>16</v>
      </c>
      <c r="N537" s="6" t="s">
        <v>17</v>
      </c>
    </row>
    <row r="538" spans="1:14" x14ac:dyDescent="0.25">
      <c r="A538" s="1" t="s">
        <v>1111</v>
      </c>
      <c r="B538" s="1" t="s">
        <v>1112</v>
      </c>
      <c r="C538" s="1" t="s">
        <v>39</v>
      </c>
      <c r="D538" s="1" t="s">
        <v>46</v>
      </c>
      <c r="E538" s="1" t="s">
        <v>36</v>
      </c>
      <c r="F538" s="1" t="s">
        <v>5</v>
      </c>
      <c r="G538" s="1" t="s">
        <v>14</v>
      </c>
      <c r="H538" s="1">
        <v>52</v>
      </c>
      <c r="I538" s="2">
        <v>44519</v>
      </c>
      <c r="J538" s="3">
        <v>111006</v>
      </c>
      <c r="K538" s="4">
        <v>0.08</v>
      </c>
      <c r="L538" s="1" t="s">
        <v>15</v>
      </c>
      <c r="M538" s="1" t="s">
        <v>16</v>
      </c>
      <c r="N538" s="2" t="s">
        <v>17</v>
      </c>
    </row>
    <row r="539" spans="1:14" x14ac:dyDescent="0.25">
      <c r="A539" s="5" t="s">
        <v>1113</v>
      </c>
      <c r="B539" s="5" t="s">
        <v>1114</v>
      </c>
      <c r="C539" s="5" t="s">
        <v>194</v>
      </c>
      <c r="D539" s="5" t="s">
        <v>3</v>
      </c>
      <c r="E539" s="5" t="s">
        <v>36</v>
      </c>
      <c r="F539" s="5" t="s">
        <v>13</v>
      </c>
      <c r="G539" s="5" t="s">
        <v>14</v>
      </c>
      <c r="H539" s="5">
        <v>55</v>
      </c>
      <c r="I539" s="6">
        <v>34692</v>
      </c>
      <c r="J539" s="7">
        <v>99774</v>
      </c>
      <c r="K539" s="8">
        <v>0</v>
      </c>
      <c r="L539" s="5" t="s">
        <v>7</v>
      </c>
      <c r="M539" s="5" t="s">
        <v>47</v>
      </c>
      <c r="N539" s="6" t="s">
        <v>17</v>
      </c>
    </row>
    <row r="540" spans="1:14" x14ac:dyDescent="0.25">
      <c r="A540" s="1" t="s">
        <v>1115</v>
      </c>
      <c r="B540" s="1" t="s">
        <v>1116</v>
      </c>
      <c r="C540" s="1" t="s">
        <v>20</v>
      </c>
      <c r="D540" s="1" t="s">
        <v>3</v>
      </c>
      <c r="E540" s="1" t="s">
        <v>4</v>
      </c>
      <c r="F540" s="1" t="s">
        <v>13</v>
      </c>
      <c r="G540" s="1" t="s">
        <v>14</v>
      </c>
      <c r="H540" s="1">
        <v>55</v>
      </c>
      <c r="I540" s="2">
        <v>39154</v>
      </c>
      <c r="J540" s="3">
        <v>184648</v>
      </c>
      <c r="K540" s="4">
        <v>0.24</v>
      </c>
      <c r="L540" s="1" t="s">
        <v>15</v>
      </c>
      <c r="M540" s="1" t="s">
        <v>61</v>
      </c>
      <c r="N540" s="2" t="s">
        <v>17</v>
      </c>
    </row>
    <row r="541" spans="1:14" x14ac:dyDescent="0.25">
      <c r="A541" s="5" t="s">
        <v>1117</v>
      </c>
      <c r="B541" s="5" t="s">
        <v>1118</v>
      </c>
      <c r="C541" s="5" t="s">
        <v>66</v>
      </c>
      <c r="D541" s="5" t="s">
        <v>3</v>
      </c>
      <c r="E541" s="5" t="s">
        <v>12</v>
      </c>
      <c r="F541" s="5" t="s">
        <v>13</v>
      </c>
      <c r="G541" s="5" t="s">
        <v>72</v>
      </c>
      <c r="H541" s="5">
        <v>51</v>
      </c>
      <c r="I541" s="6">
        <v>37091</v>
      </c>
      <c r="J541" s="7">
        <v>247874</v>
      </c>
      <c r="K541" s="8">
        <v>0.33</v>
      </c>
      <c r="L541" s="5" t="s">
        <v>80</v>
      </c>
      <c r="M541" s="5" t="s">
        <v>81</v>
      </c>
      <c r="N541" s="6" t="s">
        <v>17</v>
      </c>
    </row>
    <row r="542" spans="1:14" x14ac:dyDescent="0.25">
      <c r="A542" s="1" t="s">
        <v>1119</v>
      </c>
      <c r="B542" s="1" t="s">
        <v>1120</v>
      </c>
      <c r="C542" s="1" t="s">
        <v>264</v>
      </c>
      <c r="D542" s="1" t="s">
        <v>56</v>
      </c>
      <c r="E542" s="1" t="s">
        <v>12</v>
      </c>
      <c r="F542" s="1" t="s">
        <v>13</v>
      </c>
      <c r="G542" s="1" t="s">
        <v>14</v>
      </c>
      <c r="H542" s="1">
        <v>60</v>
      </c>
      <c r="I542" s="2">
        <v>39944</v>
      </c>
      <c r="J542" s="3">
        <v>62239</v>
      </c>
      <c r="K542" s="4">
        <v>0</v>
      </c>
      <c r="L542" s="1" t="s">
        <v>15</v>
      </c>
      <c r="M542" s="1" t="s">
        <v>93</v>
      </c>
      <c r="N542" s="2" t="s">
        <v>17</v>
      </c>
    </row>
    <row r="543" spans="1:14" x14ac:dyDescent="0.25">
      <c r="A543" s="5" t="s">
        <v>1121</v>
      </c>
      <c r="B543" s="5" t="s">
        <v>1122</v>
      </c>
      <c r="C543" s="5" t="s">
        <v>39</v>
      </c>
      <c r="D543" s="5" t="s">
        <v>46</v>
      </c>
      <c r="E543" s="5" t="s">
        <v>22</v>
      </c>
      <c r="F543" s="5" t="s">
        <v>5</v>
      </c>
      <c r="G543" s="5" t="s">
        <v>23</v>
      </c>
      <c r="H543" s="5">
        <v>31</v>
      </c>
      <c r="I543" s="6">
        <v>41919</v>
      </c>
      <c r="J543" s="7">
        <v>114911</v>
      </c>
      <c r="K543" s="8">
        <v>7.0000000000000007E-2</v>
      </c>
      <c r="L543" s="5" t="s">
        <v>7</v>
      </c>
      <c r="M543" s="5" t="s">
        <v>24</v>
      </c>
      <c r="N543" s="6" t="s">
        <v>17</v>
      </c>
    </row>
    <row r="544" spans="1:14" x14ac:dyDescent="0.25">
      <c r="A544" s="1" t="s">
        <v>1123</v>
      </c>
      <c r="B544" s="1" t="s">
        <v>1124</v>
      </c>
      <c r="C544" s="1" t="s">
        <v>101</v>
      </c>
      <c r="D544" s="1" t="s">
        <v>56</v>
      </c>
      <c r="E544" s="1" t="s">
        <v>36</v>
      </c>
      <c r="F544" s="1" t="s">
        <v>13</v>
      </c>
      <c r="G544" s="1" t="s">
        <v>72</v>
      </c>
      <c r="H544" s="1">
        <v>45</v>
      </c>
      <c r="I544" s="2">
        <v>43217</v>
      </c>
      <c r="J544" s="3">
        <v>115490</v>
      </c>
      <c r="K544" s="4">
        <v>0.12</v>
      </c>
      <c r="L544" s="1" t="s">
        <v>7</v>
      </c>
      <c r="M544" s="1" t="s">
        <v>24</v>
      </c>
      <c r="N544" s="2" t="s">
        <v>17</v>
      </c>
    </row>
    <row r="545" spans="1:14" x14ac:dyDescent="0.25">
      <c r="A545" s="5" t="s">
        <v>1125</v>
      </c>
      <c r="B545" s="5" t="s">
        <v>1126</v>
      </c>
      <c r="C545" s="5" t="s">
        <v>39</v>
      </c>
      <c r="D545" s="5" t="s">
        <v>46</v>
      </c>
      <c r="E545" s="5" t="s">
        <v>22</v>
      </c>
      <c r="F545" s="5" t="s">
        <v>13</v>
      </c>
      <c r="G545" s="5" t="s">
        <v>14</v>
      </c>
      <c r="H545" s="5">
        <v>34</v>
      </c>
      <c r="I545" s="6">
        <v>40952</v>
      </c>
      <c r="J545" s="7">
        <v>118708</v>
      </c>
      <c r="K545" s="8">
        <v>7.0000000000000007E-2</v>
      </c>
      <c r="L545" s="5" t="s">
        <v>15</v>
      </c>
      <c r="M545" s="5" t="s">
        <v>61</v>
      </c>
      <c r="N545" s="6" t="s">
        <v>17</v>
      </c>
    </row>
    <row r="546" spans="1:14" x14ac:dyDescent="0.25">
      <c r="A546" s="1" t="s">
        <v>1127</v>
      </c>
      <c r="B546" s="1" t="s">
        <v>1128</v>
      </c>
      <c r="C546" s="1" t="s">
        <v>20</v>
      </c>
      <c r="D546" s="1" t="s">
        <v>46</v>
      </c>
      <c r="E546" s="1" t="s">
        <v>22</v>
      </c>
      <c r="F546" s="1" t="s">
        <v>5</v>
      </c>
      <c r="G546" s="1" t="s">
        <v>14</v>
      </c>
      <c r="H546" s="1">
        <v>29</v>
      </c>
      <c r="I546" s="2">
        <v>42914</v>
      </c>
      <c r="J546" s="3">
        <v>197649</v>
      </c>
      <c r="K546" s="4">
        <v>0.2</v>
      </c>
      <c r="L546" s="1" t="s">
        <v>7</v>
      </c>
      <c r="M546" s="1" t="s">
        <v>75</v>
      </c>
      <c r="N546" s="2" t="s">
        <v>17</v>
      </c>
    </row>
    <row r="547" spans="1:14" x14ac:dyDescent="0.25">
      <c r="A547" s="5" t="s">
        <v>1129</v>
      </c>
      <c r="B547" s="5" t="s">
        <v>1130</v>
      </c>
      <c r="C547" s="5" t="s">
        <v>30</v>
      </c>
      <c r="D547" s="5" t="s">
        <v>46</v>
      </c>
      <c r="E547" s="5" t="s">
        <v>22</v>
      </c>
      <c r="F547" s="5" t="s">
        <v>5</v>
      </c>
      <c r="G547" s="5" t="s">
        <v>14</v>
      </c>
      <c r="H547" s="5">
        <v>45</v>
      </c>
      <c r="I547" s="6">
        <v>43999</v>
      </c>
      <c r="J547" s="7">
        <v>89841</v>
      </c>
      <c r="K547" s="8">
        <v>0</v>
      </c>
      <c r="L547" s="5" t="s">
        <v>15</v>
      </c>
      <c r="M547" s="5" t="s">
        <v>93</v>
      </c>
      <c r="N547" s="6" t="s">
        <v>17</v>
      </c>
    </row>
    <row r="548" spans="1:14" x14ac:dyDescent="0.25">
      <c r="A548" s="1" t="s">
        <v>258</v>
      </c>
      <c r="B548" s="1" t="s">
        <v>1131</v>
      </c>
      <c r="C548" s="1" t="s">
        <v>111</v>
      </c>
      <c r="D548" s="1" t="s">
        <v>21</v>
      </c>
      <c r="E548" s="1" t="s">
        <v>22</v>
      </c>
      <c r="F548" s="1" t="s">
        <v>5</v>
      </c>
      <c r="G548" s="1" t="s">
        <v>23</v>
      </c>
      <c r="H548" s="1">
        <v>52</v>
      </c>
      <c r="I548" s="2">
        <v>43819</v>
      </c>
      <c r="J548" s="3">
        <v>61026</v>
      </c>
      <c r="K548" s="4">
        <v>0</v>
      </c>
      <c r="L548" s="1" t="s">
        <v>7</v>
      </c>
      <c r="M548" s="1" t="s">
        <v>31</v>
      </c>
      <c r="N548" s="2" t="s">
        <v>17</v>
      </c>
    </row>
    <row r="549" spans="1:14" x14ac:dyDescent="0.25">
      <c r="A549" s="5" t="s">
        <v>1132</v>
      </c>
      <c r="B549" s="5" t="s">
        <v>1133</v>
      </c>
      <c r="C549" s="5" t="s">
        <v>55</v>
      </c>
      <c r="D549" s="5" t="s">
        <v>56</v>
      </c>
      <c r="E549" s="5" t="s">
        <v>22</v>
      </c>
      <c r="F549" s="5" t="s">
        <v>5</v>
      </c>
      <c r="G549" s="5" t="s">
        <v>23</v>
      </c>
      <c r="H549" s="5">
        <v>48</v>
      </c>
      <c r="I549" s="6">
        <v>41907</v>
      </c>
      <c r="J549" s="7">
        <v>96693</v>
      </c>
      <c r="K549" s="8">
        <v>0</v>
      </c>
      <c r="L549" s="5" t="s">
        <v>7</v>
      </c>
      <c r="M549" s="5" t="s">
        <v>24</v>
      </c>
      <c r="N549" s="6" t="s">
        <v>17</v>
      </c>
    </row>
    <row r="550" spans="1:14" x14ac:dyDescent="0.25">
      <c r="A550" s="1" t="s">
        <v>1134</v>
      </c>
      <c r="B550" s="1" t="s">
        <v>1135</v>
      </c>
      <c r="C550" s="1" t="s">
        <v>210</v>
      </c>
      <c r="D550" s="1" t="s">
        <v>56</v>
      </c>
      <c r="E550" s="1" t="s">
        <v>22</v>
      </c>
      <c r="F550" s="1" t="s">
        <v>5</v>
      </c>
      <c r="G550" s="1" t="s">
        <v>72</v>
      </c>
      <c r="H550" s="1">
        <v>48</v>
      </c>
      <c r="I550" s="2">
        <v>39991</v>
      </c>
      <c r="J550" s="3">
        <v>82907</v>
      </c>
      <c r="K550" s="4">
        <v>0</v>
      </c>
      <c r="L550" s="1" t="s">
        <v>7</v>
      </c>
      <c r="M550" s="1" t="s">
        <v>8</v>
      </c>
      <c r="N550" s="2" t="s">
        <v>17</v>
      </c>
    </row>
    <row r="551" spans="1:14" x14ac:dyDescent="0.25">
      <c r="A551" s="5" t="s">
        <v>1136</v>
      </c>
      <c r="B551" s="5" t="s">
        <v>1137</v>
      </c>
      <c r="C551" s="5" t="s">
        <v>66</v>
      </c>
      <c r="D551" s="5" t="s">
        <v>67</v>
      </c>
      <c r="E551" s="5" t="s">
        <v>36</v>
      </c>
      <c r="F551" s="5" t="s">
        <v>13</v>
      </c>
      <c r="G551" s="5" t="s">
        <v>14</v>
      </c>
      <c r="H551" s="5">
        <v>41</v>
      </c>
      <c r="I551" s="6">
        <v>41916</v>
      </c>
      <c r="J551" s="7">
        <v>257194</v>
      </c>
      <c r="K551" s="8">
        <v>0.35</v>
      </c>
      <c r="L551" s="5" t="s">
        <v>15</v>
      </c>
      <c r="M551" s="5" t="s">
        <v>16</v>
      </c>
      <c r="N551" s="6" t="s">
        <v>17</v>
      </c>
    </row>
    <row r="552" spans="1:14" x14ac:dyDescent="0.25">
      <c r="A552" s="1" t="s">
        <v>1138</v>
      </c>
      <c r="B552" s="1" t="s">
        <v>1139</v>
      </c>
      <c r="C552" s="1" t="s">
        <v>96</v>
      </c>
      <c r="D552" s="1" t="s">
        <v>56</v>
      </c>
      <c r="E552" s="1" t="s">
        <v>4</v>
      </c>
      <c r="F552" s="1" t="s">
        <v>13</v>
      </c>
      <c r="G552" s="1" t="s">
        <v>72</v>
      </c>
      <c r="H552" s="1">
        <v>41</v>
      </c>
      <c r="I552" s="2">
        <v>40929</v>
      </c>
      <c r="J552" s="3">
        <v>94658</v>
      </c>
      <c r="K552" s="4">
        <v>0</v>
      </c>
      <c r="L552" s="1" t="s">
        <v>7</v>
      </c>
      <c r="M552" s="1" t="s">
        <v>43</v>
      </c>
      <c r="N552" s="2" t="s">
        <v>17</v>
      </c>
    </row>
    <row r="553" spans="1:14" x14ac:dyDescent="0.25">
      <c r="A553" s="5" t="s">
        <v>1140</v>
      </c>
      <c r="B553" s="5" t="s">
        <v>1141</v>
      </c>
      <c r="C553" s="5" t="s">
        <v>96</v>
      </c>
      <c r="D553" s="5" t="s">
        <v>56</v>
      </c>
      <c r="E553" s="5" t="s">
        <v>4</v>
      </c>
      <c r="F553" s="5" t="s">
        <v>13</v>
      </c>
      <c r="G553" s="5" t="s">
        <v>14</v>
      </c>
      <c r="H553" s="5">
        <v>55</v>
      </c>
      <c r="I553" s="6">
        <v>40663</v>
      </c>
      <c r="J553" s="7">
        <v>89419</v>
      </c>
      <c r="K553" s="8">
        <v>0</v>
      </c>
      <c r="L553" s="5" t="s">
        <v>15</v>
      </c>
      <c r="M553" s="5" t="s">
        <v>61</v>
      </c>
      <c r="N553" s="6" t="s">
        <v>17</v>
      </c>
    </row>
    <row r="554" spans="1:14" x14ac:dyDescent="0.25">
      <c r="A554" s="1" t="s">
        <v>1142</v>
      </c>
      <c r="B554" s="1" t="s">
        <v>1143</v>
      </c>
      <c r="C554" s="1" t="s">
        <v>151</v>
      </c>
      <c r="D554" s="1" t="s">
        <v>52</v>
      </c>
      <c r="E554" s="1" t="s">
        <v>12</v>
      </c>
      <c r="F554" s="1" t="s">
        <v>13</v>
      </c>
      <c r="G554" s="1" t="s">
        <v>6</v>
      </c>
      <c r="H554" s="1">
        <v>45</v>
      </c>
      <c r="I554" s="2">
        <v>42357</v>
      </c>
      <c r="J554" s="3">
        <v>51983</v>
      </c>
      <c r="K554" s="4">
        <v>0</v>
      </c>
      <c r="L554" s="1" t="s">
        <v>7</v>
      </c>
      <c r="M554" s="1" t="s">
        <v>75</v>
      </c>
      <c r="N554" s="2" t="s">
        <v>17</v>
      </c>
    </row>
    <row r="555" spans="1:14" x14ac:dyDescent="0.25">
      <c r="A555" s="5" t="s">
        <v>1144</v>
      </c>
      <c r="B555" s="5" t="s">
        <v>1145</v>
      </c>
      <c r="C555" s="5" t="s">
        <v>20</v>
      </c>
      <c r="D555" s="5" t="s">
        <v>21</v>
      </c>
      <c r="E555" s="5" t="s">
        <v>36</v>
      </c>
      <c r="F555" s="5" t="s">
        <v>5</v>
      </c>
      <c r="G555" s="5" t="s">
        <v>14</v>
      </c>
      <c r="H555" s="5">
        <v>53</v>
      </c>
      <c r="I555" s="6">
        <v>37304</v>
      </c>
      <c r="J555" s="7">
        <v>179494</v>
      </c>
      <c r="K555" s="8">
        <v>0.2</v>
      </c>
      <c r="L555" s="5" t="s">
        <v>15</v>
      </c>
      <c r="M555" s="5" t="s">
        <v>16</v>
      </c>
      <c r="N555" s="6" t="s">
        <v>17</v>
      </c>
    </row>
    <row r="556" spans="1:14" x14ac:dyDescent="0.25">
      <c r="A556" s="1" t="s">
        <v>1146</v>
      </c>
      <c r="B556" s="1" t="s">
        <v>1147</v>
      </c>
      <c r="C556" s="1" t="s">
        <v>429</v>
      </c>
      <c r="D556" s="1" t="s">
        <v>3</v>
      </c>
      <c r="E556" s="1" t="s">
        <v>36</v>
      </c>
      <c r="F556" s="1" t="s">
        <v>13</v>
      </c>
      <c r="G556" s="1" t="s">
        <v>72</v>
      </c>
      <c r="H556" s="1">
        <v>49</v>
      </c>
      <c r="I556" s="2">
        <v>42545</v>
      </c>
      <c r="J556" s="3">
        <v>68426</v>
      </c>
      <c r="K556" s="4">
        <v>0</v>
      </c>
      <c r="L556" s="1" t="s">
        <v>80</v>
      </c>
      <c r="M556" s="1" t="s">
        <v>86</v>
      </c>
      <c r="N556" s="2" t="s">
        <v>17</v>
      </c>
    </row>
    <row r="557" spans="1:14" x14ac:dyDescent="0.25">
      <c r="A557" s="5" t="s">
        <v>1148</v>
      </c>
      <c r="B557" s="5" t="s">
        <v>1149</v>
      </c>
      <c r="C557" s="5" t="s">
        <v>2</v>
      </c>
      <c r="D557" s="5" t="s">
        <v>21</v>
      </c>
      <c r="E557" s="5" t="s">
        <v>36</v>
      </c>
      <c r="F557" s="5" t="s">
        <v>5</v>
      </c>
      <c r="G557" s="5" t="s">
        <v>72</v>
      </c>
      <c r="H557" s="5">
        <v>55</v>
      </c>
      <c r="I557" s="6">
        <v>42772</v>
      </c>
      <c r="J557" s="7">
        <v>144986</v>
      </c>
      <c r="K557" s="8">
        <v>0.12</v>
      </c>
      <c r="L557" s="5" t="s">
        <v>7</v>
      </c>
      <c r="M557" s="5" t="s">
        <v>31</v>
      </c>
      <c r="N557" s="6" t="s">
        <v>17</v>
      </c>
    </row>
    <row r="558" spans="1:14" x14ac:dyDescent="0.25">
      <c r="A558" s="1" t="s">
        <v>1150</v>
      </c>
      <c r="B558" s="1" t="s">
        <v>1151</v>
      </c>
      <c r="C558" s="1" t="s">
        <v>34</v>
      </c>
      <c r="D558" s="1" t="s">
        <v>35</v>
      </c>
      <c r="E558" s="1" t="s">
        <v>22</v>
      </c>
      <c r="F558" s="1" t="s">
        <v>5</v>
      </c>
      <c r="G558" s="1" t="s">
        <v>14</v>
      </c>
      <c r="H558" s="1">
        <v>45</v>
      </c>
      <c r="I558" s="2">
        <v>36754</v>
      </c>
      <c r="J558" s="3">
        <v>60113</v>
      </c>
      <c r="K558" s="4">
        <v>0</v>
      </c>
      <c r="L558" s="1" t="s">
        <v>7</v>
      </c>
      <c r="M558" s="1" t="s">
        <v>24</v>
      </c>
      <c r="N558" s="2" t="s">
        <v>17</v>
      </c>
    </row>
    <row r="559" spans="1:14" x14ac:dyDescent="0.25">
      <c r="A559" s="5" t="s">
        <v>243</v>
      </c>
      <c r="B559" s="5" t="s">
        <v>1152</v>
      </c>
      <c r="C559" s="5" t="s">
        <v>151</v>
      </c>
      <c r="D559" s="5" t="s">
        <v>52</v>
      </c>
      <c r="E559" s="5" t="s">
        <v>4</v>
      </c>
      <c r="F559" s="5" t="s">
        <v>5</v>
      </c>
      <c r="G559" s="5" t="s">
        <v>72</v>
      </c>
      <c r="H559" s="5">
        <v>52</v>
      </c>
      <c r="I559" s="6">
        <v>44304</v>
      </c>
      <c r="J559" s="7">
        <v>50548</v>
      </c>
      <c r="K559" s="8">
        <v>0</v>
      </c>
      <c r="L559" s="5" t="s">
        <v>80</v>
      </c>
      <c r="M559" s="5" t="s">
        <v>205</v>
      </c>
      <c r="N559" s="6" t="s">
        <v>17</v>
      </c>
    </row>
    <row r="560" spans="1:14" x14ac:dyDescent="0.25">
      <c r="A560" s="1" t="s">
        <v>1153</v>
      </c>
      <c r="B560" s="1" t="s">
        <v>1154</v>
      </c>
      <c r="C560" s="1" t="s">
        <v>111</v>
      </c>
      <c r="D560" s="1" t="s">
        <v>67</v>
      </c>
      <c r="E560" s="1" t="s">
        <v>12</v>
      </c>
      <c r="F560" s="1" t="s">
        <v>5</v>
      </c>
      <c r="G560" s="1" t="s">
        <v>23</v>
      </c>
      <c r="H560" s="1">
        <v>33</v>
      </c>
      <c r="I560" s="2">
        <v>43904</v>
      </c>
      <c r="J560" s="3">
        <v>68846</v>
      </c>
      <c r="K560" s="4">
        <v>0</v>
      </c>
      <c r="L560" s="1" t="s">
        <v>7</v>
      </c>
      <c r="M560" s="1" t="s">
        <v>24</v>
      </c>
      <c r="N560" s="2" t="s">
        <v>17</v>
      </c>
    </row>
    <row r="561" spans="1:14" x14ac:dyDescent="0.25">
      <c r="A561" s="5" t="s">
        <v>529</v>
      </c>
      <c r="B561" s="5" t="s">
        <v>1155</v>
      </c>
      <c r="C561" s="5" t="s">
        <v>359</v>
      </c>
      <c r="D561" s="5" t="s">
        <v>3</v>
      </c>
      <c r="E561" s="5" t="s">
        <v>36</v>
      </c>
      <c r="F561" s="5" t="s">
        <v>5</v>
      </c>
      <c r="G561" s="5" t="s">
        <v>72</v>
      </c>
      <c r="H561" s="5">
        <v>59</v>
      </c>
      <c r="I561" s="6">
        <v>41717</v>
      </c>
      <c r="J561" s="7">
        <v>90901</v>
      </c>
      <c r="K561" s="8">
        <v>0</v>
      </c>
      <c r="L561" s="5" t="s">
        <v>7</v>
      </c>
      <c r="M561" s="5" t="s">
        <v>8</v>
      </c>
      <c r="N561" s="6" t="s">
        <v>17</v>
      </c>
    </row>
    <row r="562" spans="1:14" x14ac:dyDescent="0.25">
      <c r="A562" s="1" t="s">
        <v>1156</v>
      </c>
      <c r="B562" s="1" t="s">
        <v>1157</v>
      </c>
      <c r="C562" s="1" t="s">
        <v>39</v>
      </c>
      <c r="D562" s="1" t="s">
        <v>46</v>
      </c>
      <c r="E562" s="1" t="s">
        <v>36</v>
      </c>
      <c r="F562" s="1" t="s">
        <v>5</v>
      </c>
      <c r="G562" s="1" t="s">
        <v>14</v>
      </c>
      <c r="H562" s="1">
        <v>50</v>
      </c>
      <c r="I562" s="2">
        <v>41155</v>
      </c>
      <c r="J562" s="3">
        <v>102033</v>
      </c>
      <c r="K562" s="4">
        <v>0.08</v>
      </c>
      <c r="L562" s="1" t="s">
        <v>7</v>
      </c>
      <c r="M562" s="1" t="s">
        <v>47</v>
      </c>
      <c r="N562" s="2" t="s">
        <v>17</v>
      </c>
    </row>
    <row r="563" spans="1:14" x14ac:dyDescent="0.25">
      <c r="A563" s="5" t="s">
        <v>1158</v>
      </c>
      <c r="B563" s="5" t="s">
        <v>1159</v>
      </c>
      <c r="C563" s="5" t="s">
        <v>20</v>
      </c>
      <c r="D563" s="5" t="s">
        <v>35</v>
      </c>
      <c r="E563" s="5" t="s">
        <v>12</v>
      </c>
      <c r="F563" s="5" t="s">
        <v>5</v>
      </c>
      <c r="G563" s="5" t="s">
        <v>23</v>
      </c>
      <c r="H563" s="5">
        <v>61</v>
      </c>
      <c r="I563" s="6">
        <v>44219</v>
      </c>
      <c r="J563" s="7">
        <v>151783</v>
      </c>
      <c r="K563" s="8">
        <v>0.26</v>
      </c>
      <c r="L563" s="5" t="s">
        <v>7</v>
      </c>
      <c r="M563" s="5" t="s">
        <v>8</v>
      </c>
      <c r="N563" s="6" t="s">
        <v>17</v>
      </c>
    </row>
    <row r="564" spans="1:14" x14ac:dyDescent="0.25">
      <c r="A564" s="1" t="s">
        <v>1160</v>
      </c>
      <c r="B564" s="1" t="s">
        <v>1161</v>
      </c>
      <c r="C564" s="1" t="s">
        <v>20</v>
      </c>
      <c r="D564" s="1" t="s">
        <v>56</v>
      </c>
      <c r="E564" s="1" t="s">
        <v>36</v>
      </c>
      <c r="F564" s="1" t="s">
        <v>5</v>
      </c>
      <c r="G564" s="1" t="s">
        <v>72</v>
      </c>
      <c r="H564" s="1">
        <v>27</v>
      </c>
      <c r="I564" s="2">
        <v>43441</v>
      </c>
      <c r="J564" s="3">
        <v>170164</v>
      </c>
      <c r="K564" s="4">
        <v>0.17</v>
      </c>
      <c r="L564" s="1" t="s">
        <v>7</v>
      </c>
      <c r="M564" s="1" t="s">
        <v>47</v>
      </c>
      <c r="N564" s="2" t="s">
        <v>17</v>
      </c>
    </row>
    <row r="565" spans="1:14" x14ac:dyDescent="0.25">
      <c r="A565" s="5" t="s">
        <v>1162</v>
      </c>
      <c r="B565" s="5" t="s">
        <v>1163</v>
      </c>
      <c r="C565" s="5" t="s">
        <v>2</v>
      </c>
      <c r="D565" s="5" t="s">
        <v>67</v>
      </c>
      <c r="E565" s="5" t="s">
        <v>22</v>
      </c>
      <c r="F565" s="5" t="s">
        <v>5</v>
      </c>
      <c r="G565" s="5" t="s">
        <v>14</v>
      </c>
      <c r="H565" s="5">
        <v>35</v>
      </c>
      <c r="I565" s="6">
        <v>41690</v>
      </c>
      <c r="J565" s="7">
        <v>155905</v>
      </c>
      <c r="K565" s="8">
        <v>0.14000000000000001</v>
      </c>
      <c r="L565" s="5" t="s">
        <v>7</v>
      </c>
      <c r="M565" s="5" t="s">
        <v>31</v>
      </c>
      <c r="N565" s="6" t="s">
        <v>17</v>
      </c>
    </row>
    <row r="566" spans="1:14" x14ac:dyDescent="0.25">
      <c r="A566" s="1" t="s">
        <v>909</v>
      </c>
      <c r="B566" s="1" t="s">
        <v>1164</v>
      </c>
      <c r="C566" s="1" t="s">
        <v>42</v>
      </c>
      <c r="D566" s="1" t="s">
        <v>35</v>
      </c>
      <c r="E566" s="1" t="s">
        <v>36</v>
      </c>
      <c r="F566" s="1" t="s">
        <v>13</v>
      </c>
      <c r="G566" s="1" t="s">
        <v>14</v>
      </c>
      <c r="H566" s="1">
        <v>40</v>
      </c>
      <c r="I566" s="2">
        <v>42721</v>
      </c>
      <c r="J566" s="3">
        <v>50733</v>
      </c>
      <c r="K566" s="4">
        <v>0</v>
      </c>
      <c r="L566" s="1" t="s">
        <v>7</v>
      </c>
      <c r="M566" s="1" t="s">
        <v>43</v>
      </c>
      <c r="N566" s="2" t="s">
        <v>17</v>
      </c>
    </row>
    <row r="567" spans="1:14" x14ac:dyDescent="0.25">
      <c r="A567" s="5" t="s">
        <v>1165</v>
      </c>
      <c r="B567" s="5" t="s">
        <v>1166</v>
      </c>
      <c r="C567" s="5" t="s">
        <v>130</v>
      </c>
      <c r="D567" s="5" t="s">
        <v>52</v>
      </c>
      <c r="E567" s="5" t="s">
        <v>36</v>
      </c>
      <c r="F567" s="5" t="s">
        <v>5</v>
      </c>
      <c r="G567" s="5" t="s">
        <v>23</v>
      </c>
      <c r="H567" s="5">
        <v>30</v>
      </c>
      <c r="I567" s="6">
        <v>42761</v>
      </c>
      <c r="J567" s="7">
        <v>88663</v>
      </c>
      <c r="K567" s="8">
        <v>0</v>
      </c>
      <c r="L567" s="5" t="s">
        <v>7</v>
      </c>
      <c r="M567" s="5" t="s">
        <v>31</v>
      </c>
      <c r="N567" s="6" t="s">
        <v>17</v>
      </c>
    </row>
    <row r="568" spans="1:14" x14ac:dyDescent="0.25">
      <c r="A568" s="1" t="s">
        <v>1167</v>
      </c>
      <c r="B568" s="1" t="s">
        <v>1168</v>
      </c>
      <c r="C568" s="1" t="s">
        <v>162</v>
      </c>
      <c r="D568" s="1" t="s">
        <v>56</v>
      </c>
      <c r="E568" s="1" t="s">
        <v>12</v>
      </c>
      <c r="F568" s="1" t="s">
        <v>13</v>
      </c>
      <c r="G568" s="1" t="s">
        <v>14</v>
      </c>
      <c r="H568" s="1">
        <v>60</v>
      </c>
      <c r="I568" s="2">
        <v>33890</v>
      </c>
      <c r="J568" s="3">
        <v>88213</v>
      </c>
      <c r="K568" s="4">
        <v>0</v>
      </c>
      <c r="L568" s="1" t="s">
        <v>15</v>
      </c>
      <c r="M568" s="1" t="s">
        <v>16</v>
      </c>
      <c r="N568" s="2" t="s">
        <v>17</v>
      </c>
    </row>
    <row r="569" spans="1:14" x14ac:dyDescent="0.25">
      <c r="A569" s="5" t="s">
        <v>1169</v>
      </c>
      <c r="B569" s="5" t="s">
        <v>1170</v>
      </c>
      <c r="C569" s="5" t="s">
        <v>111</v>
      </c>
      <c r="D569" s="5" t="s">
        <v>35</v>
      </c>
      <c r="E569" s="5" t="s">
        <v>22</v>
      </c>
      <c r="F569" s="5" t="s">
        <v>13</v>
      </c>
      <c r="G569" s="5" t="s">
        <v>14</v>
      </c>
      <c r="H569" s="5">
        <v>55</v>
      </c>
      <c r="I569" s="6">
        <v>44410</v>
      </c>
      <c r="J569" s="7">
        <v>67130</v>
      </c>
      <c r="K569" s="8">
        <v>0</v>
      </c>
      <c r="L569" s="5" t="s">
        <v>7</v>
      </c>
      <c r="M569" s="5" t="s">
        <v>43</v>
      </c>
      <c r="N569" s="6" t="s">
        <v>17</v>
      </c>
    </row>
    <row r="570" spans="1:14" x14ac:dyDescent="0.25">
      <c r="A570" s="1" t="s">
        <v>309</v>
      </c>
      <c r="B570" s="1" t="s">
        <v>1171</v>
      </c>
      <c r="C570" s="1" t="s">
        <v>30</v>
      </c>
      <c r="D570" s="1" t="s">
        <v>21</v>
      </c>
      <c r="E570" s="1" t="s">
        <v>22</v>
      </c>
      <c r="F570" s="1" t="s">
        <v>5</v>
      </c>
      <c r="G570" s="1" t="s">
        <v>14</v>
      </c>
      <c r="H570" s="1">
        <v>33</v>
      </c>
      <c r="I570" s="2">
        <v>42285</v>
      </c>
      <c r="J570" s="3">
        <v>94876</v>
      </c>
      <c r="K570" s="4">
        <v>0</v>
      </c>
      <c r="L570" s="1" t="s">
        <v>7</v>
      </c>
      <c r="M570" s="1" t="s">
        <v>43</v>
      </c>
      <c r="N570" s="2" t="s">
        <v>17</v>
      </c>
    </row>
    <row r="571" spans="1:14" x14ac:dyDescent="0.25">
      <c r="A571" s="5" t="s">
        <v>1172</v>
      </c>
      <c r="B571" s="5" t="s">
        <v>1173</v>
      </c>
      <c r="C571" s="5" t="s">
        <v>264</v>
      </c>
      <c r="D571" s="5" t="s">
        <v>56</v>
      </c>
      <c r="E571" s="5" t="s">
        <v>22</v>
      </c>
      <c r="F571" s="5" t="s">
        <v>13</v>
      </c>
      <c r="G571" s="5" t="s">
        <v>72</v>
      </c>
      <c r="H571" s="5">
        <v>62</v>
      </c>
      <c r="I571" s="6">
        <v>34616</v>
      </c>
      <c r="J571" s="7">
        <v>98230</v>
      </c>
      <c r="K571" s="8">
        <v>0</v>
      </c>
      <c r="L571" s="5" t="s">
        <v>7</v>
      </c>
      <c r="M571" s="5" t="s">
        <v>43</v>
      </c>
      <c r="N571" s="6" t="s">
        <v>17</v>
      </c>
    </row>
    <row r="572" spans="1:14" x14ac:dyDescent="0.25">
      <c r="A572" s="1" t="s">
        <v>1174</v>
      </c>
      <c r="B572" s="1" t="s">
        <v>1175</v>
      </c>
      <c r="C572" s="1" t="s">
        <v>210</v>
      </c>
      <c r="D572" s="1" t="s">
        <v>56</v>
      </c>
      <c r="E572" s="1" t="s">
        <v>4</v>
      </c>
      <c r="F572" s="1" t="s">
        <v>5</v>
      </c>
      <c r="G572" s="1" t="s">
        <v>14</v>
      </c>
      <c r="H572" s="1">
        <v>36</v>
      </c>
      <c r="I572" s="2">
        <v>43448</v>
      </c>
      <c r="J572" s="3">
        <v>96757</v>
      </c>
      <c r="K572" s="4">
        <v>0</v>
      </c>
      <c r="L572" s="1" t="s">
        <v>7</v>
      </c>
      <c r="M572" s="1" t="s">
        <v>75</v>
      </c>
      <c r="N572" s="2" t="s">
        <v>17</v>
      </c>
    </row>
    <row r="573" spans="1:14" x14ac:dyDescent="0.25">
      <c r="A573" s="5" t="s">
        <v>1176</v>
      </c>
      <c r="B573" s="5" t="s">
        <v>1177</v>
      </c>
      <c r="C573" s="5" t="s">
        <v>111</v>
      </c>
      <c r="D573" s="5" t="s">
        <v>67</v>
      </c>
      <c r="E573" s="5" t="s">
        <v>12</v>
      </c>
      <c r="F573" s="5" t="s">
        <v>13</v>
      </c>
      <c r="G573" s="5" t="s">
        <v>6</v>
      </c>
      <c r="H573" s="5">
        <v>35</v>
      </c>
      <c r="I573" s="6">
        <v>44015</v>
      </c>
      <c r="J573" s="7">
        <v>51513</v>
      </c>
      <c r="K573" s="8">
        <v>0</v>
      </c>
      <c r="L573" s="5" t="s">
        <v>7</v>
      </c>
      <c r="M573" s="5" t="s">
        <v>75</v>
      </c>
      <c r="N573" s="6" t="s">
        <v>17</v>
      </c>
    </row>
    <row r="574" spans="1:14" x14ac:dyDescent="0.25">
      <c r="A574" s="1" t="s">
        <v>1178</v>
      </c>
      <c r="B574" s="1" t="s">
        <v>1179</v>
      </c>
      <c r="C574" s="1" t="s">
        <v>66</v>
      </c>
      <c r="D574" s="1" t="s">
        <v>67</v>
      </c>
      <c r="E574" s="1" t="s">
        <v>36</v>
      </c>
      <c r="F574" s="1" t="s">
        <v>13</v>
      </c>
      <c r="G574" s="1" t="s">
        <v>14</v>
      </c>
      <c r="H574" s="1">
        <v>60</v>
      </c>
      <c r="I574" s="2">
        <v>39109</v>
      </c>
      <c r="J574" s="3">
        <v>234311</v>
      </c>
      <c r="K574" s="4">
        <v>0.37</v>
      </c>
      <c r="L574" s="1" t="s">
        <v>7</v>
      </c>
      <c r="M574" s="1" t="s">
        <v>43</v>
      </c>
      <c r="N574" s="2" t="s">
        <v>17</v>
      </c>
    </row>
    <row r="575" spans="1:14" x14ac:dyDescent="0.25">
      <c r="A575" s="5" t="s">
        <v>1180</v>
      </c>
      <c r="B575" s="5" t="s">
        <v>1181</v>
      </c>
      <c r="C575" s="5" t="s">
        <v>2</v>
      </c>
      <c r="D575" s="5" t="s">
        <v>52</v>
      </c>
      <c r="E575" s="5" t="s">
        <v>22</v>
      </c>
      <c r="F575" s="5" t="s">
        <v>5</v>
      </c>
      <c r="G575" s="5" t="s">
        <v>72</v>
      </c>
      <c r="H575" s="5">
        <v>45</v>
      </c>
      <c r="I575" s="6">
        <v>40685</v>
      </c>
      <c r="J575" s="7">
        <v>152353</v>
      </c>
      <c r="K575" s="8">
        <v>0.14000000000000001</v>
      </c>
      <c r="L575" s="5" t="s">
        <v>7</v>
      </c>
      <c r="M575" s="5" t="s">
        <v>8</v>
      </c>
      <c r="N575" s="6" t="s">
        <v>17</v>
      </c>
    </row>
    <row r="576" spans="1:14" x14ac:dyDescent="0.25">
      <c r="A576" s="1" t="s">
        <v>1182</v>
      </c>
      <c r="B576" s="1" t="s">
        <v>1183</v>
      </c>
      <c r="C576" s="1" t="s">
        <v>2</v>
      </c>
      <c r="D576" s="1" t="s">
        <v>46</v>
      </c>
      <c r="E576" s="1" t="s">
        <v>22</v>
      </c>
      <c r="F576" s="1" t="s">
        <v>5</v>
      </c>
      <c r="G576" s="1" t="s">
        <v>23</v>
      </c>
      <c r="H576" s="1">
        <v>48</v>
      </c>
      <c r="I576" s="2">
        <v>40389</v>
      </c>
      <c r="J576" s="3">
        <v>124774</v>
      </c>
      <c r="K576" s="4">
        <v>0.12</v>
      </c>
      <c r="L576" s="1" t="s">
        <v>7</v>
      </c>
      <c r="M576" s="1" t="s">
        <v>31</v>
      </c>
      <c r="N576" s="2" t="s">
        <v>17</v>
      </c>
    </row>
    <row r="577" spans="1:14" x14ac:dyDescent="0.25">
      <c r="A577" s="5" t="s">
        <v>899</v>
      </c>
      <c r="B577" s="5" t="s">
        <v>1184</v>
      </c>
      <c r="C577" s="5" t="s">
        <v>20</v>
      </c>
      <c r="D577" s="5" t="s">
        <v>67</v>
      </c>
      <c r="E577" s="5" t="s">
        <v>36</v>
      </c>
      <c r="F577" s="5" t="s">
        <v>5</v>
      </c>
      <c r="G577" s="5" t="s">
        <v>14</v>
      </c>
      <c r="H577" s="5">
        <v>36</v>
      </c>
      <c r="I577" s="6">
        <v>40434</v>
      </c>
      <c r="J577" s="7">
        <v>157070</v>
      </c>
      <c r="K577" s="8">
        <v>0.28000000000000003</v>
      </c>
      <c r="L577" s="5" t="s">
        <v>15</v>
      </c>
      <c r="M577" s="5" t="s">
        <v>16</v>
      </c>
      <c r="N577" s="6" t="s">
        <v>17</v>
      </c>
    </row>
    <row r="578" spans="1:14" x14ac:dyDescent="0.25">
      <c r="A578" s="1" t="s">
        <v>1185</v>
      </c>
      <c r="B578" s="1" t="s">
        <v>1186</v>
      </c>
      <c r="C578" s="1" t="s">
        <v>2</v>
      </c>
      <c r="D578" s="1" t="s">
        <v>21</v>
      </c>
      <c r="E578" s="1" t="s">
        <v>22</v>
      </c>
      <c r="F578" s="1" t="s">
        <v>13</v>
      </c>
      <c r="G578" s="1" t="s">
        <v>72</v>
      </c>
      <c r="H578" s="1">
        <v>44</v>
      </c>
      <c r="I578" s="2">
        <v>43685</v>
      </c>
      <c r="J578" s="3">
        <v>130133</v>
      </c>
      <c r="K578" s="4">
        <v>0.15</v>
      </c>
      <c r="L578" s="1" t="s">
        <v>7</v>
      </c>
      <c r="M578" s="1" t="s">
        <v>47</v>
      </c>
      <c r="N578" s="2">
        <v>44699</v>
      </c>
    </row>
    <row r="579" spans="1:14" x14ac:dyDescent="0.25">
      <c r="A579" s="5" t="s">
        <v>1187</v>
      </c>
      <c r="B579" s="5" t="s">
        <v>1188</v>
      </c>
      <c r="C579" s="5" t="s">
        <v>39</v>
      </c>
      <c r="D579" s="5" t="s">
        <v>67</v>
      </c>
      <c r="E579" s="5" t="s">
        <v>12</v>
      </c>
      <c r="F579" s="5" t="s">
        <v>5</v>
      </c>
      <c r="G579" s="5" t="s">
        <v>14</v>
      </c>
      <c r="H579" s="5">
        <v>64</v>
      </c>
      <c r="I579" s="6">
        <v>43729</v>
      </c>
      <c r="J579" s="7">
        <v>108780</v>
      </c>
      <c r="K579" s="8">
        <v>0.06</v>
      </c>
      <c r="L579" s="5" t="s">
        <v>15</v>
      </c>
      <c r="M579" s="5" t="s">
        <v>61</v>
      </c>
      <c r="N579" s="6" t="s">
        <v>17</v>
      </c>
    </row>
    <row r="580" spans="1:14" x14ac:dyDescent="0.25">
      <c r="A580" s="1" t="s">
        <v>1189</v>
      </c>
      <c r="B580" s="1" t="s">
        <v>1190</v>
      </c>
      <c r="C580" s="1" t="s">
        <v>20</v>
      </c>
      <c r="D580" s="1" t="s">
        <v>56</v>
      </c>
      <c r="E580" s="1" t="s">
        <v>22</v>
      </c>
      <c r="F580" s="1" t="s">
        <v>5</v>
      </c>
      <c r="G580" s="1" t="s">
        <v>14</v>
      </c>
      <c r="H580" s="1">
        <v>46</v>
      </c>
      <c r="I580" s="2">
        <v>44125</v>
      </c>
      <c r="J580" s="3">
        <v>151853</v>
      </c>
      <c r="K580" s="4">
        <v>0.16</v>
      </c>
      <c r="L580" s="1" t="s">
        <v>15</v>
      </c>
      <c r="M580" s="1" t="s">
        <v>121</v>
      </c>
      <c r="N580" s="2" t="s">
        <v>17</v>
      </c>
    </row>
    <row r="581" spans="1:14" x14ac:dyDescent="0.25">
      <c r="A581" s="5" t="s">
        <v>1191</v>
      </c>
      <c r="B581" s="5" t="s">
        <v>1192</v>
      </c>
      <c r="C581" s="5" t="s">
        <v>34</v>
      </c>
      <c r="D581" s="5" t="s">
        <v>35</v>
      </c>
      <c r="E581" s="5" t="s">
        <v>12</v>
      </c>
      <c r="F581" s="5" t="s">
        <v>5</v>
      </c>
      <c r="G581" s="5" t="s">
        <v>14</v>
      </c>
      <c r="H581" s="5">
        <v>62</v>
      </c>
      <c r="I581" s="6">
        <v>38977</v>
      </c>
      <c r="J581" s="7">
        <v>64669</v>
      </c>
      <c r="K581" s="8">
        <v>0</v>
      </c>
      <c r="L581" s="5" t="s">
        <v>15</v>
      </c>
      <c r="M581" s="5" t="s">
        <v>16</v>
      </c>
      <c r="N581" s="6" t="s">
        <v>17</v>
      </c>
    </row>
    <row r="582" spans="1:14" x14ac:dyDescent="0.25">
      <c r="A582" s="1" t="s">
        <v>1193</v>
      </c>
      <c r="B582" s="1" t="s">
        <v>1194</v>
      </c>
      <c r="C582" s="1" t="s">
        <v>111</v>
      </c>
      <c r="D582" s="1" t="s">
        <v>67</v>
      </c>
      <c r="E582" s="1" t="s">
        <v>4</v>
      </c>
      <c r="F582" s="1" t="s">
        <v>13</v>
      </c>
      <c r="G582" s="1" t="s">
        <v>72</v>
      </c>
      <c r="H582" s="1">
        <v>61</v>
      </c>
      <c r="I582" s="2">
        <v>39568</v>
      </c>
      <c r="J582" s="3">
        <v>69352</v>
      </c>
      <c r="K582" s="4">
        <v>0</v>
      </c>
      <c r="L582" s="1" t="s">
        <v>80</v>
      </c>
      <c r="M582" s="1" t="s">
        <v>86</v>
      </c>
      <c r="N582" s="2" t="s">
        <v>17</v>
      </c>
    </row>
    <row r="583" spans="1:14" x14ac:dyDescent="0.25">
      <c r="A583" s="5" t="s">
        <v>1195</v>
      </c>
      <c r="B583" s="5" t="s">
        <v>1196</v>
      </c>
      <c r="C583" s="5" t="s">
        <v>111</v>
      </c>
      <c r="D583" s="5" t="s">
        <v>67</v>
      </c>
      <c r="E583" s="5" t="s">
        <v>4</v>
      </c>
      <c r="F583" s="5" t="s">
        <v>13</v>
      </c>
      <c r="G583" s="5" t="s">
        <v>14</v>
      </c>
      <c r="H583" s="5">
        <v>65</v>
      </c>
      <c r="I583" s="6">
        <v>37181</v>
      </c>
      <c r="J583" s="7">
        <v>74631</v>
      </c>
      <c r="K583" s="8">
        <v>0</v>
      </c>
      <c r="L583" s="5" t="s">
        <v>15</v>
      </c>
      <c r="M583" s="5" t="s">
        <v>16</v>
      </c>
      <c r="N583" s="6" t="s">
        <v>17</v>
      </c>
    </row>
    <row r="584" spans="1:14" x14ac:dyDescent="0.25">
      <c r="A584" s="1" t="s">
        <v>1197</v>
      </c>
      <c r="B584" s="1" t="s">
        <v>1198</v>
      </c>
      <c r="C584" s="1" t="s">
        <v>96</v>
      </c>
      <c r="D584" s="1" t="s">
        <v>56</v>
      </c>
      <c r="E584" s="1" t="s">
        <v>22</v>
      </c>
      <c r="F584" s="1" t="s">
        <v>13</v>
      </c>
      <c r="G584" s="1" t="s">
        <v>72</v>
      </c>
      <c r="H584" s="1">
        <v>54</v>
      </c>
      <c r="I584" s="2">
        <v>41028</v>
      </c>
      <c r="J584" s="3">
        <v>96441</v>
      </c>
      <c r="K584" s="4">
        <v>0</v>
      </c>
      <c r="L584" s="1" t="s">
        <v>80</v>
      </c>
      <c r="M584" s="1" t="s">
        <v>205</v>
      </c>
      <c r="N584" s="2" t="s">
        <v>17</v>
      </c>
    </row>
    <row r="585" spans="1:14" x14ac:dyDescent="0.25">
      <c r="A585" s="5" t="s">
        <v>1199</v>
      </c>
      <c r="B585" s="5" t="s">
        <v>1200</v>
      </c>
      <c r="C585" s="5" t="s">
        <v>101</v>
      </c>
      <c r="D585" s="5" t="s">
        <v>56</v>
      </c>
      <c r="E585" s="5" t="s">
        <v>22</v>
      </c>
      <c r="F585" s="5" t="s">
        <v>13</v>
      </c>
      <c r="G585" s="5" t="s">
        <v>14</v>
      </c>
      <c r="H585" s="5">
        <v>46</v>
      </c>
      <c r="I585" s="6">
        <v>40836</v>
      </c>
      <c r="J585" s="7">
        <v>114250</v>
      </c>
      <c r="K585" s="8">
        <v>0.14000000000000001</v>
      </c>
      <c r="L585" s="5" t="s">
        <v>15</v>
      </c>
      <c r="M585" s="5" t="s">
        <v>121</v>
      </c>
      <c r="N585" s="6" t="s">
        <v>17</v>
      </c>
    </row>
    <row r="586" spans="1:14" x14ac:dyDescent="0.25">
      <c r="A586" s="1" t="s">
        <v>1201</v>
      </c>
      <c r="B586" s="1" t="s">
        <v>1202</v>
      </c>
      <c r="C586" s="1" t="s">
        <v>27</v>
      </c>
      <c r="D586" s="1" t="s">
        <v>3</v>
      </c>
      <c r="E586" s="1" t="s">
        <v>36</v>
      </c>
      <c r="F586" s="1" t="s">
        <v>13</v>
      </c>
      <c r="G586" s="1" t="s">
        <v>72</v>
      </c>
      <c r="H586" s="1">
        <v>36</v>
      </c>
      <c r="I586" s="2">
        <v>44192</v>
      </c>
      <c r="J586" s="3">
        <v>70165</v>
      </c>
      <c r="K586" s="4">
        <v>7.0000000000000007E-2</v>
      </c>
      <c r="L586" s="1" t="s">
        <v>80</v>
      </c>
      <c r="M586" s="1" t="s">
        <v>81</v>
      </c>
      <c r="N586" s="2" t="s">
        <v>17</v>
      </c>
    </row>
    <row r="587" spans="1:14" x14ac:dyDescent="0.25">
      <c r="A587" s="5" t="s">
        <v>1203</v>
      </c>
      <c r="B587" s="5" t="s">
        <v>1204</v>
      </c>
      <c r="C587" s="5" t="s">
        <v>39</v>
      </c>
      <c r="D587" s="5" t="s">
        <v>3</v>
      </c>
      <c r="E587" s="5" t="s">
        <v>36</v>
      </c>
      <c r="F587" s="5" t="s">
        <v>13</v>
      </c>
      <c r="G587" s="5" t="s">
        <v>14</v>
      </c>
      <c r="H587" s="5">
        <v>60</v>
      </c>
      <c r="I587" s="6">
        <v>36554</v>
      </c>
      <c r="J587" s="7">
        <v>109059</v>
      </c>
      <c r="K587" s="8">
        <v>7.0000000000000007E-2</v>
      </c>
      <c r="L587" s="5" t="s">
        <v>15</v>
      </c>
      <c r="M587" s="5" t="s">
        <v>121</v>
      </c>
      <c r="N587" s="6" t="s">
        <v>17</v>
      </c>
    </row>
    <row r="588" spans="1:14" x14ac:dyDescent="0.25">
      <c r="A588" s="1" t="s">
        <v>1205</v>
      </c>
      <c r="B588" s="1" t="s">
        <v>1206</v>
      </c>
      <c r="C588" s="1" t="s">
        <v>168</v>
      </c>
      <c r="D588" s="1" t="s">
        <v>56</v>
      </c>
      <c r="E588" s="1" t="s">
        <v>4</v>
      </c>
      <c r="F588" s="1" t="s">
        <v>5</v>
      </c>
      <c r="G588" s="1" t="s">
        <v>14</v>
      </c>
      <c r="H588" s="1">
        <v>30</v>
      </c>
      <c r="I588" s="2">
        <v>42322</v>
      </c>
      <c r="J588" s="3">
        <v>77442</v>
      </c>
      <c r="K588" s="4">
        <v>0</v>
      </c>
      <c r="L588" s="1" t="s">
        <v>7</v>
      </c>
      <c r="M588" s="1" t="s">
        <v>75</v>
      </c>
      <c r="N588" s="2" t="s">
        <v>17</v>
      </c>
    </row>
    <row r="589" spans="1:14" x14ac:dyDescent="0.25">
      <c r="A589" s="5" t="s">
        <v>1207</v>
      </c>
      <c r="B589" s="5" t="s">
        <v>1208</v>
      </c>
      <c r="C589" s="5" t="s">
        <v>111</v>
      </c>
      <c r="D589" s="5" t="s">
        <v>35</v>
      </c>
      <c r="E589" s="5" t="s">
        <v>36</v>
      </c>
      <c r="F589" s="5" t="s">
        <v>5</v>
      </c>
      <c r="G589" s="5" t="s">
        <v>72</v>
      </c>
      <c r="H589" s="5">
        <v>34</v>
      </c>
      <c r="I589" s="6">
        <v>41066</v>
      </c>
      <c r="J589" s="7">
        <v>72126</v>
      </c>
      <c r="K589" s="8">
        <v>0</v>
      </c>
      <c r="L589" s="5" t="s">
        <v>80</v>
      </c>
      <c r="M589" s="5" t="s">
        <v>81</v>
      </c>
      <c r="N589" s="6" t="s">
        <v>17</v>
      </c>
    </row>
    <row r="590" spans="1:14" x14ac:dyDescent="0.25">
      <c r="A590" s="1" t="s">
        <v>1209</v>
      </c>
      <c r="B590" s="1" t="s">
        <v>1210</v>
      </c>
      <c r="C590" s="1" t="s">
        <v>449</v>
      </c>
      <c r="D590" s="1" t="s">
        <v>3</v>
      </c>
      <c r="E590" s="1" t="s">
        <v>12</v>
      </c>
      <c r="F590" s="1" t="s">
        <v>13</v>
      </c>
      <c r="G590" s="1" t="s">
        <v>23</v>
      </c>
      <c r="H590" s="1">
        <v>55</v>
      </c>
      <c r="I590" s="2">
        <v>41565</v>
      </c>
      <c r="J590" s="3">
        <v>70334</v>
      </c>
      <c r="K590" s="4">
        <v>0</v>
      </c>
      <c r="L590" s="1" t="s">
        <v>7</v>
      </c>
      <c r="M590" s="1" t="s">
        <v>43</v>
      </c>
      <c r="N590" s="2" t="s">
        <v>17</v>
      </c>
    </row>
    <row r="591" spans="1:14" x14ac:dyDescent="0.25">
      <c r="A591" s="5" t="s">
        <v>1211</v>
      </c>
      <c r="B591" s="5" t="s">
        <v>1212</v>
      </c>
      <c r="C591" s="5" t="s">
        <v>96</v>
      </c>
      <c r="D591" s="5" t="s">
        <v>56</v>
      </c>
      <c r="E591" s="5" t="s">
        <v>4</v>
      </c>
      <c r="F591" s="5" t="s">
        <v>13</v>
      </c>
      <c r="G591" s="5" t="s">
        <v>14</v>
      </c>
      <c r="H591" s="5">
        <v>59</v>
      </c>
      <c r="I591" s="6">
        <v>40170</v>
      </c>
      <c r="J591" s="7">
        <v>78006</v>
      </c>
      <c r="K591" s="8">
        <v>0</v>
      </c>
      <c r="L591" s="5" t="s">
        <v>7</v>
      </c>
      <c r="M591" s="5" t="s">
        <v>43</v>
      </c>
      <c r="N591" s="6" t="s">
        <v>17</v>
      </c>
    </row>
    <row r="592" spans="1:14" x14ac:dyDescent="0.25">
      <c r="A592" s="1" t="s">
        <v>1213</v>
      </c>
      <c r="B592" s="1" t="s">
        <v>1214</v>
      </c>
      <c r="C592" s="1" t="s">
        <v>20</v>
      </c>
      <c r="D592" s="1" t="s">
        <v>3</v>
      </c>
      <c r="E592" s="1" t="s">
        <v>12</v>
      </c>
      <c r="F592" s="1" t="s">
        <v>5</v>
      </c>
      <c r="G592" s="1" t="s">
        <v>72</v>
      </c>
      <c r="H592" s="1">
        <v>28</v>
      </c>
      <c r="I592" s="2">
        <v>44221</v>
      </c>
      <c r="J592" s="3">
        <v>160385</v>
      </c>
      <c r="K592" s="4">
        <v>0.23</v>
      </c>
      <c r="L592" s="1" t="s">
        <v>7</v>
      </c>
      <c r="M592" s="1" t="s">
        <v>43</v>
      </c>
      <c r="N592" s="2">
        <v>44334</v>
      </c>
    </row>
    <row r="593" spans="1:14" x14ac:dyDescent="0.25">
      <c r="A593" s="5" t="s">
        <v>1215</v>
      </c>
      <c r="B593" s="5" t="s">
        <v>1216</v>
      </c>
      <c r="C593" s="5" t="s">
        <v>66</v>
      </c>
      <c r="D593" s="5" t="s">
        <v>21</v>
      </c>
      <c r="E593" s="5" t="s">
        <v>36</v>
      </c>
      <c r="F593" s="5" t="s">
        <v>5</v>
      </c>
      <c r="G593" s="5" t="s">
        <v>23</v>
      </c>
      <c r="H593" s="5">
        <v>36</v>
      </c>
      <c r="I593" s="6">
        <v>41650</v>
      </c>
      <c r="J593" s="7">
        <v>202323</v>
      </c>
      <c r="K593" s="8">
        <v>0.39</v>
      </c>
      <c r="L593" s="5" t="s">
        <v>7</v>
      </c>
      <c r="M593" s="5" t="s">
        <v>24</v>
      </c>
      <c r="N593" s="6" t="s">
        <v>17</v>
      </c>
    </row>
    <row r="594" spans="1:14" x14ac:dyDescent="0.25">
      <c r="A594" s="1" t="s">
        <v>1217</v>
      </c>
      <c r="B594" s="1" t="s">
        <v>1218</v>
      </c>
      <c r="C594" s="1" t="s">
        <v>2</v>
      </c>
      <c r="D594" s="1" t="s">
        <v>52</v>
      </c>
      <c r="E594" s="1" t="s">
        <v>36</v>
      </c>
      <c r="F594" s="1" t="s">
        <v>5</v>
      </c>
      <c r="G594" s="1" t="s">
        <v>72</v>
      </c>
      <c r="H594" s="1">
        <v>29</v>
      </c>
      <c r="I594" s="2">
        <v>44025</v>
      </c>
      <c r="J594" s="3">
        <v>141555</v>
      </c>
      <c r="K594" s="4">
        <v>0.11</v>
      </c>
      <c r="L594" s="1" t="s">
        <v>80</v>
      </c>
      <c r="M594" s="1" t="s">
        <v>81</v>
      </c>
      <c r="N594" s="2" t="s">
        <v>17</v>
      </c>
    </row>
    <row r="595" spans="1:14" x14ac:dyDescent="0.25">
      <c r="A595" s="5" t="s">
        <v>1219</v>
      </c>
      <c r="B595" s="5" t="s">
        <v>1220</v>
      </c>
      <c r="C595" s="5" t="s">
        <v>20</v>
      </c>
      <c r="D595" s="5" t="s">
        <v>21</v>
      </c>
      <c r="E595" s="5" t="s">
        <v>22</v>
      </c>
      <c r="F595" s="5" t="s">
        <v>5</v>
      </c>
      <c r="G595" s="5" t="s">
        <v>14</v>
      </c>
      <c r="H595" s="5">
        <v>34</v>
      </c>
      <c r="I595" s="6">
        <v>44032</v>
      </c>
      <c r="J595" s="7">
        <v>184960</v>
      </c>
      <c r="K595" s="8">
        <v>0.18</v>
      </c>
      <c r="L595" s="5" t="s">
        <v>7</v>
      </c>
      <c r="M595" s="5" t="s">
        <v>8</v>
      </c>
      <c r="N595" s="6" t="s">
        <v>17</v>
      </c>
    </row>
    <row r="596" spans="1:14" x14ac:dyDescent="0.25">
      <c r="A596" s="1" t="s">
        <v>1221</v>
      </c>
      <c r="B596" s="1" t="s">
        <v>1222</v>
      </c>
      <c r="C596" s="1" t="s">
        <v>66</v>
      </c>
      <c r="D596" s="1" t="s">
        <v>3</v>
      </c>
      <c r="E596" s="1" t="s">
        <v>12</v>
      </c>
      <c r="F596" s="1" t="s">
        <v>13</v>
      </c>
      <c r="G596" s="1" t="s">
        <v>14</v>
      </c>
      <c r="H596" s="1">
        <v>37</v>
      </c>
      <c r="I596" s="2">
        <v>40719</v>
      </c>
      <c r="J596" s="3">
        <v>221592</v>
      </c>
      <c r="K596" s="4">
        <v>0.31</v>
      </c>
      <c r="L596" s="1" t="s">
        <v>7</v>
      </c>
      <c r="M596" s="1" t="s">
        <v>75</v>
      </c>
      <c r="N596" s="2" t="s">
        <v>17</v>
      </c>
    </row>
    <row r="597" spans="1:14" x14ac:dyDescent="0.25">
      <c r="A597" s="5" t="s">
        <v>1223</v>
      </c>
      <c r="B597" s="5" t="s">
        <v>1224</v>
      </c>
      <c r="C597" s="5" t="s">
        <v>151</v>
      </c>
      <c r="D597" s="5" t="s">
        <v>52</v>
      </c>
      <c r="E597" s="5" t="s">
        <v>12</v>
      </c>
      <c r="F597" s="5" t="s">
        <v>5</v>
      </c>
      <c r="G597" s="5" t="s">
        <v>14</v>
      </c>
      <c r="H597" s="5">
        <v>44</v>
      </c>
      <c r="I597" s="6">
        <v>39841</v>
      </c>
      <c r="J597" s="7">
        <v>53301</v>
      </c>
      <c r="K597" s="8">
        <v>0</v>
      </c>
      <c r="L597" s="5" t="s">
        <v>7</v>
      </c>
      <c r="M597" s="5" t="s">
        <v>8</v>
      </c>
      <c r="N597" s="6" t="s">
        <v>17</v>
      </c>
    </row>
    <row r="598" spans="1:14" x14ac:dyDescent="0.25">
      <c r="A598" s="1" t="s">
        <v>1225</v>
      </c>
      <c r="B598" s="1" t="s">
        <v>1226</v>
      </c>
      <c r="C598" s="1" t="s">
        <v>194</v>
      </c>
      <c r="D598" s="1" t="s">
        <v>3</v>
      </c>
      <c r="E598" s="1" t="s">
        <v>36</v>
      </c>
      <c r="F598" s="1" t="s">
        <v>13</v>
      </c>
      <c r="G598" s="1" t="s">
        <v>14</v>
      </c>
      <c r="H598" s="1">
        <v>45</v>
      </c>
      <c r="I598" s="2">
        <v>36587</v>
      </c>
      <c r="J598" s="3">
        <v>91276</v>
      </c>
      <c r="K598" s="4">
        <v>0</v>
      </c>
      <c r="L598" s="1" t="s">
        <v>7</v>
      </c>
      <c r="M598" s="1" t="s">
        <v>8</v>
      </c>
      <c r="N598" s="2" t="s">
        <v>17</v>
      </c>
    </row>
    <row r="599" spans="1:14" x14ac:dyDescent="0.25">
      <c r="A599" s="5" t="s">
        <v>1227</v>
      </c>
      <c r="B599" s="5" t="s">
        <v>1228</v>
      </c>
      <c r="C599" s="5" t="s">
        <v>2</v>
      </c>
      <c r="D599" s="5" t="s">
        <v>52</v>
      </c>
      <c r="E599" s="5" t="s">
        <v>4</v>
      </c>
      <c r="F599" s="5" t="s">
        <v>5</v>
      </c>
      <c r="G599" s="5" t="s">
        <v>14</v>
      </c>
      <c r="H599" s="5">
        <v>52</v>
      </c>
      <c r="I599" s="6">
        <v>42983</v>
      </c>
      <c r="J599" s="7">
        <v>140042</v>
      </c>
      <c r="K599" s="8">
        <v>0.13</v>
      </c>
      <c r="L599" s="5" t="s">
        <v>7</v>
      </c>
      <c r="M599" s="5" t="s">
        <v>47</v>
      </c>
      <c r="N599" s="6" t="s">
        <v>17</v>
      </c>
    </row>
    <row r="600" spans="1:14" x14ac:dyDescent="0.25">
      <c r="A600" s="1" t="s">
        <v>297</v>
      </c>
      <c r="B600" s="1" t="s">
        <v>1229</v>
      </c>
      <c r="C600" s="1" t="s">
        <v>42</v>
      </c>
      <c r="D600" s="1" t="s">
        <v>46</v>
      </c>
      <c r="E600" s="1" t="s">
        <v>12</v>
      </c>
      <c r="F600" s="1" t="s">
        <v>5</v>
      </c>
      <c r="G600" s="1" t="s">
        <v>14</v>
      </c>
      <c r="H600" s="1">
        <v>40</v>
      </c>
      <c r="I600" s="2">
        <v>43440</v>
      </c>
      <c r="J600" s="3">
        <v>57225</v>
      </c>
      <c r="K600" s="4">
        <v>0</v>
      </c>
      <c r="L600" s="1" t="s">
        <v>7</v>
      </c>
      <c r="M600" s="1" t="s">
        <v>75</v>
      </c>
      <c r="N600" s="2" t="s">
        <v>17</v>
      </c>
    </row>
    <row r="601" spans="1:14" x14ac:dyDescent="0.25">
      <c r="A601" s="5" t="s">
        <v>1230</v>
      </c>
      <c r="B601" s="5" t="s">
        <v>1231</v>
      </c>
      <c r="C601" s="5" t="s">
        <v>39</v>
      </c>
      <c r="D601" s="5" t="s">
        <v>52</v>
      </c>
      <c r="E601" s="5" t="s">
        <v>22</v>
      </c>
      <c r="F601" s="5" t="s">
        <v>5</v>
      </c>
      <c r="G601" s="5" t="s">
        <v>72</v>
      </c>
      <c r="H601" s="5">
        <v>55</v>
      </c>
      <c r="I601" s="6">
        <v>40233</v>
      </c>
      <c r="J601" s="7">
        <v>102839</v>
      </c>
      <c r="K601" s="8">
        <v>0.05</v>
      </c>
      <c r="L601" s="5" t="s">
        <v>7</v>
      </c>
      <c r="M601" s="5" t="s">
        <v>43</v>
      </c>
      <c r="N601" s="6" t="s">
        <v>17</v>
      </c>
    </row>
    <row r="602" spans="1:14" x14ac:dyDescent="0.25">
      <c r="A602" s="1" t="s">
        <v>1232</v>
      </c>
      <c r="B602" s="1" t="s">
        <v>1233</v>
      </c>
      <c r="C602" s="1" t="s">
        <v>20</v>
      </c>
      <c r="D602" s="1" t="s">
        <v>67</v>
      </c>
      <c r="E602" s="1" t="s">
        <v>4</v>
      </c>
      <c r="F602" s="1" t="s">
        <v>13</v>
      </c>
      <c r="G602" s="1" t="s">
        <v>14</v>
      </c>
      <c r="H602" s="1">
        <v>29</v>
      </c>
      <c r="I602" s="2">
        <v>44454</v>
      </c>
      <c r="J602" s="3">
        <v>199783</v>
      </c>
      <c r="K602" s="4">
        <v>0.21</v>
      </c>
      <c r="L602" s="1" t="s">
        <v>7</v>
      </c>
      <c r="M602" s="1" t="s">
        <v>24</v>
      </c>
      <c r="N602" s="2">
        <v>44661</v>
      </c>
    </row>
    <row r="603" spans="1:14" x14ac:dyDescent="0.25">
      <c r="A603" s="5" t="s">
        <v>1234</v>
      </c>
      <c r="B603" s="5" t="s">
        <v>1235</v>
      </c>
      <c r="C603" s="5" t="s">
        <v>130</v>
      </c>
      <c r="D603" s="5" t="s">
        <v>52</v>
      </c>
      <c r="E603" s="5" t="s">
        <v>4</v>
      </c>
      <c r="F603" s="5" t="s">
        <v>13</v>
      </c>
      <c r="G603" s="5" t="s">
        <v>72</v>
      </c>
      <c r="H603" s="5">
        <v>32</v>
      </c>
      <c r="I603" s="6">
        <v>44295</v>
      </c>
      <c r="J603" s="7">
        <v>70980</v>
      </c>
      <c r="K603" s="8">
        <v>0</v>
      </c>
      <c r="L603" s="5" t="s">
        <v>80</v>
      </c>
      <c r="M603" s="5" t="s">
        <v>86</v>
      </c>
      <c r="N603" s="6" t="s">
        <v>17</v>
      </c>
    </row>
    <row r="604" spans="1:14" x14ac:dyDescent="0.25">
      <c r="A604" s="1" t="s">
        <v>1236</v>
      </c>
      <c r="B604" s="1" t="s">
        <v>1237</v>
      </c>
      <c r="C604" s="1" t="s">
        <v>39</v>
      </c>
      <c r="D604" s="1" t="s">
        <v>67</v>
      </c>
      <c r="E604" s="1" t="s">
        <v>36</v>
      </c>
      <c r="F604" s="1" t="s">
        <v>13</v>
      </c>
      <c r="G604" s="1" t="s">
        <v>23</v>
      </c>
      <c r="H604" s="1">
        <v>51</v>
      </c>
      <c r="I604" s="2">
        <v>35456</v>
      </c>
      <c r="J604" s="3">
        <v>104431</v>
      </c>
      <c r="K604" s="4">
        <v>7.0000000000000007E-2</v>
      </c>
      <c r="L604" s="1" t="s">
        <v>7</v>
      </c>
      <c r="M604" s="1" t="s">
        <v>31</v>
      </c>
      <c r="N604" s="2" t="s">
        <v>17</v>
      </c>
    </row>
    <row r="605" spans="1:14" x14ac:dyDescent="0.25">
      <c r="A605" s="5" t="s">
        <v>1238</v>
      </c>
      <c r="B605" s="5" t="s">
        <v>1239</v>
      </c>
      <c r="C605" s="5" t="s">
        <v>171</v>
      </c>
      <c r="D605" s="5" t="s">
        <v>52</v>
      </c>
      <c r="E605" s="5" t="s">
        <v>22</v>
      </c>
      <c r="F605" s="5" t="s">
        <v>13</v>
      </c>
      <c r="G605" s="5" t="s">
        <v>23</v>
      </c>
      <c r="H605" s="5">
        <v>28</v>
      </c>
      <c r="I605" s="6">
        <v>44374</v>
      </c>
      <c r="J605" s="7">
        <v>48510</v>
      </c>
      <c r="K605" s="8">
        <v>0</v>
      </c>
      <c r="L605" s="5" t="s">
        <v>7</v>
      </c>
      <c r="M605" s="5" t="s">
        <v>24</v>
      </c>
      <c r="N605" s="6" t="s">
        <v>17</v>
      </c>
    </row>
    <row r="606" spans="1:14" x14ac:dyDescent="0.25">
      <c r="A606" s="1" t="s">
        <v>1240</v>
      </c>
      <c r="B606" s="1" t="s">
        <v>1241</v>
      </c>
      <c r="C606" s="1" t="s">
        <v>96</v>
      </c>
      <c r="D606" s="1" t="s">
        <v>56</v>
      </c>
      <c r="E606" s="1" t="s">
        <v>22</v>
      </c>
      <c r="F606" s="1" t="s">
        <v>13</v>
      </c>
      <c r="G606" s="1" t="s">
        <v>6</v>
      </c>
      <c r="H606" s="1">
        <v>27</v>
      </c>
      <c r="I606" s="2">
        <v>43613</v>
      </c>
      <c r="J606" s="3">
        <v>70110</v>
      </c>
      <c r="K606" s="4">
        <v>0</v>
      </c>
      <c r="L606" s="1" t="s">
        <v>7</v>
      </c>
      <c r="M606" s="1" t="s">
        <v>43</v>
      </c>
      <c r="N606" s="2">
        <v>44203</v>
      </c>
    </row>
    <row r="607" spans="1:14" x14ac:dyDescent="0.25">
      <c r="A607" s="5" t="s">
        <v>1242</v>
      </c>
      <c r="B607" s="5" t="s">
        <v>1243</v>
      </c>
      <c r="C607" s="5" t="s">
        <v>20</v>
      </c>
      <c r="D607" s="5" t="s">
        <v>67</v>
      </c>
      <c r="E607" s="5" t="s">
        <v>36</v>
      </c>
      <c r="F607" s="5" t="s">
        <v>13</v>
      </c>
      <c r="G607" s="5" t="s">
        <v>14</v>
      </c>
      <c r="H607" s="5">
        <v>45</v>
      </c>
      <c r="I607" s="6">
        <v>39519</v>
      </c>
      <c r="J607" s="7">
        <v>186138</v>
      </c>
      <c r="K607" s="8">
        <v>0.28000000000000003</v>
      </c>
      <c r="L607" s="5" t="s">
        <v>15</v>
      </c>
      <c r="M607" s="5" t="s">
        <v>16</v>
      </c>
      <c r="N607" s="6" t="s">
        <v>17</v>
      </c>
    </row>
    <row r="608" spans="1:14" x14ac:dyDescent="0.25">
      <c r="A608" s="1" t="s">
        <v>1244</v>
      </c>
      <c r="B608" s="1" t="s">
        <v>1245</v>
      </c>
      <c r="C608" s="1" t="s">
        <v>42</v>
      </c>
      <c r="D608" s="1" t="s">
        <v>46</v>
      </c>
      <c r="E608" s="1" t="s">
        <v>12</v>
      </c>
      <c r="F608" s="1" t="s">
        <v>13</v>
      </c>
      <c r="G608" s="1" t="s">
        <v>72</v>
      </c>
      <c r="H608" s="1">
        <v>58</v>
      </c>
      <c r="I608" s="2">
        <v>40287</v>
      </c>
      <c r="J608" s="3">
        <v>56350</v>
      </c>
      <c r="K608" s="4">
        <v>0</v>
      </c>
      <c r="L608" s="1" t="s">
        <v>80</v>
      </c>
      <c r="M608" s="1" t="s">
        <v>86</v>
      </c>
      <c r="N608" s="2" t="s">
        <v>17</v>
      </c>
    </row>
    <row r="609" spans="1:14" x14ac:dyDescent="0.25">
      <c r="A609" s="5" t="s">
        <v>340</v>
      </c>
      <c r="B609" s="5" t="s">
        <v>1246</v>
      </c>
      <c r="C609" s="5" t="s">
        <v>2</v>
      </c>
      <c r="D609" s="5" t="s">
        <v>21</v>
      </c>
      <c r="E609" s="5" t="s">
        <v>4</v>
      </c>
      <c r="F609" s="5" t="s">
        <v>5</v>
      </c>
      <c r="G609" s="5" t="s">
        <v>72</v>
      </c>
      <c r="H609" s="5">
        <v>45</v>
      </c>
      <c r="I609" s="6">
        <v>42379</v>
      </c>
      <c r="J609" s="7">
        <v>149761</v>
      </c>
      <c r="K609" s="8">
        <v>0.12</v>
      </c>
      <c r="L609" s="5" t="s">
        <v>7</v>
      </c>
      <c r="M609" s="5" t="s">
        <v>75</v>
      </c>
      <c r="N609" s="6" t="s">
        <v>17</v>
      </c>
    </row>
    <row r="610" spans="1:14" x14ac:dyDescent="0.25">
      <c r="A610" s="1" t="s">
        <v>1247</v>
      </c>
      <c r="B610" s="1" t="s">
        <v>1248</v>
      </c>
      <c r="C610" s="1" t="s">
        <v>2</v>
      </c>
      <c r="D610" s="1" t="s">
        <v>21</v>
      </c>
      <c r="E610" s="1" t="s">
        <v>36</v>
      </c>
      <c r="F610" s="1" t="s">
        <v>13</v>
      </c>
      <c r="G610" s="1" t="s">
        <v>72</v>
      </c>
      <c r="H610" s="1">
        <v>44</v>
      </c>
      <c r="I610" s="2">
        <v>39305</v>
      </c>
      <c r="J610" s="3">
        <v>126277</v>
      </c>
      <c r="K610" s="4">
        <v>0.13</v>
      </c>
      <c r="L610" s="1" t="s">
        <v>80</v>
      </c>
      <c r="M610" s="1" t="s">
        <v>81</v>
      </c>
      <c r="N610" s="2" t="s">
        <v>17</v>
      </c>
    </row>
    <row r="611" spans="1:14" x14ac:dyDescent="0.25">
      <c r="A611" s="5" t="s">
        <v>1249</v>
      </c>
      <c r="B611" s="5" t="s">
        <v>1250</v>
      </c>
      <c r="C611" s="5" t="s">
        <v>39</v>
      </c>
      <c r="D611" s="5" t="s">
        <v>35</v>
      </c>
      <c r="E611" s="5" t="s">
        <v>22</v>
      </c>
      <c r="F611" s="5" t="s">
        <v>13</v>
      </c>
      <c r="G611" s="5" t="s">
        <v>23</v>
      </c>
      <c r="H611" s="5">
        <v>33</v>
      </c>
      <c r="I611" s="6">
        <v>41446</v>
      </c>
      <c r="J611" s="7">
        <v>119631</v>
      </c>
      <c r="K611" s="8">
        <v>0.06</v>
      </c>
      <c r="L611" s="5" t="s">
        <v>7</v>
      </c>
      <c r="M611" s="5" t="s">
        <v>31</v>
      </c>
      <c r="N611" s="6" t="s">
        <v>17</v>
      </c>
    </row>
    <row r="612" spans="1:14" x14ac:dyDescent="0.25">
      <c r="A612" s="1" t="s">
        <v>1251</v>
      </c>
      <c r="B612" s="1" t="s">
        <v>1252</v>
      </c>
      <c r="C612" s="1" t="s">
        <v>66</v>
      </c>
      <c r="D612" s="1" t="s">
        <v>3</v>
      </c>
      <c r="E612" s="1" t="s">
        <v>4</v>
      </c>
      <c r="F612" s="1" t="s">
        <v>13</v>
      </c>
      <c r="G612" s="1" t="s">
        <v>14</v>
      </c>
      <c r="H612" s="1">
        <v>26</v>
      </c>
      <c r="I612" s="2">
        <v>43960</v>
      </c>
      <c r="J612" s="3">
        <v>256561</v>
      </c>
      <c r="K612" s="4">
        <v>0.39</v>
      </c>
      <c r="L612" s="1" t="s">
        <v>7</v>
      </c>
      <c r="M612" s="1" t="s">
        <v>47</v>
      </c>
      <c r="N612" s="2" t="s">
        <v>17</v>
      </c>
    </row>
    <row r="613" spans="1:14" x14ac:dyDescent="0.25">
      <c r="A613" s="5" t="s">
        <v>1253</v>
      </c>
      <c r="B613" s="5" t="s">
        <v>1254</v>
      </c>
      <c r="C613" s="5" t="s">
        <v>359</v>
      </c>
      <c r="D613" s="5" t="s">
        <v>3</v>
      </c>
      <c r="E613" s="5" t="s">
        <v>22</v>
      </c>
      <c r="F613" s="5" t="s">
        <v>5</v>
      </c>
      <c r="G613" s="5" t="s">
        <v>72</v>
      </c>
      <c r="H613" s="5">
        <v>45</v>
      </c>
      <c r="I613" s="6">
        <v>43937</v>
      </c>
      <c r="J613" s="7">
        <v>66958</v>
      </c>
      <c r="K613" s="8">
        <v>0</v>
      </c>
      <c r="L613" s="5" t="s">
        <v>7</v>
      </c>
      <c r="M613" s="5" t="s">
        <v>43</v>
      </c>
      <c r="N613" s="6" t="s">
        <v>17</v>
      </c>
    </row>
    <row r="614" spans="1:14" x14ac:dyDescent="0.25">
      <c r="A614" s="1" t="s">
        <v>57</v>
      </c>
      <c r="B614" s="1" t="s">
        <v>1255</v>
      </c>
      <c r="C614" s="1" t="s">
        <v>2</v>
      </c>
      <c r="D614" s="1" t="s">
        <v>35</v>
      </c>
      <c r="E614" s="1" t="s">
        <v>12</v>
      </c>
      <c r="F614" s="1" t="s">
        <v>5</v>
      </c>
      <c r="G614" s="1" t="s">
        <v>14</v>
      </c>
      <c r="H614" s="1">
        <v>46</v>
      </c>
      <c r="I614" s="2">
        <v>38046</v>
      </c>
      <c r="J614" s="3">
        <v>158897</v>
      </c>
      <c r="K614" s="4">
        <v>0.1</v>
      </c>
      <c r="L614" s="1" t="s">
        <v>15</v>
      </c>
      <c r="M614" s="1" t="s">
        <v>16</v>
      </c>
      <c r="N614" s="2" t="s">
        <v>17</v>
      </c>
    </row>
    <row r="615" spans="1:14" x14ac:dyDescent="0.25">
      <c r="A615" s="5" t="s">
        <v>182</v>
      </c>
      <c r="B615" s="5" t="s">
        <v>1256</v>
      </c>
      <c r="C615" s="5" t="s">
        <v>11</v>
      </c>
      <c r="D615" s="5" t="s">
        <v>3</v>
      </c>
      <c r="E615" s="5" t="s">
        <v>36</v>
      </c>
      <c r="F615" s="5" t="s">
        <v>13</v>
      </c>
      <c r="G615" s="5" t="s">
        <v>23</v>
      </c>
      <c r="H615" s="5">
        <v>37</v>
      </c>
      <c r="I615" s="6">
        <v>39493</v>
      </c>
      <c r="J615" s="7">
        <v>71695</v>
      </c>
      <c r="K615" s="8">
        <v>0</v>
      </c>
      <c r="L615" s="5" t="s">
        <v>7</v>
      </c>
      <c r="M615" s="5" t="s">
        <v>31</v>
      </c>
      <c r="N615" s="6" t="s">
        <v>17</v>
      </c>
    </row>
    <row r="616" spans="1:14" x14ac:dyDescent="0.25">
      <c r="A616" s="1" t="s">
        <v>1257</v>
      </c>
      <c r="B616" s="1" t="s">
        <v>1258</v>
      </c>
      <c r="C616" s="1" t="s">
        <v>30</v>
      </c>
      <c r="D616" s="1" t="s">
        <v>67</v>
      </c>
      <c r="E616" s="1" t="s">
        <v>36</v>
      </c>
      <c r="F616" s="1" t="s">
        <v>13</v>
      </c>
      <c r="G616" s="1" t="s">
        <v>14</v>
      </c>
      <c r="H616" s="1">
        <v>40</v>
      </c>
      <c r="I616" s="2">
        <v>41904</v>
      </c>
      <c r="J616" s="3">
        <v>73779</v>
      </c>
      <c r="K616" s="4">
        <v>0</v>
      </c>
      <c r="L616" s="1" t="s">
        <v>15</v>
      </c>
      <c r="M616" s="1" t="s">
        <v>16</v>
      </c>
      <c r="N616" s="2">
        <v>43594</v>
      </c>
    </row>
    <row r="617" spans="1:14" x14ac:dyDescent="0.25">
      <c r="A617" s="5" t="s">
        <v>1259</v>
      </c>
      <c r="B617" s="5" t="s">
        <v>1260</v>
      </c>
      <c r="C617" s="5" t="s">
        <v>39</v>
      </c>
      <c r="D617" s="5" t="s">
        <v>35</v>
      </c>
      <c r="E617" s="5" t="s">
        <v>22</v>
      </c>
      <c r="F617" s="5" t="s">
        <v>5</v>
      </c>
      <c r="G617" s="5" t="s">
        <v>14</v>
      </c>
      <c r="H617" s="5">
        <v>45</v>
      </c>
      <c r="I617" s="6">
        <v>40836</v>
      </c>
      <c r="J617" s="7">
        <v>123640</v>
      </c>
      <c r="K617" s="8">
        <v>7.0000000000000007E-2</v>
      </c>
      <c r="L617" s="5" t="s">
        <v>15</v>
      </c>
      <c r="M617" s="5" t="s">
        <v>61</v>
      </c>
      <c r="N617" s="6" t="s">
        <v>17</v>
      </c>
    </row>
    <row r="618" spans="1:14" x14ac:dyDescent="0.25">
      <c r="A618" s="1" t="s">
        <v>1185</v>
      </c>
      <c r="B618" s="1" t="s">
        <v>1261</v>
      </c>
      <c r="C618" s="1" t="s">
        <v>42</v>
      </c>
      <c r="D618" s="1" t="s">
        <v>35</v>
      </c>
      <c r="E618" s="1" t="s">
        <v>22</v>
      </c>
      <c r="F618" s="1" t="s">
        <v>5</v>
      </c>
      <c r="G618" s="1" t="s">
        <v>23</v>
      </c>
      <c r="H618" s="1">
        <v>33</v>
      </c>
      <c r="I618" s="2">
        <v>41742</v>
      </c>
      <c r="J618" s="3">
        <v>46878</v>
      </c>
      <c r="K618" s="4">
        <v>0</v>
      </c>
      <c r="L618" s="1" t="s">
        <v>7</v>
      </c>
      <c r="M618" s="1" t="s">
        <v>43</v>
      </c>
      <c r="N618" s="2" t="s">
        <v>17</v>
      </c>
    </row>
    <row r="619" spans="1:14" x14ac:dyDescent="0.25">
      <c r="A619" s="5" t="s">
        <v>1262</v>
      </c>
      <c r="B619" s="5" t="s">
        <v>1263</v>
      </c>
      <c r="C619" s="5" t="s">
        <v>42</v>
      </c>
      <c r="D619" s="5" t="s">
        <v>67</v>
      </c>
      <c r="E619" s="5" t="s">
        <v>22</v>
      </c>
      <c r="F619" s="5" t="s">
        <v>5</v>
      </c>
      <c r="G619" s="5" t="s">
        <v>23</v>
      </c>
      <c r="H619" s="5">
        <v>64</v>
      </c>
      <c r="I619" s="6">
        <v>37662</v>
      </c>
      <c r="J619" s="7">
        <v>57032</v>
      </c>
      <c r="K619" s="8">
        <v>0</v>
      </c>
      <c r="L619" s="5" t="s">
        <v>7</v>
      </c>
      <c r="M619" s="5" t="s">
        <v>43</v>
      </c>
      <c r="N619" s="6" t="s">
        <v>17</v>
      </c>
    </row>
    <row r="620" spans="1:14" x14ac:dyDescent="0.25">
      <c r="A620" s="1" t="s">
        <v>1264</v>
      </c>
      <c r="B620" s="1" t="s">
        <v>1265</v>
      </c>
      <c r="C620" s="1" t="s">
        <v>30</v>
      </c>
      <c r="D620" s="1" t="s">
        <v>35</v>
      </c>
      <c r="E620" s="1" t="s">
        <v>12</v>
      </c>
      <c r="F620" s="1" t="s">
        <v>5</v>
      </c>
      <c r="G620" s="1" t="s">
        <v>72</v>
      </c>
      <c r="H620" s="1">
        <v>57</v>
      </c>
      <c r="I620" s="2">
        <v>39357</v>
      </c>
      <c r="J620" s="3">
        <v>98150</v>
      </c>
      <c r="K620" s="4">
        <v>0</v>
      </c>
      <c r="L620" s="1" t="s">
        <v>80</v>
      </c>
      <c r="M620" s="1" t="s">
        <v>86</v>
      </c>
      <c r="N620" s="2" t="s">
        <v>17</v>
      </c>
    </row>
    <row r="621" spans="1:14" x14ac:dyDescent="0.25">
      <c r="A621" s="5" t="s">
        <v>1266</v>
      </c>
      <c r="B621" s="5" t="s">
        <v>1267</v>
      </c>
      <c r="C621" s="5" t="s">
        <v>20</v>
      </c>
      <c r="D621" s="5" t="s">
        <v>67</v>
      </c>
      <c r="E621" s="5" t="s">
        <v>12</v>
      </c>
      <c r="F621" s="5" t="s">
        <v>5</v>
      </c>
      <c r="G621" s="5" t="s">
        <v>14</v>
      </c>
      <c r="H621" s="5">
        <v>35</v>
      </c>
      <c r="I621" s="6">
        <v>42800</v>
      </c>
      <c r="J621" s="7">
        <v>171426</v>
      </c>
      <c r="K621" s="8">
        <v>0.15</v>
      </c>
      <c r="L621" s="5" t="s">
        <v>15</v>
      </c>
      <c r="M621" s="5" t="s">
        <v>93</v>
      </c>
      <c r="N621" s="6">
        <v>43000</v>
      </c>
    </row>
    <row r="622" spans="1:14" x14ac:dyDescent="0.25">
      <c r="A622" s="1" t="s">
        <v>28</v>
      </c>
      <c r="B622" s="1" t="s">
        <v>1268</v>
      </c>
      <c r="C622" s="1" t="s">
        <v>42</v>
      </c>
      <c r="D622" s="1" t="s">
        <v>21</v>
      </c>
      <c r="E622" s="1" t="s">
        <v>12</v>
      </c>
      <c r="F622" s="1" t="s">
        <v>5</v>
      </c>
      <c r="G622" s="1" t="s">
        <v>23</v>
      </c>
      <c r="H622" s="1">
        <v>55</v>
      </c>
      <c r="I622" s="2">
        <v>44302</v>
      </c>
      <c r="J622" s="3">
        <v>48266</v>
      </c>
      <c r="K622" s="4">
        <v>0</v>
      </c>
      <c r="L622" s="1" t="s">
        <v>7</v>
      </c>
      <c r="M622" s="1" t="s">
        <v>24</v>
      </c>
      <c r="N622" s="2" t="s">
        <v>17</v>
      </c>
    </row>
    <row r="623" spans="1:14" x14ac:dyDescent="0.25">
      <c r="A623" s="5" t="s">
        <v>1269</v>
      </c>
      <c r="B623" s="5" t="s">
        <v>1270</v>
      </c>
      <c r="C623" s="5" t="s">
        <v>66</v>
      </c>
      <c r="D623" s="5" t="s">
        <v>21</v>
      </c>
      <c r="E623" s="5" t="s">
        <v>4</v>
      </c>
      <c r="F623" s="5" t="s">
        <v>13</v>
      </c>
      <c r="G623" s="5" t="s">
        <v>72</v>
      </c>
      <c r="H623" s="5">
        <v>36</v>
      </c>
      <c r="I623" s="6">
        <v>43330</v>
      </c>
      <c r="J623" s="7">
        <v>223404</v>
      </c>
      <c r="K623" s="8">
        <v>0.32</v>
      </c>
      <c r="L623" s="5" t="s">
        <v>7</v>
      </c>
      <c r="M623" s="5" t="s">
        <v>75</v>
      </c>
      <c r="N623" s="6" t="s">
        <v>17</v>
      </c>
    </row>
    <row r="624" spans="1:14" x14ac:dyDescent="0.25">
      <c r="A624" s="1" t="s">
        <v>1271</v>
      </c>
      <c r="B624" s="1" t="s">
        <v>1272</v>
      </c>
      <c r="C624" s="1" t="s">
        <v>286</v>
      </c>
      <c r="D624" s="1" t="s">
        <v>3</v>
      </c>
      <c r="E624" s="1" t="s">
        <v>22</v>
      </c>
      <c r="F624" s="1" t="s">
        <v>5</v>
      </c>
      <c r="G624" s="1" t="s">
        <v>14</v>
      </c>
      <c r="H624" s="1">
        <v>57</v>
      </c>
      <c r="I624" s="2">
        <v>41649</v>
      </c>
      <c r="J624" s="3">
        <v>74854</v>
      </c>
      <c r="K624" s="4">
        <v>0</v>
      </c>
      <c r="L624" s="1" t="s">
        <v>7</v>
      </c>
      <c r="M624" s="1" t="s">
        <v>8</v>
      </c>
      <c r="N624" s="2" t="s">
        <v>17</v>
      </c>
    </row>
    <row r="625" spans="1:14" x14ac:dyDescent="0.25">
      <c r="A625" s="5" t="s">
        <v>1273</v>
      </c>
      <c r="B625" s="5" t="s">
        <v>1274</v>
      </c>
      <c r="C625" s="5" t="s">
        <v>66</v>
      </c>
      <c r="D625" s="5" t="s">
        <v>46</v>
      </c>
      <c r="E625" s="5" t="s">
        <v>22</v>
      </c>
      <c r="F625" s="5" t="s">
        <v>5</v>
      </c>
      <c r="G625" s="5" t="s">
        <v>23</v>
      </c>
      <c r="H625" s="5">
        <v>48</v>
      </c>
      <c r="I625" s="6">
        <v>39197</v>
      </c>
      <c r="J625" s="7">
        <v>217783</v>
      </c>
      <c r="K625" s="8">
        <v>0.36</v>
      </c>
      <c r="L625" s="5" t="s">
        <v>7</v>
      </c>
      <c r="M625" s="5" t="s">
        <v>8</v>
      </c>
      <c r="N625" s="6" t="s">
        <v>17</v>
      </c>
    </row>
    <row r="626" spans="1:14" x14ac:dyDescent="0.25">
      <c r="A626" s="1" t="s">
        <v>1275</v>
      </c>
      <c r="B626" s="1" t="s">
        <v>1276</v>
      </c>
      <c r="C626" s="1" t="s">
        <v>317</v>
      </c>
      <c r="D626" s="1" t="s">
        <v>3</v>
      </c>
      <c r="E626" s="1" t="s">
        <v>12</v>
      </c>
      <c r="F626" s="1" t="s">
        <v>5</v>
      </c>
      <c r="G626" s="1" t="s">
        <v>72</v>
      </c>
      <c r="H626" s="1">
        <v>53</v>
      </c>
      <c r="I626" s="2">
        <v>38214</v>
      </c>
      <c r="J626" s="3">
        <v>44735</v>
      </c>
      <c r="K626" s="4">
        <v>0</v>
      </c>
      <c r="L626" s="1" t="s">
        <v>80</v>
      </c>
      <c r="M626" s="1" t="s">
        <v>81</v>
      </c>
      <c r="N626" s="2" t="s">
        <v>17</v>
      </c>
    </row>
    <row r="627" spans="1:14" x14ac:dyDescent="0.25">
      <c r="A627" s="5" t="s">
        <v>1277</v>
      </c>
      <c r="B627" s="5" t="s">
        <v>1278</v>
      </c>
      <c r="C627" s="5" t="s">
        <v>111</v>
      </c>
      <c r="D627" s="5" t="s">
        <v>21</v>
      </c>
      <c r="E627" s="5" t="s">
        <v>12</v>
      </c>
      <c r="F627" s="5" t="s">
        <v>5</v>
      </c>
      <c r="G627" s="5" t="s">
        <v>23</v>
      </c>
      <c r="H627" s="5">
        <v>41</v>
      </c>
      <c r="I627" s="6">
        <v>39091</v>
      </c>
      <c r="J627" s="7">
        <v>50685</v>
      </c>
      <c r="K627" s="8">
        <v>0</v>
      </c>
      <c r="L627" s="5" t="s">
        <v>7</v>
      </c>
      <c r="M627" s="5" t="s">
        <v>75</v>
      </c>
      <c r="N627" s="6" t="s">
        <v>17</v>
      </c>
    </row>
    <row r="628" spans="1:14" x14ac:dyDescent="0.25">
      <c r="A628" s="1" t="s">
        <v>1279</v>
      </c>
      <c r="B628" s="1" t="s">
        <v>1280</v>
      </c>
      <c r="C628" s="1" t="s">
        <v>111</v>
      </c>
      <c r="D628" s="1" t="s">
        <v>35</v>
      </c>
      <c r="E628" s="1" t="s">
        <v>4</v>
      </c>
      <c r="F628" s="1" t="s">
        <v>13</v>
      </c>
      <c r="G628" s="1" t="s">
        <v>14</v>
      </c>
      <c r="H628" s="1">
        <v>34</v>
      </c>
      <c r="I628" s="2">
        <v>43169</v>
      </c>
      <c r="J628" s="3">
        <v>58993</v>
      </c>
      <c r="K628" s="4">
        <v>0</v>
      </c>
      <c r="L628" s="1" t="s">
        <v>7</v>
      </c>
      <c r="M628" s="1" t="s">
        <v>47</v>
      </c>
      <c r="N628" s="2" t="s">
        <v>17</v>
      </c>
    </row>
    <row r="629" spans="1:14" x14ac:dyDescent="0.25">
      <c r="A629" s="5" t="s">
        <v>1281</v>
      </c>
      <c r="B629" s="5" t="s">
        <v>1282</v>
      </c>
      <c r="C629" s="5" t="s">
        <v>168</v>
      </c>
      <c r="D629" s="5" t="s">
        <v>56</v>
      </c>
      <c r="E629" s="5" t="s">
        <v>36</v>
      </c>
      <c r="F629" s="5" t="s">
        <v>13</v>
      </c>
      <c r="G629" s="5" t="s">
        <v>23</v>
      </c>
      <c r="H629" s="5">
        <v>47</v>
      </c>
      <c r="I629" s="6">
        <v>43990</v>
      </c>
      <c r="J629" s="7">
        <v>115765</v>
      </c>
      <c r="K629" s="8">
        <v>0</v>
      </c>
      <c r="L629" s="5" t="s">
        <v>7</v>
      </c>
      <c r="M629" s="5" t="s">
        <v>43</v>
      </c>
      <c r="N629" s="6">
        <v>44229</v>
      </c>
    </row>
    <row r="630" spans="1:14" x14ac:dyDescent="0.25">
      <c r="A630" s="1" t="s">
        <v>1283</v>
      </c>
      <c r="B630" s="1" t="s">
        <v>1284</v>
      </c>
      <c r="C630" s="1" t="s">
        <v>20</v>
      </c>
      <c r="D630" s="1" t="s">
        <v>46</v>
      </c>
      <c r="E630" s="1" t="s">
        <v>12</v>
      </c>
      <c r="F630" s="1" t="s">
        <v>5</v>
      </c>
      <c r="G630" s="1" t="s">
        <v>14</v>
      </c>
      <c r="H630" s="1">
        <v>63</v>
      </c>
      <c r="I630" s="2">
        <v>39147</v>
      </c>
      <c r="J630" s="3">
        <v>193044</v>
      </c>
      <c r="K630" s="4">
        <v>0.15</v>
      </c>
      <c r="L630" s="1" t="s">
        <v>7</v>
      </c>
      <c r="M630" s="1" t="s">
        <v>43</v>
      </c>
      <c r="N630" s="2" t="s">
        <v>17</v>
      </c>
    </row>
    <row r="631" spans="1:14" x14ac:dyDescent="0.25">
      <c r="A631" s="5" t="s">
        <v>1285</v>
      </c>
      <c r="B631" s="5" t="s">
        <v>1286</v>
      </c>
      <c r="C631" s="5" t="s">
        <v>42</v>
      </c>
      <c r="D631" s="5" t="s">
        <v>67</v>
      </c>
      <c r="E631" s="5" t="s">
        <v>4</v>
      </c>
      <c r="F631" s="5" t="s">
        <v>5</v>
      </c>
      <c r="G631" s="5" t="s">
        <v>6</v>
      </c>
      <c r="H631" s="5">
        <v>65</v>
      </c>
      <c r="I631" s="6">
        <v>40711</v>
      </c>
      <c r="J631" s="7">
        <v>56686</v>
      </c>
      <c r="K631" s="8">
        <v>0</v>
      </c>
      <c r="L631" s="5" t="s">
        <v>7</v>
      </c>
      <c r="M631" s="5" t="s">
        <v>8</v>
      </c>
      <c r="N631" s="6">
        <v>42164</v>
      </c>
    </row>
    <row r="632" spans="1:14" x14ac:dyDescent="0.25">
      <c r="A632" s="1" t="s">
        <v>1287</v>
      </c>
      <c r="B632" s="1" t="s">
        <v>1288</v>
      </c>
      <c r="C632" s="1" t="s">
        <v>2</v>
      </c>
      <c r="D632" s="1" t="s">
        <v>21</v>
      </c>
      <c r="E632" s="1" t="s">
        <v>12</v>
      </c>
      <c r="F632" s="1" t="s">
        <v>5</v>
      </c>
      <c r="G632" s="1" t="s">
        <v>6</v>
      </c>
      <c r="H632" s="1">
        <v>33</v>
      </c>
      <c r="I632" s="2">
        <v>43763</v>
      </c>
      <c r="J632" s="3">
        <v>131652</v>
      </c>
      <c r="K632" s="4">
        <v>0.11</v>
      </c>
      <c r="L632" s="1" t="s">
        <v>7</v>
      </c>
      <c r="M632" s="1" t="s">
        <v>8</v>
      </c>
      <c r="N632" s="2" t="s">
        <v>17</v>
      </c>
    </row>
    <row r="633" spans="1:14" x14ac:dyDescent="0.25">
      <c r="A633" s="5" t="s">
        <v>1289</v>
      </c>
      <c r="B633" s="5" t="s">
        <v>1290</v>
      </c>
      <c r="C633" s="5" t="s">
        <v>20</v>
      </c>
      <c r="D633" s="5" t="s">
        <v>67</v>
      </c>
      <c r="E633" s="5" t="s">
        <v>12</v>
      </c>
      <c r="F633" s="5" t="s">
        <v>5</v>
      </c>
      <c r="G633" s="5" t="s">
        <v>6</v>
      </c>
      <c r="H633" s="5">
        <v>45</v>
      </c>
      <c r="I633" s="6">
        <v>39507</v>
      </c>
      <c r="J633" s="7">
        <v>150577</v>
      </c>
      <c r="K633" s="8">
        <v>0.25</v>
      </c>
      <c r="L633" s="5" t="s">
        <v>7</v>
      </c>
      <c r="M633" s="5" t="s">
        <v>43</v>
      </c>
      <c r="N633" s="6" t="s">
        <v>17</v>
      </c>
    </row>
    <row r="634" spans="1:14" x14ac:dyDescent="0.25">
      <c r="A634" s="1" t="s">
        <v>537</v>
      </c>
      <c r="B634" s="1" t="s">
        <v>1291</v>
      </c>
      <c r="C634" s="1" t="s">
        <v>101</v>
      </c>
      <c r="D634" s="1" t="s">
        <v>56</v>
      </c>
      <c r="E634" s="1" t="s">
        <v>4</v>
      </c>
      <c r="F634" s="1" t="s">
        <v>5</v>
      </c>
      <c r="G634" s="1" t="s">
        <v>72</v>
      </c>
      <c r="H634" s="1">
        <v>37</v>
      </c>
      <c r="I634" s="2">
        <v>43461</v>
      </c>
      <c r="J634" s="3">
        <v>87359</v>
      </c>
      <c r="K634" s="4">
        <v>0.11</v>
      </c>
      <c r="L634" s="1" t="s">
        <v>80</v>
      </c>
      <c r="M634" s="1" t="s">
        <v>86</v>
      </c>
      <c r="N634" s="2" t="s">
        <v>17</v>
      </c>
    </row>
    <row r="635" spans="1:14" x14ac:dyDescent="0.25">
      <c r="A635" s="5" t="s">
        <v>1292</v>
      </c>
      <c r="B635" s="5" t="s">
        <v>1293</v>
      </c>
      <c r="C635" s="5" t="s">
        <v>111</v>
      </c>
      <c r="D635" s="5" t="s">
        <v>35</v>
      </c>
      <c r="E635" s="5" t="s">
        <v>22</v>
      </c>
      <c r="F635" s="5" t="s">
        <v>5</v>
      </c>
      <c r="G635" s="5" t="s">
        <v>14</v>
      </c>
      <c r="H635" s="5">
        <v>60</v>
      </c>
      <c r="I635" s="6">
        <v>41647</v>
      </c>
      <c r="J635" s="7">
        <v>51877</v>
      </c>
      <c r="K635" s="8">
        <v>0</v>
      </c>
      <c r="L635" s="5" t="s">
        <v>15</v>
      </c>
      <c r="M635" s="5" t="s">
        <v>93</v>
      </c>
      <c r="N635" s="6" t="s">
        <v>17</v>
      </c>
    </row>
    <row r="636" spans="1:14" x14ac:dyDescent="0.25">
      <c r="A636" s="1" t="s">
        <v>256</v>
      </c>
      <c r="B636" s="1" t="s">
        <v>1294</v>
      </c>
      <c r="C636" s="1" t="s">
        <v>359</v>
      </c>
      <c r="D636" s="1" t="s">
        <v>3</v>
      </c>
      <c r="E636" s="1" t="s">
        <v>12</v>
      </c>
      <c r="F636" s="1" t="s">
        <v>13</v>
      </c>
      <c r="G636" s="1" t="s">
        <v>14</v>
      </c>
      <c r="H636" s="1">
        <v>43</v>
      </c>
      <c r="I636" s="2">
        <v>42753</v>
      </c>
      <c r="J636" s="3">
        <v>86417</v>
      </c>
      <c r="K636" s="4">
        <v>0</v>
      </c>
      <c r="L636" s="1" t="s">
        <v>7</v>
      </c>
      <c r="M636" s="1" t="s">
        <v>24</v>
      </c>
      <c r="N636" s="2" t="s">
        <v>17</v>
      </c>
    </row>
    <row r="637" spans="1:14" x14ac:dyDescent="0.25">
      <c r="A637" s="5" t="s">
        <v>1295</v>
      </c>
      <c r="B637" s="5" t="s">
        <v>1296</v>
      </c>
      <c r="C637" s="5" t="s">
        <v>286</v>
      </c>
      <c r="D637" s="5" t="s">
        <v>3</v>
      </c>
      <c r="E637" s="5" t="s">
        <v>4</v>
      </c>
      <c r="F637" s="5" t="s">
        <v>5</v>
      </c>
      <c r="G637" s="5" t="s">
        <v>14</v>
      </c>
      <c r="H637" s="5">
        <v>65</v>
      </c>
      <c r="I637" s="6">
        <v>37749</v>
      </c>
      <c r="J637" s="7">
        <v>96548</v>
      </c>
      <c r="K637" s="8">
        <v>0</v>
      </c>
      <c r="L637" s="5" t="s">
        <v>7</v>
      </c>
      <c r="M637" s="5" t="s">
        <v>47</v>
      </c>
      <c r="N637" s="6" t="s">
        <v>17</v>
      </c>
    </row>
    <row r="638" spans="1:14" x14ac:dyDescent="0.25">
      <c r="A638" s="1" t="s">
        <v>1297</v>
      </c>
      <c r="B638" s="1" t="s">
        <v>1298</v>
      </c>
      <c r="C638" s="1" t="s">
        <v>30</v>
      </c>
      <c r="D638" s="1" t="s">
        <v>46</v>
      </c>
      <c r="E638" s="1" t="s">
        <v>12</v>
      </c>
      <c r="F638" s="1" t="s">
        <v>5</v>
      </c>
      <c r="G638" s="1" t="s">
        <v>14</v>
      </c>
      <c r="H638" s="1">
        <v>43</v>
      </c>
      <c r="I638" s="2">
        <v>41662</v>
      </c>
      <c r="J638" s="3">
        <v>92940</v>
      </c>
      <c r="K638" s="4">
        <v>0</v>
      </c>
      <c r="L638" s="1" t="s">
        <v>15</v>
      </c>
      <c r="M638" s="1" t="s">
        <v>121</v>
      </c>
      <c r="N638" s="2" t="s">
        <v>17</v>
      </c>
    </row>
    <row r="639" spans="1:14" x14ac:dyDescent="0.25">
      <c r="A639" s="5" t="s">
        <v>958</v>
      </c>
      <c r="B639" s="5" t="s">
        <v>1299</v>
      </c>
      <c r="C639" s="5" t="s">
        <v>111</v>
      </c>
      <c r="D639" s="5" t="s">
        <v>46</v>
      </c>
      <c r="E639" s="5" t="s">
        <v>22</v>
      </c>
      <c r="F639" s="5" t="s">
        <v>13</v>
      </c>
      <c r="G639" s="5" t="s">
        <v>14</v>
      </c>
      <c r="H639" s="5">
        <v>28</v>
      </c>
      <c r="I639" s="6">
        <v>43336</v>
      </c>
      <c r="J639" s="7">
        <v>61410</v>
      </c>
      <c r="K639" s="8">
        <v>0</v>
      </c>
      <c r="L639" s="5" t="s">
        <v>7</v>
      </c>
      <c r="M639" s="5" t="s">
        <v>31</v>
      </c>
      <c r="N639" s="6" t="s">
        <v>17</v>
      </c>
    </row>
    <row r="640" spans="1:14" x14ac:dyDescent="0.25">
      <c r="A640" s="1" t="s">
        <v>1300</v>
      </c>
      <c r="B640" s="1" t="s">
        <v>1301</v>
      </c>
      <c r="C640" s="1" t="s">
        <v>39</v>
      </c>
      <c r="D640" s="1" t="s">
        <v>21</v>
      </c>
      <c r="E640" s="1" t="s">
        <v>22</v>
      </c>
      <c r="F640" s="1" t="s">
        <v>5</v>
      </c>
      <c r="G640" s="1" t="s">
        <v>6</v>
      </c>
      <c r="H640" s="1">
        <v>61</v>
      </c>
      <c r="I640" s="2">
        <v>40293</v>
      </c>
      <c r="J640" s="3">
        <v>110302</v>
      </c>
      <c r="K640" s="4">
        <v>0.06</v>
      </c>
      <c r="L640" s="1" t="s">
        <v>7</v>
      </c>
      <c r="M640" s="1" t="s">
        <v>43</v>
      </c>
      <c r="N640" s="2" t="s">
        <v>17</v>
      </c>
    </row>
    <row r="641" spans="1:14" x14ac:dyDescent="0.25">
      <c r="A641" s="5" t="s">
        <v>1302</v>
      </c>
      <c r="B641" s="5" t="s">
        <v>1303</v>
      </c>
      <c r="C641" s="5" t="s">
        <v>20</v>
      </c>
      <c r="D641" s="5" t="s">
        <v>56</v>
      </c>
      <c r="E641" s="5" t="s">
        <v>22</v>
      </c>
      <c r="F641" s="5" t="s">
        <v>5</v>
      </c>
      <c r="G641" s="5" t="s">
        <v>6</v>
      </c>
      <c r="H641" s="5">
        <v>45</v>
      </c>
      <c r="I641" s="6">
        <v>43212</v>
      </c>
      <c r="J641" s="7">
        <v>187205</v>
      </c>
      <c r="K641" s="8">
        <v>0.24</v>
      </c>
      <c r="L641" s="5" t="s">
        <v>7</v>
      </c>
      <c r="M641" s="5" t="s">
        <v>75</v>
      </c>
      <c r="N641" s="6">
        <v>44732</v>
      </c>
    </row>
    <row r="642" spans="1:14" x14ac:dyDescent="0.25">
      <c r="A642" s="1" t="s">
        <v>1304</v>
      </c>
      <c r="B642" s="1" t="s">
        <v>1305</v>
      </c>
      <c r="C642" s="1" t="s">
        <v>30</v>
      </c>
      <c r="D642" s="1" t="s">
        <v>35</v>
      </c>
      <c r="E642" s="1" t="s">
        <v>36</v>
      </c>
      <c r="F642" s="1" t="s">
        <v>13</v>
      </c>
      <c r="G642" s="1" t="s">
        <v>23</v>
      </c>
      <c r="H642" s="1">
        <v>45</v>
      </c>
      <c r="I642" s="2">
        <v>40618</v>
      </c>
      <c r="J642" s="3">
        <v>81687</v>
      </c>
      <c r="K642" s="4">
        <v>0</v>
      </c>
      <c r="L642" s="1" t="s">
        <v>7</v>
      </c>
      <c r="M642" s="1" t="s">
        <v>31</v>
      </c>
      <c r="N642" s="2" t="s">
        <v>17</v>
      </c>
    </row>
    <row r="643" spans="1:14" x14ac:dyDescent="0.25">
      <c r="A643" s="5" t="s">
        <v>1306</v>
      </c>
      <c r="B643" s="5" t="s">
        <v>1307</v>
      </c>
      <c r="C643" s="5" t="s">
        <v>66</v>
      </c>
      <c r="D643" s="5" t="s">
        <v>3</v>
      </c>
      <c r="E643" s="5" t="s">
        <v>22</v>
      </c>
      <c r="F643" s="5" t="s">
        <v>13</v>
      </c>
      <c r="G643" s="5" t="s">
        <v>72</v>
      </c>
      <c r="H643" s="5">
        <v>54</v>
      </c>
      <c r="I643" s="6">
        <v>40040</v>
      </c>
      <c r="J643" s="7">
        <v>241083</v>
      </c>
      <c r="K643" s="8">
        <v>0.39</v>
      </c>
      <c r="L643" s="5" t="s">
        <v>7</v>
      </c>
      <c r="M643" s="5" t="s">
        <v>75</v>
      </c>
      <c r="N643" s="6" t="s">
        <v>17</v>
      </c>
    </row>
    <row r="644" spans="1:14" x14ac:dyDescent="0.25">
      <c r="A644" s="1" t="s">
        <v>1308</v>
      </c>
      <c r="B644" s="1" t="s">
        <v>1309</v>
      </c>
      <c r="C644" s="1" t="s">
        <v>66</v>
      </c>
      <c r="D644" s="1" t="s">
        <v>21</v>
      </c>
      <c r="E644" s="1" t="s">
        <v>22</v>
      </c>
      <c r="F644" s="1" t="s">
        <v>5</v>
      </c>
      <c r="G644" s="1" t="s">
        <v>6</v>
      </c>
      <c r="H644" s="1">
        <v>38</v>
      </c>
      <c r="I644" s="2">
        <v>43413</v>
      </c>
      <c r="J644" s="3">
        <v>223805</v>
      </c>
      <c r="K644" s="4">
        <v>0.36</v>
      </c>
      <c r="L644" s="1" t="s">
        <v>7</v>
      </c>
      <c r="M644" s="1" t="s">
        <v>24</v>
      </c>
      <c r="N644" s="2" t="s">
        <v>17</v>
      </c>
    </row>
    <row r="645" spans="1:14" x14ac:dyDescent="0.25">
      <c r="A645" s="5" t="s">
        <v>1310</v>
      </c>
      <c r="B645" s="5" t="s">
        <v>1311</v>
      </c>
      <c r="C645" s="5" t="s">
        <v>20</v>
      </c>
      <c r="D645" s="5" t="s">
        <v>46</v>
      </c>
      <c r="E645" s="5" t="s">
        <v>36</v>
      </c>
      <c r="F645" s="5" t="s">
        <v>5</v>
      </c>
      <c r="G645" s="5" t="s">
        <v>23</v>
      </c>
      <c r="H645" s="5">
        <v>27</v>
      </c>
      <c r="I645" s="6">
        <v>44393</v>
      </c>
      <c r="J645" s="7">
        <v>161759</v>
      </c>
      <c r="K645" s="8">
        <v>0.16</v>
      </c>
      <c r="L645" s="5" t="s">
        <v>7</v>
      </c>
      <c r="M645" s="5" t="s">
        <v>43</v>
      </c>
      <c r="N645" s="6" t="s">
        <v>17</v>
      </c>
    </row>
    <row r="646" spans="1:14" x14ac:dyDescent="0.25">
      <c r="A646" s="1" t="s">
        <v>1312</v>
      </c>
      <c r="B646" s="1" t="s">
        <v>1313</v>
      </c>
      <c r="C646" s="1" t="s">
        <v>27</v>
      </c>
      <c r="D646" s="1" t="s">
        <v>3</v>
      </c>
      <c r="E646" s="1" t="s">
        <v>4</v>
      </c>
      <c r="F646" s="1" t="s">
        <v>13</v>
      </c>
      <c r="G646" s="1" t="s">
        <v>6</v>
      </c>
      <c r="H646" s="1">
        <v>40</v>
      </c>
      <c r="I646" s="2">
        <v>43520</v>
      </c>
      <c r="J646" s="3">
        <v>95899</v>
      </c>
      <c r="K646" s="4">
        <v>0.1</v>
      </c>
      <c r="L646" s="1" t="s">
        <v>7</v>
      </c>
      <c r="M646" s="1" t="s">
        <v>75</v>
      </c>
      <c r="N646" s="2">
        <v>44263</v>
      </c>
    </row>
    <row r="647" spans="1:14" x14ac:dyDescent="0.25">
      <c r="A647" s="5" t="s">
        <v>1314</v>
      </c>
      <c r="B647" s="5" t="s">
        <v>1315</v>
      </c>
      <c r="C647" s="5" t="s">
        <v>30</v>
      </c>
      <c r="D647" s="5" t="s">
        <v>21</v>
      </c>
      <c r="E647" s="5" t="s">
        <v>36</v>
      </c>
      <c r="F647" s="5" t="s">
        <v>13</v>
      </c>
      <c r="G647" s="5" t="s">
        <v>14</v>
      </c>
      <c r="H647" s="5">
        <v>49</v>
      </c>
      <c r="I647" s="6">
        <v>43623</v>
      </c>
      <c r="J647" s="7">
        <v>80700</v>
      </c>
      <c r="K647" s="8">
        <v>0</v>
      </c>
      <c r="L647" s="5" t="s">
        <v>7</v>
      </c>
      <c r="M647" s="5" t="s">
        <v>75</v>
      </c>
      <c r="N647" s="6" t="s">
        <v>17</v>
      </c>
    </row>
    <row r="648" spans="1:14" x14ac:dyDescent="0.25">
      <c r="A648" s="1" t="s">
        <v>760</v>
      </c>
      <c r="B648" s="1" t="s">
        <v>1316</v>
      </c>
      <c r="C648" s="1" t="s">
        <v>39</v>
      </c>
      <c r="D648" s="1" t="s">
        <v>52</v>
      </c>
      <c r="E648" s="1" t="s">
        <v>22</v>
      </c>
      <c r="F648" s="1" t="s">
        <v>13</v>
      </c>
      <c r="G648" s="1" t="s">
        <v>14</v>
      </c>
      <c r="H648" s="1">
        <v>54</v>
      </c>
      <c r="I648" s="2">
        <v>35500</v>
      </c>
      <c r="J648" s="3">
        <v>128136</v>
      </c>
      <c r="K648" s="4">
        <v>0.05</v>
      </c>
      <c r="L648" s="1" t="s">
        <v>15</v>
      </c>
      <c r="M648" s="1" t="s">
        <v>93</v>
      </c>
      <c r="N648" s="2" t="s">
        <v>17</v>
      </c>
    </row>
    <row r="649" spans="1:14" x14ac:dyDescent="0.25">
      <c r="A649" s="5" t="s">
        <v>1317</v>
      </c>
      <c r="B649" s="5" t="s">
        <v>1318</v>
      </c>
      <c r="C649" s="5" t="s">
        <v>111</v>
      </c>
      <c r="D649" s="5" t="s">
        <v>67</v>
      </c>
      <c r="E649" s="5" t="s">
        <v>36</v>
      </c>
      <c r="F649" s="5" t="s">
        <v>5</v>
      </c>
      <c r="G649" s="5" t="s">
        <v>23</v>
      </c>
      <c r="H649" s="5">
        <v>39</v>
      </c>
      <c r="I649" s="6">
        <v>42843</v>
      </c>
      <c r="J649" s="7">
        <v>58745</v>
      </c>
      <c r="K649" s="8">
        <v>0</v>
      </c>
      <c r="L649" s="5" t="s">
        <v>7</v>
      </c>
      <c r="M649" s="5" t="s">
        <v>47</v>
      </c>
      <c r="N649" s="6" t="s">
        <v>17</v>
      </c>
    </row>
    <row r="650" spans="1:14" x14ac:dyDescent="0.25">
      <c r="A650" s="1" t="s">
        <v>1319</v>
      </c>
      <c r="B650" s="1" t="s">
        <v>1320</v>
      </c>
      <c r="C650" s="1" t="s">
        <v>11</v>
      </c>
      <c r="D650" s="1" t="s">
        <v>3</v>
      </c>
      <c r="E650" s="1" t="s">
        <v>36</v>
      </c>
      <c r="F650" s="1" t="s">
        <v>5</v>
      </c>
      <c r="G650" s="1" t="s">
        <v>14</v>
      </c>
      <c r="H650" s="1">
        <v>57</v>
      </c>
      <c r="I650" s="2">
        <v>33728</v>
      </c>
      <c r="J650" s="3">
        <v>76202</v>
      </c>
      <c r="K650" s="4">
        <v>0</v>
      </c>
      <c r="L650" s="1" t="s">
        <v>7</v>
      </c>
      <c r="M650" s="1" t="s">
        <v>47</v>
      </c>
      <c r="N650" s="2">
        <v>34686</v>
      </c>
    </row>
    <row r="651" spans="1:14" x14ac:dyDescent="0.25">
      <c r="A651" s="5" t="s">
        <v>1321</v>
      </c>
      <c r="B651" s="5" t="s">
        <v>1322</v>
      </c>
      <c r="C651" s="5" t="s">
        <v>66</v>
      </c>
      <c r="D651" s="5" t="s">
        <v>35</v>
      </c>
      <c r="E651" s="5" t="s">
        <v>22</v>
      </c>
      <c r="F651" s="5" t="s">
        <v>13</v>
      </c>
      <c r="G651" s="5" t="s">
        <v>6</v>
      </c>
      <c r="H651" s="5">
        <v>36</v>
      </c>
      <c r="I651" s="6">
        <v>43178</v>
      </c>
      <c r="J651" s="7">
        <v>195200</v>
      </c>
      <c r="K651" s="8">
        <v>0.36</v>
      </c>
      <c r="L651" s="5" t="s">
        <v>7</v>
      </c>
      <c r="M651" s="5" t="s">
        <v>47</v>
      </c>
      <c r="N651" s="6" t="s">
        <v>17</v>
      </c>
    </row>
    <row r="652" spans="1:14" x14ac:dyDescent="0.25">
      <c r="A652" s="1" t="s">
        <v>1323</v>
      </c>
      <c r="B652" s="1" t="s">
        <v>1324</v>
      </c>
      <c r="C652" s="1" t="s">
        <v>111</v>
      </c>
      <c r="D652" s="1" t="s">
        <v>21</v>
      </c>
      <c r="E652" s="1" t="s">
        <v>12</v>
      </c>
      <c r="F652" s="1" t="s">
        <v>5</v>
      </c>
      <c r="G652" s="1" t="s">
        <v>14</v>
      </c>
      <c r="H652" s="1">
        <v>45</v>
      </c>
      <c r="I652" s="2">
        <v>42711</v>
      </c>
      <c r="J652" s="3">
        <v>71454</v>
      </c>
      <c r="K652" s="4">
        <v>0</v>
      </c>
      <c r="L652" s="1" t="s">
        <v>15</v>
      </c>
      <c r="M652" s="1" t="s">
        <v>61</v>
      </c>
      <c r="N652" s="2" t="s">
        <v>17</v>
      </c>
    </row>
    <row r="653" spans="1:14" x14ac:dyDescent="0.25">
      <c r="A653" s="5" t="s">
        <v>1325</v>
      </c>
      <c r="B653" s="5" t="s">
        <v>1326</v>
      </c>
      <c r="C653" s="5" t="s">
        <v>194</v>
      </c>
      <c r="D653" s="5" t="s">
        <v>3</v>
      </c>
      <c r="E653" s="5" t="s">
        <v>12</v>
      </c>
      <c r="F653" s="5" t="s">
        <v>5</v>
      </c>
      <c r="G653" s="5" t="s">
        <v>23</v>
      </c>
      <c r="H653" s="5">
        <v>30</v>
      </c>
      <c r="I653" s="6">
        <v>43864</v>
      </c>
      <c r="J653" s="7">
        <v>94652</v>
      </c>
      <c r="K653" s="8">
        <v>0</v>
      </c>
      <c r="L653" s="5" t="s">
        <v>7</v>
      </c>
      <c r="M653" s="5" t="s">
        <v>8</v>
      </c>
      <c r="N653" s="6" t="s">
        <v>17</v>
      </c>
    </row>
    <row r="654" spans="1:14" x14ac:dyDescent="0.25">
      <c r="A654" s="1" t="s">
        <v>1327</v>
      </c>
      <c r="B654" s="1" t="s">
        <v>1328</v>
      </c>
      <c r="C654" s="1" t="s">
        <v>11</v>
      </c>
      <c r="D654" s="1" t="s">
        <v>3</v>
      </c>
      <c r="E654" s="1" t="s">
        <v>12</v>
      </c>
      <c r="F654" s="1" t="s">
        <v>13</v>
      </c>
      <c r="G654" s="1" t="s">
        <v>6</v>
      </c>
      <c r="H654" s="1">
        <v>34</v>
      </c>
      <c r="I654" s="2">
        <v>42416</v>
      </c>
      <c r="J654" s="3">
        <v>63411</v>
      </c>
      <c r="K654" s="4">
        <v>0</v>
      </c>
      <c r="L654" s="1" t="s">
        <v>7</v>
      </c>
      <c r="M654" s="1" t="s">
        <v>43</v>
      </c>
      <c r="N654" s="2" t="s">
        <v>17</v>
      </c>
    </row>
    <row r="655" spans="1:14" x14ac:dyDescent="0.25">
      <c r="A655" s="5" t="s">
        <v>1329</v>
      </c>
      <c r="B655" s="5" t="s">
        <v>1330</v>
      </c>
      <c r="C655" s="5" t="s">
        <v>111</v>
      </c>
      <c r="D655" s="5" t="s">
        <v>35</v>
      </c>
      <c r="E655" s="5" t="s">
        <v>22</v>
      </c>
      <c r="F655" s="5" t="s">
        <v>13</v>
      </c>
      <c r="G655" s="5" t="s">
        <v>14</v>
      </c>
      <c r="H655" s="5">
        <v>31</v>
      </c>
      <c r="I655" s="6">
        <v>43878</v>
      </c>
      <c r="J655" s="7">
        <v>67171</v>
      </c>
      <c r="K655" s="8">
        <v>0</v>
      </c>
      <c r="L655" s="5" t="s">
        <v>15</v>
      </c>
      <c r="M655" s="5" t="s">
        <v>16</v>
      </c>
      <c r="N655" s="6">
        <v>44317</v>
      </c>
    </row>
    <row r="656" spans="1:14" x14ac:dyDescent="0.25">
      <c r="A656" s="1" t="s">
        <v>1331</v>
      </c>
      <c r="B656" s="1" t="s">
        <v>1332</v>
      </c>
      <c r="C656" s="1" t="s">
        <v>2</v>
      </c>
      <c r="D656" s="1" t="s">
        <v>46</v>
      </c>
      <c r="E656" s="1" t="s">
        <v>22</v>
      </c>
      <c r="F656" s="1" t="s">
        <v>5</v>
      </c>
      <c r="G656" s="1" t="s">
        <v>72</v>
      </c>
      <c r="H656" s="1">
        <v>28</v>
      </c>
      <c r="I656" s="2">
        <v>43652</v>
      </c>
      <c r="J656" s="3">
        <v>152036</v>
      </c>
      <c r="K656" s="4">
        <v>0.15</v>
      </c>
      <c r="L656" s="1" t="s">
        <v>80</v>
      </c>
      <c r="M656" s="1" t="s">
        <v>86</v>
      </c>
      <c r="N656" s="2" t="s">
        <v>17</v>
      </c>
    </row>
    <row r="657" spans="1:14" x14ac:dyDescent="0.25">
      <c r="A657" s="5" t="s">
        <v>1333</v>
      </c>
      <c r="B657" s="5" t="s">
        <v>1334</v>
      </c>
      <c r="C657" s="5" t="s">
        <v>55</v>
      </c>
      <c r="D657" s="5" t="s">
        <v>56</v>
      </c>
      <c r="E657" s="5" t="s">
        <v>12</v>
      </c>
      <c r="F657" s="5" t="s">
        <v>5</v>
      </c>
      <c r="G657" s="5" t="s">
        <v>6</v>
      </c>
      <c r="H657" s="5">
        <v>55</v>
      </c>
      <c r="I657" s="6">
        <v>44276</v>
      </c>
      <c r="J657" s="7">
        <v>95562</v>
      </c>
      <c r="K657" s="8">
        <v>0</v>
      </c>
      <c r="L657" s="5" t="s">
        <v>7</v>
      </c>
      <c r="M657" s="5" t="s">
        <v>24</v>
      </c>
      <c r="N657" s="6" t="s">
        <v>17</v>
      </c>
    </row>
    <row r="658" spans="1:14" x14ac:dyDescent="0.25">
      <c r="A658" s="1" t="s">
        <v>1335</v>
      </c>
      <c r="B658" s="1" t="s">
        <v>1336</v>
      </c>
      <c r="C658" s="1" t="s">
        <v>30</v>
      </c>
      <c r="D658" s="1" t="s">
        <v>35</v>
      </c>
      <c r="E658" s="1" t="s">
        <v>4</v>
      </c>
      <c r="F658" s="1" t="s">
        <v>13</v>
      </c>
      <c r="G658" s="1" t="s">
        <v>23</v>
      </c>
      <c r="H658" s="1">
        <v>30</v>
      </c>
      <c r="I658" s="2">
        <v>43773</v>
      </c>
      <c r="J658" s="3">
        <v>96092</v>
      </c>
      <c r="K658" s="4">
        <v>0</v>
      </c>
      <c r="L658" s="1" t="s">
        <v>7</v>
      </c>
      <c r="M658" s="1" t="s">
        <v>47</v>
      </c>
      <c r="N658" s="2" t="s">
        <v>17</v>
      </c>
    </row>
    <row r="659" spans="1:14" x14ac:dyDescent="0.25">
      <c r="A659" s="5" t="s">
        <v>1337</v>
      </c>
      <c r="B659" s="5" t="s">
        <v>1338</v>
      </c>
      <c r="C659" s="5" t="s">
        <v>66</v>
      </c>
      <c r="D659" s="5" t="s">
        <v>56</v>
      </c>
      <c r="E659" s="5" t="s">
        <v>12</v>
      </c>
      <c r="F659" s="5" t="s">
        <v>13</v>
      </c>
      <c r="G659" s="5" t="s">
        <v>14</v>
      </c>
      <c r="H659" s="5">
        <v>63</v>
      </c>
      <c r="I659" s="6">
        <v>41428</v>
      </c>
      <c r="J659" s="7">
        <v>254289</v>
      </c>
      <c r="K659" s="8">
        <v>0.39</v>
      </c>
      <c r="L659" s="5" t="s">
        <v>7</v>
      </c>
      <c r="M659" s="5" t="s">
        <v>24</v>
      </c>
      <c r="N659" s="6" t="s">
        <v>17</v>
      </c>
    </row>
    <row r="660" spans="1:14" x14ac:dyDescent="0.25">
      <c r="A660" s="1" t="s">
        <v>1339</v>
      </c>
      <c r="B660" s="1" t="s">
        <v>1340</v>
      </c>
      <c r="C660" s="1" t="s">
        <v>27</v>
      </c>
      <c r="D660" s="1" t="s">
        <v>3</v>
      </c>
      <c r="E660" s="1" t="s">
        <v>4</v>
      </c>
      <c r="F660" s="1" t="s">
        <v>13</v>
      </c>
      <c r="G660" s="1" t="s">
        <v>23</v>
      </c>
      <c r="H660" s="1">
        <v>26</v>
      </c>
      <c r="I660" s="2">
        <v>43656</v>
      </c>
      <c r="J660" s="3">
        <v>69110</v>
      </c>
      <c r="K660" s="4">
        <v>0.05</v>
      </c>
      <c r="L660" s="1" t="s">
        <v>7</v>
      </c>
      <c r="M660" s="1" t="s">
        <v>24</v>
      </c>
      <c r="N660" s="2" t="s">
        <v>17</v>
      </c>
    </row>
    <row r="661" spans="1:14" x14ac:dyDescent="0.25">
      <c r="A661" s="5" t="s">
        <v>1341</v>
      </c>
      <c r="B661" s="5" t="s">
        <v>1342</v>
      </c>
      <c r="C661" s="5" t="s">
        <v>66</v>
      </c>
      <c r="D661" s="5" t="s">
        <v>67</v>
      </c>
      <c r="E661" s="5" t="s">
        <v>22</v>
      </c>
      <c r="F661" s="5" t="s">
        <v>13</v>
      </c>
      <c r="G661" s="5" t="s">
        <v>23</v>
      </c>
      <c r="H661" s="5">
        <v>52</v>
      </c>
      <c r="I661" s="6">
        <v>37418</v>
      </c>
      <c r="J661" s="7">
        <v>236314</v>
      </c>
      <c r="K661" s="8">
        <v>0.34</v>
      </c>
      <c r="L661" s="5" t="s">
        <v>7</v>
      </c>
      <c r="M661" s="5" t="s">
        <v>43</v>
      </c>
      <c r="N661" s="6" t="s">
        <v>17</v>
      </c>
    </row>
    <row r="662" spans="1:14" x14ac:dyDescent="0.25">
      <c r="A662" s="1" t="s">
        <v>1343</v>
      </c>
      <c r="B662" s="1" t="s">
        <v>1344</v>
      </c>
      <c r="C662" s="1" t="s">
        <v>42</v>
      </c>
      <c r="D662" s="1" t="s">
        <v>67</v>
      </c>
      <c r="E662" s="1" t="s">
        <v>36</v>
      </c>
      <c r="F662" s="1" t="s">
        <v>13</v>
      </c>
      <c r="G662" s="1" t="s">
        <v>72</v>
      </c>
      <c r="H662" s="1">
        <v>51</v>
      </c>
      <c r="I662" s="2">
        <v>39252</v>
      </c>
      <c r="J662" s="3">
        <v>45206</v>
      </c>
      <c r="K662" s="4">
        <v>0</v>
      </c>
      <c r="L662" s="1" t="s">
        <v>7</v>
      </c>
      <c r="M662" s="1" t="s">
        <v>75</v>
      </c>
      <c r="N662" s="2" t="s">
        <v>17</v>
      </c>
    </row>
    <row r="663" spans="1:14" x14ac:dyDescent="0.25">
      <c r="A663" s="5" t="s">
        <v>1345</v>
      </c>
      <c r="B663" s="5" t="s">
        <v>1346</v>
      </c>
      <c r="C663" s="5" t="s">
        <v>66</v>
      </c>
      <c r="D663" s="5" t="s">
        <v>21</v>
      </c>
      <c r="E663" s="5" t="s">
        <v>4</v>
      </c>
      <c r="F663" s="5" t="s">
        <v>5</v>
      </c>
      <c r="G663" s="5" t="s">
        <v>14</v>
      </c>
      <c r="H663" s="5">
        <v>25</v>
      </c>
      <c r="I663" s="6">
        <v>44515</v>
      </c>
      <c r="J663" s="7">
        <v>210708</v>
      </c>
      <c r="K663" s="8">
        <v>0.33</v>
      </c>
      <c r="L663" s="5" t="s">
        <v>7</v>
      </c>
      <c r="M663" s="5" t="s">
        <v>24</v>
      </c>
      <c r="N663" s="6" t="s">
        <v>17</v>
      </c>
    </row>
    <row r="664" spans="1:14" x14ac:dyDescent="0.25">
      <c r="A664" s="1" t="s">
        <v>1347</v>
      </c>
      <c r="B664" s="1" t="s">
        <v>1348</v>
      </c>
      <c r="C664" s="1" t="s">
        <v>286</v>
      </c>
      <c r="D664" s="1" t="s">
        <v>3</v>
      </c>
      <c r="E664" s="1" t="s">
        <v>36</v>
      </c>
      <c r="F664" s="1" t="s">
        <v>13</v>
      </c>
      <c r="G664" s="1" t="s">
        <v>72</v>
      </c>
      <c r="H664" s="1">
        <v>40</v>
      </c>
      <c r="I664" s="2">
        <v>44465</v>
      </c>
      <c r="J664" s="3">
        <v>87770</v>
      </c>
      <c r="K664" s="4">
        <v>0</v>
      </c>
      <c r="L664" s="1" t="s">
        <v>7</v>
      </c>
      <c r="M664" s="1" t="s">
        <v>47</v>
      </c>
      <c r="N664" s="2" t="s">
        <v>17</v>
      </c>
    </row>
    <row r="665" spans="1:14" x14ac:dyDescent="0.25">
      <c r="A665" s="5" t="s">
        <v>1349</v>
      </c>
      <c r="B665" s="5" t="s">
        <v>1350</v>
      </c>
      <c r="C665" s="5" t="s">
        <v>39</v>
      </c>
      <c r="D665" s="5" t="s">
        <v>46</v>
      </c>
      <c r="E665" s="5" t="s">
        <v>36</v>
      </c>
      <c r="F665" s="5" t="s">
        <v>5</v>
      </c>
      <c r="G665" s="5" t="s">
        <v>23</v>
      </c>
      <c r="H665" s="5">
        <v>38</v>
      </c>
      <c r="I665" s="6">
        <v>42228</v>
      </c>
      <c r="J665" s="7">
        <v>106858</v>
      </c>
      <c r="K665" s="8">
        <v>0.05</v>
      </c>
      <c r="L665" s="5" t="s">
        <v>7</v>
      </c>
      <c r="M665" s="5" t="s">
        <v>8</v>
      </c>
      <c r="N665" s="6" t="s">
        <v>17</v>
      </c>
    </row>
    <row r="666" spans="1:14" x14ac:dyDescent="0.25">
      <c r="A666" s="1" t="s">
        <v>1351</v>
      </c>
      <c r="B666" s="1" t="s">
        <v>1352</v>
      </c>
      <c r="C666" s="1" t="s">
        <v>20</v>
      </c>
      <c r="D666" s="1" t="s">
        <v>52</v>
      </c>
      <c r="E666" s="1" t="s">
        <v>36</v>
      </c>
      <c r="F666" s="1" t="s">
        <v>13</v>
      </c>
      <c r="G666" s="1" t="s">
        <v>23</v>
      </c>
      <c r="H666" s="1">
        <v>60</v>
      </c>
      <c r="I666" s="2">
        <v>42108</v>
      </c>
      <c r="J666" s="3">
        <v>155788</v>
      </c>
      <c r="K666" s="4">
        <v>0.17</v>
      </c>
      <c r="L666" s="1" t="s">
        <v>7</v>
      </c>
      <c r="M666" s="1" t="s">
        <v>8</v>
      </c>
      <c r="N666" s="2" t="s">
        <v>17</v>
      </c>
    </row>
    <row r="667" spans="1:14" x14ac:dyDescent="0.25">
      <c r="A667" s="5" t="s">
        <v>1353</v>
      </c>
      <c r="B667" s="5" t="s">
        <v>1354</v>
      </c>
      <c r="C667" s="5" t="s">
        <v>130</v>
      </c>
      <c r="D667" s="5" t="s">
        <v>52</v>
      </c>
      <c r="E667" s="5" t="s">
        <v>22</v>
      </c>
      <c r="F667" s="5" t="s">
        <v>5</v>
      </c>
      <c r="G667" s="5" t="s">
        <v>72</v>
      </c>
      <c r="H667" s="5">
        <v>45</v>
      </c>
      <c r="I667" s="6">
        <v>43581</v>
      </c>
      <c r="J667" s="7">
        <v>74891</v>
      </c>
      <c r="K667" s="8">
        <v>0</v>
      </c>
      <c r="L667" s="5" t="s">
        <v>80</v>
      </c>
      <c r="M667" s="5" t="s">
        <v>86</v>
      </c>
      <c r="N667" s="6" t="s">
        <v>17</v>
      </c>
    </row>
    <row r="668" spans="1:14" x14ac:dyDescent="0.25">
      <c r="A668" s="1" t="s">
        <v>1355</v>
      </c>
      <c r="B668" s="1" t="s">
        <v>1356</v>
      </c>
      <c r="C668" s="1" t="s">
        <v>55</v>
      </c>
      <c r="D668" s="1" t="s">
        <v>56</v>
      </c>
      <c r="E668" s="1" t="s">
        <v>36</v>
      </c>
      <c r="F668" s="1" t="s">
        <v>13</v>
      </c>
      <c r="G668" s="1" t="s">
        <v>14</v>
      </c>
      <c r="H668" s="1">
        <v>28</v>
      </c>
      <c r="I668" s="2">
        <v>44548</v>
      </c>
      <c r="J668" s="3">
        <v>95670</v>
      </c>
      <c r="K668" s="4">
        <v>0</v>
      </c>
      <c r="L668" s="1" t="s">
        <v>7</v>
      </c>
      <c r="M668" s="1" t="s">
        <v>31</v>
      </c>
      <c r="N668" s="2" t="s">
        <v>17</v>
      </c>
    </row>
    <row r="669" spans="1:14" x14ac:dyDescent="0.25">
      <c r="A669" s="5" t="s">
        <v>1357</v>
      </c>
      <c r="B669" s="5" t="s">
        <v>1358</v>
      </c>
      <c r="C669" s="5" t="s">
        <v>34</v>
      </c>
      <c r="D669" s="5" t="s">
        <v>35</v>
      </c>
      <c r="E669" s="5" t="s">
        <v>4</v>
      </c>
      <c r="F669" s="5" t="s">
        <v>5</v>
      </c>
      <c r="G669" s="5" t="s">
        <v>6</v>
      </c>
      <c r="H669" s="5">
        <v>65</v>
      </c>
      <c r="I669" s="6">
        <v>36798</v>
      </c>
      <c r="J669" s="7">
        <v>67837</v>
      </c>
      <c r="K669" s="8">
        <v>0</v>
      </c>
      <c r="L669" s="5" t="s">
        <v>7</v>
      </c>
      <c r="M669" s="5" t="s">
        <v>47</v>
      </c>
      <c r="N669" s="6" t="s">
        <v>17</v>
      </c>
    </row>
    <row r="670" spans="1:14" x14ac:dyDescent="0.25">
      <c r="A670" s="1" t="s">
        <v>1359</v>
      </c>
      <c r="B670" s="1" t="s">
        <v>1360</v>
      </c>
      <c r="C670" s="1" t="s">
        <v>111</v>
      </c>
      <c r="D670" s="1" t="s">
        <v>35</v>
      </c>
      <c r="E670" s="1" t="s">
        <v>4</v>
      </c>
      <c r="F670" s="1" t="s">
        <v>13</v>
      </c>
      <c r="G670" s="1" t="s">
        <v>14</v>
      </c>
      <c r="H670" s="1">
        <v>41</v>
      </c>
      <c r="I670" s="2">
        <v>40333</v>
      </c>
      <c r="J670" s="3">
        <v>72425</v>
      </c>
      <c r="K670" s="4">
        <v>0</v>
      </c>
      <c r="L670" s="1" t="s">
        <v>15</v>
      </c>
      <c r="M670" s="1" t="s">
        <v>93</v>
      </c>
      <c r="N670" s="2" t="s">
        <v>17</v>
      </c>
    </row>
    <row r="671" spans="1:14" x14ac:dyDescent="0.25">
      <c r="A671" s="5" t="s">
        <v>1361</v>
      </c>
      <c r="B671" s="5" t="s">
        <v>1362</v>
      </c>
      <c r="C671" s="5" t="s">
        <v>30</v>
      </c>
      <c r="D671" s="5" t="s">
        <v>35</v>
      </c>
      <c r="E671" s="5" t="s">
        <v>36</v>
      </c>
      <c r="F671" s="5" t="s">
        <v>5</v>
      </c>
      <c r="G671" s="5" t="s">
        <v>72</v>
      </c>
      <c r="H671" s="5">
        <v>52</v>
      </c>
      <c r="I671" s="6">
        <v>34623</v>
      </c>
      <c r="J671" s="7">
        <v>93103</v>
      </c>
      <c r="K671" s="8">
        <v>0</v>
      </c>
      <c r="L671" s="5" t="s">
        <v>7</v>
      </c>
      <c r="M671" s="5" t="s">
        <v>31</v>
      </c>
      <c r="N671" s="6" t="s">
        <v>17</v>
      </c>
    </row>
    <row r="672" spans="1:14" x14ac:dyDescent="0.25">
      <c r="A672" s="1" t="s">
        <v>1363</v>
      </c>
      <c r="B672" s="1" t="s">
        <v>1364</v>
      </c>
      <c r="C672" s="1" t="s">
        <v>55</v>
      </c>
      <c r="D672" s="1" t="s">
        <v>56</v>
      </c>
      <c r="E672" s="1" t="s">
        <v>36</v>
      </c>
      <c r="F672" s="1" t="s">
        <v>5</v>
      </c>
      <c r="G672" s="1" t="s">
        <v>23</v>
      </c>
      <c r="H672" s="1">
        <v>56</v>
      </c>
      <c r="I672" s="2">
        <v>42291</v>
      </c>
      <c r="J672" s="3">
        <v>76272</v>
      </c>
      <c r="K672" s="4">
        <v>0</v>
      </c>
      <c r="L672" s="1" t="s">
        <v>7</v>
      </c>
      <c r="M672" s="1" t="s">
        <v>43</v>
      </c>
      <c r="N672" s="2">
        <v>44491</v>
      </c>
    </row>
    <row r="673" spans="1:14" x14ac:dyDescent="0.25">
      <c r="A673" s="5" t="s">
        <v>1365</v>
      </c>
      <c r="B673" s="5" t="s">
        <v>1366</v>
      </c>
      <c r="C673" s="5" t="s">
        <v>111</v>
      </c>
      <c r="D673" s="5" t="s">
        <v>21</v>
      </c>
      <c r="E673" s="5" t="s">
        <v>12</v>
      </c>
      <c r="F673" s="5" t="s">
        <v>5</v>
      </c>
      <c r="G673" s="5" t="s">
        <v>14</v>
      </c>
      <c r="H673" s="5">
        <v>48</v>
      </c>
      <c r="I673" s="6">
        <v>37796</v>
      </c>
      <c r="J673" s="7">
        <v>55760</v>
      </c>
      <c r="K673" s="8">
        <v>0</v>
      </c>
      <c r="L673" s="5" t="s">
        <v>7</v>
      </c>
      <c r="M673" s="5" t="s">
        <v>47</v>
      </c>
      <c r="N673" s="6" t="s">
        <v>17</v>
      </c>
    </row>
    <row r="674" spans="1:14" x14ac:dyDescent="0.25">
      <c r="A674" s="1" t="s">
        <v>1367</v>
      </c>
      <c r="B674" s="1" t="s">
        <v>1368</v>
      </c>
      <c r="C674" s="1" t="s">
        <v>66</v>
      </c>
      <c r="D674" s="1" t="s">
        <v>46</v>
      </c>
      <c r="E674" s="1" t="s">
        <v>36</v>
      </c>
      <c r="F674" s="1" t="s">
        <v>5</v>
      </c>
      <c r="G674" s="1" t="s">
        <v>23</v>
      </c>
      <c r="H674" s="1">
        <v>36</v>
      </c>
      <c r="I674" s="2">
        <v>43843</v>
      </c>
      <c r="J674" s="3">
        <v>253294</v>
      </c>
      <c r="K674" s="4">
        <v>0.4</v>
      </c>
      <c r="L674" s="1" t="s">
        <v>7</v>
      </c>
      <c r="M674" s="1" t="s">
        <v>43</v>
      </c>
      <c r="N674" s="2" t="s">
        <v>17</v>
      </c>
    </row>
    <row r="675" spans="1:14" x14ac:dyDescent="0.25">
      <c r="A675" s="5" t="s">
        <v>1369</v>
      </c>
      <c r="B675" s="5" t="s">
        <v>1370</v>
      </c>
      <c r="C675" s="5" t="s">
        <v>111</v>
      </c>
      <c r="D675" s="5" t="s">
        <v>21</v>
      </c>
      <c r="E675" s="5" t="s">
        <v>36</v>
      </c>
      <c r="F675" s="5" t="s">
        <v>13</v>
      </c>
      <c r="G675" s="5" t="s">
        <v>23</v>
      </c>
      <c r="H675" s="5">
        <v>60</v>
      </c>
      <c r="I675" s="6">
        <v>39310</v>
      </c>
      <c r="J675" s="7">
        <v>58671</v>
      </c>
      <c r="K675" s="8">
        <v>0</v>
      </c>
      <c r="L675" s="5" t="s">
        <v>7</v>
      </c>
      <c r="M675" s="5" t="s">
        <v>75</v>
      </c>
      <c r="N675" s="6" t="s">
        <v>17</v>
      </c>
    </row>
    <row r="676" spans="1:14" x14ac:dyDescent="0.25">
      <c r="A676" s="1" t="s">
        <v>1371</v>
      </c>
      <c r="B676" s="1" t="s">
        <v>1372</v>
      </c>
      <c r="C676" s="1" t="s">
        <v>34</v>
      </c>
      <c r="D676" s="1" t="s">
        <v>35</v>
      </c>
      <c r="E676" s="1" t="s">
        <v>4</v>
      </c>
      <c r="F676" s="1" t="s">
        <v>5</v>
      </c>
      <c r="G676" s="1" t="s">
        <v>14</v>
      </c>
      <c r="H676" s="1">
        <v>40</v>
      </c>
      <c r="I676" s="2">
        <v>43175</v>
      </c>
      <c r="J676" s="3">
        <v>55457</v>
      </c>
      <c r="K676" s="4">
        <v>0</v>
      </c>
      <c r="L676" s="1" t="s">
        <v>7</v>
      </c>
      <c r="M676" s="1" t="s">
        <v>75</v>
      </c>
      <c r="N676" s="2" t="s">
        <v>17</v>
      </c>
    </row>
    <row r="677" spans="1:14" x14ac:dyDescent="0.25">
      <c r="A677" s="5" t="s">
        <v>1373</v>
      </c>
      <c r="B677" s="5" t="s">
        <v>1374</v>
      </c>
      <c r="C677" s="5" t="s">
        <v>34</v>
      </c>
      <c r="D677" s="5" t="s">
        <v>35</v>
      </c>
      <c r="E677" s="5" t="s">
        <v>12</v>
      </c>
      <c r="F677" s="5" t="s">
        <v>5</v>
      </c>
      <c r="G677" s="5" t="s">
        <v>14</v>
      </c>
      <c r="H677" s="5">
        <v>63</v>
      </c>
      <c r="I677" s="6">
        <v>43004</v>
      </c>
      <c r="J677" s="7">
        <v>72340</v>
      </c>
      <c r="K677" s="8">
        <v>0</v>
      </c>
      <c r="L677" s="5" t="s">
        <v>7</v>
      </c>
      <c r="M677" s="5" t="s">
        <v>31</v>
      </c>
      <c r="N677" s="6">
        <v>43558</v>
      </c>
    </row>
    <row r="678" spans="1:14" x14ac:dyDescent="0.25">
      <c r="A678" s="1" t="s">
        <v>1375</v>
      </c>
      <c r="B678" s="1" t="s">
        <v>1376</v>
      </c>
      <c r="C678" s="1" t="s">
        <v>39</v>
      </c>
      <c r="D678" s="1" t="s">
        <v>67</v>
      </c>
      <c r="E678" s="1" t="s">
        <v>36</v>
      </c>
      <c r="F678" s="1" t="s">
        <v>5</v>
      </c>
      <c r="G678" s="1" t="s">
        <v>23</v>
      </c>
      <c r="H678" s="1">
        <v>29</v>
      </c>
      <c r="I678" s="2">
        <v>42676</v>
      </c>
      <c r="J678" s="3">
        <v>122054</v>
      </c>
      <c r="K678" s="4">
        <v>0.06</v>
      </c>
      <c r="L678" s="1" t="s">
        <v>7</v>
      </c>
      <c r="M678" s="1" t="s">
        <v>31</v>
      </c>
      <c r="N678" s="2" t="s">
        <v>17</v>
      </c>
    </row>
    <row r="679" spans="1:14" x14ac:dyDescent="0.25">
      <c r="A679" s="5" t="s">
        <v>1377</v>
      </c>
      <c r="B679" s="5" t="s">
        <v>1378</v>
      </c>
      <c r="C679" s="5" t="s">
        <v>20</v>
      </c>
      <c r="D679" s="5" t="s">
        <v>3</v>
      </c>
      <c r="E679" s="5" t="s">
        <v>12</v>
      </c>
      <c r="F679" s="5" t="s">
        <v>5</v>
      </c>
      <c r="G679" s="5" t="s">
        <v>14</v>
      </c>
      <c r="H679" s="5">
        <v>27</v>
      </c>
      <c r="I679" s="6">
        <v>43103</v>
      </c>
      <c r="J679" s="7">
        <v>167100</v>
      </c>
      <c r="K679" s="8">
        <v>0.2</v>
      </c>
      <c r="L679" s="5" t="s">
        <v>15</v>
      </c>
      <c r="M679" s="5" t="s">
        <v>121</v>
      </c>
      <c r="N679" s="6" t="s">
        <v>17</v>
      </c>
    </row>
    <row r="680" spans="1:14" x14ac:dyDescent="0.25">
      <c r="A680" s="1" t="s">
        <v>1379</v>
      </c>
      <c r="B680" s="1" t="s">
        <v>1380</v>
      </c>
      <c r="C680" s="1" t="s">
        <v>11</v>
      </c>
      <c r="D680" s="1" t="s">
        <v>3</v>
      </c>
      <c r="E680" s="1" t="s">
        <v>36</v>
      </c>
      <c r="F680" s="1" t="s">
        <v>5</v>
      </c>
      <c r="G680" s="1" t="s">
        <v>23</v>
      </c>
      <c r="H680" s="1">
        <v>53</v>
      </c>
      <c r="I680" s="2">
        <v>35543</v>
      </c>
      <c r="J680" s="3">
        <v>78153</v>
      </c>
      <c r="K680" s="4">
        <v>0</v>
      </c>
      <c r="L680" s="1" t="s">
        <v>7</v>
      </c>
      <c r="M680" s="1" t="s">
        <v>43</v>
      </c>
      <c r="N680" s="2" t="s">
        <v>17</v>
      </c>
    </row>
    <row r="681" spans="1:14" x14ac:dyDescent="0.25">
      <c r="A681" s="5" t="s">
        <v>1381</v>
      </c>
      <c r="B681" s="5" t="s">
        <v>1382</v>
      </c>
      <c r="C681" s="5" t="s">
        <v>39</v>
      </c>
      <c r="D681" s="5" t="s">
        <v>21</v>
      </c>
      <c r="E681" s="5" t="s">
        <v>12</v>
      </c>
      <c r="F681" s="5" t="s">
        <v>5</v>
      </c>
      <c r="G681" s="5" t="s">
        <v>23</v>
      </c>
      <c r="H681" s="5">
        <v>37</v>
      </c>
      <c r="I681" s="6">
        <v>43935</v>
      </c>
      <c r="J681" s="7">
        <v>103524</v>
      </c>
      <c r="K681" s="8">
        <v>0.09</v>
      </c>
      <c r="L681" s="5" t="s">
        <v>7</v>
      </c>
      <c r="M681" s="5" t="s">
        <v>31</v>
      </c>
      <c r="N681" s="6" t="s">
        <v>17</v>
      </c>
    </row>
    <row r="682" spans="1:14" x14ac:dyDescent="0.25">
      <c r="A682" s="1" t="s">
        <v>1383</v>
      </c>
      <c r="B682" s="1" t="s">
        <v>1384</v>
      </c>
      <c r="C682" s="1" t="s">
        <v>39</v>
      </c>
      <c r="D682" s="1" t="s">
        <v>3</v>
      </c>
      <c r="E682" s="1" t="s">
        <v>36</v>
      </c>
      <c r="F682" s="1" t="s">
        <v>13</v>
      </c>
      <c r="G682" s="1" t="s">
        <v>23</v>
      </c>
      <c r="H682" s="1">
        <v>30</v>
      </c>
      <c r="I682" s="2">
        <v>42952</v>
      </c>
      <c r="J682" s="3">
        <v>119906</v>
      </c>
      <c r="K682" s="4">
        <v>0.05</v>
      </c>
      <c r="L682" s="1" t="s">
        <v>7</v>
      </c>
      <c r="M682" s="1" t="s">
        <v>75</v>
      </c>
      <c r="N682" s="2" t="s">
        <v>17</v>
      </c>
    </row>
    <row r="683" spans="1:14" x14ac:dyDescent="0.25">
      <c r="A683" s="5" t="s">
        <v>1385</v>
      </c>
      <c r="B683" s="5" t="s">
        <v>1386</v>
      </c>
      <c r="C683" s="5" t="s">
        <v>42</v>
      </c>
      <c r="D683" s="5" t="s">
        <v>67</v>
      </c>
      <c r="E683" s="5" t="s">
        <v>22</v>
      </c>
      <c r="F683" s="5" t="s">
        <v>5</v>
      </c>
      <c r="G683" s="5" t="s">
        <v>23</v>
      </c>
      <c r="H683" s="5">
        <v>28</v>
      </c>
      <c r="I683" s="6">
        <v>43847</v>
      </c>
      <c r="J683" s="7">
        <v>45061</v>
      </c>
      <c r="K683" s="8">
        <v>0</v>
      </c>
      <c r="L683" s="5" t="s">
        <v>7</v>
      </c>
      <c r="M683" s="5" t="s">
        <v>43</v>
      </c>
      <c r="N683" s="6" t="s">
        <v>17</v>
      </c>
    </row>
    <row r="684" spans="1:14" x14ac:dyDescent="0.25">
      <c r="A684" s="1" t="s">
        <v>1387</v>
      </c>
      <c r="B684" s="1" t="s">
        <v>1388</v>
      </c>
      <c r="C684" s="1" t="s">
        <v>429</v>
      </c>
      <c r="D684" s="1" t="s">
        <v>3</v>
      </c>
      <c r="E684" s="1" t="s">
        <v>36</v>
      </c>
      <c r="F684" s="1" t="s">
        <v>13</v>
      </c>
      <c r="G684" s="1" t="s">
        <v>14</v>
      </c>
      <c r="H684" s="1">
        <v>51</v>
      </c>
      <c r="I684" s="2">
        <v>37638</v>
      </c>
      <c r="J684" s="3">
        <v>91399</v>
      </c>
      <c r="K684" s="4">
        <v>0</v>
      </c>
      <c r="L684" s="1" t="s">
        <v>7</v>
      </c>
      <c r="M684" s="1" t="s">
        <v>8</v>
      </c>
      <c r="N684" s="2" t="s">
        <v>17</v>
      </c>
    </row>
    <row r="685" spans="1:14" x14ac:dyDescent="0.25">
      <c r="A685" s="5" t="s">
        <v>1389</v>
      </c>
      <c r="B685" s="5" t="s">
        <v>1390</v>
      </c>
      <c r="C685" s="5" t="s">
        <v>118</v>
      </c>
      <c r="D685" s="5" t="s">
        <v>3</v>
      </c>
      <c r="E685" s="5" t="s">
        <v>4</v>
      </c>
      <c r="F685" s="5" t="s">
        <v>13</v>
      </c>
      <c r="G685" s="5" t="s">
        <v>72</v>
      </c>
      <c r="H685" s="5">
        <v>28</v>
      </c>
      <c r="I685" s="6">
        <v>43006</v>
      </c>
      <c r="J685" s="7">
        <v>97336</v>
      </c>
      <c r="K685" s="8">
        <v>0</v>
      </c>
      <c r="L685" s="5" t="s">
        <v>7</v>
      </c>
      <c r="M685" s="5" t="s">
        <v>47</v>
      </c>
      <c r="N685" s="6" t="s">
        <v>17</v>
      </c>
    </row>
    <row r="686" spans="1:14" x14ac:dyDescent="0.25">
      <c r="A686" s="1" t="s">
        <v>1308</v>
      </c>
      <c r="B686" s="1" t="s">
        <v>1391</v>
      </c>
      <c r="C686" s="1" t="s">
        <v>2</v>
      </c>
      <c r="D686" s="1" t="s">
        <v>46</v>
      </c>
      <c r="E686" s="1" t="s">
        <v>36</v>
      </c>
      <c r="F686" s="1" t="s">
        <v>5</v>
      </c>
      <c r="G686" s="1" t="s">
        <v>6</v>
      </c>
      <c r="H686" s="1">
        <v>31</v>
      </c>
      <c r="I686" s="2">
        <v>42755</v>
      </c>
      <c r="J686" s="3">
        <v>124629</v>
      </c>
      <c r="K686" s="4">
        <v>0.1</v>
      </c>
      <c r="L686" s="1" t="s">
        <v>7</v>
      </c>
      <c r="M686" s="1" t="s">
        <v>75</v>
      </c>
      <c r="N686" s="2" t="s">
        <v>17</v>
      </c>
    </row>
    <row r="687" spans="1:14" x14ac:dyDescent="0.25">
      <c r="A687" s="5" t="s">
        <v>1392</v>
      </c>
      <c r="B687" s="5" t="s">
        <v>1393</v>
      </c>
      <c r="C687" s="5" t="s">
        <v>66</v>
      </c>
      <c r="D687" s="5" t="s">
        <v>52</v>
      </c>
      <c r="E687" s="5" t="s">
        <v>22</v>
      </c>
      <c r="F687" s="5" t="s">
        <v>5</v>
      </c>
      <c r="G687" s="5" t="s">
        <v>23</v>
      </c>
      <c r="H687" s="5">
        <v>28</v>
      </c>
      <c r="I687" s="6">
        <v>44402</v>
      </c>
      <c r="J687" s="7">
        <v>231850</v>
      </c>
      <c r="K687" s="8">
        <v>0.39</v>
      </c>
      <c r="L687" s="5" t="s">
        <v>7</v>
      </c>
      <c r="M687" s="5" t="s">
        <v>43</v>
      </c>
      <c r="N687" s="6" t="s">
        <v>17</v>
      </c>
    </row>
    <row r="688" spans="1:14" x14ac:dyDescent="0.25">
      <c r="A688" s="1" t="s">
        <v>1394</v>
      </c>
      <c r="B688" s="1" t="s">
        <v>1395</v>
      </c>
      <c r="C688" s="1" t="s">
        <v>39</v>
      </c>
      <c r="D688" s="1" t="s">
        <v>46</v>
      </c>
      <c r="E688" s="1" t="s">
        <v>4</v>
      </c>
      <c r="F688" s="1" t="s">
        <v>13</v>
      </c>
      <c r="G688" s="1" t="s">
        <v>72</v>
      </c>
      <c r="H688" s="1">
        <v>34</v>
      </c>
      <c r="I688" s="2">
        <v>43255</v>
      </c>
      <c r="J688" s="3">
        <v>128329</v>
      </c>
      <c r="K688" s="4">
        <v>0.08</v>
      </c>
      <c r="L688" s="1" t="s">
        <v>7</v>
      </c>
      <c r="M688" s="1" t="s">
        <v>31</v>
      </c>
      <c r="N688" s="2" t="s">
        <v>17</v>
      </c>
    </row>
    <row r="689" spans="1:14" x14ac:dyDescent="0.25">
      <c r="A689" s="5" t="s">
        <v>1396</v>
      </c>
      <c r="B689" s="5" t="s">
        <v>1397</v>
      </c>
      <c r="C689" s="5" t="s">
        <v>66</v>
      </c>
      <c r="D689" s="5" t="s">
        <v>67</v>
      </c>
      <c r="E689" s="5" t="s">
        <v>22</v>
      </c>
      <c r="F689" s="5" t="s">
        <v>13</v>
      </c>
      <c r="G689" s="5" t="s">
        <v>72</v>
      </c>
      <c r="H689" s="5">
        <v>44</v>
      </c>
      <c r="I689" s="6">
        <v>44283</v>
      </c>
      <c r="J689" s="7">
        <v>186033</v>
      </c>
      <c r="K689" s="8">
        <v>0.34</v>
      </c>
      <c r="L689" s="5" t="s">
        <v>80</v>
      </c>
      <c r="M689" s="5" t="s">
        <v>205</v>
      </c>
      <c r="N689" s="6" t="s">
        <v>17</v>
      </c>
    </row>
    <row r="690" spans="1:14" x14ac:dyDescent="0.25">
      <c r="A690" s="1" t="s">
        <v>1398</v>
      </c>
      <c r="B690" s="1" t="s">
        <v>1399</v>
      </c>
      <c r="C690" s="1" t="s">
        <v>2</v>
      </c>
      <c r="D690" s="1" t="s">
        <v>67</v>
      </c>
      <c r="E690" s="1" t="s">
        <v>12</v>
      </c>
      <c r="F690" s="1" t="s">
        <v>13</v>
      </c>
      <c r="G690" s="1" t="s">
        <v>14</v>
      </c>
      <c r="H690" s="1">
        <v>60</v>
      </c>
      <c r="I690" s="2">
        <v>44403</v>
      </c>
      <c r="J690" s="3">
        <v>121480</v>
      </c>
      <c r="K690" s="4">
        <v>0.14000000000000001</v>
      </c>
      <c r="L690" s="1" t="s">
        <v>7</v>
      </c>
      <c r="M690" s="1" t="s">
        <v>31</v>
      </c>
      <c r="N690" s="2" t="s">
        <v>17</v>
      </c>
    </row>
    <row r="691" spans="1:14" x14ac:dyDescent="0.25">
      <c r="A691" s="5" t="s">
        <v>1400</v>
      </c>
      <c r="B691" s="5" t="s">
        <v>1401</v>
      </c>
      <c r="C691" s="5" t="s">
        <v>20</v>
      </c>
      <c r="D691" s="5" t="s">
        <v>52</v>
      </c>
      <c r="E691" s="5" t="s">
        <v>22</v>
      </c>
      <c r="F691" s="5" t="s">
        <v>5</v>
      </c>
      <c r="G691" s="5" t="s">
        <v>23</v>
      </c>
      <c r="H691" s="5">
        <v>41</v>
      </c>
      <c r="I691" s="6">
        <v>40319</v>
      </c>
      <c r="J691" s="7">
        <v>153275</v>
      </c>
      <c r="K691" s="8">
        <v>0.24</v>
      </c>
      <c r="L691" s="5" t="s">
        <v>7</v>
      </c>
      <c r="M691" s="5" t="s">
        <v>75</v>
      </c>
      <c r="N691" s="6" t="s">
        <v>17</v>
      </c>
    </row>
    <row r="692" spans="1:14" x14ac:dyDescent="0.25">
      <c r="A692" s="1" t="s">
        <v>1402</v>
      </c>
      <c r="B692" s="1" t="s">
        <v>1403</v>
      </c>
      <c r="C692" s="1" t="s">
        <v>30</v>
      </c>
      <c r="D692" s="1" t="s">
        <v>35</v>
      </c>
      <c r="E692" s="1" t="s">
        <v>4</v>
      </c>
      <c r="F692" s="1" t="s">
        <v>5</v>
      </c>
      <c r="G692" s="1" t="s">
        <v>14</v>
      </c>
      <c r="H692" s="1">
        <v>62</v>
      </c>
      <c r="I692" s="2">
        <v>43969</v>
      </c>
      <c r="J692" s="3">
        <v>97830</v>
      </c>
      <c r="K692" s="4">
        <v>0</v>
      </c>
      <c r="L692" s="1" t="s">
        <v>7</v>
      </c>
      <c r="M692" s="1" t="s">
        <v>47</v>
      </c>
      <c r="N692" s="2" t="s">
        <v>17</v>
      </c>
    </row>
    <row r="693" spans="1:14" x14ac:dyDescent="0.25">
      <c r="A693" s="5" t="s">
        <v>1404</v>
      </c>
      <c r="B693" s="5" t="s">
        <v>1405</v>
      </c>
      <c r="C693" s="5" t="s">
        <v>66</v>
      </c>
      <c r="D693" s="5" t="s">
        <v>67</v>
      </c>
      <c r="E693" s="5" t="s">
        <v>36</v>
      </c>
      <c r="F693" s="5" t="s">
        <v>5</v>
      </c>
      <c r="G693" s="5" t="s">
        <v>72</v>
      </c>
      <c r="H693" s="5">
        <v>47</v>
      </c>
      <c r="I693" s="6">
        <v>36232</v>
      </c>
      <c r="J693" s="7">
        <v>239394</v>
      </c>
      <c r="K693" s="8">
        <v>0.32</v>
      </c>
      <c r="L693" s="5" t="s">
        <v>7</v>
      </c>
      <c r="M693" s="5" t="s">
        <v>47</v>
      </c>
      <c r="N693" s="6" t="s">
        <v>17</v>
      </c>
    </row>
    <row r="694" spans="1:14" x14ac:dyDescent="0.25">
      <c r="A694" s="1" t="s">
        <v>654</v>
      </c>
      <c r="B694" s="1" t="s">
        <v>1406</v>
      </c>
      <c r="C694" s="1" t="s">
        <v>42</v>
      </c>
      <c r="D694" s="1" t="s">
        <v>21</v>
      </c>
      <c r="E694" s="1" t="s">
        <v>22</v>
      </c>
      <c r="F694" s="1" t="s">
        <v>5</v>
      </c>
      <c r="G694" s="1" t="s">
        <v>14</v>
      </c>
      <c r="H694" s="1">
        <v>62</v>
      </c>
      <c r="I694" s="2">
        <v>37519</v>
      </c>
      <c r="J694" s="3">
        <v>49738</v>
      </c>
      <c r="K694" s="4">
        <v>0</v>
      </c>
      <c r="L694" s="1" t="s">
        <v>15</v>
      </c>
      <c r="M694" s="1" t="s">
        <v>93</v>
      </c>
      <c r="N694" s="2" t="s">
        <v>17</v>
      </c>
    </row>
    <row r="695" spans="1:14" x14ac:dyDescent="0.25">
      <c r="A695" s="5" t="s">
        <v>1407</v>
      </c>
      <c r="B695" s="5" t="s">
        <v>1408</v>
      </c>
      <c r="C695" s="5" t="s">
        <v>42</v>
      </c>
      <c r="D695" s="5" t="s">
        <v>46</v>
      </c>
      <c r="E695" s="5" t="s">
        <v>12</v>
      </c>
      <c r="F695" s="5" t="s">
        <v>5</v>
      </c>
      <c r="G695" s="5" t="s">
        <v>72</v>
      </c>
      <c r="H695" s="5">
        <v>33</v>
      </c>
      <c r="I695" s="6">
        <v>43247</v>
      </c>
      <c r="J695" s="7">
        <v>45049</v>
      </c>
      <c r="K695" s="8">
        <v>0</v>
      </c>
      <c r="L695" s="5" t="s">
        <v>7</v>
      </c>
      <c r="M695" s="5" t="s">
        <v>8</v>
      </c>
      <c r="N695" s="6" t="s">
        <v>17</v>
      </c>
    </row>
    <row r="696" spans="1:14" x14ac:dyDescent="0.25">
      <c r="A696" s="1" t="s">
        <v>1409</v>
      </c>
      <c r="B696" s="1" t="s">
        <v>1410</v>
      </c>
      <c r="C696" s="1" t="s">
        <v>20</v>
      </c>
      <c r="D696" s="1" t="s">
        <v>21</v>
      </c>
      <c r="E696" s="1" t="s">
        <v>4</v>
      </c>
      <c r="F696" s="1" t="s">
        <v>5</v>
      </c>
      <c r="G696" s="1" t="s">
        <v>14</v>
      </c>
      <c r="H696" s="1">
        <v>27</v>
      </c>
      <c r="I696" s="2">
        <v>43977</v>
      </c>
      <c r="J696" s="3">
        <v>153628</v>
      </c>
      <c r="K696" s="4">
        <v>0.28999999999999998</v>
      </c>
      <c r="L696" s="1" t="s">
        <v>15</v>
      </c>
      <c r="M696" s="1" t="s">
        <v>16</v>
      </c>
      <c r="N696" s="2">
        <v>44177</v>
      </c>
    </row>
    <row r="697" spans="1:14" x14ac:dyDescent="0.25">
      <c r="A697" s="5" t="s">
        <v>1411</v>
      </c>
      <c r="B697" s="5" t="s">
        <v>1412</v>
      </c>
      <c r="C697" s="5" t="s">
        <v>2</v>
      </c>
      <c r="D697" s="5" t="s">
        <v>35</v>
      </c>
      <c r="E697" s="5" t="s">
        <v>12</v>
      </c>
      <c r="F697" s="5" t="s">
        <v>13</v>
      </c>
      <c r="G697" s="5" t="s">
        <v>14</v>
      </c>
      <c r="H697" s="5">
        <v>25</v>
      </c>
      <c r="I697" s="6">
        <v>44362</v>
      </c>
      <c r="J697" s="7">
        <v>142731</v>
      </c>
      <c r="K697" s="8">
        <v>0.11</v>
      </c>
      <c r="L697" s="5" t="s">
        <v>15</v>
      </c>
      <c r="M697" s="5" t="s">
        <v>61</v>
      </c>
      <c r="N697" s="6">
        <v>44715</v>
      </c>
    </row>
    <row r="698" spans="1:14" x14ac:dyDescent="0.25">
      <c r="A698" s="1" t="s">
        <v>1413</v>
      </c>
      <c r="B698" s="1" t="s">
        <v>1414</v>
      </c>
      <c r="C698" s="1" t="s">
        <v>2</v>
      </c>
      <c r="D698" s="1" t="s">
        <v>67</v>
      </c>
      <c r="E698" s="1" t="s">
        <v>22</v>
      </c>
      <c r="F698" s="1" t="s">
        <v>5</v>
      </c>
      <c r="G698" s="1" t="s">
        <v>72</v>
      </c>
      <c r="H698" s="1">
        <v>29</v>
      </c>
      <c r="I698" s="2">
        <v>43966</v>
      </c>
      <c r="J698" s="3">
        <v>137106</v>
      </c>
      <c r="K698" s="4">
        <v>0.12</v>
      </c>
      <c r="L698" s="1" t="s">
        <v>80</v>
      </c>
      <c r="M698" s="1" t="s">
        <v>205</v>
      </c>
      <c r="N698" s="2" t="s">
        <v>17</v>
      </c>
    </row>
    <row r="699" spans="1:14" x14ac:dyDescent="0.25">
      <c r="A699" s="5" t="s">
        <v>239</v>
      </c>
      <c r="B699" s="5" t="s">
        <v>1415</v>
      </c>
      <c r="C699" s="5" t="s">
        <v>66</v>
      </c>
      <c r="D699" s="5" t="s">
        <v>21</v>
      </c>
      <c r="E699" s="5" t="s">
        <v>36</v>
      </c>
      <c r="F699" s="5" t="s">
        <v>5</v>
      </c>
      <c r="G699" s="5" t="s">
        <v>14</v>
      </c>
      <c r="H699" s="5">
        <v>54</v>
      </c>
      <c r="I699" s="6">
        <v>39330</v>
      </c>
      <c r="J699" s="7">
        <v>183239</v>
      </c>
      <c r="K699" s="8">
        <v>0.32</v>
      </c>
      <c r="L699" s="5" t="s">
        <v>7</v>
      </c>
      <c r="M699" s="5" t="s">
        <v>8</v>
      </c>
      <c r="N699" s="6" t="s">
        <v>17</v>
      </c>
    </row>
    <row r="700" spans="1:14" x14ac:dyDescent="0.25">
      <c r="A700" s="1" t="s">
        <v>1007</v>
      </c>
      <c r="B700" s="1" t="s">
        <v>1416</v>
      </c>
      <c r="C700" s="1" t="s">
        <v>42</v>
      </c>
      <c r="D700" s="1" t="s">
        <v>46</v>
      </c>
      <c r="E700" s="1" t="s">
        <v>12</v>
      </c>
      <c r="F700" s="1" t="s">
        <v>5</v>
      </c>
      <c r="G700" s="1" t="s">
        <v>23</v>
      </c>
      <c r="H700" s="1">
        <v>28</v>
      </c>
      <c r="I700" s="2">
        <v>43610</v>
      </c>
      <c r="J700" s="3">
        <v>45819</v>
      </c>
      <c r="K700" s="4">
        <v>0</v>
      </c>
      <c r="L700" s="1" t="s">
        <v>7</v>
      </c>
      <c r="M700" s="1" t="s">
        <v>43</v>
      </c>
      <c r="N700" s="2" t="s">
        <v>17</v>
      </c>
    </row>
    <row r="701" spans="1:14" x14ac:dyDescent="0.25">
      <c r="A701" s="5" t="s">
        <v>1417</v>
      </c>
      <c r="B701" s="5" t="s">
        <v>1418</v>
      </c>
      <c r="C701" s="5" t="s">
        <v>42</v>
      </c>
      <c r="D701" s="5" t="s">
        <v>46</v>
      </c>
      <c r="E701" s="5" t="s">
        <v>4</v>
      </c>
      <c r="F701" s="5" t="s">
        <v>5</v>
      </c>
      <c r="G701" s="5" t="s">
        <v>14</v>
      </c>
      <c r="H701" s="5">
        <v>54</v>
      </c>
      <c r="I701" s="6">
        <v>39080</v>
      </c>
      <c r="J701" s="7">
        <v>55518</v>
      </c>
      <c r="K701" s="8">
        <v>0</v>
      </c>
      <c r="L701" s="5" t="s">
        <v>7</v>
      </c>
      <c r="M701" s="5" t="s">
        <v>75</v>
      </c>
      <c r="N701" s="6" t="s">
        <v>17</v>
      </c>
    </row>
    <row r="702" spans="1:14" x14ac:dyDescent="0.25">
      <c r="A702" s="1" t="s">
        <v>1419</v>
      </c>
      <c r="B702" s="1" t="s">
        <v>1420</v>
      </c>
      <c r="C702" s="1" t="s">
        <v>39</v>
      </c>
      <c r="D702" s="1" t="s">
        <v>67</v>
      </c>
      <c r="E702" s="1" t="s">
        <v>12</v>
      </c>
      <c r="F702" s="1" t="s">
        <v>5</v>
      </c>
      <c r="G702" s="1" t="s">
        <v>14</v>
      </c>
      <c r="H702" s="1">
        <v>50</v>
      </c>
      <c r="I702" s="2">
        <v>40979</v>
      </c>
      <c r="J702" s="3">
        <v>108134</v>
      </c>
      <c r="K702" s="4">
        <v>0.1</v>
      </c>
      <c r="L702" s="1" t="s">
        <v>15</v>
      </c>
      <c r="M702" s="1" t="s">
        <v>61</v>
      </c>
      <c r="N702" s="2" t="s">
        <v>17</v>
      </c>
    </row>
    <row r="703" spans="1:14" x14ac:dyDescent="0.25">
      <c r="A703" s="5" t="s">
        <v>1421</v>
      </c>
      <c r="B703" s="5" t="s">
        <v>1422</v>
      </c>
      <c r="C703" s="5" t="s">
        <v>39</v>
      </c>
      <c r="D703" s="5" t="s">
        <v>67</v>
      </c>
      <c r="E703" s="5" t="s">
        <v>4</v>
      </c>
      <c r="F703" s="5" t="s">
        <v>5</v>
      </c>
      <c r="G703" s="5" t="s">
        <v>6</v>
      </c>
      <c r="H703" s="5">
        <v>55</v>
      </c>
      <c r="I703" s="6">
        <v>33958</v>
      </c>
      <c r="J703" s="7">
        <v>113950</v>
      </c>
      <c r="K703" s="8">
        <v>0.09</v>
      </c>
      <c r="L703" s="5" t="s">
        <v>7</v>
      </c>
      <c r="M703" s="5" t="s">
        <v>43</v>
      </c>
      <c r="N703" s="6" t="s">
        <v>17</v>
      </c>
    </row>
    <row r="704" spans="1:14" x14ac:dyDescent="0.25">
      <c r="A704" s="1" t="s">
        <v>1055</v>
      </c>
      <c r="B704" s="1" t="s">
        <v>1423</v>
      </c>
      <c r="C704" s="1" t="s">
        <v>66</v>
      </c>
      <c r="D704" s="1" t="s">
        <v>67</v>
      </c>
      <c r="E704" s="1" t="s">
        <v>22</v>
      </c>
      <c r="F704" s="1" t="s">
        <v>5</v>
      </c>
      <c r="G704" s="1" t="s">
        <v>14</v>
      </c>
      <c r="H704" s="1">
        <v>52</v>
      </c>
      <c r="I704" s="2">
        <v>35886</v>
      </c>
      <c r="J704" s="3">
        <v>182035</v>
      </c>
      <c r="K704" s="4">
        <v>0.3</v>
      </c>
      <c r="L704" s="1" t="s">
        <v>7</v>
      </c>
      <c r="M704" s="1" t="s">
        <v>24</v>
      </c>
      <c r="N704" s="2" t="s">
        <v>17</v>
      </c>
    </row>
    <row r="705" spans="1:14" x14ac:dyDescent="0.25">
      <c r="A705" s="5" t="s">
        <v>192</v>
      </c>
      <c r="B705" s="5" t="s">
        <v>1424</v>
      </c>
      <c r="C705" s="5" t="s">
        <v>20</v>
      </c>
      <c r="D705" s="5" t="s">
        <v>46</v>
      </c>
      <c r="E705" s="5" t="s">
        <v>22</v>
      </c>
      <c r="F705" s="5" t="s">
        <v>13</v>
      </c>
      <c r="G705" s="5" t="s">
        <v>14</v>
      </c>
      <c r="H705" s="5">
        <v>35</v>
      </c>
      <c r="I705" s="6">
        <v>42963</v>
      </c>
      <c r="J705" s="7">
        <v>181356</v>
      </c>
      <c r="K705" s="8">
        <v>0.23</v>
      </c>
      <c r="L705" s="5" t="s">
        <v>15</v>
      </c>
      <c r="M705" s="5" t="s">
        <v>93</v>
      </c>
      <c r="N705" s="6" t="s">
        <v>17</v>
      </c>
    </row>
    <row r="706" spans="1:14" x14ac:dyDescent="0.25">
      <c r="A706" s="1" t="s">
        <v>1425</v>
      </c>
      <c r="B706" s="1" t="s">
        <v>1426</v>
      </c>
      <c r="C706" s="1" t="s">
        <v>34</v>
      </c>
      <c r="D706" s="1" t="s">
        <v>35</v>
      </c>
      <c r="E706" s="1" t="s">
        <v>36</v>
      </c>
      <c r="F706" s="1" t="s">
        <v>5</v>
      </c>
      <c r="G706" s="1" t="s">
        <v>6</v>
      </c>
      <c r="H706" s="1">
        <v>26</v>
      </c>
      <c r="I706" s="2">
        <v>43698</v>
      </c>
      <c r="J706" s="3">
        <v>66084</v>
      </c>
      <c r="K706" s="4">
        <v>0</v>
      </c>
      <c r="L706" s="1" t="s">
        <v>7</v>
      </c>
      <c r="M706" s="1" t="s">
        <v>8</v>
      </c>
      <c r="N706" s="2" t="s">
        <v>17</v>
      </c>
    </row>
    <row r="707" spans="1:14" x14ac:dyDescent="0.25">
      <c r="A707" s="5" t="s">
        <v>1427</v>
      </c>
      <c r="B707" s="5" t="s">
        <v>1428</v>
      </c>
      <c r="C707" s="5" t="s">
        <v>359</v>
      </c>
      <c r="D707" s="5" t="s">
        <v>3</v>
      </c>
      <c r="E707" s="5" t="s">
        <v>22</v>
      </c>
      <c r="F707" s="5" t="s">
        <v>5</v>
      </c>
      <c r="G707" s="5" t="s">
        <v>72</v>
      </c>
      <c r="H707" s="5">
        <v>43</v>
      </c>
      <c r="I707" s="6">
        <v>40290</v>
      </c>
      <c r="J707" s="7">
        <v>76912</v>
      </c>
      <c r="K707" s="8">
        <v>0</v>
      </c>
      <c r="L707" s="5" t="s">
        <v>80</v>
      </c>
      <c r="M707" s="5" t="s">
        <v>205</v>
      </c>
      <c r="N707" s="6" t="s">
        <v>17</v>
      </c>
    </row>
    <row r="708" spans="1:14" x14ac:dyDescent="0.25">
      <c r="A708" s="1" t="s">
        <v>1429</v>
      </c>
      <c r="B708" s="1" t="s">
        <v>1430</v>
      </c>
      <c r="C708" s="1" t="s">
        <v>210</v>
      </c>
      <c r="D708" s="1" t="s">
        <v>56</v>
      </c>
      <c r="E708" s="1" t="s">
        <v>4</v>
      </c>
      <c r="F708" s="1" t="s">
        <v>5</v>
      </c>
      <c r="G708" s="1" t="s">
        <v>14</v>
      </c>
      <c r="H708" s="1">
        <v>63</v>
      </c>
      <c r="I708" s="2">
        <v>43227</v>
      </c>
      <c r="J708" s="3">
        <v>67987</v>
      </c>
      <c r="K708" s="4">
        <v>0</v>
      </c>
      <c r="L708" s="1" t="s">
        <v>7</v>
      </c>
      <c r="M708" s="1" t="s">
        <v>43</v>
      </c>
      <c r="N708" s="2" t="s">
        <v>17</v>
      </c>
    </row>
    <row r="709" spans="1:14" x14ac:dyDescent="0.25">
      <c r="A709" s="5" t="s">
        <v>1431</v>
      </c>
      <c r="B709" s="5" t="s">
        <v>1432</v>
      </c>
      <c r="C709" s="5" t="s">
        <v>111</v>
      </c>
      <c r="D709" s="5" t="s">
        <v>67</v>
      </c>
      <c r="E709" s="5" t="s">
        <v>12</v>
      </c>
      <c r="F709" s="5" t="s">
        <v>13</v>
      </c>
      <c r="G709" s="5" t="s">
        <v>23</v>
      </c>
      <c r="H709" s="5">
        <v>65</v>
      </c>
      <c r="I709" s="6">
        <v>38584</v>
      </c>
      <c r="J709" s="7">
        <v>59833</v>
      </c>
      <c r="K709" s="8">
        <v>0</v>
      </c>
      <c r="L709" s="5" t="s">
        <v>7</v>
      </c>
      <c r="M709" s="5" t="s">
        <v>75</v>
      </c>
      <c r="N709" s="6" t="s">
        <v>17</v>
      </c>
    </row>
    <row r="710" spans="1:14" x14ac:dyDescent="0.25">
      <c r="A710" s="1" t="s">
        <v>1433</v>
      </c>
      <c r="B710" s="1" t="s">
        <v>1434</v>
      </c>
      <c r="C710" s="1" t="s">
        <v>2</v>
      </c>
      <c r="D710" s="1" t="s">
        <v>67</v>
      </c>
      <c r="E710" s="1" t="s">
        <v>22</v>
      </c>
      <c r="F710" s="1" t="s">
        <v>13</v>
      </c>
      <c r="G710" s="1" t="s">
        <v>14</v>
      </c>
      <c r="H710" s="1">
        <v>45</v>
      </c>
      <c r="I710" s="2">
        <v>38453</v>
      </c>
      <c r="J710" s="3">
        <v>128468</v>
      </c>
      <c r="K710" s="4">
        <v>0.11</v>
      </c>
      <c r="L710" s="1" t="s">
        <v>7</v>
      </c>
      <c r="M710" s="1" t="s">
        <v>24</v>
      </c>
      <c r="N710" s="2" t="s">
        <v>17</v>
      </c>
    </row>
    <row r="711" spans="1:14" x14ac:dyDescent="0.25">
      <c r="A711" s="5" t="s">
        <v>573</v>
      </c>
      <c r="B711" s="5" t="s">
        <v>1435</v>
      </c>
      <c r="C711" s="5" t="s">
        <v>39</v>
      </c>
      <c r="D711" s="5" t="s">
        <v>35</v>
      </c>
      <c r="E711" s="5" t="s">
        <v>36</v>
      </c>
      <c r="F711" s="5" t="s">
        <v>13</v>
      </c>
      <c r="G711" s="5" t="s">
        <v>6</v>
      </c>
      <c r="H711" s="5">
        <v>42</v>
      </c>
      <c r="I711" s="6">
        <v>40692</v>
      </c>
      <c r="J711" s="7">
        <v>102440</v>
      </c>
      <c r="K711" s="8">
        <v>0.06</v>
      </c>
      <c r="L711" s="5" t="s">
        <v>7</v>
      </c>
      <c r="M711" s="5" t="s">
        <v>24</v>
      </c>
      <c r="N711" s="6" t="s">
        <v>17</v>
      </c>
    </row>
    <row r="712" spans="1:14" x14ac:dyDescent="0.25">
      <c r="A712" s="1" t="s">
        <v>1436</v>
      </c>
      <c r="B712" s="1" t="s">
        <v>1437</v>
      </c>
      <c r="C712" s="1" t="s">
        <v>66</v>
      </c>
      <c r="D712" s="1" t="s">
        <v>3</v>
      </c>
      <c r="E712" s="1" t="s">
        <v>22</v>
      </c>
      <c r="F712" s="1" t="s">
        <v>13</v>
      </c>
      <c r="G712" s="1" t="s">
        <v>6</v>
      </c>
      <c r="H712" s="1">
        <v>59</v>
      </c>
      <c r="I712" s="2">
        <v>40542</v>
      </c>
      <c r="J712" s="3">
        <v>246619</v>
      </c>
      <c r="K712" s="4">
        <v>0.36</v>
      </c>
      <c r="L712" s="1" t="s">
        <v>7</v>
      </c>
      <c r="M712" s="1" t="s">
        <v>43</v>
      </c>
      <c r="N712" s="2" t="s">
        <v>17</v>
      </c>
    </row>
    <row r="713" spans="1:14" x14ac:dyDescent="0.25">
      <c r="A713" s="5" t="s">
        <v>1438</v>
      </c>
      <c r="B713" s="5" t="s">
        <v>1439</v>
      </c>
      <c r="C713" s="5" t="s">
        <v>39</v>
      </c>
      <c r="D713" s="5" t="s">
        <v>52</v>
      </c>
      <c r="E713" s="5" t="s">
        <v>36</v>
      </c>
      <c r="F713" s="5" t="s">
        <v>5</v>
      </c>
      <c r="G713" s="5" t="s">
        <v>72</v>
      </c>
      <c r="H713" s="5">
        <v>42</v>
      </c>
      <c r="I713" s="6">
        <v>43058</v>
      </c>
      <c r="J713" s="7">
        <v>101143</v>
      </c>
      <c r="K713" s="8">
        <v>0.06</v>
      </c>
      <c r="L713" s="5" t="s">
        <v>7</v>
      </c>
      <c r="M713" s="5" t="s">
        <v>43</v>
      </c>
      <c r="N713" s="6" t="s">
        <v>17</v>
      </c>
    </row>
    <row r="714" spans="1:14" x14ac:dyDescent="0.25">
      <c r="A714" s="1" t="s">
        <v>1440</v>
      </c>
      <c r="B714" s="1" t="s">
        <v>1441</v>
      </c>
      <c r="C714" s="1" t="s">
        <v>171</v>
      </c>
      <c r="D714" s="1" t="s">
        <v>52</v>
      </c>
      <c r="E714" s="1" t="s">
        <v>12</v>
      </c>
      <c r="F714" s="1" t="s">
        <v>5</v>
      </c>
      <c r="G714" s="1" t="s">
        <v>72</v>
      </c>
      <c r="H714" s="1">
        <v>45</v>
      </c>
      <c r="I714" s="2">
        <v>38639</v>
      </c>
      <c r="J714" s="3">
        <v>51404</v>
      </c>
      <c r="K714" s="4">
        <v>0</v>
      </c>
      <c r="L714" s="1" t="s">
        <v>80</v>
      </c>
      <c r="M714" s="1" t="s">
        <v>81</v>
      </c>
      <c r="N714" s="2">
        <v>40153</v>
      </c>
    </row>
    <row r="715" spans="1:14" x14ac:dyDescent="0.25">
      <c r="A715" s="5" t="s">
        <v>1442</v>
      </c>
      <c r="B715" s="5" t="s">
        <v>1443</v>
      </c>
      <c r="C715" s="5" t="s">
        <v>162</v>
      </c>
      <c r="D715" s="5" t="s">
        <v>56</v>
      </c>
      <c r="E715" s="5" t="s">
        <v>22</v>
      </c>
      <c r="F715" s="5" t="s">
        <v>13</v>
      </c>
      <c r="G715" s="5" t="s">
        <v>23</v>
      </c>
      <c r="H715" s="5">
        <v>45</v>
      </c>
      <c r="I715" s="6">
        <v>42329</v>
      </c>
      <c r="J715" s="7">
        <v>87292</v>
      </c>
      <c r="K715" s="8">
        <v>0</v>
      </c>
      <c r="L715" s="5" t="s">
        <v>7</v>
      </c>
      <c r="M715" s="5" t="s">
        <v>75</v>
      </c>
      <c r="N715" s="6" t="s">
        <v>17</v>
      </c>
    </row>
    <row r="716" spans="1:14" x14ac:dyDescent="0.25">
      <c r="A716" s="1" t="s">
        <v>1444</v>
      </c>
      <c r="B716" s="1" t="s">
        <v>1445</v>
      </c>
      <c r="C716" s="1" t="s">
        <v>20</v>
      </c>
      <c r="D716" s="1" t="s">
        <v>67</v>
      </c>
      <c r="E716" s="1" t="s">
        <v>22</v>
      </c>
      <c r="F716" s="1" t="s">
        <v>5</v>
      </c>
      <c r="G716" s="1" t="s">
        <v>14</v>
      </c>
      <c r="H716" s="1">
        <v>28</v>
      </c>
      <c r="I716" s="2">
        <v>43810</v>
      </c>
      <c r="J716" s="3">
        <v>182321</v>
      </c>
      <c r="K716" s="4">
        <v>0.28000000000000003</v>
      </c>
      <c r="L716" s="1" t="s">
        <v>15</v>
      </c>
      <c r="M716" s="1" t="s">
        <v>93</v>
      </c>
      <c r="N716" s="2" t="s">
        <v>17</v>
      </c>
    </row>
    <row r="717" spans="1:14" x14ac:dyDescent="0.25">
      <c r="A717" s="5" t="s">
        <v>1308</v>
      </c>
      <c r="B717" s="5" t="s">
        <v>1446</v>
      </c>
      <c r="C717" s="5" t="s">
        <v>317</v>
      </c>
      <c r="D717" s="5" t="s">
        <v>3</v>
      </c>
      <c r="E717" s="5" t="s">
        <v>36</v>
      </c>
      <c r="F717" s="5" t="s">
        <v>13</v>
      </c>
      <c r="G717" s="5" t="s">
        <v>23</v>
      </c>
      <c r="H717" s="5">
        <v>51</v>
      </c>
      <c r="I717" s="6">
        <v>41697</v>
      </c>
      <c r="J717" s="7">
        <v>53929</v>
      </c>
      <c r="K717" s="8">
        <v>0</v>
      </c>
      <c r="L717" s="5" t="s">
        <v>7</v>
      </c>
      <c r="M717" s="5" t="s">
        <v>43</v>
      </c>
      <c r="N717" s="6">
        <v>43091</v>
      </c>
    </row>
    <row r="718" spans="1:14" x14ac:dyDescent="0.25">
      <c r="A718" s="1" t="s">
        <v>1447</v>
      </c>
      <c r="B718" s="1" t="s">
        <v>1448</v>
      </c>
      <c r="C718" s="1" t="s">
        <v>66</v>
      </c>
      <c r="D718" s="1" t="s">
        <v>46</v>
      </c>
      <c r="E718" s="1" t="s">
        <v>12</v>
      </c>
      <c r="F718" s="1" t="s">
        <v>5</v>
      </c>
      <c r="G718" s="1" t="s">
        <v>14</v>
      </c>
      <c r="H718" s="1">
        <v>38</v>
      </c>
      <c r="I718" s="2">
        <v>41256</v>
      </c>
      <c r="J718" s="3">
        <v>191571</v>
      </c>
      <c r="K718" s="4">
        <v>0.32</v>
      </c>
      <c r="L718" s="1" t="s">
        <v>7</v>
      </c>
      <c r="M718" s="1" t="s">
        <v>47</v>
      </c>
      <c r="N718" s="2" t="s">
        <v>17</v>
      </c>
    </row>
    <row r="719" spans="1:14" x14ac:dyDescent="0.25">
      <c r="A719" s="5" t="s">
        <v>1449</v>
      </c>
      <c r="B719" s="5" t="s">
        <v>1450</v>
      </c>
      <c r="C719" s="5" t="s">
        <v>2</v>
      </c>
      <c r="D719" s="5" t="s">
        <v>46</v>
      </c>
      <c r="E719" s="5" t="s">
        <v>36</v>
      </c>
      <c r="F719" s="5" t="s">
        <v>5</v>
      </c>
      <c r="G719" s="5" t="s">
        <v>23</v>
      </c>
      <c r="H719" s="5">
        <v>62</v>
      </c>
      <c r="I719" s="6">
        <v>39843</v>
      </c>
      <c r="J719" s="7">
        <v>150555</v>
      </c>
      <c r="K719" s="8">
        <v>0.13</v>
      </c>
      <c r="L719" s="5" t="s">
        <v>7</v>
      </c>
      <c r="M719" s="5" t="s">
        <v>31</v>
      </c>
      <c r="N719" s="6" t="s">
        <v>17</v>
      </c>
    </row>
    <row r="720" spans="1:14" x14ac:dyDescent="0.25">
      <c r="A720" s="1" t="s">
        <v>1451</v>
      </c>
      <c r="B720" s="1" t="s">
        <v>1452</v>
      </c>
      <c r="C720" s="1" t="s">
        <v>39</v>
      </c>
      <c r="D720" s="1" t="s">
        <v>21</v>
      </c>
      <c r="E720" s="1" t="s">
        <v>36</v>
      </c>
      <c r="F720" s="1" t="s">
        <v>13</v>
      </c>
      <c r="G720" s="1" t="s">
        <v>14</v>
      </c>
      <c r="H720" s="1">
        <v>52</v>
      </c>
      <c r="I720" s="2">
        <v>40091</v>
      </c>
      <c r="J720" s="3">
        <v>122890</v>
      </c>
      <c r="K720" s="4">
        <v>7.0000000000000007E-2</v>
      </c>
      <c r="L720" s="1" t="s">
        <v>15</v>
      </c>
      <c r="M720" s="1" t="s">
        <v>61</v>
      </c>
      <c r="N720" s="2" t="s">
        <v>17</v>
      </c>
    </row>
    <row r="721" spans="1:14" x14ac:dyDescent="0.25">
      <c r="A721" s="5" t="s">
        <v>1453</v>
      </c>
      <c r="B721" s="5" t="s">
        <v>1454</v>
      </c>
      <c r="C721" s="5" t="s">
        <v>66</v>
      </c>
      <c r="D721" s="5" t="s">
        <v>21</v>
      </c>
      <c r="E721" s="5" t="s">
        <v>4</v>
      </c>
      <c r="F721" s="5" t="s">
        <v>13</v>
      </c>
      <c r="G721" s="5" t="s">
        <v>14</v>
      </c>
      <c r="H721" s="5">
        <v>52</v>
      </c>
      <c r="I721" s="6">
        <v>35576</v>
      </c>
      <c r="J721" s="7">
        <v>216999</v>
      </c>
      <c r="K721" s="8">
        <v>0.37</v>
      </c>
      <c r="L721" s="5" t="s">
        <v>7</v>
      </c>
      <c r="M721" s="5" t="s">
        <v>43</v>
      </c>
      <c r="N721" s="6" t="s">
        <v>17</v>
      </c>
    </row>
    <row r="722" spans="1:14" x14ac:dyDescent="0.25">
      <c r="A722" s="1" t="s">
        <v>1455</v>
      </c>
      <c r="B722" s="1" t="s">
        <v>1456</v>
      </c>
      <c r="C722" s="1" t="s">
        <v>39</v>
      </c>
      <c r="D722" s="1" t="s">
        <v>52</v>
      </c>
      <c r="E722" s="1" t="s">
        <v>36</v>
      </c>
      <c r="F722" s="1" t="s">
        <v>13</v>
      </c>
      <c r="G722" s="1" t="s">
        <v>14</v>
      </c>
      <c r="H722" s="1">
        <v>48</v>
      </c>
      <c r="I722" s="2">
        <v>42201</v>
      </c>
      <c r="J722" s="3">
        <v>110565</v>
      </c>
      <c r="K722" s="4">
        <v>0.09</v>
      </c>
      <c r="L722" s="1" t="s">
        <v>15</v>
      </c>
      <c r="M722" s="1" t="s">
        <v>93</v>
      </c>
      <c r="N722" s="2" t="s">
        <v>17</v>
      </c>
    </row>
    <row r="723" spans="1:14" x14ac:dyDescent="0.25">
      <c r="A723" s="5" t="s">
        <v>1457</v>
      </c>
      <c r="B723" s="5" t="s">
        <v>1458</v>
      </c>
      <c r="C723" s="5" t="s">
        <v>106</v>
      </c>
      <c r="D723" s="5" t="s">
        <v>3</v>
      </c>
      <c r="E723" s="5" t="s">
        <v>22</v>
      </c>
      <c r="F723" s="5" t="s">
        <v>13</v>
      </c>
      <c r="G723" s="5" t="s">
        <v>23</v>
      </c>
      <c r="H723" s="5">
        <v>38</v>
      </c>
      <c r="I723" s="6">
        <v>42113</v>
      </c>
      <c r="J723" s="7">
        <v>48762</v>
      </c>
      <c r="K723" s="8">
        <v>0</v>
      </c>
      <c r="L723" s="5" t="s">
        <v>7</v>
      </c>
      <c r="M723" s="5" t="s">
        <v>8</v>
      </c>
      <c r="N723" s="6" t="s">
        <v>17</v>
      </c>
    </row>
    <row r="724" spans="1:14" x14ac:dyDescent="0.25">
      <c r="A724" s="1" t="s">
        <v>1459</v>
      </c>
      <c r="B724" s="1" t="s">
        <v>1460</v>
      </c>
      <c r="C724" s="1" t="s">
        <v>264</v>
      </c>
      <c r="D724" s="1" t="s">
        <v>56</v>
      </c>
      <c r="E724" s="1" t="s">
        <v>22</v>
      </c>
      <c r="F724" s="1" t="s">
        <v>5</v>
      </c>
      <c r="G724" s="1" t="s">
        <v>14</v>
      </c>
      <c r="H724" s="1">
        <v>51</v>
      </c>
      <c r="I724" s="2">
        <v>42777</v>
      </c>
      <c r="J724" s="3">
        <v>87036</v>
      </c>
      <c r="K724" s="4">
        <v>0</v>
      </c>
      <c r="L724" s="1" t="s">
        <v>15</v>
      </c>
      <c r="M724" s="1" t="s">
        <v>16</v>
      </c>
      <c r="N724" s="2" t="s">
        <v>17</v>
      </c>
    </row>
    <row r="725" spans="1:14" x14ac:dyDescent="0.25">
      <c r="A725" s="5" t="s">
        <v>1461</v>
      </c>
      <c r="B725" s="5" t="s">
        <v>1462</v>
      </c>
      <c r="C725" s="5" t="s">
        <v>20</v>
      </c>
      <c r="D725" s="5" t="s">
        <v>67</v>
      </c>
      <c r="E725" s="5" t="s">
        <v>22</v>
      </c>
      <c r="F725" s="5" t="s">
        <v>13</v>
      </c>
      <c r="G725" s="5" t="s">
        <v>23</v>
      </c>
      <c r="H725" s="5">
        <v>32</v>
      </c>
      <c r="I725" s="6">
        <v>42702</v>
      </c>
      <c r="J725" s="7">
        <v>177443</v>
      </c>
      <c r="K725" s="8">
        <v>0.16</v>
      </c>
      <c r="L725" s="5" t="s">
        <v>7</v>
      </c>
      <c r="M725" s="5" t="s">
        <v>8</v>
      </c>
      <c r="N725" s="6" t="s">
        <v>17</v>
      </c>
    </row>
    <row r="726" spans="1:14" x14ac:dyDescent="0.25">
      <c r="A726" s="1" t="s">
        <v>1463</v>
      </c>
      <c r="B726" s="1" t="s">
        <v>1464</v>
      </c>
      <c r="C726" s="1" t="s">
        <v>118</v>
      </c>
      <c r="D726" s="1" t="s">
        <v>3</v>
      </c>
      <c r="E726" s="1" t="s">
        <v>4</v>
      </c>
      <c r="F726" s="1" t="s">
        <v>5</v>
      </c>
      <c r="G726" s="1" t="s">
        <v>14</v>
      </c>
      <c r="H726" s="1">
        <v>36</v>
      </c>
      <c r="I726" s="2">
        <v>42489</v>
      </c>
      <c r="J726" s="3">
        <v>75862</v>
      </c>
      <c r="K726" s="4">
        <v>0</v>
      </c>
      <c r="L726" s="1" t="s">
        <v>7</v>
      </c>
      <c r="M726" s="1" t="s">
        <v>47</v>
      </c>
      <c r="N726" s="2" t="s">
        <v>17</v>
      </c>
    </row>
    <row r="727" spans="1:14" x14ac:dyDescent="0.25">
      <c r="A727" s="5" t="s">
        <v>1465</v>
      </c>
      <c r="B727" s="5" t="s">
        <v>1466</v>
      </c>
      <c r="C727" s="5" t="s">
        <v>130</v>
      </c>
      <c r="D727" s="5" t="s">
        <v>52</v>
      </c>
      <c r="E727" s="5" t="s">
        <v>4</v>
      </c>
      <c r="F727" s="5" t="s">
        <v>5</v>
      </c>
      <c r="G727" s="5" t="s">
        <v>14</v>
      </c>
      <c r="H727" s="5">
        <v>45</v>
      </c>
      <c r="I727" s="6">
        <v>43581</v>
      </c>
      <c r="J727" s="7">
        <v>90870</v>
      </c>
      <c r="K727" s="8">
        <v>0</v>
      </c>
      <c r="L727" s="5" t="s">
        <v>7</v>
      </c>
      <c r="M727" s="5" t="s">
        <v>24</v>
      </c>
      <c r="N727" s="6" t="s">
        <v>17</v>
      </c>
    </row>
    <row r="728" spans="1:14" x14ac:dyDescent="0.25">
      <c r="A728" s="1" t="s">
        <v>1467</v>
      </c>
      <c r="B728" s="1" t="s">
        <v>1468</v>
      </c>
      <c r="C728" s="1" t="s">
        <v>101</v>
      </c>
      <c r="D728" s="1" t="s">
        <v>56</v>
      </c>
      <c r="E728" s="1" t="s">
        <v>36</v>
      </c>
      <c r="F728" s="1" t="s">
        <v>5</v>
      </c>
      <c r="G728" s="1" t="s">
        <v>14</v>
      </c>
      <c r="H728" s="1">
        <v>32</v>
      </c>
      <c r="I728" s="2">
        <v>41977</v>
      </c>
      <c r="J728" s="3">
        <v>99202</v>
      </c>
      <c r="K728" s="4">
        <v>0.11</v>
      </c>
      <c r="L728" s="1" t="s">
        <v>7</v>
      </c>
      <c r="M728" s="1" t="s">
        <v>31</v>
      </c>
      <c r="N728" s="2" t="s">
        <v>17</v>
      </c>
    </row>
    <row r="729" spans="1:14" x14ac:dyDescent="0.25">
      <c r="A729" s="5" t="s">
        <v>1469</v>
      </c>
      <c r="B729" s="5" t="s">
        <v>1470</v>
      </c>
      <c r="C729" s="5" t="s">
        <v>30</v>
      </c>
      <c r="D729" s="5" t="s">
        <v>67</v>
      </c>
      <c r="E729" s="5" t="s">
        <v>36</v>
      </c>
      <c r="F729" s="5" t="s">
        <v>13</v>
      </c>
      <c r="G729" s="5" t="s">
        <v>14</v>
      </c>
      <c r="H729" s="5">
        <v>45</v>
      </c>
      <c r="I729" s="6">
        <v>39347</v>
      </c>
      <c r="J729" s="7">
        <v>92293</v>
      </c>
      <c r="K729" s="8">
        <v>0</v>
      </c>
      <c r="L729" s="5" t="s">
        <v>15</v>
      </c>
      <c r="M729" s="5" t="s">
        <v>121</v>
      </c>
      <c r="N729" s="6" t="s">
        <v>17</v>
      </c>
    </row>
    <row r="730" spans="1:14" x14ac:dyDescent="0.25">
      <c r="A730" s="1" t="s">
        <v>1471</v>
      </c>
      <c r="B730" s="1" t="s">
        <v>1472</v>
      </c>
      <c r="C730" s="1" t="s">
        <v>359</v>
      </c>
      <c r="D730" s="1" t="s">
        <v>3</v>
      </c>
      <c r="E730" s="1" t="s">
        <v>36</v>
      </c>
      <c r="F730" s="1" t="s">
        <v>13</v>
      </c>
      <c r="G730" s="1" t="s">
        <v>23</v>
      </c>
      <c r="H730" s="1">
        <v>54</v>
      </c>
      <c r="I730" s="2">
        <v>33785</v>
      </c>
      <c r="J730" s="3">
        <v>63196</v>
      </c>
      <c r="K730" s="4">
        <v>0</v>
      </c>
      <c r="L730" s="1" t="s">
        <v>7</v>
      </c>
      <c r="M730" s="1" t="s">
        <v>24</v>
      </c>
      <c r="N730" s="2">
        <v>41938</v>
      </c>
    </row>
    <row r="731" spans="1:14" x14ac:dyDescent="0.25">
      <c r="A731" s="5" t="s">
        <v>1473</v>
      </c>
      <c r="B731" s="5" t="s">
        <v>1474</v>
      </c>
      <c r="C731" s="5" t="s">
        <v>264</v>
      </c>
      <c r="D731" s="5" t="s">
        <v>56</v>
      </c>
      <c r="E731" s="5" t="s">
        <v>22</v>
      </c>
      <c r="F731" s="5" t="s">
        <v>5</v>
      </c>
      <c r="G731" s="5" t="s">
        <v>14</v>
      </c>
      <c r="H731" s="5">
        <v>48</v>
      </c>
      <c r="I731" s="6">
        <v>41032</v>
      </c>
      <c r="J731" s="7">
        <v>65340</v>
      </c>
      <c r="K731" s="8">
        <v>0</v>
      </c>
      <c r="L731" s="5" t="s">
        <v>15</v>
      </c>
      <c r="M731" s="5" t="s">
        <v>61</v>
      </c>
      <c r="N731" s="6">
        <v>43229</v>
      </c>
    </row>
    <row r="732" spans="1:14" x14ac:dyDescent="0.25">
      <c r="A732" s="1" t="s">
        <v>1475</v>
      </c>
      <c r="B732" s="1" t="s">
        <v>1476</v>
      </c>
      <c r="C732" s="1" t="s">
        <v>66</v>
      </c>
      <c r="D732" s="1" t="s">
        <v>67</v>
      </c>
      <c r="E732" s="1" t="s">
        <v>36</v>
      </c>
      <c r="F732" s="1" t="s">
        <v>13</v>
      </c>
      <c r="G732" s="1" t="s">
        <v>14</v>
      </c>
      <c r="H732" s="1">
        <v>45</v>
      </c>
      <c r="I732" s="2">
        <v>42271</v>
      </c>
      <c r="J732" s="3">
        <v>202680</v>
      </c>
      <c r="K732" s="4">
        <v>0.32</v>
      </c>
      <c r="L732" s="1" t="s">
        <v>7</v>
      </c>
      <c r="M732" s="1" t="s">
        <v>31</v>
      </c>
      <c r="N732" s="2">
        <v>44790</v>
      </c>
    </row>
    <row r="733" spans="1:14" x14ac:dyDescent="0.25">
      <c r="A733" s="5" t="s">
        <v>1477</v>
      </c>
      <c r="B733" s="5" t="s">
        <v>1478</v>
      </c>
      <c r="C733" s="5" t="s">
        <v>27</v>
      </c>
      <c r="D733" s="5" t="s">
        <v>3</v>
      </c>
      <c r="E733" s="5" t="s">
        <v>12</v>
      </c>
      <c r="F733" s="5" t="s">
        <v>5</v>
      </c>
      <c r="G733" s="5" t="s">
        <v>72</v>
      </c>
      <c r="H733" s="5">
        <v>46</v>
      </c>
      <c r="I733" s="6">
        <v>42849</v>
      </c>
      <c r="J733" s="7">
        <v>77461</v>
      </c>
      <c r="K733" s="8">
        <v>0.09</v>
      </c>
      <c r="L733" s="5" t="s">
        <v>80</v>
      </c>
      <c r="M733" s="5" t="s">
        <v>205</v>
      </c>
      <c r="N733" s="6" t="s">
        <v>17</v>
      </c>
    </row>
    <row r="734" spans="1:14" x14ac:dyDescent="0.25">
      <c r="A734" s="1" t="s">
        <v>1479</v>
      </c>
      <c r="B734" s="1" t="s">
        <v>1480</v>
      </c>
      <c r="C734" s="1" t="s">
        <v>168</v>
      </c>
      <c r="D734" s="1" t="s">
        <v>56</v>
      </c>
      <c r="E734" s="1" t="s">
        <v>4</v>
      </c>
      <c r="F734" s="1" t="s">
        <v>5</v>
      </c>
      <c r="G734" s="1" t="s">
        <v>14</v>
      </c>
      <c r="H734" s="1">
        <v>40</v>
      </c>
      <c r="I734" s="2">
        <v>42622</v>
      </c>
      <c r="J734" s="3">
        <v>109680</v>
      </c>
      <c r="K734" s="4">
        <v>0</v>
      </c>
      <c r="L734" s="1" t="s">
        <v>15</v>
      </c>
      <c r="M734" s="1" t="s">
        <v>121</v>
      </c>
      <c r="N734" s="2" t="s">
        <v>17</v>
      </c>
    </row>
    <row r="735" spans="1:14" x14ac:dyDescent="0.25">
      <c r="A735" s="5" t="s">
        <v>342</v>
      </c>
      <c r="B735" s="5" t="s">
        <v>1481</v>
      </c>
      <c r="C735" s="5" t="s">
        <v>20</v>
      </c>
      <c r="D735" s="5" t="s">
        <v>35</v>
      </c>
      <c r="E735" s="5" t="s">
        <v>12</v>
      </c>
      <c r="F735" s="5" t="s">
        <v>5</v>
      </c>
      <c r="G735" s="5" t="s">
        <v>6</v>
      </c>
      <c r="H735" s="5">
        <v>61</v>
      </c>
      <c r="I735" s="6">
        <v>35661</v>
      </c>
      <c r="J735" s="7">
        <v>159567</v>
      </c>
      <c r="K735" s="8">
        <v>0.28000000000000003</v>
      </c>
      <c r="L735" s="5" t="s">
        <v>7</v>
      </c>
      <c r="M735" s="5" t="s">
        <v>31</v>
      </c>
      <c r="N735" s="6" t="s">
        <v>17</v>
      </c>
    </row>
    <row r="736" spans="1:14" x14ac:dyDescent="0.25">
      <c r="A736" s="1" t="s">
        <v>1482</v>
      </c>
      <c r="B736" s="1" t="s">
        <v>1483</v>
      </c>
      <c r="C736" s="1" t="s">
        <v>264</v>
      </c>
      <c r="D736" s="1" t="s">
        <v>56</v>
      </c>
      <c r="E736" s="1" t="s">
        <v>22</v>
      </c>
      <c r="F736" s="1" t="s">
        <v>13</v>
      </c>
      <c r="G736" s="1" t="s">
        <v>72</v>
      </c>
      <c r="H736" s="1">
        <v>54</v>
      </c>
      <c r="I736" s="2">
        <v>41237</v>
      </c>
      <c r="J736" s="3">
        <v>94407</v>
      </c>
      <c r="K736" s="4">
        <v>0</v>
      </c>
      <c r="L736" s="1" t="s">
        <v>80</v>
      </c>
      <c r="M736" s="1" t="s">
        <v>205</v>
      </c>
      <c r="N736" s="2" t="s">
        <v>17</v>
      </c>
    </row>
    <row r="737" spans="1:14" x14ac:dyDescent="0.25">
      <c r="A737" s="5" t="s">
        <v>1484</v>
      </c>
      <c r="B737" s="5" t="s">
        <v>1485</v>
      </c>
      <c r="C737" s="5" t="s">
        <v>66</v>
      </c>
      <c r="D737" s="5" t="s">
        <v>52</v>
      </c>
      <c r="E737" s="5" t="s">
        <v>36</v>
      </c>
      <c r="F737" s="5" t="s">
        <v>13</v>
      </c>
      <c r="G737" s="5" t="s">
        <v>72</v>
      </c>
      <c r="H737" s="5">
        <v>62</v>
      </c>
      <c r="I737" s="6">
        <v>37484</v>
      </c>
      <c r="J737" s="7">
        <v>234594</v>
      </c>
      <c r="K737" s="8">
        <v>0.33</v>
      </c>
      <c r="L737" s="5" t="s">
        <v>7</v>
      </c>
      <c r="M737" s="5" t="s">
        <v>8</v>
      </c>
      <c r="N737" s="6" t="s">
        <v>17</v>
      </c>
    </row>
    <row r="738" spans="1:14" x14ac:dyDescent="0.25">
      <c r="A738" s="1" t="s">
        <v>1486</v>
      </c>
      <c r="B738" s="1" t="s">
        <v>1487</v>
      </c>
      <c r="C738" s="1" t="s">
        <v>317</v>
      </c>
      <c r="D738" s="1" t="s">
        <v>3</v>
      </c>
      <c r="E738" s="1" t="s">
        <v>22</v>
      </c>
      <c r="F738" s="1" t="s">
        <v>13</v>
      </c>
      <c r="G738" s="1" t="s">
        <v>23</v>
      </c>
      <c r="H738" s="1">
        <v>48</v>
      </c>
      <c r="I738" s="2">
        <v>37298</v>
      </c>
      <c r="J738" s="3">
        <v>43080</v>
      </c>
      <c r="K738" s="4">
        <v>0</v>
      </c>
      <c r="L738" s="1" t="s">
        <v>7</v>
      </c>
      <c r="M738" s="1" t="s">
        <v>47</v>
      </c>
      <c r="N738" s="2" t="s">
        <v>17</v>
      </c>
    </row>
    <row r="739" spans="1:14" x14ac:dyDescent="0.25">
      <c r="A739" s="5" t="s">
        <v>1488</v>
      </c>
      <c r="B739" s="5" t="s">
        <v>1489</v>
      </c>
      <c r="C739" s="5" t="s">
        <v>39</v>
      </c>
      <c r="D739" s="5" t="s">
        <v>67</v>
      </c>
      <c r="E739" s="5" t="s">
        <v>12</v>
      </c>
      <c r="F739" s="5" t="s">
        <v>5</v>
      </c>
      <c r="G739" s="5" t="s">
        <v>72</v>
      </c>
      <c r="H739" s="5">
        <v>29</v>
      </c>
      <c r="I739" s="6">
        <v>44325</v>
      </c>
      <c r="J739" s="7">
        <v>129541</v>
      </c>
      <c r="K739" s="8">
        <v>0.08</v>
      </c>
      <c r="L739" s="5" t="s">
        <v>7</v>
      </c>
      <c r="M739" s="5" t="s">
        <v>31</v>
      </c>
      <c r="N739" s="6">
        <v>44340</v>
      </c>
    </row>
    <row r="740" spans="1:14" x14ac:dyDescent="0.25">
      <c r="A740" s="1" t="s">
        <v>1490</v>
      </c>
      <c r="B740" s="1" t="s">
        <v>1491</v>
      </c>
      <c r="C740" s="1" t="s">
        <v>20</v>
      </c>
      <c r="D740" s="1" t="s">
        <v>35</v>
      </c>
      <c r="E740" s="1" t="s">
        <v>4</v>
      </c>
      <c r="F740" s="1" t="s">
        <v>13</v>
      </c>
      <c r="G740" s="1" t="s">
        <v>72</v>
      </c>
      <c r="H740" s="1">
        <v>39</v>
      </c>
      <c r="I740" s="2">
        <v>41635</v>
      </c>
      <c r="J740" s="3">
        <v>165756</v>
      </c>
      <c r="K740" s="4">
        <v>0.28000000000000003</v>
      </c>
      <c r="L740" s="1" t="s">
        <v>7</v>
      </c>
      <c r="M740" s="1" t="s">
        <v>75</v>
      </c>
      <c r="N740" s="2">
        <v>43991</v>
      </c>
    </row>
    <row r="741" spans="1:14" x14ac:dyDescent="0.25">
      <c r="A741" s="5" t="s">
        <v>1492</v>
      </c>
      <c r="B741" s="5" t="s">
        <v>1493</v>
      </c>
      <c r="C741" s="5" t="s">
        <v>2</v>
      </c>
      <c r="D741" s="5" t="s">
        <v>21</v>
      </c>
      <c r="E741" s="5" t="s">
        <v>22</v>
      </c>
      <c r="F741" s="5" t="s">
        <v>13</v>
      </c>
      <c r="G741" s="5" t="s">
        <v>14</v>
      </c>
      <c r="H741" s="5">
        <v>44</v>
      </c>
      <c r="I741" s="6">
        <v>40274</v>
      </c>
      <c r="J741" s="7">
        <v>142878</v>
      </c>
      <c r="K741" s="8">
        <v>0.12</v>
      </c>
      <c r="L741" s="5" t="s">
        <v>7</v>
      </c>
      <c r="M741" s="5" t="s">
        <v>75</v>
      </c>
      <c r="N741" s="6" t="s">
        <v>17</v>
      </c>
    </row>
    <row r="742" spans="1:14" x14ac:dyDescent="0.25">
      <c r="A742" s="1" t="s">
        <v>1494</v>
      </c>
      <c r="B742" s="1" t="s">
        <v>1495</v>
      </c>
      <c r="C742" s="1" t="s">
        <v>20</v>
      </c>
      <c r="D742" s="1" t="s">
        <v>56</v>
      </c>
      <c r="E742" s="1" t="s">
        <v>12</v>
      </c>
      <c r="F742" s="1" t="s">
        <v>13</v>
      </c>
      <c r="G742" s="1" t="s">
        <v>23</v>
      </c>
      <c r="H742" s="1">
        <v>52</v>
      </c>
      <c r="I742" s="2">
        <v>39018</v>
      </c>
      <c r="J742" s="3">
        <v>187992</v>
      </c>
      <c r="K742" s="4">
        <v>0.28000000000000003</v>
      </c>
      <c r="L742" s="1" t="s">
        <v>7</v>
      </c>
      <c r="M742" s="1" t="s">
        <v>43</v>
      </c>
      <c r="N742" s="2" t="s">
        <v>17</v>
      </c>
    </row>
    <row r="743" spans="1:14" x14ac:dyDescent="0.25">
      <c r="A743" s="5" t="s">
        <v>1496</v>
      </c>
      <c r="B743" s="5" t="s">
        <v>1497</v>
      </c>
      <c r="C743" s="5" t="s">
        <v>66</v>
      </c>
      <c r="D743" s="5" t="s">
        <v>52</v>
      </c>
      <c r="E743" s="5" t="s">
        <v>22</v>
      </c>
      <c r="F743" s="5" t="s">
        <v>5</v>
      </c>
      <c r="G743" s="5" t="s">
        <v>72</v>
      </c>
      <c r="H743" s="5">
        <v>45</v>
      </c>
      <c r="I743" s="6">
        <v>43521</v>
      </c>
      <c r="J743" s="7">
        <v>249801</v>
      </c>
      <c r="K743" s="8">
        <v>0.39</v>
      </c>
      <c r="L743" s="5" t="s">
        <v>80</v>
      </c>
      <c r="M743" s="5" t="s">
        <v>205</v>
      </c>
      <c r="N743" s="6" t="s">
        <v>17</v>
      </c>
    </row>
    <row r="744" spans="1:14" x14ac:dyDescent="0.25">
      <c r="A744" s="1" t="s">
        <v>1498</v>
      </c>
      <c r="B744" s="1" t="s">
        <v>1499</v>
      </c>
      <c r="C744" s="1" t="s">
        <v>472</v>
      </c>
      <c r="D744" s="1" t="s">
        <v>3</v>
      </c>
      <c r="E744" s="1" t="s">
        <v>4</v>
      </c>
      <c r="F744" s="1" t="s">
        <v>13</v>
      </c>
      <c r="G744" s="1" t="s">
        <v>23</v>
      </c>
      <c r="H744" s="1">
        <v>48</v>
      </c>
      <c r="I744" s="2">
        <v>38987</v>
      </c>
      <c r="J744" s="3">
        <v>76505</v>
      </c>
      <c r="K744" s="4">
        <v>0</v>
      </c>
      <c r="L744" s="1" t="s">
        <v>7</v>
      </c>
      <c r="M744" s="1" t="s">
        <v>8</v>
      </c>
      <c r="N744" s="2">
        <v>39180</v>
      </c>
    </row>
    <row r="745" spans="1:14" x14ac:dyDescent="0.25">
      <c r="A745" s="5" t="s">
        <v>1500</v>
      </c>
      <c r="B745" s="5" t="s">
        <v>1501</v>
      </c>
      <c r="C745" s="5" t="s">
        <v>449</v>
      </c>
      <c r="D745" s="5" t="s">
        <v>3</v>
      </c>
      <c r="E745" s="5" t="s">
        <v>36</v>
      </c>
      <c r="F745" s="5" t="s">
        <v>13</v>
      </c>
      <c r="G745" s="5" t="s">
        <v>72</v>
      </c>
      <c r="H745" s="5">
        <v>39</v>
      </c>
      <c r="I745" s="6">
        <v>42664</v>
      </c>
      <c r="J745" s="7">
        <v>84297</v>
      </c>
      <c r="K745" s="8">
        <v>0</v>
      </c>
      <c r="L745" s="5" t="s">
        <v>80</v>
      </c>
      <c r="M745" s="5" t="s">
        <v>81</v>
      </c>
      <c r="N745" s="6" t="s">
        <v>17</v>
      </c>
    </row>
    <row r="746" spans="1:14" x14ac:dyDescent="0.25">
      <c r="A746" s="1" t="s">
        <v>1502</v>
      </c>
      <c r="B746" s="1" t="s">
        <v>1503</v>
      </c>
      <c r="C746" s="1" t="s">
        <v>30</v>
      </c>
      <c r="D746" s="1" t="s">
        <v>35</v>
      </c>
      <c r="E746" s="1" t="s">
        <v>22</v>
      </c>
      <c r="F746" s="1" t="s">
        <v>5</v>
      </c>
      <c r="G746" s="1" t="s">
        <v>72</v>
      </c>
      <c r="H746" s="1">
        <v>53</v>
      </c>
      <c r="I746" s="2">
        <v>42744</v>
      </c>
      <c r="J746" s="3">
        <v>75769</v>
      </c>
      <c r="K746" s="4">
        <v>0</v>
      </c>
      <c r="L746" s="1" t="s">
        <v>80</v>
      </c>
      <c r="M746" s="1" t="s">
        <v>81</v>
      </c>
      <c r="N746" s="2">
        <v>44029</v>
      </c>
    </row>
    <row r="747" spans="1:14" x14ac:dyDescent="0.25">
      <c r="A747" s="5" t="s">
        <v>190</v>
      </c>
      <c r="B747" s="5" t="s">
        <v>1504</v>
      </c>
      <c r="C747" s="5" t="s">
        <v>66</v>
      </c>
      <c r="D747" s="5" t="s">
        <v>46</v>
      </c>
      <c r="E747" s="5" t="s">
        <v>22</v>
      </c>
      <c r="F747" s="5" t="s">
        <v>13</v>
      </c>
      <c r="G747" s="5" t="s">
        <v>23</v>
      </c>
      <c r="H747" s="5">
        <v>41</v>
      </c>
      <c r="I747" s="6">
        <v>41503</v>
      </c>
      <c r="J747" s="7">
        <v>235619</v>
      </c>
      <c r="K747" s="8">
        <v>0.3</v>
      </c>
      <c r="L747" s="5" t="s">
        <v>7</v>
      </c>
      <c r="M747" s="5" t="s">
        <v>8</v>
      </c>
      <c r="N747" s="6" t="s">
        <v>17</v>
      </c>
    </row>
    <row r="748" spans="1:14" x14ac:dyDescent="0.25">
      <c r="A748" s="1" t="s">
        <v>1505</v>
      </c>
      <c r="B748" s="1" t="s">
        <v>1506</v>
      </c>
      <c r="C748" s="1" t="s">
        <v>20</v>
      </c>
      <c r="D748" s="1" t="s">
        <v>56</v>
      </c>
      <c r="E748" s="1" t="s">
        <v>22</v>
      </c>
      <c r="F748" s="1" t="s">
        <v>13</v>
      </c>
      <c r="G748" s="1" t="s">
        <v>72</v>
      </c>
      <c r="H748" s="1">
        <v>40</v>
      </c>
      <c r="I748" s="2">
        <v>43868</v>
      </c>
      <c r="J748" s="3">
        <v>187187</v>
      </c>
      <c r="K748" s="4">
        <v>0.18</v>
      </c>
      <c r="L748" s="1" t="s">
        <v>80</v>
      </c>
      <c r="M748" s="1" t="s">
        <v>81</v>
      </c>
      <c r="N748" s="2" t="s">
        <v>17</v>
      </c>
    </row>
    <row r="749" spans="1:14" x14ac:dyDescent="0.25">
      <c r="A749" s="5" t="s">
        <v>82</v>
      </c>
      <c r="B749" s="5" t="s">
        <v>1507</v>
      </c>
      <c r="C749" s="5" t="s">
        <v>238</v>
      </c>
      <c r="D749" s="5" t="s">
        <v>3</v>
      </c>
      <c r="E749" s="5" t="s">
        <v>4</v>
      </c>
      <c r="F749" s="5" t="s">
        <v>13</v>
      </c>
      <c r="G749" s="5" t="s">
        <v>72</v>
      </c>
      <c r="H749" s="5">
        <v>48</v>
      </c>
      <c r="I749" s="6">
        <v>38560</v>
      </c>
      <c r="J749" s="7">
        <v>68987</v>
      </c>
      <c r="K749" s="8">
        <v>0</v>
      </c>
      <c r="L749" s="5" t="s">
        <v>7</v>
      </c>
      <c r="M749" s="5" t="s">
        <v>24</v>
      </c>
      <c r="N749" s="6">
        <v>38829</v>
      </c>
    </row>
    <row r="750" spans="1:14" x14ac:dyDescent="0.25">
      <c r="A750" s="1" t="s">
        <v>1508</v>
      </c>
      <c r="B750" s="1" t="s">
        <v>1509</v>
      </c>
      <c r="C750" s="1" t="s">
        <v>20</v>
      </c>
      <c r="D750" s="1" t="s">
        <v>56</v>
      </c>
      <c r="E750" s="1" t="s">
        <v>22</v>
      </c>
      <c r="F750" s="1" t="s">
        <v>13</v>
      </c>
      <c r="G750" s="1" t="s">
        <v>23</v>
      </c>
      <c r="H750" s="1">
        <v>41</v>
      </c>
      <c r="I750" s="2">
        <v>39156</v>
      </c>
      <c r="J750" s="3">
        <v>155926</v>
      </c>
      <c r="K750" s="4">
        <v>0.24</v>
      </c>
      <c r="L750" s="1" t="s">
        <v>7</v>
      </c>
      <c r="M750" s="1" t="s">
        <v>75</v>
      </c>
      <c r="N750" s="2">
        <v>39598</v>
      </c>
    </row>
    <row r="751" spans="1:14" x14ac:dyDescent="0.25">
      <c r="A751" s="5" t="s">
        <v>1510</v>
      </c>
      <c r="B751" s="5" t="s">
        <v>1511</v>
      </c>
      <c r="C751" s="5" t="s">
        <v>30</v>
      </c>
      <c r="D751" s="5" t="s">
        <v>46</v>
      </c>
      <c r="E751" s="5" t="s">
        <v>22</v>
      </c>
      <c r="F751" s="5" t="s">
        <v>13</v>
      </c>
      <c r="G751" s="5" t="s">
        <v>14</v>
      </c>
      <c r="H751" s="5">
        <v>54</v>
      </c>
      <c r="I751" s="6">
        <v>42494</v>
      </c>
      <c r="J751" s="7">
        <v>93668</v>
      </c>
      <c r="K751" s="8">
        <v>0</v>
      </c>
      <c r="L751" s="5" t="s">
        <v>7</v>
      </c>
      <c r="M751" s="5" t="s">
        <v>24</v>
      </c>
      <c r="N751" s="6" t="s">
        <v>17</v>
      </c>
    </row>
    <row r="752" spans="1:14" x14ac:dyDescent="0.25">
      <c r="A752" s="1" t="s">
        <v>1512</v>
      </c>
      <c r="B752" s="1" t="s">
        <v>1513</v>
      </c>
      <c r="C752" s="1" t="s">
        <v>151</v>
      </c>
      <c r="D752" s="1" t="s">
        <v>52</v>
      </c>
      <c r="E752" s="1" t="s">
        <v>4</v>
      </c>
      <c r="F752" s="1" t="s">
        <v>13</v>
      </c>
      <c r="G752" s="1" t="s">
        <v>23</v>
      </c>
      <c r="H752" s="1">
        <v>38</v>
      </c>
      <c r="I752" s="2">
        <v>43798</v>
      </c>
      <c r="J752" s="3">
        <v>69647</v>
      </c>
      <c r="K752" s="4">
        <v>0</v>
      </c>
      <c r="L752" s="1" t="s">
        <v>7</v>
      </c>
      <c r="M752" s="1" t="s">
        <v>43</v>
      </c>
      <c r="N752" s="2">
        <v>44671</v>
      </c>
    </row>
    <row r="753" spans="1:14" x14ac:dyDescent="0.25">
      <c r="A753" s="5" t="s">
        <v>1514</v>
      </c>
      <c r="B753" s="5" t="s">
        <v>1515</v>
      </c>
      <c r="C753" s="5" t="s">
        <v>286</v>
      </c>
      <c r="D753" s="5" t="s">
        <v>3</v>
      </c>
      <c r="E753" s="5" t="s">
        <v>36</v>
      </c>
      <c r="F753" s="5" t="s">
        <v>13</v>
      </c>
      <c r="G753" s="5" t="s">
        <v>14</v>
      </c>
      <c r="H753" s="5">
        <v>57</v>
      </c>
      <c r="I753" s="6">
        <v>37798</v>
      </c>
      <c r="J753" s="7">
        <v>63318</v>
      </c>
      <c r="K753" s="8">
        <v>0</v>
      </c>
      <c r="L753" s="5" t="s">
        <v>7</v>
      </c>
      <c r="M753" s="5" t="s">
        <v>75</v>
      </c>
      <c r="N753" s="6" t="s">
        <v>17</v>
      </c>
    </row>
    <row r="754" spans="1:14" x14ac:dyDescent="0.25">
      <c r="A754" s="1" t="s">
        <v>1516</v>
      </c>
      <c r="B754" s="1" t="s">
        <v>1517</v>
      </c>
      <c r="C754" s="1" t="s">
        <v>30</v>
      </c>
      <c r="D754" s="1" t="s">
        <v>67</v>
      </c>
      <c r="E754" s="1" t="s">
        <v>12</v>
      </c>
      <c r="F754" s="1" t="s">
        <v>13</v>
      </c>
      <c r="G754" s="1" t="s">
        <v>14</v>
      </c>
      <c r="H754" s="1">
        <v>63</v>
      </c>
      <c r="I754" s="2">
        <v>42778</v>
      </c>
      <c r="J754" s="3">
        <v>77629</v>
      </c>
      <c r="K754" s="4">
        <v>0</v>
      </c>
      <c r="L754" s="1" t="s">
        <v>15</v>
      </c>
      <c r="M754" s="1" t="s">
        <v>93</v>
      </c>
      <c r="N754" s="2" t="s">
        <v>17</v>
      </c>
    </row>
    <row r="755" spans="1:14" x14ac:dyDescent="0.25">
      <c r="A755" s="5" t="s">
        <v>1518</v>
      </c>
      <c r="B755" s="5" t="s">
        <v>1519</v>
      </c>
      <c r="C755" s="5" t="s">
        <v>2</v>
      </c>
      <c r="D755" s="5" t="s">
        <v>52</v>
      </c>
      <c r="E755" s="5" t="s">
        <v>12</v>
      </c>
      <c r="F755" s="5" t="s">
        <v>13</v>
      </c>
      <c r="G755" s="5" t="s">
        <v>14</v>
      </c>
      <c r="H755" s="5">
        <v>62</v>
      </c>
      <c r="I755" s="6">
        <v>43061</v>
      </c>
      <c r="J755" s="7">
        <v>138808</v>
      </c>
      <c r="K755" s="8">
        <v>0.15</v>
      </c>
      <c r="L755" s="5" t="s">
        <v>15</v>
      </c>
      <c r="M755" s="5" t="s">
        <v>16</v>
      </c>
      <c r="N755" s="6" t="s">
        <v>17</v>
      </c>
    </row>
    <row r="756" spans="1:14" x14ac:dyDescent="0.25">
      <c r="A756" s="1" t="s">
        <v>1520</v>
      </c>
      <c r="B756" s="1" t="s">
        <v>1521</v>
      </c>
      <c r="C756" s="1" t="s">
        <v>118</v>
      </c>
      <c r="D756" s="1" t="s">
        <v>3</v>
      </c>
      <c r="E756" s="1" t="s">
        <v>4</v>
      </c>
      <c r="F756" s="1" t="s">
        <v>5</v>
      </c>
      <c r="G756" s="1" t="s">
        <v>23</v>
      </c>
      <c r="H756" s="1">
        <v>49</v>
      </c>
      <c r="I756" s="2">
        <v>41703</v>
      </c>
      <c r="J756" s="3">
        <v>88777</v>
      </c>
      <c r="K756" s="4">
        <v>0</v>
      </c>
      <c r="L756" s="1" t="s">
        <v>7</v>
      </c>
      <c r="M756" s="1" t="s">
        <v>24</v>
      </c>
      <c r="N756" s="2" t="s">
        <v>17</v>
      </c>
    </row>
    <row r="757" spans="1:14" x14ac:dyDescent="0.25">
      <c r="A757" s="5" t="s">
        <v>1522</v>
      </c>
      <c r="B757" s="5" t="s">
        <v>1523</v>
      </c>
      <c r="C757" s="5" t="s">
        <v>20</v>
      </c>
      <c r="D757" s="5" t="s">
        <v>46</v>
      </c>
      <c r="E757" s="5" t="s">
        <v>36</v>
      </c>
      <c r="F757" s="5" t="s">
        <v>5</v>
      </c>
      <c r="G757" s="5" t="s">
        <v>14</v>
      </c>
      <c r="H757" s="5">
        <v>60</v>
      </c>
      <c r="I757" s="6">
        <v>38121</v>
      </c>
      <c r="J757" s="7">
        <v>186378</v>
      </c>
      <c r="K757" s="8">
        <v>0.26</v>
      </c>
      <c r="L757" s="5" t="s">
        <v>15</v>
      </c>
      <c r="M757" s="5" t="s">
        <v>16</v>
      </c>
      <c r="N757" s="6" t="s">
        <v>17</v>
      </c>
    </row>
    <row r="758" spans="1:14" x14ac:dyDescent="0.25">
      <c r="A758" s="1" t="s">
        <v>1524</v>
      </c>
      <c r="B758" s="1" t="s">
        <v>1525</v>
      </c>
      <c r="C758" s="1" t="s">
        <v>96</v>
      </c>
      <c r="D758" s="1" t="s">
        <v>56</v>
      </c>
      <c r="E758" s="1" t="s">
        <v>4</v>
      </c>
      <c r="F758" s="1" t="s">
        <v>5</v>
      </c>
      <c r="G758" s="1" t="s">
        <v>14</v>
      </c>
      <c r="H758" s="1">
        <v>45</v>
      </c>
      <c r="I758" s="2">
        <v>42117</v>
      </c>
      <c r="J758" s="3">
        <v>60017</v>
      </c>
      <c r="K758" s="4">
        <v>0</v>
      </c>
      <c r="L758" s="1" t="s">
        <v>7</v>
      </c>
      <c r="M758" s="1" t="s">
        <v>24</v>
      </c>
      <c r="N758" s="2" t="s">
        <v>17</v>
      </c>
    </row>
    <row r="759" spans="1:14" x14ac:dyDescent="0.25">
      <c r="A759" s="5" t="s">
        <v>1526</v>
      </c>
      <c r="B759" s="5" t="s">
        <v>1527</v>
      </c>
      <c r="C759" s="5" t="s">
        <v>2</v>
      </c>
      <c r="D759" s="5" t="s">
        <v>35</v>
      </c>
      <c r="E759" s="5" t="s">
        <v>22</v>
      </c>
      <c r="F759" s="5" t="s">
        <v>5</v>
      </c>
      <c r="G759" s="5" t="s">
        <v>72</v>
      </c>
      <c r="H759" s="5">
        <v>45</v>
      </c>
      <c r="I759" s="6">
        <v>43305</v>
      </c>
      <c r="J759" s="7">
        <v>148991</v>
      </c>
      <c r="K759" s="8">
        <v>0.12</v>
      </c>
      <c r="L759" s="5" t="s">
        <v>80</v>
      </c>
      <c r="M759" s="5" t="s">
        <v>205</v>
      </c>
      <c r="N759" s="6" t="s">
        <v>17</v>
      </c>
    </row>
    <row r="760" spans="1:14" x14ac:dyDescent="0.25">
      <c r="A760" s="1" t="s">
        <v>1528</v>
      </c>
      <c r="B760" s="1" t="s">
        <v>1529</v>
      </c>
      <c r="C760" s="1" t="s">
        <v>162</v>
      </c>
      <c r="D760" s="1" t="s">
        <v>56</v>
      </c>
      <c r="E760" s="1" t="s">
        <v>22</v>
      </c>
      <c r="F760" s="1" t="s">
        <v>5</v>
      </c>
      <c r="G760" s="1" t="s">
        <v>72</v>
      </c>
      <c r="H760" s="1">
        <v>52</v>
      </c>
      <c r="I760" s="2">
        <v>39532</v>
      </c>
      <c r="J760" s="3">
        <v>97398</v>
      </c>
      <c r="K760" s="4">
        <v>0</v>
      </c>
      <c r="L760" s="1" t="s">
        <v>80</v>
      </c>
      <c r="M760" s="1" t="s">
        <v>81</v>
      </c>
      <c r="N760" s="2" t="s">
        <v>17</v>
      </c>
    </row>
    <row r="761" spans="1:14" x14ac:dyDescent="0.25">
      <c r="A761" s="5" t="s">
        <v>1530</v>
      </c>
      <c r="B761" s="5" t="s">
        <v>1531</v>
      </c>
      <c r="C761" s="5" t="s">
        <v>130</v>
      </c>
      <c r="D761" s="5" t="s">
        <v>52</v>
      </c>
      <c r="E761" s="5" t="s">
        <v>12</v>
      </c>
      <c r="F761" s="5" t="s">
        <v>5</v>
      </c>
      <c r="G761" s="5" t="s">
        <v>14</v>
      </c>
      <c r="H761" s="5">
        <v>63</v>
      </c>
      <c r="I761" s="6">
        <v>39204</v>
      </c>
      <c r="J761" s="7">
        <v>72805</v>
      </c>
      <c r="K761" s="8">
        <v>0</v>
      </c>
      <c r="L761" s="5" t="s">
        <v>15</v>
      </c>
      <c r="M761" s="5" t="s">
        <v>61</v>
      </c>
      <c r="N761" s="6" t="s">
        <v>17</v>
      </c>
    </row>
    <row r="762" spans="1:14" x14ac:dyDescent="0.25">
      <c r="A762" s="1" t="s">
        <v>1532</v>
      </c>
      <c r="B762" s="1" t="s">
        <v>1533</v>
      </c>
      <c r="C762" s="1" t="s">
        <v>281</v>
      </c>
      <c r="D762" s="1" t="s">
        <v>35</v>
      </c>
      <c r="E762" s="1" t="s">
        <v>4</v>
      </c>
      <c r="F762" s="1" t="s">
        <v>5</v>
      </c>
      <c r="G762" s="1" t="s">
        <v>14</v>
      </c>
      <c r="H762" s="1">
        <v>46</v>
      </c>
      <c r="I762" s="2">
        <v>44213</v>
      </c>
      <c r="J762" s="3">
        <v>72131</v>
      </c>
      <c r="K762" s="4">
        <v>0</v>
      </c>
      <c r="L762" s="1" t="s">
        <v>15</v>
      </c>
      <c r="M762" s="1" t="s">
        <v>61</v>
      </c>
      <c r="N762" s="2" t="s">
        <v>17</v>
      </c>
    </row>
    <row r="763" spans="1:14" x14ac:dyDescent="0.25">
      <c r="A763" s="5" t="s">
        <v>1534</v>
      </c>
      <c r="B763" s="5" t="s">
        <v>1535</v>
      </c>
      <c r="C763" s="5" t="s">
        <v>39</v>
      </c>
      <c r="D763" s="5" t="s">
        <v>52</v>
      </c>
      <c r="E763" s="5" t="s">
        <v>12</v>
      </c>
      <c r="F763" s="5" t="s">
        <v>13</v>
      </c>
      <c r="G763" s="5" t="s">
        <v>23</v>
      </c>
      <c r="H763" s="5">
        <v>64</v>
      </c>
      <c r="I763" s="6">
        <v>33964</v>
      </c>
      <c r="J763" s="7">
        <v>104668</v>
      </c>
      <c r="K763" s="8">
        <v>0.08</v>
      </c>
      <c r="L763" s="5" t="s">
        <v>7</v>
      </c>
      <c r="M763" s="5" t="s">
        <v>75</v>
      </c>
      <c r="N763" s="6" t="s">
        <v>17</v>
      </c>
    </row>
    <row r="764" spans="1:14" x14ac:dyDescent="0.25">
      <c r="A764" s="1" t="s">
        <v>1536</v>
      </c>
      <c r="B764" s="1" t="s">
        <v>1537</v>
      </c>
      <c r="C764" s="1" t="s">
        <v>30</v>
      </c>
      <c r="D764" s="1" t="s">
        <v>35</v>
      </c>
      <c r="E764" s="1" t="s">
        <v>12</v>
      </c>
      <c r="F764" s="1" t="s">
        <v>5</v>
      </c>
      <c r="G764" s="1" t="s">
        <v>23</v>
      </c>
      <c r="H764" s="1">
        <v>53</v>
      </c>
      <c r="I764" s="2">
        <v>42952</v>
      </c>
      <c r="J764" s="3">
        <v>89769</v>
      </c>
      <c r="K764" s="4">
        <v>0</v>
      </c>
      <c r="L764" s="1" t="s">
        <v>7</v>
      </c>
      <c r="M764" s="1" t="s">
        <v>8</v>
      </c>
      <c r="N764" s="2" t="s">
        <v>17</v>
      </c>
    </row>
    <row r="765" spans="1:14" x14ac:dyDescent="0.25">
      <c r="A765" s="5" t="s">
        <v>1538</v>
      </c>
      <c r="B765" s="5" t="s">
        <v>1539</v>
      </c>
      <c r="C765" s="5" t="s">
        <v>39</v>
      </c>
      <c r="D765" s="5" t="s">
        <v>35</v>
      </c>
      <c r="E765" s="5" t="s">
        <v>36</v>
      </c>
      <c r="F765" s="5" t="s">
        <v>5</v>
      </c>
      <c r="G765" s="5" t="s">
        <v>14</v>
      </c>
      <c r="H765" s="5">
        <v>27</v>
      </c>
      <c r="I765" s="6">
        <v>43358</v>
      </c>
      <c r="J765" s="7">
        <v>127616</v>
      </c>
      <c r="K765" s="8">
        <v>7.0000000000000007E-2</v>
      </c>
      <c r="L765" s="5" t="s">
        <v>7</v>
      </c>
      <c r="M765" s="5" t="s">
        <v>75</v>
      </c>
      <c r="N765" s="6" t="s">
        <v>17</v>
      </c>
    </row>
    <row r="766" spans="1:14" x14ac:dyDescent="0.25">
      <c r="A766" s="1" t="s">
        <v>537</v>
      </c>
      <c r="B766" s="1" t="s">
        <v>1540</v>
      </c>
      <c r="C766" s="1" t="s">
        <v>39</v>
      </c>
      <c r="D766" s="1" t="s">
        <v>52</v>
      </c>
      <c r="E766" s="1" t="s">
        <v>36</v>
      </c>
      <c r="F766" s="1" t="s">
        <v>13</v>
      </c>
      <c r="G766" s="1" t="s">
        <v>23</v>
      </c>
      <c r="H766" s="1">
        <v>45</v>
      </c>
      <c r="I766" s="2">
        <v>41099</v>
      </c>
      <c r="J766" s="3">
        <v>109883</v>
      </c>
      <c r="K766" s="4">
        <v>7.0000000000000007E-2</v>
      </c>
      <c r="L766" s="1" t="s">
        <v>7</v>
      </c>
      <c r="M766" s="1" t="s">
        <v>75</v>
      </c>
      <c r="N766" s="2" t="s">
        <v>17</v>
      </c>
    </row>
    <row r="767" spans="1:14" x14ac:dyDescent="0.25">
      <c r="A767" s="5" t="s">
        <v>1541</v>
      </c>
      <c r="B767" s="5" t="s">
        <v>1542</v>
      </c>
      <c r="C767" s="5" t="s">
        <v>171</v>
      </c>
      <c r="D767" s="5" t="s">
        <v>52</v>
      </c>
      <c r="E767" s="5" t="s">
        <v>12</v>
      </c>
      <c r="F767" s="5" t="s">
        <v>5</v>
      </c>
      <c r="G767" s="5" t="s">
        <v>14</v>
      </c>
      <c r="H767" s="5">
        <v>25</v>
      </c>
      <c r="I767" s="6">
        <v>44270</v>
      </c>
      <c r="J767" s="7">
        <v>47974</v>
      </c>
      <c r="K767" s="8">
        <v>0</v>
      </c>
      <c r="L767" s="5" t="s">
        <v>15</v>
      </c>
      <c r="M767" s="5" t="s">
        <v>16</v>
      </c>
      <c r="N767" s="6" t="s">
        <v>17</v>
      </c>
    </row>
    <row r="768" spans="1:14" x14ac:dyDescent="0.25">
      <c r="A768" s="1" t="s">
        <v>1543</v>
      </c>
      <c r="B768" s="1" t="s">
        <v>1544</v>
      </c>
      <c r="C768" s="1" t="s">
        <v>2</v>
      </c>
      <c r="D768" s="1" t="s">
        <v>3</v>
      </c>
      <c r="E768" s="1" t="s">
        <v>22</v>
      </c>
      <c r="F768" s="1" t="s">
        <v>5</v>
      </c>
      <c r="G768" s="1" t="s">
        <v>23</v>
      </c>
      <c r="H768" s="1">
        <v>43</v>
      </c>
      <c r="I768" s="2">
        <v>42090</v>
      </c>
      <c r="J768" s="3">
        <v>120321</v>
      </c>
      <c r="K768" s="4">
        <v>0.12</v>
      </c>
      <c r="L768" s="1" t="s">
        <v>7</v>
      </c>
      <c r="M768" s="1" t="s">
        <v>47</v>
      </c>
      <c r="N768" s="2" t="s">
        <v>17</v>
      </c>
    </row>
    <row r="769" spans="1:14" x14ac:dyDescent="0.25">
      <c r="A769" s="5" t="s">
        <v>1545</v>
      </c>
      <c r="B769" s="5" t="s">
        <v>1546</v>
      </c>
      <c r="C769" s="5" t="s">
        <v>106</v>
      </c>
      <c r="D769" s="5" t="s">
        <v>3</v>
      </c>
      <c r="E769" s="5" t="s">
        <v>12</v>
      </c>
      <c r="F769" s="5" t="s">
        <v>5</v>
      </c>
      <c r="G769" s="5" t="s">
        <v>72</v>
      </c>
      <c r="H769" s="5">
        <v>61</v>
      </c>
      <c r="I769" s="6">
        <v>41861</v>
      </c>
      <c r="J769" s="7">
        <v>57446</v>
      </c>
      <c r="K769" s="8">
        <v>0</v>
      </c>
      <c r="L769" s="5" t="s">
        <v>7</v>
      </c>
      <c r="M769" s="5" t="s">
        <v>31</v>
      </c>
      <c r="N769" s="6" t="s">
        <v>17</v>
      </c>
    </row>
    <row r="770" spans="1:14" x14ac:dyDescent="0.25">
      <c r="A770" s="1" t="s">
        <v>1547</v>
      </c>
      <c r="B770" s="1" t="s">
        <v>1548</v>
      </c>
      <c r="C770" s="1" t="s">
        <v>20</v>
      </c>
      <c r="D770" s="1" t="s">
        <v>46</v>
      </c>
      <c r="E770" s="1" t="s">
        <v>4</v>
      </c>
      <c r="F770" s="1" t="s">
        <v>5</v>
      </c>
      <c r="G770" s="1" t="s">
        <v>23</v>
      </c>
      <c r="H770" s="1">
        <v>42</v>
      </c>
      <c r="I770" s="2">
        <v>39968</v>
      </c>
      <c r="J770" s="3">
        <v>174099</v>
      </c>
      <c r="K770" s="4">
        <v>0.26</v>
      </c>
      <c r="L770" s="1" t="s">
        <v>7</v>
      </c>
      <c r="M770" s="1" t="s">
        <v>47</v>
      </c>
      <c r="N770" s="2" t="s">
        <v>17</v>
      </c>
    </row>
    <row r="771" spans="1:14" x14ac:dyDescent="0.25">
      <c r="A771" s="5" t="s">
        <v>1549</v>
      </c>
      <c r="B771" s="5" t="s">
        <v>1550</v>
      </c>
      <c r="C771" s="5" t="s">
        <v>2</v>
      </c>
      <c r="D771" s="5" t="s">
        <v>21</v>
      </c>
      <c r="E771" s="5" t="s">
        <v>12</v>
      </c>
      <c r="F771" s="5" t="s">
        <v>13</v>
      </c>
      <c r="G771" s="5" t="s">
        <v>14</v>
      </c>
      <c r="H771" s="5">
        <v>63</v>
      </c>
      <c r="I771" s="6">
        <v>37295</v>
      </c>
      <c r="J771" s="7">
        <v>128703</v>
      </c>
      <c r="K771" s="8">
        <v>0.13</v>
      </c>
      <c r="L771" s="5" t="s">
        <v>7</v>
      </c>
      <c r="M771" s="5" t="s">
        <v>47</v>
      </c>
      <c r="N771" s="6" t="s">
        <v>17</v>
      </c>
    </row>
    <row r="772" spans="1:14" x14ac:dyDescent="0.25">
      <c r="A772" s="1" t="s">
        <v>1551</v>
      </c>
      <c r="B772" s="1" t="s">
        <v>1552</v>
      </c>
      <c r="C772" s="1" t="s">
        <v>162</v>
      </c>
      <c r="D772" s="1" t="s">
        <v>56</v>
      </c>
      <c r="E772" s="1" t="s">
        <v>36</v>
      </c>
      <c r="F772" s="1" t="s">
        <v>5</v>
      </c>
      <c r="G772" s="1" t="s">
        <v>23</v>
      </c>
      <c r="H772" s="1">
        <v>32</v>
      </c>
      <c r="I772" s="2">
        <v>42317</v>
      </c>
      <c r="J772" s="3">
        <v>65247</v>
      </c>
      <c r="K772" s="4">
        <v>0</v>
      </c>
      <c r="L772" s="1" t="s">
        <v>7</v>
      </c>
      <c r="M772" s="1" t="s">
        <v>31</v>
      </c>
      <c r="N772" s="2" t="s">
        <v>17</v>
      </c>
    </row>
    <row r="773" spans="1:14" x14ac:dyDescent="0.25">
      <c r="A773" s="5" t="s">
        <v>1553</v>
      </c>
      <c r="B773" s="5" t="s">
        <v>1554</v>
      </c>
      <c r="C773" s="5" t="s">
        <v>96</v>
      </c>
      <c r="D773" s="5" t="s">
        <v>56</v>
      </c>
      <c r="E773" s="5" t="s">
        <v>4</v>
      </c>
      <c r="F773" s="5" t="s">
        <v>13</v>
      </c>
      <c r="G773" s="5" t="s">
        <v>72</v>
      </c>
      <c r="H773" s="5">
        <v>27</v>
      </c>
      <c r="I773" s="6">
        <v>43371</v>
      </c>
      <c r="J773" s="7">
        <v>64247</v>
      </c>
      <c r="K773" s="8">
        <v>0</v>
      </c>
      <c r="L773" s="5" t="s">
        <v>80</v>
      </c>
      <c r="M773" s="5" t="s">
        <v>86</v>
      </c>
      <c r="N773" s="6" t="s">
        <v>17</v>
      </c>
    </row>
    <row r="774" spans="1:14" x14ac:dyDescent="0.25">
      <c r="A774" s="1" t="s">
        <v>1555</v>
      </c>
      <c r="B774" s="1" t="s">
        <v>1556</v>
      </c>
      <c r="C774" s="1" t="s">
        <v>39</v>
      </c>
      <c r="D774" s="1" t="s">
        <v>52</v>
      </c>
      <c r="E774" s="1" t="s">
        <v>4</v>
      </c>
      <c r="F774" s="1" t="s">
        <v>5</v>
      </c>
      <c r="G774" s="1" t="s">
        <v>23</v>
      </c>
      <c r="H774" s="1">
        <v>33</v>
      </c>
      <c r="I774" s="2">
        <v>41071</v>
      </c>
      <c r="J774" s="3">
        <v>118253</v>
      </c>
      <c r="K774" s="4">
        <v>0.08</v>
      </c>
      <c r="L774" s="1" t="s">
        <v>7</v>
      </c>
      <c r="M774" s="1" t="s">
        <v>47</v>
      </c>
      <c r="N774" s="2" t="s">
        <v>17</v>
      </c>
    </row>
    <row r="775" spans="1:14" x14ac:dyDescent="0.25">
      <c r="A775" s="5" t="s">
        <v>1557</v>
      </c>
      <c r="B775" s="5" t="s">
        <v>1558</v>
      </c>
      <c r="C775" s="5" t="s">
        <v>168</v>
      </c>
      <c r="D775" s="5" t="s">
        <v>56</v>
      </c>
      <c r="E775" s="5" t="s">
        <v>12</v>
      </c>
      <c r="F775" s="5" t="s">
        <v>5</v>
      </c>
      <c r="G775" s="5" t="s">
        <v>14</v>
      </c>
      <c r="H775" s="5">
        <v>45</v>
      </c>
      <c r="I775" s="6">
        <v>38057</v>
      </c>
      <c r="J775" s="7">
        <v>109422</v>
      </c>
      <c r="K775" s="8">
        <v>0</v>
      </c>
      <c r="L775" s="5" t="s">
        <v>15</v>
      </c>
      <c r="M775" s="5" t="s">
        <v>16</v>
      </c>
      <c r="N775" s="6" t="s">
        <v>17</v>
      </c>
    </row>
    <row r="776" spans="1:14" x14ac:dyDescent="0.25">
      <c r="A776" s="1" t="s">
        <v>1559</v>
      </c>
      <c r="B776" s="1" t="s">
        <v>1560</v>
      </c>
      <c r="C776" s="1" t="s">
        <v>39</v>
      </c>
      <c r="D776" s="1" t="s">
        <v>52</v>
      </c>
      <c r="E776" s="1" t="s">
        <v>36</v>
      </c>
      <c r="F776" s="1" t="s">
        <v>13</v>
      </c>
      <c r="G776" s="1" t="s">
        <v>14</v>
      </c>
      <c r="H776" s="1">
        <v>41</v>
      </c>
      <c r="I776" s="2">
        <v>43502</v>
      </c>
      <c r="J776" s="3">
        <v>126950</v>
      </c>
      <c r="K776" s="4">
        <v>0.1</v>
      </c>
      <c r="L776" s="1" t="s">
        <v>7</v>
      </c>
      <c r="M776" s="1" t="s">
        <v>24</v>
      </c>
      <c r="N776" s="2" t="s">
        <v>17</v>
      </c>
    </row>
    <row r="777" spans="1:14" x14ac:dyDescent="0.25">
      <c r="A777" s="5" t="s">
        <v>1561</v>
      </c>
      <c r="B777" s="5" t="s">
        <v>1562</v>
      </c>
      <c r="C777" s="5" t="s">
        <v>118</v>
      </c>
      <c r="D777" s="5" t="s">
        <v>3</v>
      </c>
      <c r="E777" s="5" t="s">
        <v>12</v>
      </c>
      <c r="F777" s="5" t="s">
        <v>5</v>
      </c>
      <c r="G777" s="5" t="s">
        <v>14</v>
      </c>
      <c r="H777" s="5">
        <v>36</v>
      </c>
      <c r="I777" s="6">
        <v>41964</v>
      </c>
      <c r="J777" s="7">
        <v>97500</v>
      </c>
      <c r="K777" s="8">
        <v>0</v>
      </c>
      <c r="L777" s="5" t="s">
        <v>7</v>
      </c>
      <c r="M777" s="5" t="s">
        <v>43</v>
      </c>
      <c r="N777" s="6" t="s">
        <v>17</v>
      </c>
    </row>
    <row r="778" spans="1:14" x14ac:dyDescent="0.25">
      <c r="A778" s="1" t="s">
        <v>1563</v>
      </c>
      <c r="B778" s="1" t="s">
        <v>1564</v>
      </c>
      <c r="C778" s="1" t="s">
        <v>106</v>
      </c>
      <c r="D778" s="1" t="s">
        <v>3</v>
      </c>
      <c r="E778" s="1" t="s">
        <v>12</v>
      </c>
      <c r="F778" s="1" t="s">
        <v>13</v>
      </c>
      <c r="G778" s="1" t="s">
        <v>14</v>
      </c>
      <c r="H778" s="1">
        <v>25</v>
      </c>
      <c r="I778" s="2">
        <v>44213</v>
      </c>
      <c r="J778" s="3">
        <v>41844</v>
      </c>
      <c r="K778" s="4">
        <v>0</v>
      </c>
      <c r="L778" s="1" t="s">
        <v>15</v>
      </c>
      <c r="M778" s="1" t="s">
        <v>16</v>
      </c>
      <c r="N778" s="2" t="s">
        <v>17</v>
      </c>
    </row>
    <row r="779" spans="1:14" x14ac:dyDescent="0.25">
      <c r="A779" s="5" t="s">
        <v>1565</v>
      </c>
      <c r="B779" s="5" t="s">
        <v>1566</v>
      </c>
      <c r="C779" s="5" t="s">
        <v>111</v>
      </c>
      <c r="D779" s="5" t="s">
        <v>46</v>
      </c>
      <c r="E779" s="5" t="s">
        <v>4</v>
      </c>
      <c r="F779" s="5" t="s">
        <v>13</v>
      </c>
      <c r="G779" s="5" t="s">
        <v>14</v>
      </c>
      <c r="H779" s="5">
        <v>43</v>
      </c>
      <c r="I779" s="6">
        <v>41680</v>
      </c>
      <c r="J779" s="7">
        <v>58875</v>
      </c>
      <c r="K779" s="8">
        <v>0</v>
      </c>
      <c r="L779" s="5" t="s">
        <v>15</v>
      </c>
      <c r="M779" s="5" t="s">
        <v>121</v>
      </c>
      <c r="N779" s="6" t="s">
        <v>17</v>
      </c>
    </row>
    <row r="780" spans="1:14" x14ac:dyDescent="0.25">
      <c r="A780" s="1" t="s">
        <v>1567</v>
      </c>
      <c r="B780" s="1" t="s">
        <v>1568</v>
      </c>
      <c r="C780" s="1" t="s">
        <v>34</v>
      </c>
      <c r="D780" s="1" t="s">
        <v>35</v>
      </c>
      <c r="E780" s="1" t="s">
        <v>12</v>
      </c>
      <c r="F780" s="1" t="s">
        <v>5</v>
      </c>
      <c r="G780" s="1" t="s">
        <v>14</v>
      </c>
      <c r="H780" s="1">
        <v>37</v>
      </c>
      <c r="I780" s="2">
        <v>42318</v>
      </c>
      <c r="J780" s="3">
        <v>64204</v>
      </c>
      <c r="K780" s="4">
        <v>0</v>
      </c>
      <c r="L780" s="1" t="s">
        <v>7</v>
      </c>
      <c r="M780" s="1" t="s">
        <v>75</v>
      </c>
      <c r="N780" s="2">
        <v>44306</v>
      </c>
    </row>
    <row r="781" spans="1:14" x14ac:dyDescent="0.25">
      <c r="A781" s="5" t="s">
        <v>1569</v>
      </c>
      <c r="B781" s="5" t="s">
        <v>1570</v>
      </c>
      <c r="C781" s="5" t="s">
        <v>111</v>
      </c>
      <c r="D781" s="5" t="s">
        <v>35</v>
      </c>
      <c r="E781" s="5" t="s">
        <v>36</v>
      </c>
      <c r="F781" s="5" t="s">
        <v>5</v>
      </c>
      <c r="G781" s="5" t="s">
        <v>14</v>
      </c>
      <c r="H781" s="5">
        <v>42</v>
      </c>
      <c r="I781" s="6">
        <v>40307</v>
      </c>
      <c r="J781" s="7">
        <v>67743</v>
      </c>
      <c r="K781" s="8">
        <v>0</v>
      </c>
      <c r="L781" s="5" t="s">
        <v>15</v>
      </c>
      <c r="M781" s="5" t="s">
        <v>93</v>
      </c>
      <c r="N781" s="6">
        <v>41998</v>
      </c>
    </row>
    <row r="782" spans="1:14" x14ac:dyDescent="0.25">
      <c r="A782" s="1" t="s">
        <v>1571</v>
      </c>
      <c r="B782" s="1" t="s">
        <v>1216</v>
      </c>
      <c r="C782" s="1" t="s">
        <v>281</v>
      </c>
      <c r="D782" s="1" t="s">
        <v>35</v>
      </c>
      <c r="E782" s="1" t="s">
        <v>22</v>
      </c>
      <c r="F782" s="1" t="s">
        <v>5</v>
      </c>
      <c r="G782" s="1" t="s">
        <v>6</v>
      </c>
      <c r="H782" s="1">
        <v>60</v>
      </c>
      <c r="I782" s="2">
        <v>35641</v>
      </c>
      <c r="J782" s="3">
        <v>71677</v>
      </c>
      <c r="K782" s="4">
        <v>0</v>
      </c>
      <c r="L782" s="1" t="s">
        <v>7</v>
      </c>
      <c r="M782" s="1" t="s">
        <v>75</v>
      </c>
      <c r="N782" s="2" t="s">
        <v>17</v>
      </c>
    </row>
    <row r="783" spans="1:14" x14ac:dyDescent="0.25">
      <c r="A783" s="5" t="s">
        <v>1572</v>
      </c>
      <c r="B783" s="5" t="s">
        <v>1573</v>
      </c>
      <c r="C783" s="5" t="s">
        <v>106</v>
      </c>
      <c r="D783" s="5" t="s">
        <v>3</v>
      </c>
      <c r="E783" s="5" t="s">
        <v>22</v>
      </c>
      <c r="F783" s="5" t="s">
        <v>13</v>
      </c>
      <c r="G783" s="5" t="s">
        <v>14</v>
      </c>
      <c r="H783" s="5">
        <v>61</v>
      </c>
      <c r="I783" s="6">
        <v>36793</v>
      </c>
      <c r="J783" s="7">
        <v>40063</v>
      </c>
      <c r="K783" s="8">
        <v>0</v>
      </c>
      <c r="L783" s="5" t="s">
        <v>7</v>
      </c>
      <c r="M783" s="5" t="s">
        <v>43</v>
      </c>
      <c r="N783" s="6" t="s">
        <v>17</v>
      </c>
    </row>
    <row r="784" spans="1:14" x14ac:dyDescent="0.25">
      <c r="A784" s="1" t="s">
        <v>1574</v>
      </c>
      <c r="B784" s="1" t="s">
        <v>1575</v>
      </c>
      <c r="C784" s="1" t="s">
        <v>106</v>
      </c>
      <c r="D784" s="1" t="s">
        <v>3</v>
      </c>
      <c r="E784" s="1" t="s">
        <v>12</v>
      </c>
      <c r="F784" s="1" t="s">
        <v>5</v>
      </c>
      <c r="G784" s="1" t="s">
        <v>23</v>
      </c>
      <c r="H784" s="1">
        <v>55</v>
      </c>
      <c r="I784" s="2">
        <v>38107</v>
      </c>
      <c r="J784" s="3">
        <v>40124</v>
      </c>
      <c r="K784" s="4">
        <v>0</v>
      </c>
      <c r="L784" s="1" t="s">
        <v>7</v>
      </c>
      <c r="M784" s="1" t="s">
        <v>47</v>
      </c>
      <c r="N784" s="2" t="s">
        <v>17</v>
      </c>
    </row>
    <row r="785" spans="1:14" x14ac:dyDescent="0.25">
      <c r="A785" s="5" t="s">
        <v>1576</v>
      </c>
      <c r="B785" s="5" t="s">
        <v>1577</v>
      </c>
      <c r="C785" s="5" t="s">
        <v>165</v>
      </c>
      <c r="D785" s="5" t="s">
        <v>56</v>
      </c>
      <c r="E785" s="5" t="s">
        <v>12</v>
      </c>
      <c r="F785" s="5" t="s">
        <v>13</v>
      </c>
      <c r="G785" s="5" t="s">
        <v>14</v>
      </c>
      <c r="H785" s="5">
        <v>57</v>
      </c>
      <c r="I785" s="6">
        <v>43157</v>
      </c>
      <c r="J785" s="7">
        <v>103183</v>
      </c>
      <c r="K785" s="8">
        <v>0</v>
      </c>
      <c r="L785" s="5" t="s">
        <v>7</v>
      </c>
      <c r="M785" s="5" t="s">
        <v>47</v>
      </c>
      <c r="N785" s="6">
        <v>44386</v>
      </c>
    </row>
    <row r="786" spans="1:14" x14ac:dyDescent="0.25">
      <c r="A786" s="1" t="s">
        <v>1578</v>
      </c>
      <c r="B786" s="1" t="s">
        <v>1579</v>
      </c>
      <c r="C786" s="1" t="s">
        <v>286</v>
      </c>
      <c r="D786" s="1" t="s">
        <v>3</v>
      </c>
      <c r="E786" s="1" t="s">
        <v>36</v>
      </c>
      <c r="F786" s="1" t="s">
        <v>13</v>
      </c>
      <c r="G786" s="1" t="s">
        <v>14</v>
      </c>
      <c r="H786" s="1">
        <v>54</v>
      </c>
      <c r="I786" s="2">
        <v>35961</v>
      </c>
      <c r="J786" s="3">
        <v>95239</v>
      </c>
      <c r="K786" s="4">
        <v>0</v>
      </c>
      <c r="L786" s="1" t="s">
        <v>7</v>
      </c>
      <c r="M786" s="1" t="s">
        <v>31</v>
      </c>
      <c r="N786" s="2" t="s">
        <v>17</v>
      </c>
    </row>
    <row r="787" spans="1:14" x14ac:dyDescent="0.25">
      <c r="A787" s="5" t="s">
        <v>1580</v>
      </c>
      <c r="B787" s="5" t="s">
        <v>1296</v>
      </c>
      <c r="C787" s="5" t="s">
        <v>264</v>
      </c>
      <c r="D787" s="5" t="s">
        <v>56</v>
      </c>
      <c r="E787" s="5" t="s">
        <v>12</v>
      </c>
      <c r="F787" s="5" t="s">
        <v>5</v>
      </c>
      <c r="G787" s="5" t="s">
        <v>14</v>
      </c>
      <c r="H787" s="5">
        <v>29</v>
      </c>
      <c r="I787" s="6">
        <v>43778</v>
      </c>
      <c r="J787" s="7">
        <v>75012</v>
      </c>
      <c r="K787" s="8">
        <v>0</v>
      </c>
      <c r="L787" s="5" t="s">
        <v>7</v>
      </c>
      <c r="M787" s="5" t="s">
        <v>24</v>
      </c>
      <c r="N787" s="6" t="s">
        <v>17</v>
      </c>
    </row>
    <row r="788" spans="1:14" x14ac:dyDescent="0.25">
      <c r="A788" s="1" t="s">
        <v>1581</v>
      </c>
      <c r="B788" s="1" t="s">
        <v>1582</v>
      </c>
      <c r="C788" s="1" t="s">
        <v>235</v>
      </c>
      <c r="D788" s="1" t="s">
        <v>3</v>
      </c>
      <c r="E788" s="1" t="s">
        <v>12</v>
      </c>
      <c r="F788" s="1" t="s">
        <v>5</v>
      </c>
      <c r="G788" s="1" t="s">
        <v>14</v>
      </c>
      <c r="H788" s="1">
        <v>33</v>
      </c>
      <c r="I788" s="2">
        <v>41819</v>
      </c>
      <c r="J788" s="3">
        <v>96366</v>
      </c>
      <c r="K788" s="4">
        <v>0</v>
      </c>
      <c r="L788" s="1" t="s">
        <v>15</v>
      </c>
      <c r="M788" s="1" t="s">
        <v>121</v>
      </c>
      <c r="N788" s="2" t="s">
        <v>17</v>
      </c>
    </row>
    <row r="789" spans="1:14" x14ac:dyDescent="0.25">
      <c r="A789" s="5" t="s">
        <v>1583</v>
      </c>
      <c r="B789" s="5" t="s">
        <v>1584</v>
      </c>
      <c r="C789" s="5" t="s">
        <v>42</v>
      </c>
      <c r="D789" s="5" t="s">
        <v>67</v>
      </c>
      <c r="E789" s="5" t="s">
        <v>36</v>
      </c>
      <c r="F789" s="5" t="s">
        <v>5</v>
      </c>
      <c r="G789" s="5" t="s">
        <v>14</v>
      </c>
      <c r="H789" s="5">
        <v>39</v>
      </c>
      <c r="I789" s="6">
        <v>41849</v>
      </c>
      <c r="J789" s="7">
        <v>40897</v>
      </c>
      <c r="K789" s="8">
        <v>0</v>
      </c>
      <c r="L789" s="5" t="s">
        <v>7</v>
      </c>
      <c r="M789" s="5" t="s">
        <v>8</v>
      </c>
      <c r="N789" s="6" t="s">
        <v>17</v>
      </c>
    </row>
    <row r="790" spans="1:14" x14ac:dyDescent="0.25">
      <c r="A790" s="1" t="s">
        <v>1585</v>
      </c>
      <c r="B790" s="1" t="s">
        <v>1586</v>
      </c>
      <c r="C790" s="1" t="s">
        <v>39</v>
      </c>
      <c r="D790" s="1" t="s">
        <v>21</v>
      </c>
      <c r="E790" s="1" t="s">
        <v>4</v>
      </c>
      <c r="F790" s="1" t="s">
        <v>5</v>
      </c>
      <c r="G790" s="1" t="s">
        <v>14</v>
      </c>
      <c r="H790" s="1">
        <v>37</v>
      </c>
      <c r="I790" s="2">
        <v>42605</v>
      </c>
      <c r="J790" s="3">
        <v>124928</v>
      </c>
      <c r="K790" s="4">
        <v>0.06</v>
      </c>
      <c r="L790" s="1" t="s">
        <v>15</v>
      </c>
      <c r="M790" s="1" t="s">
        <v>16</v>
      </c>
      <c r="N790" s="2" t="s">
        <v>17</v>
      </c>
    </row>
    <row r="791" spans="1:14" x14ac:dyDescent="0.25">
      <c r="A791" s="5" t="s">
        <v>1587</v>
      </c>
      <c r="B791" s="5" t="s">
        <v>1588</v>
      </c>
      <c r="C791" s="5" t="s">
        <v>39</v>
      </c>
      <c r="D791" s="5" t="s">
        <v>21</v>
      </c>
      <c r="E791" s="5" t="s">
        <v>22</v>
      </c>
      <c r="F791" s="5" t="s">
        <v>5</v>
      </c>
      <c r="G791" s="5" t="s">
        <v>72</v>
      </c>
      <c r="H791" s="5">
        <v>51</v>
      </c>
      <c r="I791" s="6">
        <v>41439</v>
      </c>
      <c r="J791" s="7">
        <v>108221</v>
      </c>
      <c r="K791" s="8">
        <v>0.05</v>
      </c>
      <c r="L791" s="5" t="s">
        <v>80</v>
      </c>
      <c r="M791" s="5" t="s">
        <v>81</v>
      </c>
      <c r="N791" s="6" t="s">
        <v>17</v>
      </c>
    </row>
    <row r="792" spans="1:14" x14ac:dyDescent="0.25">
      <c r="A792" s="1" t="s">
        <v>489</v>
      </c>
      <c r="B792" s="1" t="s">
        <v>1589</v>
      </c>
      <c r="C792" s="1" t="s">
        <v>130</v>
      </c>
      <c r="D792" s="1" t="s">
        <v>52</v>
      </c>
      <c r="E792" s="1" t="s">
        <v>36</v>
      </c>
      <c r="F792" s="1" t="s">
        <v>13</v>
      </c>
      <c r="G792" s="1" t="s">
        <v>23</v>
      </c>
      <c r="H792" s="1">
        <v>46</v>
      </c>
      <c r="I792" s="2">
        <v>39133</v>
      </c>
      <c r="J792" s="3">
        <v>75579</v>
      </c>
      <c r="K792" s="4">
        <v>0</v>
      </c>
      <c r="L792" s="1" t="s">
        <v>7</v>
      </c>
      <c r="M792" s="1" t="s">
        <v>8</v>
      </c>
      <c r="N792" s="2" t="s">
        <v>17</v>
      </c>
    </row>
    <row r="793" spans="1:14" x14ac:dyDescent="0.25">
      <c r="A793" s="5" t="s">
        <v>1590</v>
      </c>
      <c r="B793" s="5" t="s">
        <v>1591</v>
      </c>
      <c r="C793" s="5" t="s">
        <v>2</v>
      </c>
      <c r="D793" s="5" t="s">
        <v>52</v>
      </c>
      <c r="E793" s="5" t="s">
        <v>12</v>
      </c>
      <c r="F793" s="5" t="s">
        <v>13</v>
      </c>
      <c r="G793" s="5" t="s">
        <v>72</v>
      </c>
      <c r="H793" s="5">
        <v>41</v>
      </c>
      <c r="I793" s="6">
        <v>42365</v>
      </c>
      <c r="J793" s="7">
        <v>129903</v>
      </c>
      <c r="K793" s="8">
        <v>0.13</v>
      </c>
      <c r="L793" s="5" t="s">
        <v>80</v>
      </c>
      <c r="M793" s="5" t="s">
        <v>205</v>
      </c>
      <c r="N793" s="6" t="s">
        <v>17</v>
      </c>
    </row>
    <row r="794" spans="1:14" x14ac:dyDescent="0.25">
      <c r="A794" s="1" t="s">
        <v>1592</v>
      </c>
      <c r="B794" s="1" t="s">
        <v>1593</v>
      </c>
      <c r="C794" s="1" t="s">
        <v>20</v>
      </c>
      <c r="D794" s="1" t="s">
        <v>21</v>
      </c>
      <c r="E794" s="1" t="s">
        <v>4</v>
      </c>
      <c r="F794" s="1" t="s">
        <v>5</v>
      </c>
      <c r="G794" s="1" t="s">
        <v>14</v>
      </c>
      <c r="H794" s="1">
        <v>25</v>
      </c>
      <c r="I794" s="2">
        <v>44303</v>
      </c>
      <c r="J794" s="3">
        <v>186870</v>
      </c>
      <c r="K794" s="4">
        <v>0.2</v>
      </c>
      <c r="L794" s="1" t="s">
        <v>15</v>
      </c>
      <c r="M794" s="1" t="s">
        <v>61</v>
      </c>
      <c r="N794" s="2" t="s">
        <v>17</v>
      </c>
    </row>
    <row r="795" spans="1:14" x14ac:dyDescent="0.25">
      <c r="A795" s="5" t="s">
        <v>1594</v>
      </c>
      <c r="B795" s="5" t="s">
        <v>1595</v>
      </c>
      <c r="C795" s="5" t="s">
        <v>111</v>
      </c>
      <c r="D795" s="5" t="s">
        <v>35</v>
      </c>
      <c r="E795" s="5" t="s">
        <v>4</v>
      </c>
      <c r="F795" s="5" t="s">
        <v>13</v>
      </c>
      <c r="G795" s="5" t="s">
        <v>23</v>
      </c>
      <c r="H795" s="5">
        <v>37</v>
      </c>
      <c r="I795" s="6">
        <v>40291</v>
      </c>
      <c r="J795" s="7">
        <v>57531</v>
      </c>
      <c r="K795" s="8">
        <v>0</v>
      </c>
      <c r="L795" s="5" t="s">
        <v>7</v>
      </c>
      <c r="M795" s="5" t="s">
        <v>24</v>
      </c>
      <c r="N795" s="6" t="s">
        <v>17</v>
      </c>
    </row>
    <row r="796" spans="1:14" x14ac:dyDescent="0.25">
      <c r="A796" s="1" t="s">
        <v>1596</v>
      </c>
      <c r="B796" s="1" t="s">
        <v>1597</v>
      </c>
      <c r="C796" s="1" t="s">
        <v>42</v>
      </c>
      <c r="D796" s="1" t="s">
        <v>21</v>
      </c>
      <c r="E796" s="1" t="s">
        <v>4</v>
      </c>
      <c r="F796" s="1" t="s">
        <v>13</v>
      </c>
      <c r="G796" s="1" t="s">
        <v>14</v>
      </c>
      <c r="H796" s="1">
        <v>46</v>
      </c>
      <c r="I796" s="2">
        <v>40657</v>
      </c>
      <c r="J796" s="3">
        <v>55894</v>
      </c>
      <c r="K796" s="4">
        <v>0</v>
      </c>
      <c r="L796" s="1" t="s">
        <v>7</v>
      </c>
      <c r="M796" s="1" t="s">
        <v>8</v>
      </c>
      <c r="N796" s="2" t="s">
        <v>17</v>
      </c>
    </row>
    <row r="797" spans="1:14" x14ac:dyDescent="0.25">
      <c r="A797" s="5" t="s">
        <v>1598</v>
      </c>
      <c r="B797" s="5" t="s">
        <v>1599</v>
      </c>
      <c r="C797" s="5" t="s">
        <v>162</v>
      </c>
      <c r="D797" s="5" t="s">
        <v>56</v>
      </c>
      <c r="E797" s="5" t="s">
        <v>12</v>
      </c>
      <c r="F797" s="5" t="s">
        <v>5</v>
      </c>
      <c r="G797" s="5" t="s">
        <v>14</v>
      </c>
      <c r="H797" s="5">
        <v>42</v>
      </c>
      <c r="I797" s="6">
        <v>41026</v>
      </c>
      <c r="J797" s="7">
        <v>72903</v>
      </c>
      <c r="K797" s="8">
        <v>0</v>
      </c>
      <c r="L797" s="5" t="s">
        <v>7</v>
      </c>
      <c r="M797" s="5" t="s">
        <v>31</v>
      </c>
      <c r="N797" s="6" t="s">
        <v>17</v>
      </c>
    </row>
    <row r="798" spans="1:14" x14ac:dyDescent="0.25">
      <c r="A798" s="1" t="s">
        <v>458</v>
      </c>
      <c r="B798" s="1" t="s">
        <v>1600</v>
      </c>
      <c r="C798" s="1" t="s">
        <v>42</v>
      </c>
      <c r="D798" s="1" t="s">
        <v>21</v>
      </c>
      <c r="E798" s="1" t="s">
        <v>36</v>
      </c>
      <c r="F798" s="1" t="s">
        <v>13</v>
      </c>
      <c r="G798" s="1" t="s">
        <v>14</v>
      </c>
      <c r="H798" s="1">
        <v>37</v>
      </c>
      <c r="I798" s="2">
        <v>42317</v>
      </c>
      <c r="J798" s="3">
        <v>45369</v>
      </c>
      <c r="K798" s="4">
        <v>0</v>
      </c>
      <c r="L798" s="1" t="s">
        <v>15</v>
      </c>
      <c r="M798" s="1" t="s">
        <v>93</v>
      </c>
      <c r="N798" s="2" t="s">
        <v>17</v>
      </c>
    </row>
    <row r="799" spans="1:14" x14ac:dyDescent="0.25">
      <c r="A799" s="5" t="s">
        <v>1601</v>
      </c>
      <c r="B799" s="5" t="s">
        <v>1602</v>
      </c>
      <c r="C799" s="5" t="s">
        <v>39</v>
      </c>
      <c r="D799" s="5" t="s">
        <v>21</v>
      </c>
      <c r="E799" s="5" t="s">
        <v>22</v>
      </c>
      <c r="F799" s="5" t="s">
        <v>13</v>
      </c>
      <c r="G799" s="5" t="s">
        <v>23</v>
      </c>
      <c r="H799" s="5">
        <v>60</v>
      </c>
      <c r="I799" s="6">
        <v>40344</v>
      </c>
      <c r="J799" s="7">
        <v>106578</v>
      </c>
      <c r="K799" s="8">
        <v>0.09</v>
      </c>
      <c r="L799" s="5" t="s">
        <v>7</v>
      </c>
      <c r="M799" s="5" t="s">
        <v>43</v>
      </c>
      <c r="N799" s="6" t="s">
        <v>17</v>
      </c>
    </row>
    <row r="800" spans="1:14" x14ac:dyDescent="0.25">
      <c r="A800" s="1" t="s">
        <v>1603</v>
      </c>
      <c r="B800" s="1" t="s">
        <v>1604</v>
      </c>
      <c r="C800" s="1" t="s">
        <v>130</v>
      </c>
      <c r="D800" s="1" t="s">
        <v>52</v>
      </c>
      <c r="E800" s="1" t="s">
        <v>4</v>
      </c>
      <c r="F800" s="1" t="s">
        <v>5</v>
      </c>
      <c r="G800" s="1" t="s">
        <v>72</v>
      </c>
      <c r="H800" s="1">
        <v>52</v>
      </c>
      <c r="I800" s="2">
        <v>36416</v>
      </c>
      <c r="J800" s="3">
        <v>92994</v>
      </c>
      <c r="K800" s="4">
        <v>0</v>
      </c>
      <c r="L800" s="1" t="s">
        <v>7</v>
      </c>
      <c r="M800" s="1" t="s">
        <v>24</v>
      </c>
      <c r="N800" s="2" t="s">
        <v>17</v>
      </c>
    </row>
    <row r="801" spans="1:14" x14ac:dyDescent="0.25">
      <c r="A801" s="5" t="s">
        <v>1605</v>
      </c>
      <c r="B801" s="5" t="s">
        <v>1606</v>
      </c>
      <c r="C801" s="5" t="s">
        <v>30</v>
      </c>
      <c r="D801" s="5" t="s">
        <v>35</v>
      </c>
      <c r="E801" s="5" t="s">
        <v>22</v>
      </c>
      <c r="F801" s="5" t="s">
        <v>13</v>
      </c>
      <c r="G801" s="5" t="s">
        <v>14</v>
      </c>
      <c r="H801" s="5">
        <v>59</v>
      </c>
      <c r="I801" s="6">
        <v>35502</v>
      </c>
      <c r="J801" s="7">
        <v>83685</v>
      </c>
      <c r="K801" s="8">
        <v>0</v>
      </c>
      <c r="L801" s="5" t="s">
        <v>15</v>
      </c>
      <c r="M801" s="5" t="s">
        <v>93</v>
      </c>
      <c r="N801" s="6" t="s">
        <v>17</v>
      </c>
    </row>
    <row r="802" spans="1:14" x14ac:dyDescent="0.25">
      <c r="A802" s="1" t="s">
        <v>289</v>
      </c>
      <c r="B802" s="1" t="s">
        <v>1607</v>
      </c>
      <c r="C802" s="1" t="s">
        <v>194</v>
      </c>
      <c r="D802" s="1" t="s">
        <v>3</v>
      </c>
      <c r="E802" s="1" t="s">
        <v>4</v>
      </c>
      <c r="F802" s="1" t="s">
        <v>13</v>
      </c>
      <c r="G802" s="1" t="s">
        <v>23</v>
      </c>
      <c r="H802" s="1">
        <v>48</v>
      </c>
      <c r="I802" s="2">
        <v>40435</v>
      </c>
      <c r="J802" s="3">
        <v>99335</v>
      </c>
      <c r="K802" s="4">
        <v>0</v>
      </c>
      <c r="L802" s="1" t="s">
        <v>7</v>
      </c>
      <c r="M802" s="1" t="s">
        <v>31</v>
      </c>
      <c r="N802" s="2" t="s">
        <v>17</v>
      </c>
    </row>
    <row r="803" spans="1:14" x14ac:dyDescent="0.25">
      <c r="A803" s="5" t="s">
        <v>1608</v>
      </c>
      <c r="B803" s="5" t="s">
        <v>1609</v>
      </c>
      <c r="C803" s="5" t="s">
        <v>2</v>
      </c>
      <c r="D803" s="5" t="s">
        <v>52</v>
      </c>
      <c r="E803" s="5" t="s">
        <v>12</v>
      </c>
      <c r="F803" s="5" t="s">
        <v>13</v>
      </c>
      <c r="G803" s="5" t="s">
        <v>23</v>
      </c>
      <c r="H803" s="5">
        <v>42</v>
      </c>
      <c r="I803" s="6">
        <v>41382</v>
      </c>
      <c r="J803" s="7">
        <v>131179</v>
      </c>
      <c r="K803" s="8">
        <v>0.15</v>
      </c>
      <c r="L803" s="5" t="s">
        <v>7</v>
      </c>
      <c r="M803" s="5" t="s">
        <v>75</v>
      </c>
      <c r="N803" s="6" t="s">
        <v>17</v>
      </c>
    </row>
    <row r="804" spans="1:14" x14ac:dyDescent="0.25">
      <c r="A804" s="1" t="s">
        <v>1610</v>
      </c>
      <c r="B804" s="1" t="s">
        <v>1611</v>
      </c>
      <c r="C804" s="1" t="s">
        <v>27</v>
      </c>
      <c r="D804" s="1" t="s">
        <v>3</v>
      </c>
      <c r="E804" s="1" t="s">
        <v>22</v>
      </c>
      <c r="F804" s="1" t="s">
        <v>13</v>
      </c>
      <c r="G804" s="1" t="s">
        <v>14</v>
      </c>
      <c r="H804" s="1">
        <v>35</v>
      </c>
      <c r="I804" s="2">
        <v>42493</v>
      </c>
      <c r="J804" s="3">
        <v>73899</v>
      </c>
      <c r="K804" s="4">
        <v>0.05</v>
      </c>
      <c r="L804" s="1" t="s">
        <v>15</v>
      </c>
      <c r="M804" s="1" t="s">
        <v>121</v>
      </c>
      <c r="N804" s="2" t="s">
        <v>17</v>
      </c>
    </row>
    <row r="805" spans="1:14" x14ac:dyDescent="0.25">
      <c r="A805" s="5" t="s">
        <v>1612</v>
      </c>
      <c r="B805" s="5" t="s">
        <v>1613</v>
      </c>
      <c r="C805" s="5" t="s">
        <v>66</v>
      </c>
      <c r="D805" s="5" t="s">
        <v>46</v>
      </c>
      <c r="E805" s="5" t="s">
        <v>12</v>
      </c>
      <c r="F805" s="5" t="s">
        <v>13</v>
      </c>
      <c r="G805" s="5" t="s">
        <v>14</v>
      </c>
      <c r="H805" s="5">
        <v>64</v>
      </c>
      <c r="I805" s="6">
        <v>41362</v>
      </c>
      <c r="J805" s="7">
        <v>252325</v>
      </c>
      <c r="K805" s="8">
        <v>0.4</v>
      </c>
      <c r="L805" s="5" t="s">
        <v>7</v>
      </c>
      <c r="M805" s="5" t="s">
        <v>75</v>
      </c>
      <c r="N805" s="6" t="s">
        <v>17</v>
      </c>
    </row>
    <row r="806" spans="1:14" x14ac:dyDescent="0.25">
      <c r="A806" s="1" t="s">
        <v>1614</v>
      </c>
      <c r="B806" s="1" t="s">
        <v>1615</v>
      </c>
      <c r="C806" s="1" t="s">
        <v>111</v>
      </c>
      <c r="D806" s="1" t="s">
        <v>21</v>
      </c>
      <c r="E806" s="1" t="s">
        <v>4</v>
      </c>
      <c r="F806" s="1" t="s">
        <v>5</v>
      </c>
      <c r="G806" s="1" t="s">
        <v>23</v>
      </c>
      <c r="H806" s="1">
        <v>30</v>
      </c>
      <c r="I806" s="2">
        <v>42068</v>
      </c>
      <c r="J806" s="3">
        <v>52697</v>
      </c>
      <c r="K806" s="4">
        <v>0</v>
      </c>
      <c r="L806" s="1" t="s">
        <v>7</v>
      </c>
      <c r="M806" s="1" t="s">
        <v>8</v>
      </c>
      <c r="N806" s="2" t="s">
        <v>17</v>
      </c>
    </row>
    <row r="807" spans="1:14" x14ac:dyDescent="0.25">
      <c r="A807" s="5" t="s">
        <v>1536</v>
      </c>
      <c r="B807" s="5" t="s">
        <v>1616</v>
      </c>
      <c r="C807" s="5" t="s">
        <v>168</v>
      </c>
      <c r="D807" s="5" t="s">
        <v>56</v>
      </c>
      <c r="E807" s="5" t="s">
        <v>22</v>
      </c>
      <c r="F807" s="5" t="s">
        <v>5</v>
      </c>
      <c r="G807" s="5" t="s">
        <v>72</v>
      </c>
      <c r="H807" s="5">
        <v>29</v>
      </c>
      <c r="I807" s="6">
        <v>44099</v>
      </c>
      <c r="J807" s="7">
        <v>123588</v>
      </c>
      <c r="K807" s="8">
        <v>0</v>
      </c>
      <c r="L807" s="5" t="s">
        <v>80</v>
      </c>
      <c r="M807" s="5" t="s">
        <v>205</v>
      </c>
      <c r="N807" s="6" t="s">
        <v>17</v>
      </c>
    </row>
    <row r="808" spans="1:14" x14ac:dyDescent="0.25">
      <c r="A808" s="1" t="s">
        <v>1617</v>
      </c>
      <c r="B808" s="1" t="s">
        <v>1618</v>
      </c>
      <c r="C808" s="1" t="s">
        <v>66</v>
      </c>
      <c r="D808" s="1" t="s">
        <v>46</v>
      </c>
      <c r="E808" s="1" t="s">
        <v>36</v>
      </c>
      <c r="F808" s="1" t="s">
        <v>5</v>
      </c>
      <c r="G808" s="1" t="s">
        <v>14</v>
      </c>
      <c r="H808" s="1">
        <v>47</v>
      </c>
      <c r="I808" s="2">
        <v>44556</v>
      </c>
      <c r="J808" s="3">
        <v>243568</v>
      </c>
      <c r="K808" s="4">
        <v>0.33</v>
      </c>
      <c r="L808" s="1" t="s">
        <v>7</v>
      </c>
      <c r="M808" s="1" t="s">
        <v>47</v>
      </c>
      <c r="N808" s="2" t="s">
        <v>17</v>
      </c>
    </row>
    <row r="809" spans="1:14" x14ac:dyDescent="0.25">
      <c r="A809" s="5" t="s">
        <v>1211</v>
      </c>
      <c r="B809" s="5" t="s">
        <v>1619</v>
      </c>
      <c r="C809" s="5" t="s">
        <v>20</v>
      </c>
      <c r="D809" s="5" t="s">
        <v>35</v>
      </c>
      <c r="E809" s="5" t="s">
        <v>4</v>
      </c>
      <c r="F809" s="5" t="s">
        <v>13</v>
      </c>
      <c r="G809" s="5" t="s">
        <v>14</v>
      </c>
      <c r="H809" s="5">
        <v>49</v>
      </c>
      <c r="I809" s="6">
        <v>37092</v>
      </c>
      <c r="J809" s="7">
        <v>199176</v>
      </c>
      <c r="K809" s="8">
        <v>0.24</v>
      </c>
      <c r="L809" s="5" t="s">
        <v>7</v>
      </c>
      <c r="M809" s="5" t="s">
        <v>31</v>
      </c>
      <c r="N809" s="6" t="s">
        <v>17</v>
      </c>
    </row>
    <row r="810" spans="1:14" x14ac:dyDescent="0.25">
      <c r="A810" s="1" t="s">
        <v>143</v>
      </c>
      <c r="B810" s="1" t="s">
        <v>1620</v>
      </c>
      <c r="C810" s="1" t="s">
        <v>11</v>
      </c>
      <c r="D810" s="1" t="s">
        <v>3</v>
      </c>
      <c r="E810" s="1" t="s">
        <v>22</v>
      </c>
      <c r="F810" s="1" t="s">
        <v>5</v>
      </c>
      <c r="G810" s="1" t="s">
        <v>14</v>
      </c>
      <c r="H810" s="1">
        <v>56</v>
      </c>
      <c r="I810" s="2">
        <v>35238</v>
      </c>
      <c r="J810" s="3">
        <v>82806</v>
      </c>
      <c r="K810" s="4">
        <v>0</v>
      </c>
      <c r="L810" s="1" t="s">
        <v>7</v>
      </c>
      <c r="M810" s="1" t="s">
        <v>8</v>
      </c>
      <c r="N810" s="2" t="s">
        <v>17</v>
      </c>
    </row>
    <row r="811" spans="1:14" x14ac:dyDescent="0.25">
      <c r="A811" s="5" t="s">
        <v>1621</v>
      </c>
      <c r="B811" s="5" t="s">
        <v>1622</v>
      </c>
      <c r="C811" s="5" t="s">
        <v>20</v>
      </c>
      <c r="D811" s="5" t="s">
        <v>67</v>
      </c>
      <c r="E811" s="5" t="s">
        <v>22</v>
      </c>
      <c r="F811" s="5" t="s">
        <v>5</v>
      </c>
      <c r="G811" s="5" t="s">
        <v>14</v>
      </c>
      <c r="H811" s="5">
        <v>53</v>
      </c>
      <c r="I811" s="6">
        <v>35601</v>
      </c>
      <c r="J811" s="7">
        <v>164399</v>
      </c>
      <c r="K811" s="8">
        <v>0.25</v>
      </c>
      <c r="L811" s="5" t="s">
        <v>7</v>
      </c>
      <c r="M811" s="5" t="s">
        <v>8</v>
      </c>
      <c r="N811" s="6" t="s">
        <v>17</v>
      </c>
    </row>
    <row r="812" spans="1:14" x14ac:dyDescent="0.25">
      <c r="A812" s="1" t="s">
        <v>1623</v>
      </c>
      <c r="B812" s="1" t="s">
        <v>1624</v>
      </c>
      <c r="C812" s="1" t="s">
        <v>2</v>
      </c>
      <c r="D812" s="1" t="s">
        <v>52</v>
      </c>
      <c r="E812" s="1" t="s">
        <v>12</v>
      </c>
      <c r="F812" s="1" t="s">
        <v>5</v>
      </c>
      <c r="G812" s="1" t="s">
        <v>14</v>
      </c>
      <c r="H812" s="1">
        <v>32</v>
      </c>
      <c r="I812" s="2">
        <v>42839</v>
      </c>
      <c r="J812" s="3">
        <v>154956</v>
      </c>
      <c r="K812" s="4">
        <v>0.13</v>
      </c>
      <c r="L812" s="1" t="s">
        <v>7</v>
      </c>
      <c r="M812" s="1" t="s">
        <v>31</v>
      </c>
      <c r="N812" s="2" t="s">
        <v>17</v>
      </c>
    </row>
    <row r="813" spans="1:14" x14ac:dyDescent="0.25">
      <c r="A813" s="5" t="s">
        <v>1625</v>
      </c>
      <c r="B813" s="5" t="s">
        <v>1626</v>
      </c>
      <c r="C813" s="5" t="s">
        <v>2</v>
      </c>
      <c r="D813" s="5" t="s">
        <v>67</v>
      </c>
      <c r="E813" s="5" t="s">
        <v>12</v>
      </c>
      <c r="F813" s="5" t="s">
        <v>13</v>
      </c>
      <c r="G813" s="5" t="s">
        <v>14</v>
      </c>
      <c r="H813" s="5">
        <v>32</v>
      </c>
      <c r="I813" s="6">
        <v>42764</v>
      </c>
      <c r="J813" s="7">
        <v>143970</v>
      </c>
      <c r="K813" s="8">
        <v>0.12</v>
      </c>
      <c r="L813" s="5" t="s">
        <v>7</v>
      </c>
      <c r="M813" s="5" t="s">
        <v>8</v>
      </c>
      <c r="N813" s="6">
        <v>43078</v>
      </c>
    </row>
    <row r="814" spans="1:14" x14ac:dyDescent="0.25">
      <c r="A814" s="1" t="s">
        <v>1627</v>
      </c>
      <c r="B814" s="1" t="s">
        <v>1628</v>
      </c>
      <c r="C814" s="1" t="s">
        <v>20</v>
      </c>
      <c r="D814" s="1" t="s">
        <v>35</v>
      </c>
      <c r="E814" s="1" t="s">
        <v>36</v>
      </c>
      <c r="F814" s="1" t="s">
        <v>13</v>
      </c>
      <c r="G814" s="1" t="s">
        <v>72</v>
      </c>
      <c r="H814" s="1">
        <v>52</v>
      </c>
      <c r="I814" s="2">
        <v>44099</v>
      </c>
      <c r="J814" s="3">
        <v>163143</v>
      </c>
      <c r="K814" s="4">
        <v>0.28000000000000003</v>
      </c>
      <c r="L814" s="1" t="s">
        <v>80</v>
      </c>
      <c r="M814" s="1" t="s">
        <v>205</v>
      </c>
      <c r="N814" s="2" t="s">
        <v>17</v>
      </c>
    </row>
    <row r="815" spans="1:14" x14ac:dyDescent="0.25">
      <c r="A815" s="5" t="s">
        <v>1629</v>
      </c>
      <c r="B815" s="5" t="s">
        <v>1630</v>
      </c>
      <c r="C815" s="5" t="s">
        <v>30</v>
      </c>
      <c r="D815" s="5" t="s">
        <v>46</v>
      </c>
      <c r="E815" s="5" t="s">
        <v>22</v>
      </c>
      <c r="F815" s="5" t="s">
        <v>5</v>
      </c>
      <c r="G815" s="5" t="s">
        <v>23</v>
      </c>
      <c r="H815" s="5">
        <v>38</v>
      </c>
      <c r="I815" s="6">
        <v>44036</v>
      </c>
      <c r="J815" s="7">
        <v>89390</v>
      </c>
      <c r="K815" s="8">
        <v>0</v>
      </c>
      <c r="L815" s="5" t="s">
        <v>7</v>
      </c>
      <c r="M815" s="5" t="s">
        <v>8</v>
      </c>
      <c r="N815" s="6" t="s">
        <v>17</v>
      </c>
    </row>
    <row r="816" spans="1:14" x14ac:dyDescent="0.25">
      <c r="A816" s="1" t="s">
        <v>1631</v>
      </c>
      <c r="B816" s="1" t="s">
        <v>1632</v>
      </c>
      <c r="C816" s="1" t="s">
        <v>235</v>
      </c>
      <c r="D816" s="1" t="s">
        <v>3</v>
      </c>
      <c r="E816" s="1" t="s">
        <v>12</v>
      </c>
      <c r="F816" s="1" t="s">
        <v>13</v>
      </c>
      <c r="G816" s="1" t="s">
        <v>23</v>
      </c>
      <c r="H816" s="1">
        <v>41</v>
      </c>
      <c r="I816" s="2">
        <v>43013</v>
      </c>
      <c r="J816" s="3">
        <v>67468</v>
      </c>
      <c r="K816" s="4">
        <v>0</v>
      </c>
      <c r="L816" s="1" t="s">
        <v>7</v>
      </c>
      <c r="M816" s="1" t="s">
        <v>43</v>
      </c>
      <c r="N816" s="2" t="s">
        <v>17</v>
      </c>
    </row>
    <row r="817" spans="1:14" x14ac:dyDescent="0.25">
      <c r="A817" s="5" t="s">
        <v>1633</v>
      </c>
      <c r="B817" s="5" t="s">
        <v>1634</v>
      </c>
      <c r="C817" s="5" t="s">
        <v>101</v>
      </c>
      <c r="D817" s="5" t="s">
        <v>56</v>
      </c>
      <c r="E817" s="5" t="s">
        <v>12</v>
      </c>
      <c r="F817" s="5" t="s">
        <v>5</v>
      </c>
      <c r="G817" s="5" t="s">
        <v>72</v>
      </c>
      <c r="H817" s="5">
        <v>49</v>
      </c>
      <c r="I817" s="6">
        <v>42441</v>
      </c>
      <c r="J817" s="7">
        <v>100810</v>
      </c>
      <c r="K817" s="8">
        <v>0.12</v>
      </c>
      <c r="L817" s="5" t="s">
        <v>80</v>
      </c>
      <c r="M817" s="5" t="s">
        <v>86</v>
      </c>
      <c r="N817" s="6" t="s">
        <v>17</v>
      </c>
    </row>
    <row r="818" spans="1:14" x14ac:dyDescent="0.25">
      <c r="A818" s="1" t="s">
        <v>1635</v>
      </c>
      <c r="B818" s="1" t="s">
        <v>1636</v>
      </c>
      <c r="C818" s="1" t="s">
        <v>30</v>
      </c>
      <c r="D818" s="1" t="s">
        <v>21</v>
      </c>
      <c r="E818" s="1" t="s">
        <v>12</v>
      </c>
      <c r="F818" s="1" t="s">
        <v>5</v>
      </c>
      <c r="G818" s="1" t="s">
        <v>14</v>
      </c>
      <c r="H818" s="1">
        <v>35</v>
      </c>
      <c r="I818" s="2">
        <v>43542</v>
      </c>
      <c r="J818" s="3">
        <v>74779</v>
      </c>
      <c r="K818" s="4">
        <v>0</v>
      </c>
      <c r="L818" s="1" t="s">
        <v>7</v>
      </c>
      <c r="M818" s="1" t="s">
        <v>31</v>
      </c>
      <c r="N818" s="2" t="s">
        <v>17</v>
      </c>
    </row>
    <row r="819" spans="1:14" x14ac:dyDescent="0.25">
      <c r="A819" s="5" t="s">
        <v>634</v>
      </c>
      <c r="B819" s="5" t="s">
        <v>1637</v>
      </c>
      <c r="C819" s="5" t="s">
        <v>238</v>
      </c>
      <c r="D819" s="5" t="s">
        <v>3</v>
      </c>
      <c r="E819" s="5" t="s">
        <v>36</v>
      </c>
      <c r="F819" s="5" t="s">
        <v>5</v>
      </c>
      <c r="G819" s="5" t="s">
        <v>14</v>
      </c>
      <c r="H819" s="5">
        <v>29</v>
      </c>
      <c r="I819" s="6">
        <v>43048</v>
      </c>
      <c r="J819" s="7">
        <v>63985</v>
      </c>
      <c r="K819" s="8">
        <v>0</v>
      </c>
      <c r="L819" s="5" t="s">
        <v>7</v>
      </c>
      <c r="M819" s="5" t="s">
        <v>43</v>
      </c>
      <c r="N819" s="6" t="s">
        <v>17</v>
      </c>
    </row>
    <row r="820" spans="1:14" x14ac:dyDescent="0.25">
      <c r="A820" s="1" t="s">
        <v>1638</v>
      </c>
      <c r="B820" s="1" t="s">
        <v>1639</v>
      </c>
      <c r="C820" s="1" t="s">
        <v>359</v>
      </c>
      <c r="D820" s="1" t="s">
        <v>3</v>
      </c>
      <c r="E820" s="1" t="s">
        <v>12</v>
      </c>
      <c r="F820" s="1" t="s">
        <v>5</v>
      </c>
      <c r="G820" s="1" t="s">
        <v>23</v>
      </c>
      <c r="H820" s="1">
        <v>64</v>
      </c>
      <c r="I820" s="2">
        <v>38176</v>
      </c>
      <c r="J820" s="3">
        <v>77903</v>
      </c>
      <c r="K820" s="4">
        <v>0</v>
      </c>
      <c r="L820" s="1" t="s">
        <v>7</v>
      </c>
      <c r="M820" s="1" t="s">
        <v>8</v>
      </c>
      <c r="N820" s="2" t="s">
        <v>17</v>
      </c>
    </row>
    <row r="821" spans="1:14" x14ac:dyDescent="0.25">
      <c r="A821" s="5" t="s">
        <v>1640</v>
      </c>
      <c r="B821" s="5" t="s">
        <v>1641</v>
      </c>
      <c r="C821" s="5" t="s">
        <v>20</v>
      </c>
      <c r="D821" s="5" t="s">
        <v>67</v>
      </c>
      <c r="E821" s="5" t="s">
        <v>36</v>
      </c>
      <c r="F821" s="5" t="s">
        <v>13</v>
      </c>
      <c r="G821" s="5" t="s">
        <v>23</v>
      </c>
      <c r="H821" s="5">
        <v>33</v>
      </c>
      <c r="I821" s="6">
        <v>42898</v>
      </c>
      <c r="J821" s="7">
        <v>164396</v>
      </c>
      <c r="K821" s="8">
        <v>0.28999999999999998</v>
      </c>
      <c r="L821" s="5" t="s">
        <v>7</v>
      </c>
      <c r="M821" s="5" t="s">
        <v>75</v>
      </c>
      <c r="N821" s="6" t="s">
        <v>17</v>
      </c>
    </row>
    <row r="822" spans="1:14" x14ac:dyDescent="0.25">
      <c r="A822" s="1" t="s">
        <v>1642</v>
      </c>
      <c r="B822" s="1" t="s">
        <v>1643</v>
      </c>
      <c r="C822" s="1" t="s">
        <v>429</v>
      </c>
      <c r="D822" s="1" t="s">
        <v>3</v>
      </c>
      <c r="E822" s="1" t="s">
        <v>36</v>
      </c>
      <c r="F822" s="1" t="s">
        <v>13</v>
      </c>
      <c r="G822" s="1" t="s">
        <v>14</v>
      </c>
      <c r="H822" s="1">
        <v>29</v>
      </c>
      <c r="I822" s="2">
        <v>44375</v>
      </c>
      <c r="J822" s="3">
        <v>71234</v>
      </c>
      <c r="K822" s="4">
        <v>0</v>
      </c>
      <c r="L822" s="1" t="s">
        <v>7</v>
      </c>
      <c r="M822" s="1" t="s">
        <v>8</v>
      </c>
      <c r="N822" s="2" t="s">
        <v>17</v>
      </c>
    </row>
    <row r="823" spans="1:14" x14ac:dyDescent="0.25">
      <c r="A823" s="5" t="s">
        <v>1644</v>
      </c>
      <c r="B823" s="5" t="s">
        <v>1645</v>
      </c>
      <c r="C823" s="5" t="s">
        <v>39</v>
      </c>
      <c r="D823" s="5" t="s">
        <v>21</v>
      </c>
      <c r="E823" s="5" t="s">
        <v>36</v>
      </c>
      <c r="F823" s="5" t="s">
        <v>13</v>
      </c>
      <c r="G823" s="5" t="s">
        <v>14</v>
      </c>
      <c r="H823" s="5">
        <v>63</v>
      </c>
      <c r="I823" s="6">
        <v>38096</v>
      </c>
      <c r="J823" s="7">
        <v>122487</v>
      </c>
      <c r="K823" s="8">
        <v>0.08</v>
      </c>
      <c r="L823" s="5" t="s">
        <v>15</v>
      </c>
      <c r="M823" s="5" t="s">
        <v>61</v>
      </c>
      <c r="N823" s="6" t="s">
        <v>17</v>
      </c>
    </row>
    <row r="824" spans="1:14" x14ac:dyDescent="0.25">
      <c r="A824" s="1" t="s">
        <v>1646</v>
      </c>
      <c r="B824" s="1" t="s">
        <v>1647</v>
      </c>
      <c r="C824" s="1" t="s">
        <v>39</v>
      </c>
      <c r="D824" s="1" t="s">
        <v>52</v>
      </c>
      <c r="E824" s="1" t="s">
        <v>22</v>
      </c>
      <c r="F824" s="1" t="s">
        <v>5</v>
      </c>
      <c r="G824" s="1" t="s">
        <v>14</v>
      </c>
      <c r="H824" s="1">
        <v>32</v>
      </c>
      <c r="I824" s="2">
        <v>42738</v>
      </c>
      <c r="J824" s="3">
        <v>101870</v>
      </c>
      <c r="K824" s="4">
        <v>0.1</v>
      </c>
      <c r="L824" s="1" t="s">
        <v>7</v>
      </c>
      <c r="M824" s="1" t="s">
        <v>31</v>
      </c>
      <c r="N824" s="2" t="s">
        <v>17</v>
      </c>
    </row>
    <row r="825" spans="1:14" x14ac:dyDescent="0.25">
      <c r="A825" s="5" t="s">
        <v>1648</v>
      </c>
      <c r="B825" s="5" t="s">
        <v>1649</v>
      </c>
      <c r="C825" s="5" t="s">
        <v>317</v>
      </c>
      <c r="D825" s="5" t="s">
        <v>3</v>
      </c>
      <c r="E825" s="5" t="s">
        <v>4</v>
      </c>
      <c r="F825" s="5" t="s">
        <v>13</v>
      </c>
      <c r="G825" s="5" t="s">
        <v>72</v>
      </c>
      <c r="H825" s="5">
        <v>64</v>
      </c>
      <c r="I825" s="6">
        <v>44009</v>
      </c>
      <c r="J825" s="7">
        <v>40316</v>
      </c>
      <c r="K825" s="8">
        <v>0</v>
      </c>
      <c r="L825" s="5" t="s">
        <v>80</v>
      </c>
      <c r="M825" s="5" t="s">
        <v>81</v>
      </c>
      <c r="N825" s="6" t="s">
        <v>17</v>
      </c>
    </row>
    <row r="826" spans="1:14" x14ac:dyDescent="0.25">
      <c r="A826" s="1" t="s">
        <v>1650</v>
      </c>
      <c r="B826" s="1" t="s">
        <v>1651</v>
      </c>
      <c r="C826" s="1" t="s">
        <v>39</v>
      </c>
      <c r="D826" s="1" t="s">
        <v>3</v>
      </c>
      <c r="E826" s="1" t="s">
        <v>4</v>
      </c>
      <c r="F826" s="1" t="s">
        <v>5</v>
      </c>
      <c r="G826" s="1" t="s">
        <v>14</v>
      </c>
      <c r="H826" s="1">
        <v>55</v>
      </c>
      <c r="I826" s="2">
        <v>38391</v>
      </c>
      <c r="J826" s="3">
        <v>115145</v>
      </c>
      <c r="K826" s="4">
        <v>0.05</v>
      </c>
      <c r="L826" s="1" t="s">
        <v>15</v>
      </c>
      <c r="M826" s="1" t="s">
        <v>16</v>
      </c>
      <c r="N826" s="2" t="s">
        <v>17</v>
      </c>
    </row>
    <row r="827" spans="1:14" x14ac:dyDescent="0.25">
      <c r="A827" s="5" t="s">
        <v>1652</v>
      </c>
      <c r="B827" s="5" t="s">
        <v>1653</v>
      </c>
      <c r="C827" s="5" t="s">
        <v>194</v>
      </c>
      <c r="D827" s="5" t="s">
        <v>3</v>
      </c>
      <c r="E827" s="5" t="s">
        <v>12</v>
      </c>
      <c r="F827" s="5" t="s">
        <v>5</v>
      </c>
      <c r="G827" s="5" t="s">
        <v>72</v>
      </c>
      <c r="H827" s="5">
        <v>43</v>
      </c>
      <c r="I827" s="6">
        <v>39885</v>
      </c>
      <c r="J827" s="7">
        <v>62335</v>
      </c>
      <c r="K827" s="8">
        <v>0</v>
      </c>
      <c r="L827" s="5" t="s">
        <v>80</v>
      </c>
      <c r="M827" s="5" t="s">
        <v>81</v>
      </c>
      <c r="N827" s="6" t="s">
        <v>17</v>
      </c>
    </row>
    <row r="828" spans="1:14" x14ac:dyDescent="0.25">
      <c r="A828" s="1" t="s">
        <v>1654</v>
      </c>
      <c r="B828" s="1" t="s">
        <v>1655</v>
      </c>
      <c r="C828" s="1" t="s">
        <v>42</v>
      </c>
      <c r="D828" s="1" t="s">
        <v>21</v>
      </c>
      <c r="E828" s="1" t="s">
        <v>12</v>
      </c>
      <c r="F828" s="1" t="s">
        <v>13</v>
      </c>
      <c r="G828" s="1" t="s">
        <v>14</v>
      </c>
      <c r="H828" s="1">
        <v>56</v>
      </c>
      <c r="I828" s="2">
        <v>38847</v>
      </c>
      <c r="J828" s="3">
        <v>41561</v>
      </c>
      <c r="K828" s="4">
        <v>0</v>
      </c>
      <c r="L828" s="1" t="s">
        <v>7</v>
      </c>
      <c r="M828" s="1" t="s">
        <v>47</v>
      </c>
      <c r="N828" s="2" t="s">
        <v>17</v>
      </c>
    </row>
    <row r="829" spans="1:14" x14ac:dyDescent="0.25">
      <c r="A829" s="5" t="s">
        <v>1656</v>
      </c>
      <c r="B829" s="5" t="s">
        <v>1657</v>
      </c>
      <c r="C829" s="5" t="s">
        <v>2</v>
      </c>
      <c r="D829" s="5" t="s">
        <v>21</v>
      </c>
      <c r="E829" s="5" t="s">
        <v>22</v>
      </c>
      <c r="F829" s="5" t="s">
        <v>5</v>
      </c>
      <c r="G829" s="5" t="s">
        <v>14</v>
      </c>
      <c r="H829" s="5">
        <v>37</v>
      </c>
      <c r="I829" s="6">
        <v>40657</v>
      </c>
      <c r="J829" s="7">
        <v>131183</v>
      </c>
      <c r="K829" s="8">
        <v>0.14000000000000001</v>
      </c>
      <c r="L829" s="5" t="s">
        <v>15</v>
      </c>
      <c r="M829" s="5" t="s">
        <v>61</v>
      </c>
      <c r="N829" s="6">
        <v>42445</v>
      </c>
    </row>
    <row r="830" spans="1:14" x14ac:dyDescent="0.25">
      <c r="A830" s="1" t="s">
        <v>935</v>
      </c>
      <c r="B830" s="1" t="s">
        <v>1658</v>
      </c>
      <c r="C830" s="1" t="s">
        <v>11</v>
      </c>
      <c r="D830" s="1" t="s">
        <v>3</v>
      </c>
      <c r="E830" s="1" t="s">
        <v>12</v>
      </c>
      <c r="F830" s="1" t="s">
        <v>5</v>
      </c>
      <c r="G830" s="1" t="s">
        <v>14</v>
      </c>
      <c r="H830" s="1">
        <v>45</v>
      </c>
      <c r="I830" s="2">
        <v>37445</v>
      </c>
      <c r="J830" s="3">
        <v>92655</v>
      </c>
      <c r="K830" s="4">
        <v>0</v>
      </c>
      <c r="L830" s="1" t="s">
        <v>15</v>
      </c>
      <c r="M830" s="1" t="s">
        <v>121</v>
      </c>
      <c r="N830" s="2" t="s">
        <v>17</v>
      </c>
    </row>
    <row r="831" spans="1:14" x14ac:dyDescent="0.25">
      <c r="A831" s="5" t="s">
        <v>1496</v>
      </c>
      <c r="B831" s="5" t="s">
        <v>1659</v>
      </c>
      <c r="C831" s="5" t="s">
        <v>2</v>
      </c>
      <c r="D831" s="5" t="s">
        <v>35</v>
      </c>
      <c r="E831" s="5" t="s">
        <v>12</v>
      </c>
      <c r="F831" s="5" t="s">
        <v>5</v>
      </c>
      <c r="G831" s="5" t="s">
        <v>72</v>
      </c>
      <c r="H831" s="5">
        <v>49</v>
      </c>
      <c r="I831" s="6">
        <v>35157</v>
      </c>
      <c r="J831" s="7">
        <v>157057</v>
      </c>
      <c r="K831" s="8">
        <v>0.12</v>
      </c>
      <c r="L831" s="5" t="s">
        <v>7</v>
      </c>
      <c r="M831" s="5" t="s">
        <v>43</v>
      </c>
      <c r="N831" s="6" t="s">
        <v>17</v>
      </c>
    </row>
    <row r="832" spans="1:14" x14ac:dyDescent="0.25">
      <c r="A832" s="1" t="s">
        <v>1660</v>
      </c>
      <c r="B832" s="1" t="s">
        <v>1661</v>
      </c>
      <c r="C832" s="1" t="s">
        <v>118</v>
      </c>
      <c r="D832" s="1" t="s">
        <v>3</v>
      </c>
      <c r="E832" s="1" t="s">
        <v>22</v>
      </c>
      <c r="F832" s="1" t="s">
        <v>5</v>
      </c>
      <c r="G832" s="1" t="s">
        <v>23</v>
      </c>
      <c r="H832" s="1">
        <v>61</v>
      </c>
      <c r="I832" s="2">
        <v>38392</v>
      </c>
      <c r="J832" s="3">
        <v>64462</v>
      </c>
      <c r="K832" s="4">
        <v>0</v>
      </c>
      <c r="L832" s="1" t="s">
        <v>7</v>
      </c>
      <c r="M832" s="1" t="s">
        <v>24</v>
      </c>
      <c r="N832" s="2" t="s">
        <v>17</v>
      </c>
    </row>
    <row r="833" spans="1:14" x14ac:dyDescent="0.25">
      <c r="A833" s="5" t="s">
        <v>1662</v>
      </c>
      <c r="B833" s="5" t="s">
        <v>1663</v>
      </c>
      <c r="C833" s="5" t="s">
        <v>96</v>
      </c>
      <c r="D833" s="5" t="s">
        <v>56</v>
      </c>
      <c r="E833" s="5" t="s">
        <v>36</v>
      </c>
      <c r="F833" s="5" t="s">
        <v>5</v>
      </c>
      <c r="G833" s="5" t="s">
        <v>23</v>
      </c>
      <c r="H833" s="5">
        <v>41</v>
      </c>
      <c r="I833" s="6">
        <v>38632</v>
      </c>
      <c r="J833" s="7">
        <v>79352</v>
      </c>
      <c r="K833" s="8">
        <v>0</v>
      </c>
      <c r="L833" s="5" t="s">
        <v>7</v>
      </c>
      <c r="M833" s="5" t="s">
        <v>8</v>
      </c>
      <c r="N833" s="6" t="s">
        <v>17</v>
      </c>
    </row>
    <row r="834" spans="1:14" x14ac:dyDescent="0.25">
      <c r="A834" s="1" t="s">
        <v>1664</v>
      </c>
      <c r="B834" s="1" t="s">
        <v>1665</v>
      </c>
      <c r="C834" s="1" t="s">
        <v>2</v>
      </c>
      <c r="D834" s="1" t="s">
        <v>67</v>
      </c>
      <c r="E834" s="1" t="s">
        <v>22</v>
      </c>
      <c r="F834" s="1" t="s">
        <v>5</v>
      </c>
      <c r="G834" s="1" t="s">
        <v>23</v>
      </c>
      <c r="H834" s="1">
        <v>55</v>
      </c>
      <c r="I834" s="2">
        <v>36977</v>
      </c>
      <c r="J834" s="3">
        <v>157812</v>
      </c>
      <c r="K834" s="4">
        <v>0.11</v>
      </c>
      <c r="L834" s="1" t="s">
        <v>7</v>
      </c>
      <c r="M834" s="1" t="s">
        <v>43</v>
      </c>
      <c r="N834" s="2" t="s">
        <v>17</v>
      </c>
    </row>
    <row r="835" spans="1:14" x14ac:dyDescent="0.25">
      <c r="A835" s="5" t="s">
        <v>1666</v>
      </c>
      <c r="B835" s="5" t="s">
        <v>1667</v>
      </c>
      <c r="C835" s="5" t="s">
        <v>96</v>
      </c>
      <c r="D835" s="5" t="s">
        <v>56</v>
      </c>
      <c r="E835" s="5" t="s">
        <v>36</v>
      </c>
      <c r="F835" s="5" t="s">
        <v>13</v>
      </c>
      <c r="G835" s="5" t="s">
        <v>23</v>
      </c>
      <c r="H835" s="5">
        <v>27</v>
      </c>
      <c r="I835" s="6">
        <v>43354</v>
      </c>
      <c r="J835" s="7">
        <v>80745</v>
      </c>
      <c r="K835" s="8">
        <v>0</v>
      </c>
      <c r="L835" s="5" t="s">
        <v>7</v>
      </c>
      <c r="M835" s="5" t="s">
        <v>24</v>
      </c>
      <c r="N835" s="6" t="s">
        <v>17</v>
      </c>
    </row>
    <row r="836" spans="1:14" x14ac:dyDescent="0.25">
      <c r="A836" s="1" t="s">
        <v>1668</v>
      </c>
      <c r="B836" s="1" t="s">
        <v>1669</v>
      </c>
      <c r="C836" s="1" t="s">
        <v>286</v>
      </c>
      <c r="D836" s="1" t="s">
        <v>3</v>
      </c>
      <c r="E836" s="1" t="s">
        <v>12</v>
      </c>
      <c r="F836" s="1" t="s">
        <v>5</v>
      </c>
      <c r="G836" s="1" t="s">
        <v>23</v>
      </c>
      <c r="H836" s="1">
        <v>57</v>
      </c>
      <c r="I836" s="2">
        <v>35113</v>
      </c>
      <c r="J836" s="3">
        <v>75354</v>
      </c>
      <c r="K836" s="4">
        <v>0</v>
      </c>
      <c r="L836" s="1" t="s">
        <v>7</v>
      </c>
      <c r="M836" s="1" t="s">
        <v>47</v>
      </c>
      <c r="N836" s="2">
        <v>35413</v>
      </c>
    </row>
    <row r="837" spans="1:14" x14ac:dyDescent="0.25">
      <c r="A837" s="5" t="s">
        <v>1670</v>
      </c>
      <c r="B837" s="5" t="s">
        <v>1671</v>
      </c>
      <c r="C837" s="5" t="s">
        <v>101</v>
      </c>
      <c r="D837" s="5" t="s">
        <v>56</v>
      </c>
      <c r="E837" s="5" t="s">
        <v>4</v>
      </c>
      <c r="F837" s="5" t="s">
        <v>13</v>
      </c>
      <c r="G837" s="5" t="s">
        <v>72</v>
      </c>
      <c r="H837" s="5">
        <v>56</v>
      </c>
      <c r="I837" s="6">
        <v>43363</v>
      </c>
      <c r="J837" s="7">
        <v>78938</v>
      </c>
      <c r="K837" s="8">
        <v>0.14000000000000001</v>
      </c>
      <c r="L837" s="5" t="s">
        <v>7</v>
      </c>
      <c r="M837" s="5" t="s">
        <v>31</v>
      </c>
      <c r="N837" s="6" t="s">
        <v>17</v>
      </c>
    </row>
    <row r="838" spans="1:14" x14ac:dyDescent="0.25">
      <c r="A838" s="1" t="s">
        <v>1672</v>
      </c>
      <c r="B838" s="1" t="s">
        <v>1673</v>
      </c>
      <c r="C838" s="1" t="s">
        <v>168</v>
      </c>
      <c r="D838" s="1" t="s">
        <v>56</v>
      </c>
      <c r="E838" s="1" t="s">
        <v>36</v>
      </c>
      <c r="F838" s="1" t="s">
        <v>13</v>
      </c>
      <c r="G838" s="1" t="s">
        <v>72</v>
      </c>
      <c r="H838" s="1">
        <v>59</v>
      </c>
      <c r="I838" s="2">
        <v>39701</v>
      </c>
      <c r="J838" s="3">
        <v>96313</v>
      </c>
      <c r="K838" s="4">
        <v>0</v>
      </c>
      <c r="L838" s="1" t="s">
        <v>7</v>
      </c>
      <c r="M838" s="1" t="s">
        <v>47</v>
      </c>
      <c r="N838" s="2" t="s">
        <v>17</v>
      </c>
    </row>
    <row r="839" spans="1:14" x14ac:dyDescent="0.25">
      <c r="A839" s="5" t="s">
        <v>1674</v>
      </c>
      <c r="B839" s="5" t="s">
        <v>1675</v>
      </c>
      <c r="C839" s="5" t="s">
        <v>20</v>
      </c>
      <c r="D839" s="5" t="s">
        <v>56</v>
      </c>
      <c r="E839" s="5" t="s">
        <v>22</v>
      </c>
      <c r="F839" s="5" t="s">
        <v>13</v>
      </c>
      <c r="G839" s="5" t="s">
        <v>23</v>
      </c>
      <c r="H839" s="5">
        <v>45</v>
      </c>
      <c r="I839" s="6">
        <v>40511</v>
      </c>
      <c r="J839" s="7">
        <v>153767</v>
      </c>
      <c r="K839" s="8">
        <v>0.27</v>
      </c>
      <c r="L839" s="5" t="s">
        <v>7</v>
      </c>
      <c r="M839" s="5" t="s">
        <v>31</v>
      </c>
      <c r="N839" s="6" t="s">
        <v>17</v>
      </c>
    </row>
    <row r="840" spans="1:14" x14ac:dyDescent="0.25">
      <c r="A840" s="1" t="s">
        <v>1331</v>
      </c>
      <c r="B840" s="1" t="s">
        <v>1676</v>
      </c>
      <c r="C840" s="1" t="s">
        <v>39</v>
      </c>
      <c r="D840" s="1" t="s">
        <v>67</v>
      </c>
      <c r="E840" s="1" t="s">
        <v>4</v>
      </c>
      <c r="F840" s="1" t="s">
        <v>5</v>
      </c>
      <c r="G840" s="1" t="s">
        <v>6</v>
      </c>
      <c r="H840" s="1">
        <v>42</v>
      </c>
      <c r="I840" s="2">
        <v>42266</v>
      </c>
      <c r="J840" s="3">
        <v>103423</v>
      </c>
      <c r="K840" s="4">
        <v>0.06</v>
      </c>
      <c r="L840" s="1" t="s">
        <v>7</v>
      </c>
      <c r="M840" s="1" t="s">
        <v>75</v>
      </c>
      <c r="N840" s="2" t="s">
        <v>17</v>
      </c>
    </row>
    <row r="841" spans="1:14" x14ac:dyDescent="0.25">
      <c r="A841" s="5" t="s">
        <v>1677</v>
      </c>
      <c r="B841" s="5" t="s">
        <v>1678</v>
      </c>
      <c r="C841" s="5" t="s">
        <v>55</v>
      </c>
      <c r="D841" s="5" t="s">
        <v>56</v>
      </c>
      <c r="E841" s="5" t="s">
        <v>36</v>
      </c>
      <c r="F841" s="5" t="s">
        <v>5</v>
      </c>
      <c r="G841" s="5" t="s">
        <v>14</v>
      </c>
      <c r="H841" s="5">
        <v>25</v>
      </c>
      <c r="I841" s="6">
        <v>44370</v>
      </c>
      <c r="J841" s="7">
        <v>86464</v>
      </c>
      <c r="K841" s="8">
        <v>0</v>
      </c>
      <c r="L841" s="5" t="s">
        <v>15</v>
      </c>
      <c r="M841" s="5" t="s">
        <v>61</v>
      </c>
      <c r="N841" s="6" t="s">
        <v>17</v>
      </c>
    </row>
    <row r="842" spans="1:14" x14ac:dyDescent="0.25">
      <c r="A842" s="1" t="s">
        <v>1679</v>
      </c>
      <c r="B842" s="1" t="s">
        <v>1680</v>
      </c>
      <c r="C842" s="1" t="s">
        <v>55</v>
      </c>
      <c r="D842" s="1" t="s">
        <v>56</v>
      </c>
      <c r="E842" s="1" t="s">
        <v>36</v>
      </c>
      <c r="F842" s="1" t="s">
        <v>5</v>
      </c>
      <c r="G842" s="1" t="s">
        <v>72</v>
      </c>
      <c r="H842" s="1">
        <v>29</v>
      </c>
      <c r="I842" s="2">
        <v>43114</v>
      </c>
      <c r="J842" s="3">
        <v>80516</v>
      </c>
      <c r="K842" s="4">
        <v>0</v>
      </c>
      <c r="L842" s="1" t="s">
        <v>80</v>
      </c>
      <c r="M842" s="1" t="s">
        <v>205</v>
      </c>
      <c r="N842" s="2" t="s">
        <v>17</v>
      </c>
    </row>
    <row r="843" spans="1:14" x14ac:dyDescent="0.25">
      <c r="A843" s="5" t="s">
        <v>1681</v>
      </c>
      <c r="B843" s="5" t="s">
        <v>1682</v>
      </c>
      <c r="C843" s="5" t="s">
        <v>39</v>
      </c>
      <c r="D843" s="5" t="s">
        <v>52</v>
      </c>
      <c r="E843" s="5" t="s">
        <v>22</v>
      </c>
      <c r="F843" s="5" t="s">
        <v>5</v>
      </c>
      <c r="G843" s="5" t="s">
        <v>6</v>
      </c>
      <c r="H843" s="5">
        <v>33</v>
      </c>
      <c r="I843" s="6">
        <v>41507</v>
      </c>
      <c r="J843" s="7">
        <v>105390</v>
      </c>
      <c r="K843" s="8">
        <v>0.06</v>
      </c>
      <c r="L843" s="5" t="s">
        <v>7</v>
      </c>
      <c r="M843" s="5" t="s">
        <v>75</v>
      </c>
      <c r="N843" s="6" t="s">
        <v>17</v>
      </c>
    </row>
    <row r="844" spans="1:14" x14ac:dyDescent="0.25">
      <c r="A844" s="1" t="s">
        <v>1683</v>
      </c>
      <c r="B844" s="1" t="s">
        <v>1684</v>
      </c>
      <c r="C844" s="1" t="s">
        <v>194</v>
      </c>
      <c r="D844" s="1" t="s">
        <v>3</v>
      </c>
      <c r="E844" s="1" t="s">
        <v>12</v>
      </c>
      <c r="F844" s="1" t="s">
        <v>5</v>
      </c>
      <c r="G844" s="1" t="s">
        <v>14</v>
      </c>
      <c r="H844" s="1">
        <v>50</v>
      </c>
      <c r="I844" s="2">
        <v>44445</v>
      </c>
      <c r="J844" s="3">
        <v>83418</v>
      </c>
      <c r="K844" s="4">
        <v>0</v>
      </c>
      <c r="L844" s="1" t="s">
        <v>15</v>
      </c>
      <c r="M844" s="1" t="s">
        <v>61</v>
      </c>
      <c r="N844" s="2" t="s">
        <v>17</v>
      </c>
    </row>
    <row r="845" spans="1:14" x14ac:dyDescent="0.25">
      <c r="A845" s="5" t="s">
        <v>1685</v>
      </c>
      <c r="B845" s="5" t="s">
        <v>1686</v>
      </c>
      <c r="C845" s="5" t="s">
        <v>359</v>
      </c>
      <c r="D845" s="5" t="s">
        <v>3</v>
      </c>
      <c r="E845" s="5" t="s">
        <v>22</v>
      </c>
      <c r="F845" s="5" t="s">
        <v>5</v>
      </c>
      <c r="G845" s="5" t="s">
        <v>23</v>
      </c>
      <c r="H845" s="5">
        <v>45</v>
      </c>
      <c r="I845" s="6">
        <v>43042</v>
      </c>
      <c r="J845" s="7">
        <v>66660</v>
      </c>
      <c r="K845" s="8">
        <v>0</v>
      </c>
      <c r="L845" s="5" t="s">
        <v>7</v>
      </c>
      <c r="M845" s="5" t="s">
        <v>47</v>
      </c>
      <c r="N845" s="6" t="s">
        <v>17</v>
      </c>
    </row>
    <row r="846" spans="1:14" x14ac:dyDescent="0.25">
      <c r="A846" s="1" t="s">
        <v>1257</v>
      </c>
      <c r="B846" s="1" t="s">
        <v>1687</v>
      </c>
      <c r="C846" s="1" t="s">
        <v>39</v>
      </c>
      <c r="D846" s="1" t="s">
        <v>52</v>
      </c>
      <c r="E846" s="1" t="s">
        <v>22</v>
      </c>
      <c r="F846" s="1" t="s">
        <v>13</v>
      </c>
      <c r="G846" s="1" t="s">
        <v>72</v>
      </c>
      <c r="H846" s="1">
        <v>59</v>
      </c>
      <c r="I846" s="2">
        <v>42165</v>
      </c>
      <c r="J846" s="3">
        <v>101985</v>
      </c>
      <c r="K846" s="4">
        <v>7.0000000000000007E-2</v>
      </c>
      <c r="L846" s="1" t="s">
        <v>7</v>
      </c>
      <c r="M846" s="1" t="s">
        <v>43</v>
      </c>
      <c r="N846" s="2" t="s">
        <v>17</v>
      </c>
    </row>
    <row r="847" spans="1:14" x14ac:dyDescent="0.25">
      <c r="A847" s="5" t="s">
        <v>1688</v>
      </c>
      <c r="B847" s="5" t="s">
        <v>1689</v>
      </c>
      <c r="C847" s="5" t="s">
        <v>66</v>
      </c>
      <c r="D847" s="5" t="s">
        <v>21</v>
      </c>
      <c r="E847" s="5" t="s">
        <v>36</v>
      </c>
      <c r="F847" s="5" t="s">
        <v>13</v>
      </c>
      <c r="G847" s="5" t="s">
        <v>72</v>
      </c>
      <c r="H847" s="5">
        <v>29</v>
      </c>
      <c r="I847" s="6">
        <v>43439</v>
      </c>
      <c r="J847" s="7">
        <v>199504</v>
      </c>
      <c r="K847" s="8">
        <v>0.3</v>
      </c>
      <c r="L847" s="5" t="s">
        <v>7</v>
      </c>
      <c r="M847" s="5" t="s">
        <v>47</v>
      </c>
      <c r="N847" s="6" t="s">
        <v>17</v>
      </c>
    </row>
    <row r="848" spans="1:14" x14ac:dyDescent="0.25">
      <c r="A848" s="1" t="s">
        <v>1690</v>
      </c>
      <c r="B848" s="1" t="s">
        <v>1691</v>
      </c>
      <c r="C848" s="1" t="s">
        <v>2</v>
      </c>
      <c r="D848" s="1" t="s">
        <v>35</v>
      </c>
      <c r="E848" s="1" t="s">
        <v>36</v>
      </c>
      <c r="F848" s="1" t="s">
        <v>5</v>
      </c>
      <c r="G848" s="1" t="s">
        <v>72</v>
      </c>
      <c r="H848" s="1">
        <v>52</v>
      </c>
      <c r="I848" s="2">
        <v>38995</v>
      </c>
      <c r="J848" s="3">
        <v>147966</v>
      </c>
      <c r="K848" s="4">
        <v>0.11</v>
      </c>
      <c r="L848" s="1" t="s">
        <v>80</v>
      </c>
      <c r="M848" s="1" t="s">
        <v>86</v>
      </c>
      <c r="N848" s="2">
        <v>43608</v>
      </c>
    </row>
    <row r="849" spans="1:14" x14ac:dyDescent="0.25">
      <c r="A849" s="5" t="s">
        <v>271</v>
      </c>
      <c r="B849" s="5" t="s">
        <v>1692</v>
      </c>
      <c r="C849" s="5" t="s">
        <v>171</v>
      </c>
      <c r="D849" s="5" t="s">
        <v>52</v>
      </c>
      <c r="E849" s="5" t="s">
        <v>22</v>
      </c>
      <c r="F849" s="5" t="s">
        <v>13</v>
      </c>
      <c r="G849" s="5" t="s">
        <v>14</v>
      </c>
      <c r="H849" s="5">
        <v>58</v>
      </c>
      <c r="I849" s="6">
        <v>41810</v>
      </c>
      <c r="J849" s="7">
        <v>41728</v>
      </c>
      <c r="K849" s="8">
        <v>0</v>
      </c>
      <c r="L849" s="5" t="s">
        <v>15</v>
      </c>
      <c r="M849" s="5" t="s">
        <v>16</v>
      </c>
      <c r="N849" s="6" t="s">
        <v>17</v>
      </c>
    </row>
    <row r="850" spans="1:14" x14ac:dyDescent="0.25">
      <c r="A850" s="1" t="s">
        <v>1440</v>
      </c>
      <c r="B850" s="1" t="s">
        <v>1693</v>
      </c>
      <c r="C850" s="1" t="s">
        <v>30</v>
      </c>
      <c r="D850" s="1" t="s">
        <v>46</v>
      </c>
      <c r="E850" s="1" t="s">
        <v>22</v>
      </c>
      <c r="F850" s="1" t="s">
        <v>13</v>
      </c>
      <c r="G850" s="1" t="s">
        <v>72</v>
      </c>
      <c r="H850" s="1">
        <v>62</v>
      </c>
      <c r="I850" s="2">
        <v>40591</v>
      </c>
      <c r="J850" s="3">
        <v>94422</v>
      </c>
      <c r="K850" s="4">
        <v>0</v>
      </c>
      <c r="L850" s="1" t="s">
        <v>7</v>
      </c>
      <c r="M850" s="1" t="s">
        <v>31</v>
      </c>
      <c r="N850" s="2" t="s">
        <v>17</v>
      </c>
    </row>
    <row r="851" spans="1:14" x14ac:dyDescent="0.25">
      <c r="A851" s="5" t="s">
        <v>1694</v>
      </c>
      <c r="B851" s="5" t="s">
        <v>1695</v>
      </c>
      <c r="C851" s="5" t="s">
        <v>20</v>
      </c>
      <c r="D851" s="5" t="s">
        <v>35</v>
      </c>
      <c r="E851" s="5" t="s">
        <v>36</v>
      </c>
      <c r="F851" s="5" t="s">
        <v>13</v>
      </c>
      <c r="G851" s="5" t="s">
        <v>14</v>
      </c>
      <c r="H851" s="5">
        <v>31</v>
      </c>
      <c r="I851" s="6">
        <v>42184</v>
      </c>
      <c r="J851" s="7">
        <v>191026</v>
      </c>
      <c r="K851" s="8">
        <v>0.16</v>
      </c>
      <c r="L851" s="5" t="s">
        <v>7</v>
      </c>
      <c r="M851" s="5" t="s">
        <v>75</v>
      </c>
      <c r="N851" s="6" t="s">
        <v>17</v>
      </c>
    </row>
    <row r="852" spans="1:14" x14ac:dyDescent="0.25">
      <c r="A852" s="1" t="s">
        <v>1696</v>
      </c>
      <c r="B852" s="1" t="s">
        <v>1697</v>
      </c>
      <c r="C852" s="1" t="s">
        <v>66</v>
      </c>
      <c r="D852" s="1" t="s">
        <v>3</v>
      </c>
      <c r="E852" s="1" t="s">
        <v>4</v>
      </c>
      <c r="F852" s="1" t="s">
        <v>13</v>
      </c>
      <c r="G852" s="1" t="s">
        <v>72</v>
      </c>
      <c r="H852" s="1">
        <v>42</v>
      </c>
      <c r="I852" s="2">
        <v>40511</v>
      </c>
      <c r="J852" s="3">
        <v>186725</v>
      </c>
      <c r="K852" s="4">
        <v>0.32</v>
      </c>
      <c r="L852" s="1" t="s">
        <v>80</v>
      </c>
      <c r="M852" s="1" t="s">
        <v>81</v>
      </c>
      <c r="N852" s="2" t="s">
        <v>17</v>
      </c>
    </row>
    <row r="853" spans="1:14" x14ac:dyDescent="0.25">
      <c r="A853" s="5" t="s">
        <v>1698</v>
      </c>
      <c r="B853" s="5" t="s">
        <v>1699</v>
      </c>
      <c r="C853" s="5" t="s">
        <v>171</v>
      </c>
      <c r="D853" s="5" t="s">
        <v>52</v>
      </c>
      <c r="E853" s="5" t="s">
        <v>4</v>
      </c>
      <c r="F853" s="5" t="s">
        <v>5</v>
      </c>
      <c r="G853" s="5" t="s">
        <v>23</v>
      </c>
      <c r="H853" s="5">
        <v>56</v>
      </c>
      <c r="I853" s="6">
        <v>40045</v>
      </c>
      <c r="J853" s="7">
        <v>52800</v>
      </c>
      <c r="K853" s="8">
        <v>0</v>
      </c>
      <c r="L853" s="5" t="s">
        <v>7</v>
      </c>
      <c r="M853" s="5" t="s">
        <v>31</v>
      </c>
      <c r="N853" s="6" t="s">
        <v>17</v>
      </c>
    </row>
    <row r="854" spans="1:14" x14ac:dyDescent="0.25">
      <c r="A854" s="1" t="s">
        <v>1700</v>
      </c>
      <c r="B854" s="1" t="s">
        <v>1701</v>
      </c>
      <c r="C854" s="1" t="s">
        <v>168</v>
      </c>
      <c r="D854" s="1" t="s">
        <v>56</v>
      </c>
      <c r="E854" s="1" t="s">
        <v>22</v>
      </c>
      <c r="F854" s="1" t="s">
        <v>13</v>
      </c>
      <c r="G854" s="1" t="s">
        <v>23</v>
      </c>
      <c r="H854" s="1">
        <v>54</v>
      </c>
      <c r="I854" s="2">
        <v>40517</v>
      </c>
      <c r="J854" s="3">
        <v>113982</v>
      </c>
      <c r="K854" s="4">
        <v>0</v>
      </c>
      <c r="L854" s="1" t="s">
        <v>7</v>
      </c>
      <c r="M854" s="1" t="s">
        <v>8</v>
      </c>
      <c r="N854" s="2" t="s">
        <v>17</v>
      </c>
    </row>
    <row r="855" spans="1:14" x14ac:dyDescent="0.25">
      <c r="A855" s="5" t="s">
        <v>1702</v>
      </c>
      <c r="B855" s="5" t="s">
        <v>1703</v>
      </c>
      <c r="C855" s="5" t="s">
        <v>34</v>
      </c>
      <c r="D855" s="5" t="s">
        <v>35</v>
      </c>
      <c r="E855" s="5" t="s">
        <v>4</v>
      </c>
      <c r="F855" s="5" t="s">
        <v>5</v>
      </c>
      <c r="G855" s="5" t="s">
        <v>14</v>
      </c>
      <c r="H855" s="5">
        <v>54</v>
      </c>
      <c r="I855" s="6">
        <v>44271</v>
      </c>
      <c r="J855" s="7">
        <v>56239</v>
      </c>
      <c r="K855" s="8">
        <v>0</v>
      </c>
      <c r="L855" s="5" t="s">
        <v>15</v>
      </c>
      <c r="M855" s="5" t="s">
        <v>16</v>
      </c>
      <c r="N855" s="6" t="s">
        <v>17</v>
      </c>
    </row>
    <row r="856" spans="1:14" x14ac:dyDescent="0.25">
      <c r="A856" s="1" t="s">
        <v>405</v>
      </c>
      <c r="B856" s="1" t="s">
        <v>1704</v>
      </c>
      <c r="C856" s="1" t="s">
        <v>42</v>
      </c>
      <c r="D856" s="1" t="s">
        <v>35</v>
      </c>
      <c r="E856" s="1" t="s">
        <v>12</v>
      </c>
      <c r="F856" s="1" t="s">
        <v>13</v>
      </c>
      <c r="G856" s="1" t="s">
        <v>72</v>
      </c>
      <c r="H856" s="1">
        <v>26</v>
      </c>
      <c r="I856" s="2">
        <v>44257</v>
      </c>
      <c r="J856" s="3">
        <v>44732</v>
      </c>
      <c r="K856" s="4">
        <v>0</v>
      </c>
      <c r="L856" s="1" t="s">
        <v>80</v>
      </c>
      <c r="M856" s="1" t="s">
        <v>86</v>
      </c>
      <c r="N856" s="2" t="s">
        <v>17</v>
      </c>
    </row>
    <row r="857" spans="1:14" x14ac:dyDescent="0.25">
      <c r="A857" s="5" t="s">
        <v>1705</v>
      </c>
      <c r="B857" s="5" t="s">
        <v>1706</v>
      </c>
      <c r="C857" s="5" t="s">
        <v>20</v>
      </c>
      <c r="D857" s="5" t="s">
        <v>67</v>
      </c>
      <c r="E857" s="5" t="s">
        <v>36</v>
      </c>
      <c r="F857" s="5" t="s">
        <v>13</v>
      </c>
      <c r="G857" s="5" t="s">
        <v>14</v>
      </c>
      <c r="H857" s="5">
        <v>49</v>
      </c>
      <c r="I857" s="6">
        <v>41816</v>
      </c>
      <c r="J857" s="7">
        <v>153961</v>
      </c>
      <c r="K857" s="8">
        <v>0.25</v>
      </c>
      <c r="L857" s="5" t="s">
        <v>15</v>
      </c>
      <c r="M857" s="5" t="s">
        <v>61</v>
      </c>
      <c r="N857" s="6" t="s">
        <v>17</v>
      </c>
    </row>
    <row r="858" spans="1:14" x14ac:dyDescent="0.25">
      <c r="A858" s="1" t="s">
        <v>1195</v>
      </c>
      <c r="B858" s="1" t="s">
        <v>1707</v>
      </c>
      <c r="C858" s="1" t="s">
        <v>235</v>
      </c>
      <c r="D858" s="1" t="s">
        <v>3</v>
      </c>
      <c r="E858" s="1" t="s">
        <v>22</v>
      </c>
      <c r="F858" s="1" t="s">
        <v>5</v>
      </c>
      <c r="G858" s="1" t="s">
        <v>14</v>
      </c>
      <c r="H858" s="1">
        <v>45</v>
      </c>
      <c r="I858" s="2">
        <v>39069</v>
      </c>
      <c r="J858" s="3">
        <v>68337</v>
      </c>
      <c r="K858" s="4">
        <v>0</v>
      </c>
      <c r="L858" s="1" t="s">
        <v>15</v>
      </c>
      <c r="M858" s="1" t="s">
        <v>16</v>
      </c>
      <c r="N858" s="2" t="s">
        <v>17</v>
      </c>
    </row>
    <row r="859" spans="1:14" x14ac:dyDescent="0.25">
      <c r="A859" s="5" t="s">
        <v>1708</v>
      </c>
      <c r="B859" s="5" t="s">
        <v>1709</v>
      </c>
      <c r="C859" s="5" t="s">
        <v>2</v>
      </c>
      <c r="D859" s="5" t="s">
        <v>52</v>
      </c>
      <c r="E859" s="5" t="s">
        <v>36</v>
      </c>
      <c r="F859" s="5" t="s">
        <v>13</v>
      </c>
      <c r="G859" s="5" t="s">
        <v>14</v>
      </c>
      <c r="H859" s="5">
        <v>45</v>
      </c>
      <c r="I859" s="6">
        <v>40305</v>
      </c>
      <c r="J859" s="7">
        <v>145093</v>
      </c>
      <c r="K859" s="8">
        <v>0.12</v>
      </c>
      <c r="L859" s="5" t="s">
        <v>7</v>
      </c>
      <c r="M859" s="5" t="s">
        <v>24</v>
      </c>
      <c r="N859" s="6" t="s">
        <v>17</v>
      </c>
    </row>
    <row r="860" spans="1:14" x14ac:dyDescent="0.25">
      <c r="A860" s="1" t="s">
        <v>1710</v>
      </c>
      <c r="B860" s="1" t="s">
        <v>1711</v>
      </c>
      <c r="C860" s="1" t="s">
        <v>429</v>
      </c>
      <c r="D860" s="1" t="s">
        <v>3</v>
      </c>
      <c r="E860" s="1" t="s">
        <v>22</v>
      </c>
      <c r="F860" s="1" t="s">
        <v>5</v>
      </c>
      <c r="G860" s="1" t="s">
        <v>23</v>
      </c>
      <c r="H860" s="1">
        <v>26</v>
      </c>
      <c r="I860" s="2">
        <v>44266</v>
      </c>
      <c r="J860" s="3">
        <v>74170</v>
      </c>
      <c r="K860" s="4">
        <v>0</v>
      </c>
      <c r="L860" s="1" t="s">
        <v>7</v>
      </c>
      <c r="M860" s="1" t="s">
        <v>47</v>
      </c>
      <c r="N860" s="2" t="s">
        <v>17</v>
      </c>
    </row>
    <row r="861" spans="1:14" x14ac:dyDescent="0.25">
      <c r="A861" s="5" t="s">
        <v>1712</v>
      </c>
      <c r="B861" s="5" t="s">
        <v>1713</v>
      </c>
      <c r="C861" s="5" t="s">
        <v>162</v>
      </c>
      <c r="D861" s="5" t="s">
        <v>56</v>
      </c>
      <c r="E861" s="5" t="s">
        <v>4</v>
      </c>
      <c r="F861" s="5" t="s">
        <v>13</v>
      </c>
      <c r="G861" s="5" t="s">
        <v>23</v>
      </c>
      <c r="H861" s="5">
        <v>59</v>
      </c>
      <c r="I861" s="6">
        <v>35153</v>
      </c>
      <c r="J861" s="7">
        <v>62605</v>
      </c>
      <c r="K861" s="8">
        <v>0</v>
      </c>
      <c r="L861" s="5" t="s">
        <v>7</v>
      </c>
      <c r="M861" s="5" t="s">
        <v>47</v>
      </c>
      <c r="N861" s="6" t="s">
        <v>17</v>
      </c>
    </row>
    <row r="862" spans="1:14" x14ac:dyDescent="0.25">
      <c r="A862" s="1" t="s">
        <v>1714</v>
      </c>
      <c r="B862" s="1" t="s">
        <v>1715</v>
      </c>
      <c r="C862" s="1" t="s">
        <v>39</v>
      </c>
      <c r="D862" s="1" t="s">
        <v>3</v>
      </c>
      <c r="E862" s="1" t="s">
        <v>22</v>
      </c>
      <c r="F862" s="1" t="s">
        <v>5</v>
      </c>
      <c r="G862" s="1" t="s">
        <v>23</v>
      </c>
      <c r="H862" s="1">
        <v>51</v>
      </c>
      <c r="I862" s="2">
        <v>43903</v>
      </c>
      <c r="J862" s="3">
        <v>107195</v>
      </c>
      <c r="K862" s="4">
        <v>0.09</v>
      </c>
      <c r="L862" s="1" t="s">
        <v>7</v>
      </c>
      <c r="M862" s="1" t="s">
        <v>47</v>
      </c>
      <c r="N862" s="2" t="s">
        <v>17</v>
      </c>
    </row>
    <row r="863" spans="1:14" x14ac:dyDescent="0.25">
      <c r="A863" s="5" t="s">
        <v>1629</v>
      </c>
      <c r="B863" s="5" t="s">
        <v>1716</v>
      </c>
      <c r="C863" s="5" t="s">
        <v>2</v>
      </c>
      <c r="D863" s="5" t="s">
        <v>67</v>
      </c>
      <c r="E863" s="5" t="s">
        <v>22</v>
      </c>
      <c r="F863" s="5" t="s">
        <v>13</v>
      </c>
      <c r="G863" s="5" t="s">
        <v>23</v>
      </c>
      <c r="H863" s="5">
        <v>45</v>
      </c>
      <c r="I863" s="6">
        <v>43111</v>
      </c>
      <c r="J863" s="7">
        <v>127422</v>
      </c>
      <c r="K863" s="8">
        <v>0.15</v>
      </c>
      <c r="L863" s="5" t="s">
        <v>7</v>
      </c>
      <c r="M863" s="5" t="s">
        <v>75</v>
      </c>
      <c r="N863" s="6" t="s">
        <v>17</v>
      </c>
    </row>
    <row r="864" spans="1:14" x14ac:dyDescent="0.25">
      <c r="A864" s="1" t="s">
        <v>1717</v>
      </c>
      <c r="B864" s="1" t="s">
        <v>1718</v>
      </c>
      <c r="C864" s="1" t="s">
        <v>20</v>
      </c>
      <c r="D864" s="1" t="s">
        <v>46</v>
      </c>
      <c r="E864" s="1" t="s">
        <v>4</v>
      </c>
      <c r="F864" s="1" t="s">
        <v>5</v>
      </c>
      <c r="G864" s="1" t="s">
        <v>23</v>
      </c>
      <c r="H864" s="1">
        <v>35</v>
      </c>
      <c r="I864" s="2">
        <v>42912</v>
      </c>
      <c r="J864" s="3">
        <v>161269</v>
      </c>
      <c r="K864" s="4">
        <v>0.27</v>
      </c>
      <c r="L864" s="1" t="s">
        <v>7</v>
      </c>
      <c r="M864" s="1" t="s">
        <v>43</v>
      </c>
      <c r="N864" s="2" t="s">
        <v>17</v>
      </c>
    </row>
    <row r="865" spans="1:14" x14ac:dyDescent="0.25">
      <c r="A865" s="5" t="s">
        <v>1719</v>
      </c>
      <c r="B865" s="5" t="s">
        <v>1720</v>
      </c>
      <c r="C865" s="5" t="s">
        <v>66</v>
      </c>
      <c r="D865" s="5" t="s">
        <v>67</v>
      </c>
      <c r="E865" s="5" t="s">
        <v>36</v>
      </c>
      <c r="F865" s="5" t="s">
        <v>5</v>
      </c>
      <c r="G865" s="5" t="s">
        <v>72</v>
      </c>
      <c r="H865" s="5">
        <v>32</v>
      </c>
      <c r="I865" s="6">
        <v>41675</v>
      </c>
      <c r="J865" s="7">
        <v>203445</v>
      </c>
      <c r="K865" s="8">
        <v>0.34</v>
      </c>
      <c r="L865" s="5" t="s">
        <v>80</v>
      </c>
      <c r="M865" s="5" t="s">
        <v>81</v>
      </c>
      <c r="N865" s="6" t="s">
        <v>17</v>
      </c>
    </row>
    <row r="866" spans="1:14" x14ac:dyDescent="0.25">
      <c r="A866" s="1" t="s">
        <v>1721</v>
      </c>
      <c r="B866" s="1" t="s">
        <v>1722</v>
      </c>
      <c r="C866" s="1" t="s">
        <v>2</v>
      </c>
      <c r="D866" s="1" t="s">
        <v>52</v>
      </c>
      <c r="E866" s="1" t="s">
        <v>4</v>
      </c>
      <c r="F866" s="1" t="s">
        <v>5</v>
      </c>
      <c r="G866" s="1" t="s">
        <v>14</v>
      </c>
      <c r="H866" s="1">
        <v>37</v>
      </c>
      <c r="I866" s="2">
        <v>40560</v>
      </c>
      <c r="J866" s="3">
        <v>131353</v>
      </c>
      <c r="K866" s="4">
        <v>0.11</v>
      </c>
      <c r="L866" s="1" t="s">
        <v>15</v>
      </c>
      <c r="M866" s="1" t="s">
        <v>61</v>
      </c>
      <c r="N866" s="2" t="s">
        <v>17</v>
      </c>
    </row>
    <row r="867" spans="1:14" x14ac:dyDescent="0.25">
      <c r="A867" s="5" t="s">
        <v>1723</v>
      </c>
      <c r="B867" s="5" t="s">
        <v>1724</v>
      </c>
      <c r="C867" s="5" t="s">
        <v>449</v>
      </c>
      <c r="D867" s="5" t="s">
        <v>3</v>
      </c>
      <c r="E867" s="5" t="s">
        <v>12</v>
      </c>
      <c r="F867" s="5" t="s">
        <v>13</v>
      </c>
      <c r="G867" s="5" t="s">
        <v>14</v>
      </c>
      <c r="H867" s="5">
        <v>45</v>
      </c>
      <c r="I867" s="6">
        <v>40253</v>
      </c>
      <c r="J867" s="7">
        <v>88182</v>
      </c>
      <c r="K867" s="8">
        <v>0</v>
      </c>
      <c r="L867" s="5" t="s">
        <v>15</v>
      </c>
      <c r="M867" s="5" t="s">
        <v>121</v>
      </c>
      <c r="N867" s="6" t="s">
        <v>17</v>
      </c>
    </row>
    <row r="868" spans="1:14" x14ac:dyDescent="0.25">
      <c r="A868" s="1" t="s">
        <v>1725</v>
      </c>
      <c r="B868" s="1" t="s">
        <v>1726</v>
      </c>
      <c r="C868" s="1" t="s">
        <v>118</v>
      </c>
      <c r="D868" s="1" t="s">
        <v>3</v>
      </c>
      <c r="E868" s="1" t="s">
        <v>22</v>
      </c>
      <c r="F868" s="1" t="s">
        <v>13</v>
      </c>
      <c r="G868" s="1" t="s">
        <v>23</v>
      </c>
      <c r="H868" s="1">
        <v>61</v>
      </c>
      <c r="I868" s="2">
        <v>43703</v>
      </c>
      <c r="J868" s="3">
        <v>75780</v>
      </c>
      <c r="K868" s="4">
        <v>0</v>
      </c>
      <c r="L868" s="1" t="s">
        <v>7</v>
      </c>
      <c r="M868" s="1" t="s">
        <v>8</v>
      </c>
      <c r="N868" s="2" t="s">
        <v>17</v>
      </c>
    </row>
    <row r="869" spans="1:14" x14ac:dyDescent="0.25">
      <c r="A869" s="5" t="s">
        <v>1727</v>
      </c>
      <c r="B869" s="5" t="s">
        <v>1728</v>
      </c>
      <c r="C869" s="5" t="s">
        <v>111</v>
      </c>
      <c r="D869" s="5" t="s">
        <v>35</v>
      </c>
      <c r="E869" s="5" t="s">
        <v>4</v>
      </c>
      <c r="F869" s="5" t="s">
        <v>5</v>
      </c>
      <c r="G869" s="5" t="s">
        <v>14</v>
      </c>
      <c r="H869" s="5">
        <v>45</v>
      </c>
      <c r="I869" s="6">
        <v>43557</v>
      </c>
      <c r="J869" s="7">
        <v>52621</v>
      </c>
      <c r="K869" s="8">
        <v>0</v>
      </c>
      <c r="L869" s="5" t="s">
        <v>15</v>
      </c>
      <c r="M869" s="5" t="s">
        <v>93</v>
      </c>
      <c r="N869" s="6" t="s">
        <v>17</v>
      </c>
    </row>
    <row r="870" spans="1:14" x14ac:dyDescent="0.25">
      <c r="A870" s="1" t="s">
        <v>1729</v>
      </c>
      <c r="B870" s="1" t="s">
        <v>1730</v>
      </c>
      <c r="C870" s="1" t="s">
        <v>101</v>
      </c>
      <c r="D870" s="1" t="s">
        <v>56</v>
      </c>
      <c r="E870" s="1" t="s">
        <v>4</v>
      </c>
      <c r="F870" s="1" t="s">
        <v>13</v>
      </c>
      <c r="G870" s="1" t="s">
        <v>14</v>
      </c>
      <c r="H870" s="1">
        <v>60</v>
      </c>
      <c r="I870" s="2">
        <v>43146</v>
      </c>
      <c r="J870" s="3">
        <v>106079</v>
      </c>
      <c r="K870" s="4">
        <v>0.14000000000000001</v>
      </c>
      <c r="L870" s="1" t="s">
        <v>7</v>
      </c>
      <c r="M870" s="1" t="s">
        <v>47</v>
      </c>
      <c r="N870" s="2">
        <v>44295</v>
      </c>
    </row>
    <row r="871" spans="1:14" x14ac:dyDescent="0.25">
      <c r="A871" s="5" t="s">
        <v>1731</v>
      </c>
      <c r="B871" s="5" t="s">
        <v>1732</v>
      </c>
      <c r="C871" s="5" t="s">
        <v>194</v>
      </c>
      <c r="D871" s="5" t="s">
        <v>3</v>
      </c>
      <c r="E871" s="5" t="s">
        <v>36</v>
      </c>
      <c r="F871" s="5" t="s">
        <v>13</v>
      </c>
      <c r="G871" s="5" t="s">
        <v>72</v>
      </c>
      <c r="H871" s="5">
        <v>30</v>
      </c>
      <c r="I871" s="6">
        <v>42777</v>
      </c>
      <c r="J871" s="7">
        <v>92058</v>
      </c>
      <c r="K871" s="8">
        <v>0</v>
      </c>
      <c r="L871" s="5" t="s">
        <v>7</v>
      </c>
      <c r="M871" s="5" t="s">
        <v>47</v>
      </c>
      <c r="N871" s="6" t="s">
        <v>17</v>
      </c>
    </row>
    <row r="872" spans="1:14" x14ac:dyDescent="0.25">
      <c r="A872" s="1" t="s">
        <v>1733</v>
      </c>
      <c r="B872" s="1" t="s">
        <v>1734</v>
      </c>
      <c r="C872" s="1" t="s">
        <v>162</v>
      </c>
      <c r="D872" s="1" t="s">
        <v>56</v>
      </c>
      <c r="E872" s="1" t="s">
        <v>12</v>
      </c>
      <c r="F872" s="1" t="s">
        <v>13</v>
      </c>
      <c r="G872" s="1" t="s">
        <v>14</v>
      </c>
      <c r="H872" s="1">
        <v>64</v>
      </c>
      <c r="I872" s="2">
        <v>43527</v>
      </c>
      <c r="J872" s="3">
        <v>67114</v>
      </c>
      <c r="K872" s="4">
        <v>0</v>
      </c>
      <c r="L872" s="1" t="s">
        <v>7</v>
      </c>
      <c r="M872" s="1" t="s">
        <v>31</v>
      </c>
      <c r="N872" s="2" t="s">
        <v>17</v>
      </c>
    </row>
    <row r="873" spans="1:14" x14ac:dyDescent="0.25">
      <c r="A873" s="5" t="s">
        <v>1735</v>
      </c>
      <c r="B873" s="5" t="s">
        <v>1736</v>
      </c>
      <c r="C873" s="5" t="s">
        <v>111</v>
      </c>
      <c r="D873" s="5" t="s">
        <v>21</v>
      </c>
      <c r="E873" s="5" t="s">
        <v>4</v>
      </c>
      <c r="F873" s="5" t="s">
        <v>5</v>
      </c>
      <c r="G873" s="5" t="s">
        <v>72</v>
      </c>
      <c r="H873" s="5">
        <v>25</v>
      </c>
      <c r="I873" s="6">
        <v>44024</v>
      </c>
      <c r="J873" s="7">
        <v>56565</v>
      </c>
      <c r="K873" s="8">
        <v>0</v>
      </c>
      <c r="L873" s="5" t="s">
        <v>80</v>
      </c>
      <c r="M873" s="5" t="s">
        <v>205</v>
      </c>
      <c r="N873" s="6" t="s">
        <v>17</v>
      </c>
    </row>
    <row r="874" spans="1:14" x14ac:dyDescent="0.25">
      <c r="A874" s="1" t="s">
        <v>1737</v>
      </c>
      <c r="B874" s="1" t="s">
        <v>1738</v>
      </c>
      <c r="C874" s="1" t="s">
        <v>151</v>
      </c>
      <c r="D874" s="1" t="s">
        <v>52</v>
      </c>
      <c r="E874" s="1" t="s">
        <v>12</v>
      </c>
      <c r="F874" s="1" t="s">
        <v>5</v>
      </c>
      <c r="G874" s="1" t="s">
        <v>23</v>
      </c>
      <c r="H874" s="1">
        <v>61</v>
      </c>
      <c r="I874" s="2">
        <v>40683</v>
      </c>
      <c r="J874" s="3">
        <v>64937</v>
      </c>
      <c r="K874" s="4">
        <v>0</v>
      </c>
      <c r="L874" s="1" t="s">
        <v>7</v>
      </c>
      <c r="M874" s="1" t="s">
        <v>31</v>
      </c>
      <c r="N874" s="2" t="s">
        <v>17</v>
      </c>
    </row>
    <row r="875" spans="1:14" x14ac:dyDescent="0.25">
      <c r="A875" s="5" t="s">
        <v>1739</v>
      </c>
      <c r="B875" s="5" t="s">
        <v>1740</v>
      </c>
      <c r="C875" s="5" t="s">
        <v>39</v>
      </c>
      <c r="D875" s="5" t="s">
        <v>67</v>
      </c>
      <c r="E875" s="5" t="s">
        <v>12</v>
      </c>
      <c r="F875" s="5" t="s">
        <v>5</v>
      </c>
      <c r="G875" s="5" t="s">
        <v>72</v>
      </c>
      <c r="H875" s="5">
        <v>65</v>
      </c>
      <c r="I875" s="6">
        <v>38967</v>
      </c>
      <c r="J875" s="7">
        <v>127626</v>
      </c>
      <c r="K875" s="8">
        <v>0.1</v>
      </c>
      <c r="L875" s="5" t="s">
        <v>7</v>
      </c>
      <c r="M875" s="5" t="s">
        <v>43</v>
      </c>
      <c r="N875" s="6" t="s">
        <v>17</v>
      </c>
    </row>
    <row r="876" spans="1:14" x14ac:dyDescent="0.25">
      <c r="A876" s="1" t="s">
        <v>1741</v>
      </c>
      <c r="B876" s="1" t="s">
        <v>1742</v>
      </c>
      <c r="C876" s="1" t="s">
        <v>235</v>
      </c>
      <c r="D876" s="1" t="s">
        <v>3</v>
      </c>
      <c r="E876" s="1" t="s">
        <v>36</v>
      </c>
      <c r="F876" s="1" t="s">
        <v>13</v>
      </c>
      <c r="G876" s="1" t="s">
        <v>6</v>
      </c>
      <c r="H876" s="1">
        <v>61</v>
      </c>
      <c r="I876" s="2">
        <v>38013</v>
      </c>
      <c r="J876" s="3">
        <v>88478</v>
      </c>
      <c r="K876" s="4">
        <v>0</v>
      </c>
      <c r="L876" s="1" t="s">
        <v>7</v>
      </c>
      <c r="M876" s="1" t="s">
        <v>47</v>
      </c>
      <c r="N876" s="2" t="s">
        <v>17</v>
      </c>
    </row>
    <row r="877" spans="1:14" x14ac:dyDescent="0.25">
      <c r="A877" s="5" t="s">
        <v>1743</v>
      </c>
      <c r="B877" s="5" t="s">
        <v>1744</v>
      </c>
      <c r="C877" s="5" t="s">
        <v>27</v>
      </c>
      <c r="D877" s="5" t="s">
        <v>3</v>
      </c>
      <c r="E877" s="5" t="s">
        <v>22</v>
      </c>
      <c r="F877" s="5" t="s">
        <v>5</v>
      </c>
      <c r="G877" s="5" t="s">
        <v>14</v>
      </c>
      <c r="H877" s="5">
        <v>48</v>
      </c>
      <c r="I877" s="6">
        <v>41749</v>
      </c>
      <c r="J877" s="7">
        <v>91679</v>
      </c>
      <c r="K877" s="8">
        <v>7.0000000000000007E-2</v>
      </c>
      <c r="L877" s="5" t="s">
        <v>15</v>
      </c>
      <c r="M877" s="5" t="s">
        <v>16</v>
      </c>
      <c r="N877" s="6" t="s">
        <v>17</v>
      </c>
    </row>
    <row r="878" spans="1:14" x14ac:dyDescent="0.25">
      <c r="A878" s="1" t="s">
        <v>1745</v>
      </c>
      <c r="B878" s="1" t="s">
        <v>1746</v>
      </c>
      <c r="C878" s="1" t="s">
        <v>20</v>
      </c>
      <c r="D878" s="1" t="s">
        <v>35</v>
      </c>
      <c r="E878" s="1" t="s">
        <v>36</v>
      </c>
      <c r="F878" s="1" t="s">
        <v>13</v>
      </c>
      <c r="G878" s="1" t="s">
        <v>14</v>
      </c>
      <c r="H878" s="1">
        <v>58</v>
      </c>
      <c r="I878" s="2">
        <v>33682</v>
      </c>
      <c r="J878" s="3">
        <v>199848</v>
      </c>
      <c r="K878" s="4">
        <v>0.16</v>
      </c>
      <c r="L878" s="1" t="s">
        <v>15</v>
      </c>
      <c r="M878" s="1" t="s">
        <v>16</v>
      </c>
      <c r="N878" s="2" t="s">
        <v>17</v>
      </c>
    </row>
    <row r="879" spans="1:14" x14ac:dyDescent="0.25">
      <c r="A879" s="5" t="s">
        <v>1747</v>
      </c>
      <c r="B879" s="5" t="s">
        <v>1748</v>
      </c>
      <c r="C879" s="5" t="s">
        <v>238</v>
      </c>
      <c r="D879" s="5" t="s">
        <v>3</v>
      </c>
      <c r="E879" s="5" t="s">
        <v>12</v>
      </c>
      <c r="F879" s="5" t="s">
        <v>13</v>
      </c>
      <c r="G879" s="5" t="s">
        <v>14</v>
      </c>
      <c r="H879" s="5">
        <v>34</v>
      </c>
      <c r="I879" s="6">
        <v>43414</v>
      </c>
      <c r="J879" s="7">
        <v>61944</v>
      </c>
      <c r="K879" s="8">
        <v>0</v>
      </c>
      <c r="L879" s="5" t="s">
        <v>15</v>
      </c>
      <c r="M879" s="5" t="s">
        <v>61</v>
      </c>
      <c r="N879" s="6" t="s">
        <v>17</v>
      </c>
    </row>
    <row r="880" spans="1:14" x14ac:dyDescent="0.25">
      <c r="A880" s="1" t="s">
        <v>1749</v>
      </c>
      <c r="B880" s="1" t="s">
        <v>1750</v>
      </c>
      <c r="C880" s="1" t="s">
        <v>2</v>
      </c>
      <c r="D880" s="1" t="s">
        <v>35</v>
      </c>
      <c r="E880" s="1" t="s">
        <v>22</v>
      </c>
      <c r="F880" s="1" t="s">
        <v>5</v>
      </c>
      <c r="G880" s="1" t="s">
        <v>6</v>
      </c>
      <c r="H880" s="1">
        <v>30</v>
      </c>
      <c r="I880" s="2">
        <v>42960</v>
      </c>
      <c r="J880" s="3">
        <v>154624</v>
      </c>
      <c r="K880" s="4">
        <v>0.15</v>
      </c>
      <c r="L880" s="1" t="s">
        <v>7</v>
      </c>
      <c r="M880" s="1" t="s">
        <v>47</v>
      </c>
      <c r="N880" s="2" t="s">
        <v>17</v>
      </c>
    </row>
    <row r="881" spans="1:14" x14ac:dyDescent="0.25">
      <c r="A881" s="5" t="s">
        <v>1751</v>
      </c>
      <c r="B881" s="5" t="s">
        <v>1752</v>
      </c>
      <c r="C881" s="5" t="s">
        <v>30</v>
      </c>
      <c r="D881" s="5" t="s">
        <v>46</v>
      </c>
      <c r="E881" s="5" t="s">
        <v>4</v>
      </c>
      <c r="F881" s="5" t="s">
        <v>13</v>
      </c>
      <c r="G881" s="5" t="s">
        <v>14</v>
      </c>
      <c r="H881" s="5">
        <v>50</v>
      </c>
      <c r="I881" s="6">
        <v>40109</v>
      </c>
      <c r="J881" s="7">
        <v>79447</v>
      </c>
      <c r="K881" s="8">
        <v>0</v>
      </c>
      <c r="L881" s="5" t="s">
        <v>15</v>
      </c>
      <c r="M881" s="5" t="s">
        <v>61</v>
      </c>
      <c r="N881" s="6" t="s">
        <v>17</v>
      </c>
    </row>
    <row r="882" spans="1:14" x14ac:dyDescent="0.25">
      <c r="A882" s="1" t="s">
        <v>1753</v>
      </c>
      <c r="B882" s="1" t="s">
        <v>1754</v>
      </c>
      <c r="C882" s="1" t="s">
        <v>30</v>
      </c>
      <c r="D882" s="1" t="s">
        <v>35</v>
      </c>
      <c r="E882" s="1" t="s">
        <v>12</v>
      </c>
      <c r="F882" s="1" t="s">
        <v>13</v>
      </c>
      <c r="G882" s="1" t="s">
        <v>72</v>
      </c>
      <c r="H882" s="1">
        <v>51</v>
      </c>
      <c r="I882" s="2">
        <v>35852</v>
      </c>
      <c r="J882" s="3">
        <v>71111</v>
      </c>
      <c r="K882" s="4">
        <v>0</v>
      </c>
      <c r="L882" s="1" t="s">
        <v>80</v>
      </c>
      <c r="M882" s="1" t="s">
        <v>86</v>
      </c>
      <c r="N882" s="2" t="s">
        <v>17</v>
      </c>
    </row>
    <row r="883" spans="1:14" x14ac:dyDescent="0.25">
      <c r="A883" s="5" t="s">
        <v>1755</v>
      </c>
      <c r="B883" s="5" t="s">
        <v>1756</v>
      </c>
      <c r="C883" s="5" t="s">
        <v>2</v>
      </c>
      <c r="D883" s="5" t="s">
        <v>35</v>
      </c>
      <c r="E883" s="5" t="s">
        <v>4</v>
      </c>
      <c r="F883" s="5" t="s">
        <v>13</v>
      </c>
      <c r="G883" s="5" t="s">
        <v>23</v>
      </c>
      <c r="H883" s="5">
        <v>53</v>
      </c>
      <c r="I883" s="6">
        <v>41931</v>
      </c>
      <c r="J883" s="7">
        <v>159538</v>
      </c>
      <c r="K883" s="8">
        <v>0.11</v>
      </c>
      <c r="L883" s="5" t="s">
        <v>7</v>
      </c>
      <c r="M883" s="5" t="s">
        <v>43</v>
      </c>
      <c r="N883" s="6" t="s">
        <v>17</v>
      </c>
    </row>
    <row r="884" spans="1:14" x14ac:dyDescent="0.25">
      <c r="A884" s="1" t="s">
        <v>1367</v>
      </c>
      <c r="B884" s="1" t="s">
        <v>1757</v>
      </c>
      <c r="C884" s="1" t="s">
        <v>55</v>
      </c>
      <c r="D884" s="1" t="s">
        <v>56</v>
      </c>
      <c r="E884" s="1" t="s">
        <v>36</v>
      </c>
      <c r="F884" s="1" t="s">
        <v>5</v>
      </c>
      <c r="G884" s="1" t="s">
        <v>72</v>
      </c>
      <c r="H884" s="1">
        <v>47</v>
      </c>
      <c r="I884" s="2">
        <v>43375</v>
      </c>
      <c r="J884" s="3">
        <v>111404</v>
      </c>
      <c r="K884" s="4">
        <v>0</v>
      </c>
      <c r="L884" s="1" t="s">
        <v>80</v>
      </c>
      <c r="M884" s="1" t="s">
        <v>86</v>
      </c>
      <c r="N884" s="2" t="s">
        <v>17</v>
      </c>
    </row>
    <row r="885" spans="1:14" x14ac:dyDescent="0.25">
      <c r="A885" s="5" t="s">
        <v>1758</v>
      </c>
      <c r="B885" s="5" t="s">
        <v>1759</v>
      </c>
      <c r="C885" s="5" t="s">
        <v>20</v>
      </c>
      <c r="D885" s="5" t="s">
        <v>67</v>
      </c>
      <c r="E885" s="5" t="s">
        <v>22</v>
      </c>
      <c r="F885" s="5" t="s">
        <v>13</v>
      </c>
      <c r="G885" s="5" t="s">
        <v>23</v>
      </c>
      <c r="H885" s="5">
        <v>25</v>
      </c>
      <c r="I885" s="6">
        <v>44058</v>
      </c>
      <c r="J885" s="7">
        <v>172007</v>
      </c>
      <c r="K885" s="8">
        <v>0.26</v>
      </c>
      <c r="L885" s="5" t="s">
        <v>7</v>
      </c>
      <c r="M885" s="5" t="s">
        <v>43</v>
      </c>
      <c r="N885" s="6" t="s">
        <v>17</v>
      </c>
    </row>
    <row r="886" spans="1:14" x14ac:dyDescent="0.25">
      <c r="A886" s="1" t="s">
        <v>1760</v>
      </c>
      <c r="B886" s="1" t="s">
        <v>1761</v>
      </c>
      <c r="C886" s="1" t="s">
        <v>66</v>
      </c>
      <c r="D886" s="1" t="s">
        <v>67</v>
      </c>
      <c r="E886" s="1" t="s">
        <v>12</v>
      </c>
      <c r="F886" s="1" t="s">
        <v>5</v>
      </c>
      <c r="G886" s="1" t="s">
        <v>72</v>
      </c>
      <c r="H886" s="1">
        <v>37</v>
      </c>
      <c r="I886" s="2">
        <v>40745</v>
      </c>
      <c r="J886" s="3">
        <v>219474</v>
      </c>
      <c r="K886" s="4">
        <v>0.36</v>
      </c>
      <c r="L886" s="1" t="s">
        <v>80</v>
      </c>
      <c r="M886" s="1" t="s">
        <v>81</v>
      </c>
      <c r="N886" s="2" t="s">
        <v>17</v>
      </c>
    </row>
    <row r="887" spans="1:14" x14ac:dyDescent="0.25">
      <c r="A887" s="5" t="s">
        <v>1762</v>
      </c>
      <c r="B887" s="5" t="s">
        <v>1763</v>
      </c>
      <c r="C887" s="5" t="s">
        <v>20</v>
      </c>
      <c r="D887" s="5" t="s">
        <v>21</v>
      </c>
      <c r="E887" s="5" t="s">
        <v>36</v>
      </c>
      <c r="F887" s="5" t="s">
        <v>13</v>
      </c>
      <c r="G887" s="5" t="s">
        <v>23</v>
      </c>
      <c r="H887" s="5">
        <v>41</v>
      </c>
      <c r="I887" s="6">
        <v>43600</v>
      </c>
      <c r="J887" s="7">
        <v>174415</v>
      </c>
      <c r="K887" s="8">
        <v>0.23</v>
      </c>
      <c r="L887" s="5" t="s">
        <v>7</v>
      </c>
      <c r="M887" s="5" t="s">
        <v>43</v>
      </c>
      <c r="N887" s="6" t="s">
        <v>17</v>
      </c>
    </row>
    <row r="888" spans="1:14" x14ac:dyDescent="0.25">
      <c r="A888" s="1" t="s">
        <v>1764</v>
      </c>
      <c r="B888" s="1" t="s">
        <v>1765</v>
      </c>
      <c r="C888" s="1" t="s">
        <v>235</v>
      </c>
      <c r="D888" s="1" t="s">
        <v>3</v>
      </c>
      <c r="E888" s="1" t="s">
        <v>22</v>
      </c>
      <c r="F888" s="1" t="s">
        <v>5</v>
      </c>
      <c r="G888" s="1" t="s">
        <v>72</v>
      </c>
      <c r="H888" s="1">
        <v>36</v>
      </c>
      <c r="I888" s="2">
        <v>44217</v>
      </c>
      <c r="J888" s="3">
        <v>90333</v>
      </c>
      <c r="K888" s="4">
        <v>0</v>
      </c>
      <c r="L888" s="1" t="s">
        <v>80</v>
      </c>
      <c r="M888" s="1" t="s">
        <v>86</v>
      </c>
      <c r="N888" s="2" t="s">
        <v>17</v>
      </c>
    </row>
    <row r="889" spans="1:14" x14ac:dyDescent="0.25">
      <c r="A889" s="5" t="s">
        <v>1766</v>
      </c>
      <c r="B889" s="5" t="s">
        <v>1767</v>
      </c>
      <c r="C889" s="5" t="s">
        <v>151</v>
      </c>
      <c r="D889" s="5" t="s">
        <v>52</v>
      </c>
      <c r="E889" s="5" t="s">
        <v>22</v>
      </c>
      <c r="F889" s="5" t="s">
        <v>13</v>
      </c>
      <c r="G889" s="5" t="s">
        <v>14</v>
      </c>
      <c r="H889" s="5">
        <v>25</v>
      </c>
      <c r="I889" s="6">
        <v>44217</v>
      </c>
      <c r="J889" s="7">
        <v>67299</v>
      </c>
      <c r="K889" s="8">
        <v>0</v>
      </c>
      <c r="L889" s="5" t="s">
        <v>7</v>
      </c>
      <c r="M889" s="5" t="s">
        <v>31</v>
      </c>
      <c r="N889" s="6" t="s">
        <v>17</v>
      </c>
    </row>
    <row r="890" spans="1:14" x14ac:dyDescent="0.25">
      <c r="A890" s="1" t="s">
        <v>1768</v>
      </c>
      <c r="B890" s="1" t="s">
        <v>1769</v>
      </c>
      <c r="C890" s="1" t="s">
        <v>317</v>
      </c>
      <c r="D890" s="1" t="s">
        <v>3</v>
      </c>
      <c r="E890" s="1" t="s">
        <v>4</v>
      </c>
      <c r="F890" s="1" t="s">
        <v>5</v>
      </c>
      <c r="G890" s="1" t="s">
        <v>23</v>
      </c>
      <c r="H890" s="1">
        <v>52</v>
      </c>
      <c r="I890" s="2">
        <v>38406</v>
      </c>
      <c r="J890" s="3">
        <v>45286</v>
      </c>
      <c r="K890" s="4">
        <v>0</v>
      </c>
      <c r="L890" s="1" t="s">
        <v>7</v>
      </c>
      <c r="M890" s="1" t="s">
        <v>24</v>
      </c>
      <c r="N890" s="2" t="s">
        <v>17</v>
      </c>
    </row>
    <row r="891" spans="1:14" x14ac:dyDescent="0.25">
      <c r="A891" s="5" t="s">
        <v>1146</v>
      </c>
      <c r="B891" s="5" t="s">
        <v>1770</v>
      </c>
      <c r="C891" s="5" t="s">
        <v>20</v>
      </c>
      <c r="D891" s="5" t="s">
        <v>67</v>
      </c>
      <c r="E891" s="5" t="s">
        <v>4</v>
      </c>
      <c r="F891" s="5" t="s">
        <v>13</v>
      </c>
      <c r="G891" s="5" t="s">
        <v>23</v>
      </c>
      <c r="H891" s="5">
        <v>48</v>
      </c>
      <c r="I891" s="6">
        <v>39302</v>
      </c>
      <c r="J891" s="7">
        <v>194723</v>
      </c>
      <c r="K891" s="8">
        <v>0.25</v>
      </c>
      <c r="L891" s="5" t="s">
        <v>7</v>
      </c>
      <c r="M891" s="5" t="s">
        <v>31</v>
      </c>
      <c r="N891" s="6" t="s">
        <v>17</v>
      </c>
    </row>
    <row r="892" spans="1:14" x14ac:dyDescent="0.25">
      <c r="A892" s="1" t="s">
        <v>1771</v>
      </c>
      <c r="B892" s="1" t="s">
        <v>1772</v>
      </c>
      <c r="C892" s="1" t="s">
        <v>39</v>
      </c>
      <c r="D892" s="1" t="s">
        <v>35</v>
      </c>
      <c r="E892" s="1" t="s">
        <v>4</v>
      </c>
      <c r="F892" s="1" t="s">
        <v>13</v>
      </c>
      <c r="G892" s="1" t="s">
        <v>14</v>
      </c>
      <c r="H892" s="1">
        <v>49</v>
      </c>
      <c r="I892" s="2">
        <v>41131</v>
      </c>
      <c r="J892" s="3">
        <v>109850</v>
      </c>
      <c r="K892" s="4">
        <v>7.0000000000000007E-2</v>
      </c>
      <c r="L892" s="1" t="s">
        <v>15</v>
      </c>
      <c r="M892" s="1" t="s">
        <v>93</v>
      </c>
      <c r="N892" s="2">
        <v>43865</v>
      </c>
    </row>
    <row r="893" spans="1:14" x14ac:dyDescent="0.25">
      <c r="A893" s="5" t="s">
        <v>1773</v>
      </c>
      <c r="B893" s="5" t="s">
        <v>1774</v>
      </c>
      <c r="C893" s="5" t="s">
        <v>171</v>
      </c>
      <c r="D893" s="5" t="s">
        <v>52</v>
      </c>
      <c r="E893" s="5" t="s">
        <v>4</v>
      </c>
      <c r="F893" s="5" t="s">
        <v>5</v>
      </c>
      <c r="G893" s="5" t="s">
        <v>72</v>
      </c>
      <c r="H893" s="5">
        <v>62</v>
      </c>
      <c r="I893" s="6">
        <v>41748</v>
      </c>
      <c r="J893" s="7">
        <v>45295</v>
      </c>
      <c r="K893" s="8">
        <v>0</v>
      </c>
      <c r="L893" s="5" t="s">
        <v>80</v>
      </c>
      <c r="M893" s="5" t="s">
        <v>205</v>
      </c>
      <c r="N893" s="6" t="s">
        <v>17</v>
      </c>
    </row>
    <row r="894" spans="1:14" x14ac:dyDescent="0.25">
      <c r="A894" s="1" t="s">
        <v>1775</v>
      </c>
      <c r="B894" s="1" t="s">
        <v>1776</v>
      </c>
      <c r="C894" s="1" t="s">
        <v>472</v>
      </c>
      <c r="D894" s="1" t="s">
        <v>3</v>
      </c>
      <c r="E894" s="1" t="s">
        <v>12</v>
      </c>
      <c r="F894" s="1" t="s">
        <v>5</v>
      </c>
      <c r="G894" s="1" t="s">
        <v>23</v>
      </c>
      <c r="H894" s="1">
        <v>36</v>
      </c>
      <c r="I894" s="2">
        <v>40413</v>
      </c>
      <c r="J894" s="3">
        <v>61310</v>
      </c>
      <c r="K894" s="4">
        <v>0</v>
      </c>
      <c r="L894" s="1" t="s">
        <v>7</v>
      </c>
      <c r="M894" s="1" t="s">
        <v>31</v>
      </c>
      <c r="N894" s="2" t="s">
        <v>17</v>
      </c>
    </row>
    <row r="895" spans="1:14" x14ac:dyDescent="0.25">
      <c r="A895" s="5" t="s">
        <v>394</v>
      </c>
      <c r="B895" s="5" t="s">
        <v>1550</v>
      </c>
      <c r="C895" s="5" t="s">
        <v>286</v>
      </c>
      <c r="D895" s="5" t="s">
        <v>3</v>
      </c>
      <c r="E895" s="5" t="s">
        <v>4</v>
      </c>
      <c r="F895" s="5" t="s">
        <v>13</v>
      </c>
      <c r="G895" s="5" t="s">
        <v>14</v>
      </c>
      <c r="H895" s="5">
        <v>55</v>
      </c>
      <c r="I895" s="6">
        <v>42683</v>
      </c>
      <c r="J895" s="7">
        <v>87851</v>
      </c>
      <c r="K895" s="8">
        <v>0</v>
      </c>
      <c r="L895" s="5" t="s">
        <v>15</v>
      </c>
      <c r="M895" s="5" t="s">
        <v>16</v>
      </c>
      <c r="N895" s="6" t="s">
        <v>17</v>
      </c>
    </row>
    <row r="896" spans="1:14" x14ac:dyDescent="0.25">
      <c r="A896" s="1" t="s">
        <v>1777</v>
      </c>
      <c r="B896" s="1" t="s">
        <v>1778</v>
      </c>
      <c r="C896" s="1" t="s">
        <v>171</v>
      </c>
      <c r="D896" s="1" t="s">
        <v>52</v>
      </c>
      <c r="E896" s="1" t="s">
        <v>22</v>
      </c>
      <c r="F896" s="1" t="s">
        <v>5</v>
      </c>
      <c r="G896" s="1" t="s">
        <v>14</v>
      </c>
      <c r="H896" s="1">
        <v>31</v>
      </c>
      <c r="I896" s="2">
        <v>43171</v>
      </c>
      <c r="J896" s="3">
        <v>47913</v>
      </c>
      <c r="K896" s="4">
        <v>0</v>
      </c>
      <c r="L896" s="1" t="s">
        <v>7</v>
      </c>
      <c r="M896" s="1" t="s">
        <v>8</v>
      </c>
      <c r="N896" s="2" t="s">
        <v>17</v>
      </c>
    </row>
    <row r="897" spans="1:14" x14ac:dyDescent="0.25">
      <c r="A897" s="5" t="s">
        <v>1779</v>
      </c>
      <c r="B897" s="5" t="s">
        <v>1780</v>
      </c>
      <c r="C897" s="5" t="s">
        <v>171</v>
      </c>
      <c r="D897" s="5" t="s">
        <v>52</v>
      </c>
      <c r="E897" s="5" t="s">
        <v>22</v>
      </c>
      <c r="F897" s="5" t="s">
        <v>5</v>
      </c>
      <c r="G897" s="5" t="s">
        <v>14</v>
      </c>
      <c r="H897" s="5">
        <v>53</v>
      </c>
      <c r="I897" s="6">
        <v>42985</v>
      </c>
      <c r="J897" s="7">
        <v>46727</v>
      </c>
      <c r="K897" s="8">
        <v>0</v>
      </c>
      <c r="L897" s="5" t="s">
        <v>7</v>
      </c>
      <c r="M897" s="5" t="s">
        <v>75</v>
      </c>
      <c r="N897" s="6">
        <v>43251</v>
      </c>
    </row>
    <row r="898" spans="1:14" x14ac:dyDescent="0.25">
      <c r="A898" s="1" t="s">
        <v>1781</v>
      </c>
      <c r="B898" s="1" t="s">
        <v>1782</v>
      </c>
      <c r="C898" s="1" t="s">
        <v>2</v>
      </c>
      <c r="D898" s="1" t="s">
        <v>52</v>
      </c>
      <c r="E898" s="1" t="s">
        <v>22</v>
      </c>
      <c r="F898" s="1" t="s">
        <v>13</v>
      </c>
      <c r="G898" s="1" t="s">
        <v>14</v>
      </c>
      <c r="H898" s="1">
        <v>27</v>
      </c>
      <c r="I898" s="2">
        <v>44302</v>
      </c>
      <c r="J898" s="3">
        <v>133400</v>
      </c>
      <c r="K898" s="4">
        <v>0.11</v>
      </c>
      <c r="L898" s="1" t="s">
        <v>7</v>
      </c>
      <c r="M898" s="1" t="s">
        <v>31</v>
      </c>
      <c r="N898" s="2" t="s">
        <v>17</v>
      </c>
    </row>
    <row r="899" spans="1:14" x14ac:dyDescent="0.25">
      <c r="A899" s="5" t="s">
        <v>1783</v>
      </c>
      <c r="B899" s="5" t="s">
        <v>1784</v>
      </c>
      <c r="C899" s="5" t="s">
        <v>359</v>
      </c>
      <c r="D899" s="5" t="s">
        <v>3</v>
      </c>
      <c r="E899" s="5" t="s">
        <v>22</v>
      </c>
      <c r="F899" s="5" t="s">
        <v>5</v>
      </c>
      <c r="G899" s="5" t="s">
        <v>14</v>
      </c>
      <c r="H899" s="5">
        <v>39</v>
      </c>
      <c r="I899" s="6">
        <v>43943</v>
      </c>
      <c r="J899" s="7">
        <v>90535</v>
      </c>
      <c r="K899" s="8">
        <v>0</v>
      </c>
      <c r="L899" s="5" t="s">
        <v>7</v>
      </c>
      <c r="M899" s="5" t="s">
        <v>43</v>
      </c>
      <c r="N899" s="6" t="s">
        <v>17</v>
      </c>
    </row>
    <row r="900" spans="1:14" x14ac:dyDescent="0.25">
      <c r="A900" s="1" t="s">
        <v>1785</v>
      </c>
      <c r="B900" s="1" t="s">
        <v>1786</v>
      </c>
      <c r="C900" s="1" t="s">
        <v>30</v>
      </c>
      <c r="D900" s="1" t="s">
        <v>67</v>
      </c>
      <c r="E900" s="1" t="s">
        <v>22</v>
      </c>
      <c r="F900" s="1" t="s">
        <v>13</v>
      </c>
      <c r="G900" s="1" t="s">
        <v>14</v>
      </c>
      <c r="H900" s="1">
        <v>55</v>
      </c>
      <c r="I900" s="2">
        <v>38909</v>
      </c>
      <c r="J900" s="3">
        <v>93343</v>
      </c>
      <c r="K900" s="4">
        <v>0</v>
      </c>
      <c r="L900" s="1" t="s">
        <v>15</v>
      </c>
      <c r="M900" s="1" t="s">
        <v>16</v>
      </c>
      <c r="N900" s="2" t="s">
        <v>17</v>
      </c>
    </row>
    <row r="901" spans="1:14" x14ac:dyDescent="0.25">
      <c r="A901" s="5" t="s">
        <v>1781</v>
      </c>
      <c r="B901" s="5" t="s">
        <v>1787</v>
      </c>
      <c r="C901" s="5" t="s">
        <v>151</v>
      </c>
      <c r="D901" s="5" t="s">
        <v>52</v>
      </c>
      <c r="E901" s="5" t="s">
        <v>36</v>
      </c>
      <c r="F901" s="5" t="s">
        <v>5</v>
      </c>
      <c r="G901" s="5" t="s">
        <v>14</v>
      </c>
      <c r="H901" s="5">
        <v>44</v>
      </c>
      <c r="I901" s="6">
        <v>38771</v>
      </c>
      <c r="J901" s="7">
        <v>63705</v>
      </c>
      <c r="K901" s="8">
        <v>0</v>
      </c>
      <c r="L901" s="5" t="s">
        <v>7</v>
      </c>
      <c r="M901" s="5" t="s">
        <v>43</v>
      </c>
      <c r="N901" s="6" t="s">
        <v>17</v>
      </c>
    </row>
    <row r="902" spans="1:14" x14ac:dyDescent="0.25">
      <c r="A902" s="1" t="s">
        <v>1788</v>
      </c>
      <c r="B902" s="1" t="s">
        <v>1789</v>
      </c>
      <c r="C902" s="1" t="s">
        <v>66</v>
      </c>
      <c r="D902" s="1" t="s">
        <v>35</v>
      </c>
      <c r="E902" s="1" t="s">
        <v>36</v>
      </c>
      <c r="F902" s="1" t="s">
        <v>13</v>
      </c>
      <c r="G902" s="1" t="s">
        <v>72</v>
      </c>
      <c r="H902" s="1">
        <v>48</v>
      </c>
      <c r="I902" s="2">
        <v>36584</v>
      </c>
      <c r="J902" s="3">
        <v>258081</v>
      </c>
      <c r="K902" s="4">
        <v>0.3</v>
      </c>
      <c r="L902" s="1" t="s">
        <v>7</v>
      </c>
      <c r="M902" s="1" t="s">
        <v>24</v>
      </c>
      <c r="N902" s="2" t="s">
        <v>17</v>
      </c>
    </row>
    <row r="903" spans="1:14" x14ac:dyDescent="0.25">
      <c r="A903" s="5" t="s">
        <v>1790</v>
      </c>
      <c r="B903" s="5" t="s">
        <v>1791</v>
      </c>
      <c r="C903" s="5" t="s">
        <v>171</v>
      </c>
      <c r="D903" s="5" t="s">
        <v>52</v>
      </c>
      <c r="E903" s="5" t="s">
        <v>4</v>
      </c>
      <c r="F903" s="5" t="s">
        <v>13</v>
      </c>
      <c r="G903" s="5" t="s">
        <v>6</v>
      </c>
      <c r="H903" s="5">
        <v>48</v>
      </c>
      <c r="I903" s="6">
        <v>44095</v>
      </c>
      <c r="J903" s="7">
        <v>54654</v>
      </c>
      <c r="K903" s="8">
        <v>0</v>
      </c>
      <c r="L903" s="5" t="s">
        <v>7</v>
      </c>
      <c r="M903" s="5" t="s">
        <v>31</v>
      </c>
      <c r="N903" s="6" t="s">
        <v>17</v>
      </c>
    </row>
    <row r="904" spans="1:14" x14ac:dyDescent="0.25">
      <c r="A904" s="1" t="s">
        <v>1792</v>
      </c>
      <c r="B904" s="1" t="s">
        <v>1793</v>
      </c>
      <c r="C904" s="1" t="s">
        <v>42</v>
      </c>
      <c r="D904" s="1" t="s">
        <v>35</v>
      </c>
      <c r="E904" s="1" t="s">
        <v>12</v>
      </c>
      <c r="F904" s="1" t="s">
        <v>13</v>
      </c>
      <c r="G904" s="1" t="s">
        <v>23</v>
      </c>
      <c r="H904" s="1">
        <v>54</v>
      </c>
      <c r="I904" s="2">
        <v>36062</v>
      </c>
      <c r="J904" s="3">
        <v>58006</v>
      </c>
      <c r="K904" s="4">
        <v>0</v>
      </c>
      <c r="L904" s="1" t="s">
        <v>7</v>
      </c>
      <c r="M904" s="1" t="s">
        <v>8</v>
      </c>
      <c r="N904" s="2" t="s">
        <v>17</v>
      </c>
    </row>
    <row r="905" spans="1:14" x14ac:dyDescent="0.25">
      <c r="A905" s="5" t="s">
        <v>533</v>
      </c>
      <c r="B905" s="5" t="s">
        <v>776</v>
      </c>
      <c r="C905" s="5" t="s">
        <v>2</v>
      </c>
      <c r="D905" s="5" t="s">
        <v>21</v>
      </c>
      <c r="E905" s="5" t="s">
        <v>12</v>
      </c>
      <c r="F905" s="5" t="s">
        <v>5</v>
      </c>
      <c r="G905" s="5" t="s">
        <v>14</v>
      </c>
      <c r="H905" s="5">
        <v>42</v>
      </c>
      <c r="I905" s="6">
        <v>40620</v>
      </c>
      <c r="J905" s="7">
        <v>150034</v>
      </c>
      <c r="K905" s="8">
        <v>0.12</v>
      </c>
      <c r="L905" s="5" t="s">
        <v>15</v>
      </c>
      <c r="M905" s="5" t="s">
        <v>93</v>
      </c>
      <c r="N905" s="6" t="s">
        <v>17</v>
      </c>
    </row>
    <row r="906" spans="1:14" x14ac:dyDescent="0.25">
      <c r="A906" s="1" t="s">
        <v>1712</v>
      </c>
      <c r="B906" s="1" t="s">
        <v>1794</v>
      </c>
      <c r="C906" s="1" t="s">
        <v>20</v>
      </c>
      <c r="D906" s="1" t="s">
        <v>52</v>
      </c>
      <c r="E906" s="1" t="s">
        <v>22</v>
      </c>
      <c r="F906" s="1" t="s">
        <v>5</v>
      </c>
      <c r="G906" s="1" t="s">
        <v>14</v>
      </c>
      <c r="H906" s="1">
        <v>38</v>
      </c>
      <c r="I906" s="2">
        <v>39232</v>
      </c>
      <c r="J906" s="3">
        <v>198562</v>
      </c>
      <c r="K906" s="4">
        <v>0.22</v>
      </c>
      <c r="L906" s="1" t="s">
        <v>7</v>
      </c>
      <c r="M906" s="1" t="s">
        <v>8</v>
      </c>
      <c r="N906" s="2" t="s">
        <v>17</v>
      </c>
    </row>
    <row r="907" spans="1:14" x14ac:dyDescent="0.25">
      <c r="A907" s="5" t="s">
        <v>1795</v>
      </c>
      <c r="B907" s="5" t="s">
        <v>1796</v>
      </c>
      <c r="C907" s="5" t="s">
        <v>34</v>
      </c>
      <c r="D907" s="5" t="s">
        <v>35</v>
      </c>
      <c r="E907" s="5" t="s">
        <v>4</v>
      </c>
      <c r="F907" s="5" t="s">
        <v>5</v>
      </c>
      <c r="G907" s="5" t="s">
        <v>6</v>
      </c>
      <c r="H907" s="5">
        <v>40</v>
      </c>
      <c r="I907" s="6">
        <v>39960</v>
      </c>
      <c r="J907" s="7">
        <v>62411</v>
      </c>
      <c r="K907" s="8">
        <v>0</v>
      </c>
      <c r="L907" s="5" t="s">
        <v>7</v>
      </c>
      <c r="M907" s="5" t="s">
        <v>43</v>
      </c>
      <c r="N907" s="6">
        <v>44422</v>
      </c>
    </row>
    <row r="908" spans="1:14" x14ac:dyDescent="0.25">
      <c r="A908" s="1" t="s">
        <v>1797</v>
      </c>
      <c r="B908" s="1" t="s">
        <v>1798</v>
      </c>
      <c r="C908" s="1" t="s">
        <v>101</v>
      </c>
      <c r="D908" s="1" t="s">
        <v>56</v>
      </c>
      <c r="E908" s="1" t="s">
        <v>4</v>
      </c>
      <c r="F908" s="1" t="s">
        <v>13</v>
      </c>
      <c r="G908" s="1" t="s">
        <v>14</v>
      </c>
      <c r="H908" s="1">
        <v>57</v>
      </c>
      <c r="I908" s="2">
        <v>33612</v>
      </c>
      <c r="J908" s="3">
        <v>111299</v>
      </c>
      <c r="K908" s="4">
        <v>0.12</v>
      </c>
      <c r="L908" s="1" t="s">
        <v>7</v>
      </c>
      <c r="M908" s="1" t="s">
        <v>43</v>
      </c>
      <c r="N908" s="2" t="s">
        <v>17</v>
      </c>
    </row>
    <row r="909" spans="1:14" x14ac:dyDescent="0.25">
      <c r="A909" s="5" t="s">
        <v>1563</v>
      </c>
      <c r="B909" s="5" t="s">
        <v>1799</v>
      </c>
      <c r="C909" s="5" t="s">
        <v>42</v>
      </c>
      <c r="D909" s="5" t="s">
        <v>67</v>
      </c>
      <c r="E909" s="5" t="s">
        <v>4</v>
      </c>
      <c r="F909" s="5" t="s">
        <v>5</v>
      </c>
      <c r="G909" s="5" t="s">
        <v>23</v>
      </c>
      <c r="H909" s="5">
        <v>43</v>
      </c>
      <c r="I909" s="6">
        <v>43659</v>
      </c>
      <c r="J909" s="7">
        <v>41545</v>
      </c>
      <c r="K909" s="8">
        <v>0</v>
      </c>
      <c r="L909" s="5" t="s">
        <v>7</v>
      </c>
      <c r="M909" s="5" t="s">
        <v>43</v>
      </c>
      <c r="N909" s="6" t="s">
        <v>17</v>
      </c>
    </row>
    <row r="910" spans="1:14" x14ac:dyDescent="0.25">
      <c r="A910" s="1" t="s">
        <v>1800</v>
      </c>
      <c r="B910" s="1" t="s">
        <v>1801</v>
      </c>
      <c r="C910" s="1" t="s">
        <v>238</v>
      </c>
      <c r="D910" s="1" t="s">
        <v>3</v>
      </c>
      <c r="E910" s="1" t="s">
        <v>12</v>
      </c>
      <c r="F910" s="1" t="s">
        <v>13</v>
      </c>
      <c r="G910" s="1" t="s">
        <v>72</v>
      </c>
      <c r="H910" s="1">
        <v>26</v>
      </c>
      <c r="I910" s="2">
        <v>43569</v>
      </c>
      <c r="J910" s="3">
        <v>74467</v>
      </c>
      <c r="K910" s="4">
        <v>0</v>
      </c>
      <c r="L910" s="1" t="s">
        <v>7</v>
      </c>
      <c r="M910" s="1" t="s">
        <v>75</v>
      </c>
      <c r="N910" s="2">
        <v>44211</v>
      </c>
    </row>
    <row r="911" spans="1:14" x14ac:dyDescent="0.25">
      <c r="A911" s="5" t="s">
        <v>1705</v>
      </c>
      <c r="B911" s="5" t="s">
        <v>1802</v>
      </c>
      <c r="C911" s="5" t="s">
        <v>39</v>
      </c>
      <c r="D911" s="5" t="s">
        <v>46</v>
      </c>
      <c r="E911" s="5" t="s">
        <v>4</v>
      </c>
      <c r="F911" s="5" t="s">
        <v>13</v>
      </c>
      <c r="G911" s="5" t="s">
        <v>23</v>
      </c>
      <c r="H911" s="5">
        <v>44</v>
      </c>
      <c r="I911" s="6">
        <v>37296</v>
      </c>
      <c r="J911" s="7">
        <v>117545</v>
      </c>
      <c r="K911" s="8">
        <v>0.06</v>
      </c>
      <c r="L911" s="5" t="s">
        <v>7</v>
      </c>
      <c r="M911" s="5" t="s">
        <v>31</v>
      </c>
      <c r="N911" s="6" t="s">
        <v>17</v>
      </c>
    </row>
    <row r="912" spans="1:14" x14ac:dyDescent="0.25">
      <c r="A912" s="1" t="s">
        <v>1803</v>
      </c>
      <c r="B912" s="1" t="s">
        <v>1804</v>
      </c>
      <c r="C912" s="1" t="s">
        <v>39</v>
      </c>
      <c r="D912" s="1" t="s">
        <v>52</v>
      </c>
      <c r="E912" s="1" t="s">
        <v>22</v>
      </c>
      <c r="F912" s="1" t="s">
        <v>13</v>
      </c>
      <c r="G912" s="1" t="s">
        <v>14</v>
      </c>
      <c r="H912" s="1">
        <v>50</v>
      </c>
      <c r="I912" s="2">
        <v>40983</v>
      </c>
      <c r="J912" s="3">
        <v>117226</v>
      </c>
      <c r="K912" s="4">
        <v>0.08</v>
      </c>
      <c r="L912" s="1" t="s">
        <v>7</v>
      </c>
      <c r="M912" s="1" t="s">
        <v>31</v>
      </c>
      <c r="N912" s="2" t="s">
        <v>17</v>
      </c>
    </row>
    <row r="913" spans="1:14" x14ac:dyDescent="0.25">
      <c r="A913" s="5" t="s">
        <v>1805</v>
      </c>
      <c r="B913" s="5" t="s">
        <v>1806</v>
      </c>
      <c r="C913" s="5" t="s">
        <v>42</v>
      </c>
      <c r="D913" s="5" t="s">
        <v>46</v>
      </c>
      <c r="E913" s="5" t="s">
        <v>36</v>
      </c>
      <c r="F913" s="5" t="s">
        <v>5</v>
      </c>
      <c r="G913" s="5" t="s">
        <v>72</v>
      </c>
      <c r="H913" s="5">
        <v>26</v>
      </c>
      <c r="I913" s="6">
        <v>43489</v>
      </c>
      <c r="J913" s="7">
        <v>55767</v>
      </c>
      <c r="K913" s="8">
        <v>0</v>
      </c>
      <c r="L913" s="5" t="s">
        <v>7</v>
      </c>
      <c r="M913" s="5" t="s">
        <v>31</v>
      </c>
      <c r="N913" s="6" t="s">
        <v>17</v>
      </c>
    </row>
    <row r="914" spans="1:14" x14ac:dyDescent="0.25">
      <c r="A914" s="1" t="s">
        <v>1807</v>
      </c>
      <c r="B914" s="1" t="s">
        <v>1808</v>
      </c>
      <c r="C914" s="1" t="s">
        <v>111</v>
      </c>
      <c r="D914" s="1" t="s">
        <v>35</v>
      </c>
      <c r="E914" s="1" t="s">
        <v>12</v>
      </c>
      <c r="F914" s="1" t="s">
        <v>5</v>
      </c>
      <c r="G914" s="1" t="s">
        <v>23</v>
      </c>
      <c r="H914" s="1">
        <v>29</v>
      </c>
      <c r="I914" s="2">
        <v>42691</v>
      </c>
      <c r="J914" s="3">
        <v>60930</v>
      </c>
      <c r="K914" s="4">
        <v>0</v>
      </c>
      <c r="L914" s="1" t="s">
        <v>7</v>
      </c>
      <c r="M914" s="1" t="s">
        <v>47</v>
      </c>
      <c r="N914" s="2" t="s">
        <v>17</v>
      </c>
    </row>
    <row r="915" spans="1:14" x14ac:dyDescent="0.25">
      <c r="A915" s="5" t="s">
        <v>1809</v>
      </c>
      <c r="B915" s="5" t="s">
        <v>1810</v>
      </c>
      <c r="C915" s="5" t="s">
        <v>20</v>
      </c>
      <c r="D915" s="5" t="s">
        <v>35</v>
      </c>
      <c r="E915" s="5" t="s">
        <v>22</v>
      </c>
      <c r="F915" s="5" t="s">
        <v>5</v>
      </c>
      <c r="G915" s="5" t="s">
        <v>72</v>
      </c>
      <c r="H915" s="5">
        <v>27</v>
      </c>
      <c r="I915" s="6">
        <v>43397</v>
      </c>
      <c r="J915" s="7">
        <v>154973</v>
      </c>
      <c r="K915" s="8">
        <v>0.28999999999999998</v>
      </c>
      <c r="L915" s="5" t="s">
        <v>80</v>
      </c>
      <c r="M915" s="5" t="s">
        <v>205</v>
      </c>
      <c r="N915" s="6" t="s">
        <v>17</v>
      </c>
    </row>
    <row r="916" spans="1:14" x14ac:dyDescent="0.25">
      <c r="A916" s="1" t="s">
        <v>1811</v>
      </c>
      <c r="B916" s="1" t="s">
        <v>1812</v>
      </c>
      <c r="C916" s="1" t="s">
        <v>194</v>
      </c>
      <c r="D916" s="1" t="s">
        <v>3</v>
      </c>
      <c r="E916" s="1" t="s">
        <v>12</v>
      </c>
      <c r="F916" s="1" t="s">
        <v>5</v>
      </c>
      <c r="G916" s="1" t="s">
        <v>14</v>
      </c>
      <c r="H916" s="1">
        <v>33</v>
      </c>
      <c r="I916" s="2">
        <v>43029</v>
      </c>
      <c r="J916" s="3">
        <v>69332</v>
      </c>
      <c r="K916" s="4">
        <v>0</v>
      </c>
      <c r="L916" s="1" t="s">
        <v>7</v>
      </c>
      <c r="M916" s="1" t="s">
        <v>75</v>
      </c>
      <c r="N916" s="2" t="s">
        <v>17</v>
      </c>
    </row>
    <row r="917" spans="1:14" x14ac:dyDescent="0.25">
      <c r="A917" s="5" t="s">
        <v>1813</v>
      </c>
      <c r="B917" s="5" t="s">
        <v>1814</v>
      </c>
      <c r="C917" s="5" t="s">
        <v>55</v>
      </c>
      <c r="D917" s="5" t="s">
        <v>56</v>
      </c>
      <c r="E917" s="5" t="s">
        <v>4</v>
      </c>
      <c r="F917" s="5" t="s">
        <v>5</v>
      </c>
      <c r="G917" s="5" t="s">
        <v>14</v>
      </c>
      <c r="H917" s="5">
        <v>59</v>
      </c>
      <c r="I917" s="6">
        <v>36990</v>
      </c>
      <c r="J917" s="7">
        <v>119699</v>
      </c>
      <c r="K917" s="8">
        <v>0</v>
      </c>
      <c r="L917" s="5" t="s">
        <v>15</v>
      </c>
      <c r="M917" s="5" t="s">
        <v>61</v>
      </c>
      <c r="N917" s="6" t="s">
        <v>17</v>
      </c>
    </row>
    <row r="918" spans="1:14" x14ac:dyDescent="0.25">
      <c r="A918" s="1" t="s">
        <v>1815</v>
      </c>
      <c r="B918" s="1" t="s">
        <v>1816</v>
      </c>
      <c r="C918" s="1" t="s">
        <v>20</v>
      </c>
      <c r="D918" s="1" t="s">
        <v>52</v>
      </c>
      <c r="E918" s="1" t="s">
        <v>22</v>
      </c>
      <c r="F918" s="1" t="s">
        <v>5</v>
      </c>
      <c r="G918" s="1" t="s">
        <v>72</v>
      </c>
      <c r="H918" s="1">
        <v>40</v>
      </c>
      <c r="I918" s="2">
        <v>44094</v>
      </c>
      <c r="J918" s="3">
        <v>198176</v>
      </c>
      <c r="K918" s="4">
        <v>0.17</v>
      </c>
      <c r="L918" s="1" t="s">
        <v>80</v>
      </c>
      <c r="M918" s="1" t="s">
        <v>81</v>
      </c>
      <c r="N918" s="2" t="s">
        <v>17</v>
      </c>
    </row>
    <row r="919" spans="1:14" x14ac:dyDescent="0.25">
      <c r="A919" s="5" t="s">
        <v>1817</v>
      </c>
      <c r="B919" s="5" t="s">
        <v>1818</v>
      </c>
      <c r="C919" s="5" t="s">
        <v>111</v>
      </c>
      <c r="D919" s="5" t="s">
        <v>21</v>
      </c>
      <c r="E919" s="5" t="s">
        <v>4</v>
      </c>
      <c r="F919" s="5" t="s">
        <v>5</v>
      </c>
      <c r="G919" s="5" t="s">
        <v>72</v>
      </c>
      <c r="H919" s="5">
        <v>45</v>
      </c>
      <c r="I919" s="6">
        <v>41127</v>
      </c>
      <c r="J919" s="7">
        <v>58586</v>
      </c>
      <c r="K919" s="8">
        <v>0</v>
      </c>
      <c r="L919" s="5" t="s">
        <v>80</v>
      </c>
      <c r="M919" s="5" t="s">
        <v>205</v>
      </c>
      <c r="N919" s="6" t="s">
        <v>17</v>
      </c>
    </row>
    <row r="920" spans="1:14" x14ac:dyDescent="0.25">
      <c r="A920" s="1" t="s">
        <v>1819</v>
      </c>
      <c r="B920" s="1" t="s">
        <v>1820</v>
      </c>
      <c r="C920" s="1" t="s">
        <v>281</v>
      </c>
      <c r="D920" s="1" t="s">
        <v>35</v>
      </c>
      <c r="E920" s="1" t="s">
        <v>36</v>
      </c>
      <c r="F920" s="1" t="s">
        <v>13</v>
      </c>
      <c r="G920" s="1" t="s">
        <v>14</v>
      </c>
      <c r="H920" s="1">
        <v>38</v>
      </c>
      <c r="I920" s="2">
        <v>40875</v>
      </c>
      <c r="J920" s="3">
        <v>74010</v>
      </c>
      <c r="K920" s="4">
        <v>0</v>
      </c>
      <c r="L920" s="1" t="s">
        <v>7</v>
      </c>
      <c r="M920" s="1" t="s">
        <v>24</v>
      </c>
      <c r="N920" s="2" t="s">
        <v>17</v>
      </c>
    </row>
    <row r="921" spans="1:14" x14ac:dyDescent="0.25">
      <c r="A921" s="5" t="s">
        <v>1821</v>
      </c>
      <c r="B921" s="5" t="s">
        <v>1822</v>
      </c>
      <c r="C921" s="5" t="s">
        <v>281</v>
      </c>
      <c r="D921" s="5" t="s">
        <v>35</v>
      </c>
      <c r="E921" s="5" t="s">
        <v>22</v>
      </c>
      <c r="F921" s="5" t="s">
        <v>13</v>
      </c>
      <c r="G921" s="5" t="s">
        <v>23</v>
      </c>
      <c r="H921" s="5">
        <v>32</v>
      </c>
      <c r="I921" s="6">
        <v>43864</v>
      </c>
      <c r="J921" s="7">
        <v>96598</v>
      </c>
      <c r="K921" s="8">
        <v>0</v>
      </c>
      <c r="L921" s="5" t="s">
        <v>7</v>
      </c>
      <c r="M921" s="5" t="s">
        <v>31</v>
      </c>
      <c r="N921" s="6" t="s">
        <v>17</v>
      </c>
    </row>
    <row r="922" spans="1:14" x14ac:dyDescent="0.25">
      <c r="A922" s="1" t="s">
        <v>1440</v>
      </c>
      <c r="B922" s="1" t="s">
        <v>1823</v>
      </c>
      <c r="C922" s="1" t="s">
        <v>39</v>
      </c>
      <c r="D922" s="1" t="s">
        <v>35</v>
      </c>
      <c r="E922" s="1" t="s">
        <v>22</v>
      </c>
      <c r="F922" s="1" t="s">
        <v>5</v>
      </c>
      <c r="G922" s="1" t="s">
        <v>14</v>
      </c>
      <c r="H922" s="1">
        <v>64</v>
      </c>
      <c r="I922" s="2">
        <v>37762</v>
      </c>
      <c r="J922" s="3">
        <v>106444</v>
      </c>
      <c r="K922" s="4">
        <v>0.05</v>
      </c>
      <c r="L922" s="1" t="s">
        <v>7</v>
      </c>
      <c r="M922" s="1" t="s">
        <v>31</v>
      </c>
      <c r="N922" s="2" t="s">
        <v>17</v>
      </c>
    </row>
    <row r="923" spans="1:14" x14ac:dyDescent="0.25">
      <c r="A923" s="5" t="s">
        <v>1824</v>
      </c>
      <c r="B923" s="5" t="s">
        <v>1825</v>
      </c>
      <c r="C923" s="5" t="s">
        <v>20</v>
      </c>
      <c r="D923" s="5" t="s">
        <v>21</v>
      </c>
      <c r="E923" s="5" t="s">
        <v>36</v>
      </c>
      <c r="F923" s="5" t="s">
        <v>13</v>
      </c>
      <c r="G923" s="5" t="s">
        <v>72</v>
      </c>
      <c r="H923" s="5">
        <v>31</v>
      </c>
      <c r="I923" s="6">
        <v>42957</v>
      </c>
      <c r="J923" s="7">
        <v>156931</v>
      </c>
      <c r="K923" s="8">
        <v>0.28000000000000003</v>
      </c>
      <c r="L923" s="5" t="s">
        <v>7</v>
      </c>
      <c r="M923" s="5" t="s">
        <v>8</v>
      </c>
      <c r="N923" s="6" t="s">
        <v>17</v>
      </c>
    </row>
    <row r="924" spans="1:14" x14ac:dyDescent="0.25">
      <c r="A924" s="1" t="s">
        <v>1826</v>
      </c>
      <c r="B924" s="1" t="s">
        <v>1827</v>
      </c>
      <c r="C924" s="1" t="s">
        <v>20</v>
      </c>
      <c r="D924" s="1" t="s">
        <v>67</v>
      </c>
      <c r="E924" s="1" t="s">
        <v>4</v>
      </c>
      <c r="F924" s="1" t="s">
        <v>5</v>
      </c>
      <c r="G924" s="1" t="s">
        <v>72</v>
      </c>
      <c r="H924" s="1">
        <v>43</v>
      </c>
      <c r="I924" s="2">
        <v>41928</v>
      </c>
      <c r="J924" s="3">
        <v>171360</v>
      </c>
      <c r="K924" s="4">
        <v>0.23</v>
      </c>
      <c r="L924" s="1" t="s">
        <v>80</v>
      </c>
      <c r="M924" s="1" t="s">
        <v>81</v>
      </c>
      <c r="N924" s="2" t="s">
        <v>17</v>
      </c>
    </row>
    <row r="925" spans="1:14" x14ac:dyDescent="0.25">
      <c r="A925" s="5" t="s">
        <v>1828</v>
      </c>
      <c r="B925" s="5" t="s">
        <v>1829</v>
      </c>
      <c r="C925" s="5" t="s">
        <v>118</v>
      </c>
      <c r="D925" s="5" t="s">
        <v>3</v>
      </c>
      <c r="E925" s="5" t="s">
        <v>4</v>
      </c>
      <c r="F925" s="5" t="s">
        <v>5</v>
      </c>
      <c r="G925" s="5" t="s">
        <v>23</v>
      </c>
      <c r="H925" s="5">
        <v>45</v>
      </c>
      <c r="I925" s="6">
        <v>39908</v>
      </c>
      <c r="J925" s="7">
        <v>64505</v>
      </c>
      <c r="K925" s="8">
        <v>0</v>
      </c>
      <c r="L925" s="5" t="s">
        <v>7</v>
      </c>
      <c r="M925" s="5" t="s">
        <v>43</v>
      </c>
      <c r="N925" s="6" t="s">
        <v>17</v>
      </c>
    </row>
    <row r="926" spans="1:14" x14ac:dyDescent="0.25">
      <c r="A926" s="1" t="s">
        <v>1830</v>
      </c>
      <c r="B926" s="1" t="s">
        <v>1831</v>
      </c>
      <c r="C926" s="1" t="s">
        <v>101</v>
      </c>
      <c r="D926" s="1" t="s">
        <v>56</v>
      </c>
      <c r="E926" s="1" t="s">
        <v>22</v>
      </c>
      <c r="F926" s="1" t="s">
        <v>13</v>
      </c>
      <c r="G926" s="1" t="s">
        <v>72</v>
      </c>
      <c r="H926" s="1">
        <v>32</v>
      </c>
      <c r="I926" s="2">
        <v>44478</v>
      </c>
      <c r="J926" s="3">
        <v>102298</v>
      </c>
      <c r="K926" s="4">
        <v>0.13</v>
      </c>
      <c r="L926" s="1" t="s">
        <v>80</v>
      </c>
      <c r="M926" s="1" t="s">
        <v>86</v>
      </c>
      <c r="N926" s="2" t="s">
        <v>17</v>
      </c>
    </row>
    <row r="927" spans="1:14" x14ac:dyDescent="0.25">
      <c r="A927" s="5" t="s">
        <v>1832</v>
      </c>
      <c r="B927" s="5" t="s">
        <v>1833</v>
      </c>
      <c r="C927" s="5" t="s">
        <v>2</v>
      </c>
      <c r="D927" s="5" t="s">
        <v>35</v>
      </c>
      <c r="E927" s="5" t="s">
        <v>36</v>
      </c>
      <c r="F927" s="5" t="s">
        <v>5</v>
      </c>
      <c r="G927" s="5" t="s">
        <v>72</v>
      </c>
      <c r="H927" s="5">
        <v>27</v>
      </c>
      <c r="I927" s="6">
        <v>43721</v>
      </c>
      <c r="J927" s="7">
        <v>133297</v>
      </c>
      <c r="K927" s="8">
        <v>0.13</v>
      </c>
      <c r="L927" s="5" t="s">
        <v>80</v>
      </c>
      <c r="M927" s="5" t="s">
        <v>86</v>
      </c>
      <c r="N927" s="6" t="s">
        <v>17</v>
      </c>
    </row>
    <row r="928" spans="1:14" x14ac:dyDescent="0.25">
      <c r="A928" s="1" t="s">
        <v>1834</v>
      </c>
      <c r="B928" s="1" t="s">
        <v>1835</v>
      </c>
      <c r="C928" s="1" t="s">
        <v>2</v>
      </c>
      <c r="D928" s="1" t="s">
        <v>52</v>
      </c>
      <c r="E928" s="1" t="s">
        <v>22</v>
      </c>
      <c r="F928" s="1" t="s">
        <v>5</v>
      </c>
      <c r="G928" s="1" t="s">
        <v>6</v>
      </c>
      <c r="H928" s="1">
        <v>25</v>
      </c>
      <c r="I928" s="2">
        <v>44272</v>
      </c>
      <c r="J928" s="3">
        <v>155080</v>
      </c>
      <c r="K928" s="4">
        <v>0.1</v>
      </c>
      <c r="L928" s="1" t="s">
        <v>7</v>
      </c>
      <c r="M928" s="1" t="s">
        <v>47</v>
      </c>
      <c r="N928" s="2" t="s">
        <v>17</v>
      </c>
    </row>
    <row r="929" spans="1:14" x14ac:dyDescent="0.25">
      <c r="A929" s="5" t="s">
        <v>1836</v>
      </c>
      <c r="B929" s="5" t="s">
        <v>1837</v>
      </c>
      <c r="C929" s="5" t="s">
        <v>30</v>
      </c>
      <c r="D929" s="5" t="s">
        <v>35</v>
      </c>
      <c r="E929" s="5" t="s">
        <v>22</v>
      </c>
      <c r="F929" s="5" t="s">
        <v>13</v>
      </c>
      <c r="G929" s="5" t="s">
        <v>23</v>
      </c>
      <c r="H929" s="5">
        <v>31</v>
      </c>
      <c r="I929" s="6">
        <v>43325</v>
      </c>
      <c r="J929" s="7">
        <v>81828</v>
      </c>
      <c r="K929" s="8">
        <v>0</v>
      </c>
      <c r="L929" s="5" t="s">
        <v>7</v>
      </c>
      <c r="M929" s="5" t="s">
        <v>43</v>
      </c>
      <c r="N929" s="6" t="s">
        <v>17</v>
      </c>
    </row>
    <row r="930" spans="1:14" x14ac:dyDescent="0.25">
      <c r="A930" s="1" t="s">
        <v>1838</v>
      </c>
      <c r="B930" s="1" t="s">
        <v>1839</v>
      </c>
      <c r="C930" s="1" t="s">
        <v>2</v>
      </c>
      <c r="D930" s="1" t="s">
        <v>67</v>
      </c>
      <c r="E930" s="1" t="s">
        <v>36</v>
      </c>
      <c r="F930" s="1" t="s">
        <v>5</v>
      </c>
      <c r="G930" s="1" t="s">
        <v>14</v>
      </c>
      <c r="H930" s="1">
        <v>65</v>
      </c>
      <c r="I930" s="2">
        <v>36823</v>
      </c>
      <c r="J930" s="3">
        <v>149417</v>
      </c>
      <c r="K930" s="4">
        <v>0.13</v>
      </c>
      <c r="L930" s="1" t="s">
        <v>15</v>
      </c>
      <c r="M930" s="1" t="s">
        <v>121</v>
      </c>
      <c r="N930" s="2" t="s">
        <v>17</v>
      </c>
    </row>
    <row r="931" spans="1:14" x14ac:dyDescent="0.25">
      <c r="A931" s="5" t="s">
        <v>1840</v>
      </c>
      <c r="B931" s="5" t="s">
        <v>1841</v>
      </c>
      <c r="C931" s="5" t="s">
        <v>39</v>
      </c>
      <c r="D931" s="5" t="s">
        <v>35</v>
      </c>
      <c r="E931" s="5" t="s">
        <v>36</v>
      </c>
      <c r="F931" s="5" t="s">
        <v>13</v>
      </c>
      <c r="G931" s="5" t="s">
        <v>72</v>
      </c>
      <c r="H931" s="5">
        <v>50</v>
      </c>
      <c r="I931" s="6">
        <v>41024</v>
      </c>
      <c r="J931" s="7">
        <v>113269</v>
      </c>
      <c r="K931" s="8">
        <v>0.09</v>
      </c>
      <c r="L931" s="5" t="s">
        <v>80</v>
      </c>
      <c r="M931" s="5" t="s">
        <v>205</v>
      </c>
      <c r="N931" s="6" t="s">
        <v>17</v>
      </c>
    </row>
    <row r="932" spans="1:14" x14ac:dyDescent="0.25">
      <c r="A932" s="1" t="s">
        <v>1842</v>
      </c>
      <c r="B932" s="1" t="s">
        <v>1843</v>
      </c>
      <c r="C932" s="1" t="s">
        <v>2</v>
      </c>
      <c r="D932" s="1" t="s">
        <v>3</v>
      </c>
      <c r="E932" s="1" t="s">
        <v>12</v>
      </c>
      <c r="F932" s="1" t="s">
        <v>13</v>
      </c>
      <c r="G932" s="1" t="s">
        <v>14</v>
      </c>
      <c r="H932" s="1">
        <v>46</v>
      </c>
      <c r="I932" s="2">
        <v>43085</v>
      </c>
      <c r="J932" s="3">
        <v>136716</v>
      </c>
      <c r="K932" s="4">
        <v>0.12</v>
      </c>
      <c r="L932" s="1" t="s">
        <v>7</v>
      </c>
      <c r="M932" s="1" t="s">
        <v>47</v>
      </c>
      <c r="N932" s="2" t="s">
        <v>17</v>
      </c>
    </row>
    <row r="933" spans="1:14" x14ac:dyDescent="0.25">
      <c r="A933" s="5" t="s">
        <v>1844</v>
      </c>
      <c r="B933" s="5" t="s">
        <v>1845</v>
      </c>
      <c r="C933" s="5" t="s">
        <v>2</v>
      </c>
      <c r="D933" s="5" t="s">
        <v>35</v>
      </c>
      <c r="E933" s="5" t="s">
        <v>22</v>
      </c>
      <c r="F933" s="5" t="s">
        <v>13</v>
      </c>
      <c r="G933" s="5" t="s">
        <v>72</v>
      </c>
      <c r="H933" s="5">
        <v>54</v>
      </c>
      <c r="I933" s="6">
        <v>40836</v>
      </c>
      <c r="J933" s="7">
        <v>122644</v>
      </c>
      <c r="K933" s="8">
        <v>0.12</v>
      </c>
      <c r="L933" s="5" t="s">
        <v>7</v>
      </c>
      <c r="M933" s="5" t="s">
        <v>47</v>
      </c>
      <c r="N933" s="6" t="s">
        <v>17</v>
      </c>
    </row>
    <row r="934" spans="1:14" x14ac:dyDescent="0.25">
      <c r="A934" s="1" t="s">
        <v>1846</v>
      </c>
      <c r="B934" s="1" t="s">
        <v>1847</v>
      </c>
      <c r="C934" s="1" t="s">
        <v>39</v>
      </c>
      <c r="D934" s="1" t="s">
        <v>35</v>
      </c>
      <c r="E934" s="1" t="s">
        <v>4</v>
      </c>
      <c r="F934" s="1" t="s">
        <v>5</v>
      </c>
      <c r="G934" s="1" t="s">
        <v>14</v>
      </c>
      <c r="H934" s="1">
        <v>50</v>
      </c>
      <c r="I934" s="2">
        <v>36653</v>
      </c>
      <c r="J934" s="3">
        <v>106428</v>
      </c>
      <c r="K934" s="4">
        <v>7.0000000000000007E-2</v>
      </c>
      <c r="L934" s="1" t="s">
        <v>7</v>
      </c>
      <c r="M934" s="1" t="s">
        <v>24</v>
      </c>
      <c r="N934" s="2" t="s">
        <v>17</v>
      </c>
    </row>
    <row r="935" spans="1:14" x14ac:dyDescent="0.25">
      <c r="A935" s="5" t="s">
        <v>1848</v>
      </c>
      <c r="B935" s="5" t="s">
        <v>1849</v>
      </c>
      <c r="C935" s="5" t="s">
        <v>66</v>
      </c>
      <c r="D935" s="5" t="s">
        <v>21</v>
      </c>
      <c r="E935" s="5" t="s">
        <v>36</v>
      </c>
      <c r="F935" s="5" t="s">
        <v>13</v>
      </c>
      <c r="G935" s="5" t="s">
        <v>23</v>
      </c>
      <c r="H935" s="5">
        <v>36</v>
      </c>
      <c r="I935" s="6">
        <v>39830</v>
      </c>
      <c r="J935" s="7">
        <v>238236</v>
      </c>
      <c r="K935" s="8">
        <v>0.31</v>
      </c>
      <c r="L935" s="5" t="s">
        <v>7</v>
      </c>
      <c r="M935" s="5" t="s">
        <v>8</v>
      </c>
      <c r="N935" s="6" t="s">
        <v>17</v>
      </c>
    </row>
    <row r="936" spans="1:14" x14ac:dyDescent="0.25">
      <c r="A936" s="1" t="s">
        <v>1850</v>
      </c>
      <c r="B936" s="1" t="s">
        <v>1851</v>
      </c>
      <c r="C936" s="1" t="s">
        <v>20</v>
      </c>
      <c r="D936" s="1" t="s">
        <v>21</v>
      </c>
      <c r="E936" s="1" t="s">
        <v>36</v>
      </c>
      <c r="F936" s="1" t="s">
        <v>5</v>
      </c>
      <c r="G936" s="1" t="s">
        <v>23</v>
      </c>
      <c r="H936" s="1">
        <v>64</v>
      </c>
      <c r="I936" s="2">
        <v>41264</v>
      </c>
      <c r="J936" s="3">
        <v>153253</v>
      </c>
      <c r="K936" s="4">
        <v>0.24</v>
      </c>
      <c r="L936" s="1" t="s">
        <v>7</v>
      </c>
      <c r="M936" s="1" t="s">
        <v>47</v>
      </c>
      <c r="N936" s="2" t="s">
        <v>17</v>
      </c>
    </row>
    <row r="937" spans="1:14" x14ac:dyDescent="0.25">
      <c r="A937" s="5" t="s">
        <v>1852</v>
      </c>
      <c r="B937" s="5" t="s">
        <v>1853</v>
      </c>
      <c r="C937" s="5" t="s">
        <v>39</v>
      </c>
      <c r="D937" s="5" t="s">
        <v>46</v>
      </c>
      <c r="E937" s="5" t="s">
        <v>12</v>
      </c>
      <c r="F937" s="5" t="s">
        <v>5</v>
      </c>
      <c r="G937" s="5" t="s">
        <v>23</v>
      </c>
      <c r="H937" s="5">
        <v>34</v>
      </c>
      <c r="I937" s="6">
        <v>41915</v>
      </c>
      <c r="J937" s="7">
        <v>103707</v>
      </c>
      <c r="K937" s="8">
        <v>0.09</v>
      </c>
      <c r="L937" s="5" t="s">
        <v>7</v>
      </c>
      <c r="M937" s="5" t="s">
        <v>75</v>
      </c>
      <c r="N937" s="6" t="s">
        <v>17</v>
      </c>
    </row>
    <row r="938" spans="1:14" x14ac:dyDescent="0.25">
      <c r="A938" s="1" t="s">
        <v>1854</v>
      </c>
      <c r="B938" s="1" t="s">
        <v>1855</v>
      </c>
      <c r="C938" s="1" t="s">
        <v>66</v>
      </c>
      <c r="D938" s="1" t="s">
        <v>46</v>
      </c>
      <c r="E938" s="1" t="s">
        <v>22</v>
      </c>
      <c r="F938" s="1" t="s">
        <v>5</v>
      </c>
      <c r="G938" s="1" t="s">
        <v>23</v>
      </c>
      <c r="H938" s="1">
        <v>41</v>
      </c>
      <c r="I938" s="2">
        <v>41130</v>
      </c>
      <c r="J938" s="3">
        <v>245360</v>
      </c>
      <c r="K938" s="4">
        <v>0.37</v>
      </c>
      <c r="L938" s="1" t="s">
        <v>7</v>
      </c>
      <c r="M938" s="1" t="s">
        <v>47</v>
      </c>
      <c r="N938" s="2" t="s">
        <v>17</v>
      </c>
    </row>
    <row r="939" spans="1:14" x14ac:dyDescent="0.25">
      <c r="A939" s="5" t="s">
        <v>1856</v>
      </c>
      <c r="B939" s="5" t="s">
        <v>1857</v>
      </c>
      <c r="C939" s="5" t="s">
        <v>264</v>
      </c>
      <c r="D939" s="5" t="s">
        <v>56</v>
      </c>
      <c r="E939" s="5" t="s">
        <v>22</v>
      </c>
      <c r="F939" s="5" t="s">
        <v>13</v>
      </c>
      <c r="G939" s="5" t="s">
        <v>14</v>
      </c>
      <c r="H939" s="5">
        <v>25</v>
      </c>
      <c r="I939" s="6">
        <v>44385</v>
      </c>
      <c r="J939" s="7">
        <v>67275</v>
      </c>
      <c r="K939" s="8">
        <v>0</v>
      </c>
      <c r="L939" s="5" t="s">
        <v>7</v>
      </c>
      <c r="M939" s="5" t="s">
        <v>75</v>
      </c>
      <c r="N939" s="6" t="s">
        <v>17</v>
      </c>
    </row>
    <row r="940" spans="1:14" x14ac:dyDescent="0.25">
      <c r="A940" s="1" t="s">
        <v>1858</v>
      </c>
      <c r="B940" s="1" t="s">
        <v>1859</v>
      </c>
      <c r="C940" s="1" t="s">
        <v>39</v>
      </c>
      <c r="D940" s="1" t="s">
        <v>3</v>
      </c>
      <c r="E940" s="1" t="s">
        <v>12</v>
      </c>
      <c r="F940" s="1" t="s">
        <v>13</v>
      </c>
      <c r="G940" s="1" t="s">
        <v>14</v>
      </c>
      <c r="H940" s="1">
        <v>45</v>
      </c>
      <c r="I940" s="2">
        <v>42026</v>
      </c>
      <c r="J940" s="3">
        <v>101288</v>
      </c>
      <c r="K940" s="4">
        <v>0.1</v>
      </c>
      <c r="L940" s="1" t="s">
        <v>7</v>
      </c>
      <c r="M940" s="1" t="s">
        <v>31</v>
      </c>
      <c r="N940" s="2" t="s">
        <v>17</v>
      </c>
    </row>
    <row r="941" spans="1:14" x14ac:dyDescent="0.25">
      <c r="A941" s="5" t="s">
        <v>245</v>
      </c>
      <c r="B941" s="5" t="s">
        <v>1860</v>
      </c>
      <c r="C941" s="5" t="s">
        <v>20</v>
      </c>
      <c r="D941" s="5" t="s">
        <v>52</v>
      </c>
      <c r="E941" s="5" t="s">
        <v>22</v>
      </c>
      <c r="F941" s="5" t="s">
        <v>5</v>
      </c>
      <c r="G941" s="5" t="s">
        <v>72</v>
      </c>
      <c r="H941" s="5">
        <v>52</v>
      </c>
      <c r="I941" s="6">
        <v>34209</v>
      </c>
      <c r="J941" s="7">
        <v>177443</v>
      </c>
      <c r="K941" s="8">
        <v>0.25</v>
      </c>
      <c r="L941" s="5" t="s">
        <v>80</v>
      </c>
      <c r="M941" s="5" t="s">
        <v>205</v>
      </c>
      <c r="N941" s="6" t="s">
        <v>17</v>
      </c>
    </row>
    <row r="942" spans="1:14" x14ac:dyDescent="0.25">
      <c r="A942" s="1" t="s">
        <v>1861</v>
      </c>
      <c r="B942" s="1" t="s">
        <v>1862</v>
      </c>
      <c r="C942" s="1" t="s">
        <v>194</v>
      </c>
      <c r="D942" s="1" t="s">
        <v>3</v>
      </c>
      <c r="E942" s="1" t="s">
        <v>12</v>
      </c>
      <c r="F942" s="1" t="s">
        <v>5</v>
      </c>
      <c r="G942" s="1" t="s">
        <v>6</v>
      </c>
      <c r="H942" s="1">
        <v>37</v>
      </c>
      <c r="I942" s="2">
        <v>42487</v>
      </c>
      <c r="J942" s="3">
        <v>91400</v>
      </c>
      <c r="K942" s="4">
        <v>0</v>
      </c>
      <c r="L942" s="1" t="s">
        <v>7</v>
      </c>
      <c r="M942" s="1" t="s">
        <v>24</v>
      </c>
      <c r="N942" s="2" t="s">
        <v>17</v>
      </c>
    </row>
    <row r="943" spans="1:14" x14ac:dyDescent="0.25">
      <c r="A943" s="5" t="s">
        <v>1863</v>
      </c>
      <c r="B943" s="5" t="s">
        <v>1864</v>
      </c>
      <c r="C943" s="5" t="s">
        <v>66</v>
      </c>
      <c r="D943" s="5" t="s">
        <v>52</v>
      </c>
      <c r="E943" s="5" t="s">
        <v>36</v>
      </c>
      <c r="F943" s="5" t="s">
        <v>13</v>
      </c>
      <c r="G943" s="5" t="s">
        <v>72</v>
      </c>
      <c r="H943" s="5">
        <v>44</v>
      </c>
      <c r="I943" s="6">
        <v>39335</v>
      </c>
      <c r="J943" s="7">
        <v>181247</v>
      </c>
      <c r="K943" s="8">
        <v>0.33</v>
      </c>
      <c r="L943" s="5" t="s">
        <v>80</v>
      </c>
      <c r="M943" s="5" t="s">
        <v>205</v>
      </c>
      <c r="N943" s="6" t="s">
        <v>17</v>
      </c>
    </row>
    <row r="944" spans="1:14" x14ac:dyDescent="0.25">
      <c r="A944" s="1" t="s">
        <v>1865</v>
      </c>
      <c r="B944" s="1" t="s">
        <v>1866</v>
      </c>
      <c r="C944" s="1" t="s">
        <v>2</v>
      </c>
      <c r="D944" s="1" t="s">
        <v>52</v>
      </c>
      <c r="E944" s="1" t="s">
        <v>4</v>
      </c>
      <c r="F944" s="1" t="s">
        <v>13</v>
      </c>
      <c r="G944" s="1" t="s">
        <v>6</v>
      </c>
      <c r="H944" s="1">
        <v>42</v>
      </c>
      <c r="I944" s="2">
        <v>37914</v>
      </c>
      <c r="J944" s="3">
        <v>135558</v>
      </c>
      <c r="K944" s="4">
        <v>0.14000000000000001</v>
      </c>
      <c r="L944" s="1" t="s">
        <v>7</v>
      </c>
      <c r="M944" s="1" t="s">
        <v>31</v>
      </c>
      <c r="N944" s="2" t="s">
        <v>17</v>
      </c>
    </row>
    <row r="945" spans="1:14" x14ac:dyDescent="0.25">
      <c r="A945" s="5" t="s">
        <v>1867</v>
      </c>
      <c r="B945" s="5" t="s">
        <v>1328</v>
      </c>
      <c r="C945" s="5" t="s">
        <v>42</v>
      </c>
      <c r="D945" s="5" t="s">
        <v>46</v>
      </c>
      <c r="E945" s="5" t="s">
        <v>22</v>
      </c>
      <c r="F945" s="5" t="s">
        <v>13</v>
      </c>
      <c r="G945" s="5" t="s">
        <v>23</v>
      </c>
      <c r="H945" s="5">
        <v>49</v>
      </c>
      <c r="I945" s="6">
        <v>40894</v>
      </c>
      <c r="J945" s="7">
        <v>56878</v>
      </c>
      <c r="K945" s="8">
        <v>0</v>
      </c>
      <c r="L945" s="5" t="s">
        <v>7</v>
      </c>
      <c r="M945" s="5" t="s">
        <v>8</v>
      </c>
      <c r="N945" s="6" t="s">
        <v>17</v>
      </c>
    </row>
    <row r="946" spans="1:14" x14ac:dyDescent="0.25">
      <c r="A946" s="1" t="s">
        <v>1868</v>
      </c>
      <c r="B946" s="1" t="s">
        <v>1869</v>
      </c>
      <c r="C946" s="1" t="s">
        <v>429</v>
      </c>
      <c r="D946" s="1" t="s">
        <v>3</v>
      </c>
      <c r="E946" s="1" t="s">
        <v>22</v>
      </c>
      <c r="F946" s="1" t="s">
        <v>13</v>
      </c>
      <c r="G946" s="1" t="s">
        <v>14</v>
      </c>
      <c r="H946" s="1">
        <v>34</v>
      </c>
      <c r="I946" s="2">
        <v>43728</v>
      </c>
      <c r="J946" s="3">
        <v>94735</v>
      </c>
      <c r="K946" s="4">
        <v>0</v>
      </c>
      <c r="L946" s="1" t="s">
        <v>15</v>
      </c>
      <c r="M946" s="1" t="s">
        <v>93</v>
      </c>
      <c r="N946" s="2" t="s">
        <v>17</v>
      </c>
    </row>
    <row r="947" spans="1:14" x14ac:dyDescent="0.25">
      <c r="A947" s="5" t="s">
        <v>1870</v>
      </c>
      <c r="B947" s="5" t="s">
        <v>1871</v>
      </c>
      <c r="C947" s="5" t="s">
        <v>111</v>
      </c>
      <c r="D947" s="5" t="s">
        <v>35</v>
      </c>
      <c r="E947" s="5" t="s">
        <v>12</v>
      </c>
      <c r="F947" s="5" t="s">
        <v>13</v>
      </c>
      <c r="G947" s="5" t="s">
        <v>72</v>
      </c>
      <c r="H947" s="5">
        <v>39</v>
      </c>
      <c r="I947" s="6">
        <v>39229</v>
      </c>
      <c r="J947" s="7">
        <v>51234</v>
      </c>
      <c r="K947" s="8">
        <v>0</v>
      </c>
      <c r="L947" s="5" t="s">
        <v>7</v>
      </c>
      <c r="M947" s="5" t="s">
        <v>8</v>
      </c>
      <c r="N947" s="6" t="s">
        <v>17</v>
      </c>
    </row>
    <row r="948" spans="1:14" x14ac:dyDescent="0.25">
      <c r="A948" s="1" t="s">
        <v>1335</v>
      </c>
      <c r="B948" s="1" t="s">
        <v>1872</v>
      </c>
      <c r="C948" s="1" t="s">
        <v>66</v>
      </c>
      <c r="D948" s="1" t="s">
        <v>52</v>
      </c>
      <c r="E948" s="1" t="s">
        <v>22</v>
      </c>
      <c r="F948" s="1" t="s">
        <v>13</v>
      </c>
      <c r="G948" s="1" t="s">
        <v>14</v>
      </c>
      <c r="H948" s="1">
        <v>31</v>
      </c>
      <c r="I948" s="2">
        <v>42018</v>
      </c>
      <c r="J948" s="3">
        <v>230025</v>
      </c>
      <c r="K948" s="4">
        <v>0.34</v>
      </c>
      <c r="L948" s="1" t="s">
        <v>7</v>
      </c>
      <c r="M948" s="1" t="s">
        <v>31</v>
      </c>
      <c r="N948" s="2" t="s">
        <v>17</v>
      </c>
    </row>
    <row r="949" spans="1:14" x14ac:dyDescent="0.25">
      <c r="A949" s="5" t="s">
        <v>1873</v>
      </c>
      <c r="B949" s="5" t="s">
        <v>1874</v>
      </c>
      <c r="C949" s="5" t="s">
        <v>2</v>
      </c>
      <c r="D949" s="5" t="s">
        <v>52</v>
      </c>
      <c r="E949" s="5" t="s">
        <v>22</v>
      </c>
      <c r="F949" s="5" t="s">
        <v>5</v>
      </c>
      <c r="G949" s="5" t="s">
        <v>14</v>
      </c>
      <c r="H949" s="5">
        <v>36</v>
      </c>
      <c r="I949" s="6">
        <v>40248</v>
      </c>
      <c r="J949" s="7">
        <v>134006</v>
      </c>
      <c r="K949" s="8">
        <v>0.13</v>
      </c>
      <c r="L949" s="5" t="s">
        <v>15</v>
      </c>
      <c r="M949" s="5" t="s">
        <v>93</v>
      </c>
      <c r="N949" s="6" t="s">
        <v>17</v>
      </c>
    </row>
    <row r="950" spans="1:14" x14ac:dyDescent="0.25">
      <c r="A950" s="1" t="s">
        <v>1875</v>
      </c>
      <c r="B950" s="1" t="s">
        <v>1876</v>
      </c>
      <c r="C950" s="1" t="s">
        <v>39</v>
      </c>
      <c r="D950" s="1" t="s">
        <v>21</v>
      </c>
      <c r="E950" s="1" t="s">
        <v>36</v>
      </c>
      <c r="F950" s="1" t="s">
        <v>5</v>
      </c>
      <c r="G950" s="1" t="s">
        <v>14</v>
      </c>
      <c r="H950" s="1">
        <v>61</v>
      </c>
      <c r="I950" s="2">
        <v>40092</v>
      </c>
      <c r="J950" s="3">
        <v>103096</v>
      </c>
      <c r="K950" s="4">
        <v>7.0000000000000007E-2</v>
      </c>
      <c r="L950" s="1" t="s">
        <v>15</v>
      </c>
      <c r="M950" s="1" t="s">
        <v>93</v>
      </c>
      <c r="N950" s="2" t="s">
        <v>17</v>
      </c>
    </row>
    <row r="951" spans="1:14" x14ac:dyDescent="0.25">
      <c r="A951" s="5" t="s">
        <v>1877</v>
      </c>
      <c r="B951" s="5" t="s">
        <v>1878</v>
      </c>
      <c r="C951" s="5" t="s">
        <v>42</v>
      </c>
      <c r="D951" s="5" t="s">
        <v>46</v>
      </c>
      <c r="E951" s="5" t="s">
        <v>12</v>
      </c>
      <c r="F951" s="5" t="s">
        <v>13</v>
      </c>
      <c r="G951" s="5" t="s">
        <v>14</v>
      </c>
      <c r="H951" s="5">
        <v>29</v>
      </c>
      <c r="I951" s="6">
        <v>42602</v>
      </c>
      <c r="J951" s="7">
        <v>58703</v>
      </c>
      <c r="K951" s="8">
        <v>0</v>
      </c>
      <c r="L951" s="5" t="s">
        <v>7</v>
      </c>
      <c r="M951" s="5" t="s">
        <v>75</v>
      </c>
      <c r="N951" s="6" t="s">
        <v>17</v>
      </c>
    </row>
    <row r="952" spans="1:14" x14ac:dyDescent="0.25">
      <c r="A952" s="1" t="s">
        <v>1879</v>
      </c>
      <c r="B952" s="1" t="s">
        <v>1880</v>
      </c>
      <c r="C952" s="1" t="s">
        <v>2</v>
      </c>
      <c r="D952" s="1" t="s">
        <v>3</v>
      </c>
      <c r="E952" s="1" t="s">
        <v>22</v>
      </c>
      <c r="F952" s="1" t="s">
        <v>13</v>
      </c>
      <c r="G952" s="1" t="s">
        <v>72</v>
      </c>
      <c r="H952" s="1">
        <v>33</v>
      </c>
      <c r="I952" s="2">
        <v>41267</v>
      </c>
      <c r="J952" s="3">
        <v>132544</v>
      </c>
      <c r="K952" s="4">
        <v>0.1</v>
      </c>
      <c r="L952" s="1" t="s">
        <v>80</v>
      </c>
      <c r="M952" s="1" t="s">
        <v>86</v>
      </c>
      <c r="N952" s="2" t="s">
        <v>17</v>
      </c>
    </row>
    <row r="953" spans="1:14" x14ac:dyDescent="0.25">
      <c r="A953" s="5" t="s">
        <v>1881</v>
      </c>
      <c r="B953" s="5" t="s">
        <v>1882</v>
      </c>
      <c r="C953" s="5" t="s">
        <v>39</v>
      </c>
      <c r="D953" s="5" t="s">
        <v>21</v>
      </c>
      <c r="E953" s="5" t="s">
        <v>12</v>
      </c>
      <c r="F953" s="5" t="s">
        <v>13</v>
      </c>
      <c r="G953" s="5" t="s">
        <v>23</v>
      </c>
      <c r="H953" s="5">
        <v>32</v>
      </c>
      <c r="I953" s="6">
        <v>43936</v>
      </c>
      <c r="J953" s="7">
        <v>126671</v>
      </c>
      <c r="K953" s="8">
        <v>0.09</v>
      </c>
      <c r="L953" s="5" t="s">
        <v>7</v>
      </c>
      <c r="M953" s="5" t="s">
        <v>43</v>
      </c>
      <c r="N953" s="6" t="s">
        <v>17</v>
      </c>
    </row>
    <row r="954" spans="1:14" x14ac:dyDescent="0.25">
      <c r="A954" s="1" t="s">
        <v>1883</v>
      </c>
      <c r="B954" s="1" t="s">
        <v>1884</v>
      </c>
      <c r="C954" s="1" t="s">
        <v>34</v>
      </c>
      <c r="D954" s="1" t="s">
        <v>35</v>
      </c>
      <c r="E954" s="1" t="s">
        <v>4</v>
      </c>
      <c r="F954" s="1" t="s">
        <v>5</v>
      </c>
      <c r="G954" s="1" t="s">
        <v>14</v>
      </c>
      <c r="H954" s="1">
        <v>33</v>
      </c>
      <c r="I954" s="2">
        <v>44218</v>
      </c>
      <c r="J954" s="3">
        <v>56405</v>
      </c>
      <c r="K954" s="4">
        <v>0</v>
      </c>
      <c r="L954" s="1" t="s">
        <v>7</v>
      </c>
      <c r="M954" s="1" t="s">
        <v>24</v>
      </c>
      <c r="N954" s="2" t="s">
        <v>17</v>
      </c>
    </row>
    <row r="955" spans="1:14" x14ac:dyDescent="0.25">
      <c r="A955" s="5" t="s">
        <v>1885</v>
      </c>
      <c r="B955" s="5" t="s">
        <v>1886</v>
      </c>
      <c r="C955" s="5" t="s">
        <v>27</v>
      </c>
      <c r="D955" s="5" t="s">
        <v>3</v>
      </c>
      <c r="E955" s="5" t="s">
        <v>22</v>
      </c>
      <c r="F955" s="5" t="s">
        <v>5</v>
      </c>
      <c r="G955" s="5" t="s">
        <v>14</v>
      </c>
      <c r="H955" s="5">
        <v>36</v>
      </c>
      <c r="I955" s="6">
        <v>41972</v>
      </c>
      <c r="J955" s="7">
        <v>88730</v>
      </c>
      <c r="K955" s="8">
        <v>0.08</v>
      </c>
      <c r="L955" s="5" t="s">
        <v>15</v>
      </c>
      <c r="M955" s="5" t="s">
        <v>16</v>
      </c>
      <c r="N955" s="6" t="s">
        <v>17</v>
      </c>
    </row>
    <row r="956" spans="1:14" x14ac:dyDescent="0.25">
      <c r="A956" s="1" t="s">
        <v>1887</v>
      </c>
      <c r="B956" s="1" t="s">
        <v>1888</v>
      </c>
      <c r="C956" s="1" t="s">
        <v>111</v>
      </c>
      <c r="D956" s="1" t="s">
        <v>21</v>
      </c>
      <c r="E956" s="1" t="s">
        <v>12</v>
      </c>
      <c r="F956" s="1" t="s">
        <v>13</v>
      </c>
      <c r="G956" s="1" t="s">
        <v>72</v>
      </c>
      <c r="H956" s="1">
        <v>39</v>
      </c>
      <c r="I956" s="2">
        <v>39708</v>
      </c>
      <c r="J956" s="3">
        <v>62861</v>
      </c>
      <c r="K956" s="4">
        <v>0</v>
      </c>
      <c r="L956" s="1" t="s">
        <v>7</v>
      </c>
      <c r="M956" s="1" t="s">
        <v>8</v>
      </c>
      <c r="N956" s="2" t="s">
        <v>17</v>
      </c>
    </row>
    <row r="957" spans="1:14" x14ac:dyDescent="0.25">
      <c r="A957" s="5" t="s">
        <v>1889</v>
      </c>
      <c r="B957" s="5" t="s">
        <v>1890</v>
      </c>
      <c r="C957" s="5" t="s">
        <v>20</v>
      </c>
      <c r="D957" s="5" t="s">
        <v>52</v>
      </c>
      <c r="E957" s="5" t="s">
        <v>36</v>
      </c>
      <c r="F957" s="5" t="s">
        <v>5</v>
      </c>
      <c r="G957" s="5" t="s">
        <v>72</v>
      </c>
      <c r="H957" s="5">
        <v>53</v>
      </c>
      <c r="I957" s="6">
        <v>38919</v>
      </c>
      <c r="J957" s="7">
        <v>151246</v>
      </c>
      <c r="K957" s="8">
        <v>0.21</v>
      </c>
      <c r="L957" s="5" t="s">
        <v>80</v>
      </c>
      <c r="M957" s="5" t="s">
        <v>205</v>
      </c>
      <c r="N957" s="6" t="s">
        <v>17</v>
      </c>
    </row>
    <row r="958" spans="1:14" x14ac:dyDescent="0.25">
      <c r="A958" s="1" t="s">
        <v>1891</v>
      </c>
      <c r="B958" s="1" t="s">
        <v>1892</v>
      </c>
      <c r="C958" s="1" t="s">
        <v>2</v>
      </c>
      <c r="D958" s="1" t="s">
        <v>3</v>
      </c>
      <c r="E958" s="1" t="s">
        <v>12</v>
      </c>
      <c r="F958" s="1" t="s">
        <v>5</v>
      </c>
      <c r="G958" s="1" t="s">
        <v>14</v>
      </c>
      <c r="H958" s="1">
        <v>53</v>
      </c>
      <c r="I958" s="2">
        <v>35532</v>
      </c>
      <c r="J958" s="3">
        <v>154388</v>
      </c>
      <c r="K958" s="4">
        <v>0.1</v>
      </c>
      <c r="L958" s="1" t="s">
        <v>7</v>
      </c>
      <c r="M958" s="1" t="s">
        <v>8</v>
      </c>
      <c r="N958" s="2" t="s">
        <v>17</v>
      </c>
    </row>
    <row r="959" spans="1:14" x14ac:dyDescent="0.25">
      <c r="A959" s="5" t="s">
        <v>956</v>
      </c>
      <c r="B959" s="5" t="s">
        <v>1893</v>
      </c>
      <c r="C959" s="5" t="s">
        <v>20</v>
      </c>
      <c r="D959" s="5" t="s">
        <v>52</v>
      </c>
      <c r="E959" s="5" t="s">
        <v>12</v>
      </c>
      <c r="F959" s="5" t="s">
        <v>5</v>
      </c>
      <c r="G959" s="5" t="s">
        <v>23</v>
      </c>
      <c r="H959" s="5">
        <v>54</v>
      </c>
      <c r="I959" s="6">
        <v>34603</v>
      </c>
      <c r="J959" s="7">
        <v>162978</v>
      </c>
      <c r="K959" s="8">
        <v>0.17</v>
      </c>
      <c r="L959" s="5" t="s">
        <v>7</v>
      </c>
      <c r="M959" s="5" t="s">
        <v>43</v>
      </c>
      <c r="N959" s="6">
        <v>38131</v>
      </c>
    </row>
    <row r="960" spans="1:14" x14ac:dyDescent="0.25">
      <c r="A960" s="1" t="s">
        <v>1894</v>
      </c>
      <c r="B960" s="1" t="s">
        <v>1895</v>
      </c>
      <c r="C960" s="1" t="s">
        <v>359</v>
      </c>
      <c r="D960" s="1" t="s">
        <v>3</v>
      </c>
      <c r="E960" s="1" t="s">
        <v>22</v>
      </c>
      <c r="F960" s="1" t="s">
        <v>13</v>
      </c>
      <c r="G960" s="1" t="s">
        <v>72</v>
      </c>
      <c r="H960" s="1">
        <v>55</v>
      </c>
      <c r="I960" s="2">
        <v>34290</v>
      </c>
      <c r="J960" s="3">
        <v>80170</v>
      </c>
      <c r="K960" s="4">
        <v>0</v>
      </c>
      <c r="L960" s="1" t="s">
        <v>7</v>
      </c>
      <c r="M960" s="1" t="s">
        <v>43</v>
      </c>
      <c r="N960" s="2" t="s">
        <v>17</v>
      </c>
    </row>
    <row r="961" spans="1:14" x14ac:dyDescent="0.25">
      <c r="A961" s="5" t="s">
        <v>1158</v>
      </c>
      <c r="B961" s="5" t="s">
        <v>1896</v>
      </c>
      <c r="C961" s="5" t="s">
        <v>30</v>
      </c>
      <c r="D961" s="5" t="s">
        <v>46</v>
      </c>
      <c r="E961" s="5" t="s">
        <v>12</v>
      </c>
      <c r="F961" s="5" t="s">
        <v>5</v>
      </c>
      <c r="G961" s="5" t="s">
        <v>14</v>
      </c>
      <c r="H961" s="5">
        <v>44</v>
      </c>
      <c r="I961" s="6">
        <v>44314</v>
      </c>
      <c r="J961" s="7">
        <v>98520</v>
      </c>
      <c r="K961" s="8">
        <v>0</v>
      </c>
      <c r="L961" s="5" t="s">
        <v>7</v>
      </c>
      <c r="M961" s="5" t="s">
        <v>43</v>
      </c>
      <c r="N961" s="6" t="s">
        <v>17</v>
      </c>
    </row>
    <row r="962" spans="1:14" x14ac:dyDescent="0.25">
      <c r="A962" s="1" t="s">
        <v>1522</v>
      </c>
      <c r="B962" s="1" t="s">
        <v>1897</v>
      </c>
      <c r="C962" s="1" t="s">
        <v>39</v>
      </c>
      <c r="D962" s="1" t="s">
        <v>21</v>
      </c>
      <c r="E962" s="1" t="s">
        <v>12</v>
      </c>
      <c r="F962" s="1" t="s">
        <v>13</v>
      </c>
      <c r="G962" s="1" t="s">
        <v>14</v>
      </c>
      <c r="H962" s="1">
        <v>52</v>
      </c>
      <c r="I962" s="2">
        <v>36523</v>
      </c>
      <c r="J962" s="3">
        <v>116527</v>
      </c>
      <c r="K962" s="4">
        <v>7.0000000000000007E-2</v>
      </c>
      <c r="L962" s="1" t="s">
        <v>7</v>
      </c>
      <c r="M962" s="1" t="s">
        <v>31</v>
      </c>
      <c r="N962" s="2" t="s">
        <v>17</v>
      </c>
    </row>
    <row r="963" spans="1:14" x14ac:dyDescent="0.25">
      <c r="A963" s="5" t="s">
        <v>1685</v>
      </c>
      <c r="B963" s="5" t="s">
        <v>1898</v>
      </c>
      <c r="C963" s="5" t="s">
        <v>20</v>
      </c>
      <c r="D963" s="5" t="s">
        <v>35</v>
      </c>
      <c r="E963" s="5" t="s">
        <v>4</v>
      </c>
      <c r="F963" s="5" t="s">
        <v>13</v>
      </c>
      <c r="G963" s="5" t="s">
        <v>14</v>
      </c>
      <c r="H963" s="5">
        <v>27</v>
      </c>
      <c r="I963" s="6">
        <v>43776</v>
      </c>
      <c r="J963" s="7">
        <v>174607</v>
      </c>
      <c r="K963" s="8">
        <v>0.28999999999999998</v>
      </c>
      <c r="L963" s="5" t="s">
        <v>7</v>
      </c>
      <c r="M963" s="5" t="s">
        <v>75</v>
      </c>
      <c r="N963" s="6" t="s">
        <v>17</v>
      </c>
    </row>
    <row r="964" spans="1:14" x14ac:dyDescent="0.25">
      <c r="A964" s="1" t="s">
        <v>1899</v>
      </c>
      <c r="B964" s="1" t="s">
        <v>1900</v>
      </c>
      <c r="C964" s="1" t="s">
        <v>111</v>
      </c>
      <c r="D964" s="1" t="s">
        <v>46</v>
      </c>
      <c r="E964" s="1" t="s">
        <v>4</v>
      </c>
      <c r="F964" s="1" t="s">
        <v>13</v>
      </c>
      <c r="G964" s="1" t="s">
        <v>72</v>
      </c>
      <c r="H964" s="1">
        <v>58</v>
      </c>
      <c r="I964" s="2">
        <v>38819</v>
      </c>
      <c r="J964" s="3">
        <v>64202</v>
      </c>
      <c r="K964" s="4">
        <v>0</v>
      </c>
      <c r="L964" s="1" t="s">
        <v>7</v>
      </c>
      <c r="M964" s="1" t="s">
        <v>75</v>
      </c>
      <c r="N964" s="2" t="s">
        <v>17</v>
      </c>
    </row>
    <row r="965" spans="1:14" x14ac:dyDescent="0.25">
      <c r="A965" s="5" t="s">
        <v>1121</v>
      </c>
      <c r="B965" s="5" t="s">
        <v>1901</v>
      </c>
      <c r="C965" s="5" t="s">
        <v>111</v>
      </c>
      <c r="D965" s="5" t="s">
        <v>46</v>
      </c>
      <c r="E965" s="5" t="s">
        <v>36</v>
      </c>
      <c r="F965" s="5" t="s">
        <v>13</v>
      </c>
      <c r="G965" s="5" t="s">
        <v>14</v>
      </c>
      <c r="H965" s="5">
        <v>49</v>
      </c>
      <c r="I965" s="6">
        <v>43671</v>
      </c>
      <c r="J965" s="7">
        <v>50883</v>
      </c>
      <c r="K965" s="8">
        <v>0</v>
      </c>
      <c r="L965" s="5" t="s">
        <v>15</v>
      </c>
      <c r="M965" s="5" t="s">
        <v>16</v>
      </c>
      <c r="N965" s="6">
        <v>44257</v>
      </c>
    </row>
    <row r="966" spans="1:14" x14ac:dyDescent="0.25">
      <c r="A966" s="1" t="s">
        <v>1902</v>
      </c>
      <c r="B966" s="1" t="s">
        <v>1903</v>
      </c>
      <c r="C966" s="1" t="s">
        <v>235</v>
      </c>
      <c r="D966" s="1" t="s">
        <v>3</v>
      </c>
      <c r="E966" s="1" t="s">
        <v>22</v>
      </c>
      <c r="F966" s="1" t="s">
        <v>5</v>
      </c>
      <c r="G966" s="1" t="s">
        <v>72</v>
      </c>
      <c r="H966" s="1">
        <v>36</v>
      </c>
      <c r="I966" s="2">
        <v>42677</v>
      </c>
      <c r="J966" s="3">
        <v>94618</v>
      </c>
      <c r="K966" s="4">
        <v>0</v>
      </c>
      <c r="L966" s="1" t="s">
        <v>7</v>
      </c>
      <c r="M966" s="1" t="s">
        <v>75</v>
      </c>
      <c r="N966" s="2" t="s">
        <v>17</v>
      </c>
    </row>
    <row r="967" spans="1:14" x14ac:dyDescent="0.25">
      <c r="A967" s="5" t="s">
        <v>1904</v>
      </c>
      <c r="B967" s="5" t="s">
        <v>1905</v>
      </c>
      <c r="C967" s="5" t="s">
        <v>20</v>
      </c>
      <c r="D967" s="5" t="s">
        <v>67</v>
      </c>
      <c r="E967" s="5" t="s">
        <v>4</v>
      </c>
      <c r="F967" s="5" t="s">
        <v>13</v>
      </c>
      <c r="G967" s="5" t="s">
        <v>23</v>
      </c>
      <c r="H967" s="5">
        <v>26</v>
      </c>
      <c r="I967" s="6">
        <v>43753</v>
      </c>
      <c r="J967" s="7">
        <v>151556</v>
      </c>
      <c r="K967" s="8">
        <v>0.2</v>
      </c>
      <c r="L967" s="5" t="s">
        <v>7</v>
      </c>
      <c r="M967" s="5" t="s">
        <v>43</v>
      </c>
      <c r="N967" s="6" t="s">
        <v>17</v>
      </c>
    </row>
    <row r="968" spans="1:14" x14ac:dyDescent="0.25">
      <c r="A968" s="1" t="s">
        <v>1906</v>
      </c>
      <c r="B968" s="1" t="s">
        <v>1907</v>
      </c>
      <c r="C968" s="1" t="s">
        <v>264</v>
      </c>
      <c r="D968" s="1" t="s">
        <v>56</v>
      </c>
      <c r="E968" s="1" t="s">
        <v>4</v>
      </c>
      <c r="F968" s="1" t="s">
        <v>5</v>
      </c>
      <c r="G968" s="1" t="s">
        <v>14</v>
      </c>
      <c r="H968" s="1">
        <v>37</v>
      </c>
      <c r="I968" s="2">
        <v>43898</v>
      </c>
      <c r="J968" s="3">
        <v>80659</v>
      </c>
      <c r="K968" s="4">
        <v>0</v>
      </c>
      <c r="L968" s="1" t="s">
        <v>7</v>
      </c>
      <c r="M968" s="1" t="s">
        <v>31</v>
      </c>
      <c r="N968" s="2" t="s">
        <v>17</v>
      </c>
    </row>
    <row r="969" spans="1:14" x14ac:dyDescent="0.25">
      <c r="A969" s="5" t="s">
        <v>1908</v>
      </c>
      <c r="B969" s="5" t="s">
        <v>1909</v>
      </c>
      <c r="C969" s="5" t="s">
        <v>20</v>
      </c>
      <c r="D969" s="5" t="s">
        <v>52</v>
      </c>
      <c r="E969" s="5" t="s">
        <v>22</v>
      </c>
      <c r="F969" s="5" t="s">
        <v>13</v>
      </c>
      <c r="G969" s="5" t="s">
        <v>14</v>
      </c>
      <c r="H969" s="5">
        <v>47</v>
      </c>
      <c r="I969" s="6">
        <v>43772</v>
      </c>
      <c r="J969" s="7">
        <v>195385</v>
      </c>
      <c r="K969" s="8">
        <v>0.21</v>
      </c>
      <c r="L969" s="5" t="s">
        <v>15</v>
      </c>
      <c r="M969" s="5" t="s">
        <v>121</v>
      </c>
      <c r="N969" s="6" t="s">
        <v>17</v>
      </c>
    </row>
    <row r="970" spans="1:14" x14ac:dyDescent="0.25">
      <c r="A970" s="1" t="s">
        <v>1910</v>
      </c>
      <c r="B970" s="1" t="s">
        <v>1911</v>
      </c>
      <c r="C970" s="1" t="s">
        <v>317</v>
      </c>
      <c r="D970" s="1" t="s">
        <v>3</v>
      </c>
      <c r="E970" s="1" t="s">
        <v>22</v>
      </c>
      <c r="F970" s="1" t="s">
        <v>13</v>
      </c>
      <c r="G970" s="1" t="s">
        <v>72</v>
      </c>
      <c r="H970" s="1">
        <v>29</v>
      </c>
      <c r="I970" s="2">
        <v>42509</v>
      </c>
      <c r="J970" s="3">
        <v>52693</v>
      </c>
      <c r="K970" s="4">
        <v>0</v>
      </c>
      <c r="L970" s="1" t="s">
        <v>80</v>
      </c>
      <c r="M970" s="1" t="s">
        <v>86</v>
      </c>
      <c r="N970" s="2" t="s">
        <v>17</v>
      </c>
    </row>
    <row r="971" spans="1:14" x14ac:dyDescent="0.25">
      <c r="A971" s="5" t="s">
        <v>1912</v>
      </c>
      <c r="B971" s="5" t="s">
        <v>1913</v>
      </c>
      <c r="C971" s="5" t="s">
        <v>472</v>
      </c>
      <c r="D971" s="5" t="s">
        <v>3</v>
      </c>
      <c r="E971" s="5" t="s">
        <v>4</v>
      </c>
      <c r="F971" s="5" t="s">
        <v>5</v>
      </c>
      <c r="G971" s="5" t="s">
        <v>23</v>
      </c>
      <c r="H971" s="5">
        <v>58</v>
      </c>
      <c r="I971" s="6">
        <v>42486</v>
      </c>
      <c r="J971" s="7">
        <v>72045</v>
      </c>
      <c r="K971" s="8">
        <v>0</v>
      </c>
      <c r="L971" s="5" t="s">
        <v>7</v>
      </c>
      <c r="M971" s="5" t="s">
        <v>31</v>
      </c>
      <c r="N971" s="6" t="s">
        <v>17</v>
      </c>
    </row>
    <row r="972" spans="1:14" x14ac:dyDescent="0.25">
      <c r="A972" s="1" t="s">
        <v>1914</v>
      </c>
      <c r="B972" s="1" t="s">
        <v>1915</v>
      </c>
      <c r="C972" s="1" t="s">
        <v>111</v>
      </c>
      <c r="D972" s="1" t="s">
        <v>67</v>
      </c>
      <c r="E972" s="1" t="s">
        <v>12</v>
      </c>
      <c r="F972" s="1" t="s">
        <v>13</v>
      </c>
      <c r="G972" s="1" t="s">
        <v>72</v>
      </c>
      <c r="H972" s="1">
        <v>47</v>
      </c>
      <c r="I972" s="2">
        <v>38684</v>
      </c>
      <c r="J972" s="3">
        <v>62749</v>
      </c>
      <c r="K972" s="4">
        <v>0</v>
      </c>
      <c r="L972" s="1" t="s">
        <v>80</v>
      </c>
      <c r="M972" s="1" t="s">
        <v>81</v>
      </c>
      <c r="N972" s="2" t="s">
        <v>17</v>
      </c>
    </row>
    <row r="973" spans="1:14" x14ac:dyDescent="0.25">
      <c r="A973" s="5" t="s">
        <v>1916</v>
      </c>
      <c r="B973" s="5" t="s">
        <v>1917</v>
      </c>
      <c r="C973" s="5" t="s">
        <v>2</v>
      </c>
      <c r="D973" s="5" t="s">
        <v>67</v>
      </c>
      <c r="E973" s="5" t="s">
        <v>22</v>
      </c>
      <c r="F973" s="5" t="s">
        <v>13</v>
      </c>
      <c r="G973" s="5" t="s">
        <v>14</v>
      </c>
      <c r="H973" s="5">
        <v>52</v>
      </c>
      <c r="I973" s="6">
        <v>43255</v>
      </c>
      <c r="J973" s="7">
        <v>154884</v>
      </c>
      <c r="K973" s="8">
        <v>0.1</v>
      </c>
      <c r="L973" s="5" t="s">
        <v>15</v>
      </c>
      <c r="M973" s="5" t="s">
        <v>61</v>
      </c>
      <c r="N973" s="6" t="s">
        <v>17</v>
      </c>
    </row>
    <row r="974" spans="1:14" x14ac:dyDescent="0.25">
      <c r="A974" s="1" t="s">
        <v>1918</v>
      </c>
      <c r="B974" s="1" t="s">
        <v>1919</v>
      </c>
      <c r="C974" s="1" t="s">
        <v>235</v>
      </c>
      <c r="D974" s="1" t="s">
        <v>3</v>
      </c>
      <c r="E974" s="1" t="s">
        <v>4</v>
      </c>
      <c r="F974" s="1" t="s">
        <v>13</v>
      </c>
      <c r="G974" s="1" t="s">
        <v>23</v>
      </c>
      <c r="H974" s="1">
        <v>61</v>
      </c>
      <c r="I974" s="2">
        <v>42437</v>
      </c>
      <c r="J974" s="3">
        <v>96566</v>
      </c>
      <c r="K974" s="4">
        <v>0</v>
      </c>
      <c r="L974" s="1" t="s">
        <v>7</v>
      </c>
      <c r="M974" s="1" t="s">
        <v>75</v>
      </c>
      <c r="N974" s="2" t="s">
        <v>17</v>
      </c>
    </row>
    <row r="975" spans="1:14" x14ac:dyDescent="0.25">
      <c r="A975" s="5" t="s">
        <v>1920</v>
      </c>
      <c r="B975" s="5" t="s">
        <v>1921</v>
      </c>
      <c r="C975" s="5" t="s">
        <v>317</v>
      </c>
      <c r="D975" s="5" t="s">
        <v>3</v>
      </c>
      <c r="E975" s="5" t="s">
        <v>4</v>
      </c>
      <c r="F975" s="5" t="s">
        <v>13</v>
      </c>
      <c r="G975" s="5" t="s">
        <v>72</v>
      </c>
      <c r="H975" s="5">
        <v>45</v>
      </c>
      <c r="I975" s="6">
        <v>37126</v>
      </c>
      <c r="J975" s="7">
        <v>54994</v>
      </c>
      <c r="K975" s="8">
        <v>0</v>
      </c>
      <c r="L975" s="5" t="s">
        <v>7</v>
      </c>
      <c r="M975" s="5" t="s">
        <v>75</v>
      </c>
      <c r="N975" s="6" t="s">
        <v>17</v>
      </c>
    </row>
    <row r="976" spans="1:14" x14ac:dyDescent="0.25">
      <c r="A976" s="1" t="s">
        <v>1922</v>
      </c>
      <c r="B976" s="1" t="s">
        <v>1923</v>
      </c>
      <c r="C976" s="1" t="s">
        <v>472</v>
      </c>
      <c r="D976" s="1" t="s">
        <v>3</v>
      </c>
      <c r="E976" s="1" t="s">
        <v>36</v>
      </c>
      <c r="F976" s="1" t="s">
        <v>5</v>
      </c>
      <c r="G976" s="1" t="s">
        <v>23</v>
      </c>
      <c r="H976" s="1">
        <v>40</v>
      </c>
      <c r="I976" s="2">
        <v>40944</v>
      </c>
      <c r="J976" s="3">
        <v>61523</v>
      </c>
      <c r="K976" s="4">
        <v>0</v>
      </c>
      <c r="L976" s="1" t="s">
        <v>7</v>
      </c>
      <c r="M976" s="1" t="s">
        <v>75</v>
      </c>
      <c r="N976" s="2" t="s">
        <v>17</v>
      </c>
    </row>
    <row r="977" spans="1:14" x14ac:dyDescent="0.25">
      <c r="A977" s="5" t="s">
        <v>1924</v>
      </c>
      <c r="B977" s="5" t="s">
        <v>1925</v>
      </c>
      <c r="C977" s="5" t="s">
        <v>66</v>
      </c>
      <c r="D977" s="5" t="s">
        <v>52</v>
      </c>
      <c r="E977" s="5" t="s">
        <v>36</v>
      </c>
      <c r="F977" s="5" t="s">
        <v>13</v>
      </c>
      <c r="G977" s="5" t="s">
        <v>6</v>
      </c>
      <c r="H977" s="5">
        <v>45</v>
      </c>
      <c r="I977" s="6">
        <v>40524</v>
      </c>
      <c r="J977" s="7">
        <v>190512</v>
      </c>
      <c r="K977" s="8">
        <v>0.32</v>
      </c>
      <c r="L977" s="5" t="s">
        <v>7</v>
      </c>
      <c r="M977" s="5" t="s">
        <v>75</v>
      </c>
      <c r="N977" s="6" t="s">
        <v>17</v>
      </c>
    </row>
    <row r="978" spans="1:14" x14ac:dyDescent="0.25">
      <c r="A978" s="1" t="s">
        <v>1926</v>
      </c>
      <c r="B978" s="1" t="s">
        <v>1927</v>
      </c>
      <c r="C978" s="1" t="s">
        <v>55</v>
      </c>
      <c r="D978" s="1" t="s">
        <v>56</v>
      </c>
      <c r="E978" s="1" t="s">
        <v>22</v>
      </c>
      <c r="F978" s="1" t="s">
        <v>5</v>
      </c>
      <c r="G978" s="1" t="s">
        <v>14</v>
      </c>
      <c r="H978" s="1">
        <v>37</v>
      </c>
      <c r="I978" s="2">
        <v>41318</v>
      </c>
      <c r="J978" s="3">
        <v>124827</v>
      </c>
      <c r="K978" s="4">
        <v>0</v>
      </c>
      <c r="L978" s="1" t="s">
        <v>15</v>
      </c>
      <c r="M978" s="1" t="s">
        <v>93</v>
      </c>
      <c r="N978" s="2" t="s">
        <v>17</v>
      </c>
    </row>
    <row r="979" spans="1:14" x14ac:dyDescent="0.25">
      <c r="A979" s="5" t="s">
        <v>795</v>
      </c>
      <c r="B979" s="5" t="s">
        <v>1928</v>
      </c>
      <c r="C979" s="5" t="s">
        <v>39</v>
      </c>
      <c r="D979" s="5" t="s">
        <v>46</v>
      </c>
      <c r="E979" s="5" t="s">
        <v>12</v>
      </c>
      <c r="F979" s="5" t="s">
        <v>13</v>
      </c>
      <c r="G979" s="5" t="s">
        <v>23</v>
      </c>
      <c r="H979" s="5">
        <v>57</v>
      </c>
      <c r="I979" s="6">
        <v>43484</v>
      </c>
      <c r="J979" s="7">
        <v>101577</v>
      </c>
      <c r="K979" s="8">
        <v>0.05</v>
      </c>
      <c r="L979" s="5" t="s">
        <v>7</v>
      </c>
      <c r="M979" s="5" t="s">
        <v>24</v>
      </c>
      <c r="N979" s="6" t="s">
        <v>17</v>
      </c>
    </row>
    <row r="980" spans="1:14" x14ac:dyDescent="0.25">
      <c r="A980" s="1" t="s">
        <v>1929</v>
      </c>
      <c r="B980" s="1" t="s">
        <v>1930</v>
      </c>
      <c r="C980" s="1" t="s">
        <v>39</v>
      </c>
      <c r="D980" s="1" t="s">
        <v>46</v>
      </c>
      <c r="E980" s="1" t="s">
        <v>12</v>
      </c>
      <c r="F980" s="1" t="s">
        <v>5</v>
      </c>
      <c r="G980" s="1" t="s">
        <v>72</v>
      </c>
      <c r="H980" s="1">
        <v>44</v>
      </c>
      <c r="I980" s="2">
        <v>38642</v>
      </c>
      <c r="J980" s="3">
        <v>105223</v>
      </c>
      <c r="K980" s="4">
        <v>0.1</v>
      </c>
      <c r="L980" s="1" t="s">
        <v>7</v>
      </c>
      <c r="M980" s="1" t="s">
        <v>31</v>
      </c>
      <c r="N980" s="2" t="s">
        <v>17</v>
      </c>
    </row>
    <row r="981" spans="1:14" x14ac:dyDescent="0.25">
      <c r="A981" s="5" t="s">
        <v>1601</v>
      </c>
      <c r="B981" s="5" t="s">
        <v>1931</v>
      </c>
      <c r="C981" s="5" t="s">
        <v>429</v>
      </c>
      <c r="D981" s="5" t="s">
        <v>3</v>
      </c>
      <c r="E981" s="5" t="s">
        <v>36</v>
      </c>
      <c r="F981" s="5" t="s">
        <v>13</v>
      </c>
      <c r="G981" s="5" t="s">
        <v>72</v>
      </c>
      <c r="H981" s="5">
        <v>48</v>
      </c>
      <c r="I981" s="6">
        <v>39635</v>
      </c>
      <c r="J981" s="7">
        <v>94815</v>
      </c>
      <c r="K981" s="8">
        <v>0</v>
      </c>
      <c r="L981" s="5" t="s">
        <v>7</v>
      </c>
      <c r="M981" s="5" t="s">
        <v>24</v>
      </c>
      <c r="N981" s="6" t="s">
        <v>17</v>
      </c>
    </row>
    <row r="982" spans="1:14" x14ac:dyDescent="0.25">
      <c r="A982" s="1" t="s">
        <v>1932</v>
      </c>
      <c r="B982" s="1" t="s">
        <v>1933</v>
      </c>
      <c r="C982" s="1" t="s">
        <v>39</v>
      </c>
      <c r="D982" s="1" t="s">
        <v>46</v>
      </c>
      <c r="E982" s="1" t="s">
        <v>22</v>
      </c>
      <c r="F982" s="1" t="s">
        <v>5</v>
      </c>
      <c r="G982" s="1" t="s">
        <v>14</v>
      </c>
      <c r="H982" s="1">
        <v>25</v>
      </c>
      <c r="I982" s="2">
        <v>44545</v>
      </c>
      <c r="J982" s="3">
        <v>114893</v>
      </c>
      <c r="K982" s="4">
        <v>0.06</v>
      </c>
      <c r="L982" s="1" t="s">
        <v>15</v>
      </c>
      <c r="M982" s="1" t="s">
        <v>121</v>
      </c>
      <c r="N982" s="2" t="s">
        <v>17</v>
      </c>
    </row>
    <row r="983" spans="1:14" x14ac:dyDescent="0.25">
      <c r="A983" s="5" t="s">
        <v>1934</v>
      </c>
      <c r="B983" s="5" t="s">
        <v>1935</v>
      </c>
      <c r="C983" s="5" t="s">
        <v>30</v>
      </c>
      <c r="D983" s="5" t="s">
        <v>67</v>
      </c>
      <c r="E983" s="5" t="s">
        <v>22</v>
      </c>
      <c r="F983" s="5" t="s">
        <v>5</v>
      </c>
      <c r="G983" s="5" t="s">
        <v>72</v>
      </c>
      <c r="H983" s="5">
        <v>35</v>
      </c>
      <c r="I983" s="6">
        <v>42745</v>
      </c>
      <c r="J983" s="7">
        <v>80622</v>
      </c>
      <c r="K983" s="8">
        <v>0</v>
      </c>
      <c r="L983" s="5" t="s">
        <v>7</v>
      </c>
      <c r="M983" s="5" t="s">
        <v>47</v>
      </c>
      <c r="N983" s="6" t="s">
        <v>17</v>
      </c>
    </row>
    <row r="984" spans="1:14" x14ac:dyDescent="0.25">
      <c r="A984" s="1" t="s">
        <v>114</v>
      </c>
      <c r="B984" s="1" t="s">
        <v>1936</v>
      </c>
      <c r="C984" s="1" t="s">
        <v>66</v>
      </c>
      <c r="D984" s="1" t="s">
        <v>3</v>
      </c>
      <c r="E984" s="1" t="s">
        <v>22</v>
      </c>
      <c r="F984" s="1" t="s">
        <v>5</v>
      </c>
      <c r="G984" s="1" t="s">
        <v>14</v>
      </c>
      <c r="H984" s="1">
        <v>57</v>
      </c>
      <c r="I984" s="2">
        <v>42685</v>
      </c>
      <c r="J984" s="3">
        <v>246589</v>
      </c>
      <c r="K984" s="4">
        <v>0.33</v>
      </c>
      <c r="L984" s="1" t="s">
        <v>7</v>
      </c>
      <c r="M984" s="1" t="s">
        <v>31</v>
      </c>
      <c r="N984" s="2">
        <v>42820</v>
      </c>
    </row>
    <row r="985" spans="1:14" x14ac:dyDescent="0.25">
      <c r="A985" s="5" t="s">
        <v>1937</v>
      </c>
      <c r="B985" s="5" t="s">
        <v>1938</v>
      </c>
      <c r="C985" s="5" t="s">
        <v>39</v>
      </c>
      <c r="D985" s="5" t="s">
        <v>67</v>
      </c>
      <c r="E985" s="5" t="s">
        <v>22</v>
      </c>
      <c r="F985" s="5" t="s">
        <v>13</v>
      </c>
      <c r="G985" s="5" t="s">
        <v>14</v>
      </c>
      <c r="H985" s="5">
        <v>49</v>
      </c>
      <c r="I985" s="6">
        <v>43240</v>
      </c>
      <c r="J985" s="7">
        <v>119397</v>
      </c>
      <c r="K985" s="8">
        <v>0.09</v>
      </c>
      <c r="L985" s="5" t="s">
        <v>15</v>
      </c>
      <c r="M985" s="5" t="s">
        <v>93</v>
      </c>
      <c r="N985" s="6">
        <v>43538</v>
      </c>
    </row>
    <row r="986" spans="1:14" x14ac:dyDescent="0.25">
      <c r="A986" s="1" t="s">
        <v>1939</v>
      </c>
      <c r="B986" s="1" t="s">
        <v>1940</v>
      </c>
      <c r="C986" s="1" t="s">
        <v>20</v>
      </c>
      <c r="D986" s="1" t="s">
        <v>35</v>
      </c>
      <c r="E986" s="1" t="s">
        <v>36</v>
      </c>
      <c r="F986" s="1" t="s">
        <v>5</v>
      </c>
      <c r="G986" s="1" t="s">
        <v>14</v>
      </c>
      <c r="H986" s="1">
        <v>25</v>
      </c>
      <c r="I986" s="2">
        <v>44549</v>
      </c>
      <c r="J986" s="3">
        <v>150666</v>
      </c>
      <c r="K986" s="4">
        <v>0.23</v>
      </c>
      <c r="L986" s="1" t="s">
        <v>15</v>
      </c>
      <c r="M986" s="1" t="s">
        <v>121</v>
      </c>
      <c r="N986" s="2" t="s">
        <v>17</v>
      </c>
    </row>
    <row r="987" spans="1:14" x14ac:dyDescent="0.25">
      <c r="A987" s="5" t="s">
        <v>1941</v>
      </c>
      <c r="B987" s="5" t="s">
        <v>1942</v>
      </c>
      <c r="C987" s="5" t="s">
        <v>2</v>
      </c>
      <c r="D987" s="5" t="s">
        <v>3</v>
      </c>
      <c r="E987" s="5" t="s">
        <v>4</v>
      </c>
      <c r="F987" s="5" t="s">
        <v>5</v>
      </c>
      <c r="G987" s="5" t="s">
        <v>23</v>
      </c>
      <c r="H987" s="5">
        <v>46</v>
      </c>
      <c r="I987" s="6">
        <v>37265</v>
      </c>
      <c r="J987" s="7">
        <v>148035</v>
      </c>
      <c r="K987" s="8">
        <v>0.14000000000000001</v>
      </c>
      <c r="L987" s="5" t="s">
        <v>7</v>
      </c>
      <c r="M987" s="5" t="s">
        <v>31</v>
      </c>
      <c r="N987" s="6" t="s">
        <v>17</v>
      </c>
    </row>
    <row r="988" spans="1:14" x14ac:dyDescent="0.25">
      <c r="A988" s="1" t="s">
        <v>192</v>
      </c>
      <c r="B988" s="1" t="s">
        <v>1943</v>
      </c>
      <c r="C988" s="1" t="s">
        <v>20</v>
      </c>
      <c r="D988" s="1" t="s">
        <v>21</v>
      </c>
      <c r="E988" s="1" t="s">
        <v>36</v>
      </c>
      <c r="F988" s="1" t="s">
        <v>13</v>
      </c>
      <c r="G988" s="1" t="s">
        <v>14</v>
      </c>
      <c r="H988" s="1">
        <v>60</v>
      </c>
      <c r="I988" s="2">
        <v>42891</v>
      </c>
      <c r="J988" s="3">
        <v>158898</v>
      </c>
      <c r="K988" s="4">
        <v>0.18</v>
      </c>
      <c r="L988" s="1" t="s">
        <v>7</v>
      </c>
      <c r="M988" s="1" t="s">
        <v>43</v>
      </c>
      <c r="N988" s="2" t="s">
        <v>17</v>
      </c>
    </row>
    <row r="989" spans="1:14" x14ac:dyDescent="0.25">
      <c r="A989" s="5" t="s">
        <v>1944</v>
      </c>
      <c r="B989" s="5" t="s">
        <v>1945</v>
      </c>
      <c r="C989" s="5" t="s">
        <v>162</v>
      </c>
      <c r="D989" s="5" t="s">
        <v>56</v>
      </c>
      <c r="E989" s="5" t="s">
        <v>36</v>
      </c>
      <c r="F989" s="5" t="s">
        <v>5</v>
      </c>
      <c r="G989" s="5" t="s">
        <v>14</v>
      </c>
      <c r="H989" s="5">
        <v>45</v>
      </c>
      <c r="I989" s="6">
        <v>40967</v>
      </c>
      <c r="J989" s="7">
        <v>89659</v>
      </c>
      <c r="K989" s="8">
        <v>0</v>
      </c>
      <c r="L989" s="5" t="s">
        <v>15</v>
      </c>
      <c r="M989" s="5" t="s">
        <v>93</v>
      </c>
      <c r="N989" s="6" t="s">
        <v>17</v>
      </c>
    </row>
    <row r="990" spans="1:14" x14ac:dyDescent="0.25">
      <c r="A990" s="1" t="s">
        <v>1946</v>
      </c>
      <c r="B990" s="1" t="s">
        <v>1947</v>
      </c>
      <c r="C990" s="1" t="s">
        <v>20</v>
      </c>
      <c r="D990" s="1" t="s">
        <v>35</v>
      </c>
      <c r="E990" s="1" t="s">
        <v>22</v>
      </c>
      <c r="F990" s="1" t="s">
        <v>5</v>
      </c>
      <c r="G990" s="1" t="s">
        <v>23</v>
      </c>
      <c r="H990" s="1">
        <v>39</v>
      </c>
      <c r="I990" s="2">
        <v>39201</v>
      </c>
      <c r="J990" s="3">
        <v>171487</v>
      </c>
      <c r="K990" s="4">
        <v>0.23</v>
      </c>
      <c r="L990" s="1" t="s">
        <v>7</v>
      </c>
      <c r="M990" s="1" t="s">
        <v>31</v>
      </c>
      <c r="N990" s="2" t="s">
        <v>17</v>
      </c>
    </row>
    <row r="991" spans="1:14" x14ac:dyDescent="0.25">
      <c r="A991" s="5" t="s">
        <v>1948</v>
      </c>
      <c r="B991" s="5" t="s">
        <v>1949</v>
      </c>
      <c r="C991" s="5" t="s">
        <v>66</v>
      </c>
      <c r="D991" s="5" t="s">
        <v>35</v>
      </c>
      <c r="E991" s="5" t="s">
        <v>12</v>
      </c>
      <c r="F991" s="5" t="s">
        <v>5</v>
      </c>
      <c r="G991" s="5" t="s">
        <v>72</v>
      </c>
      <c r="H991" s="5">
        <v>43</v>
      </c>
      <c r="I991" s="6">
        <v>42603</v>
      </c>
      <c r="J991" s="7">
        <v>258498</v>
      </c>
      <c r="K991" s="8">
        <v>0.35</v>
      </c>
      <c r="L991" s="5" t="s">
        <v>7</v>
      </c>
      <c r="M991" s="5" t="s">
        <v>75</v>
      </c>
      <c r="N991" s="6" t="s">
        <v>17</v>
      </c>
    </row>
    <row r="992" spans="1:14" x14ac:dyDescent="0.25">
      <c r="A992" s="1" t="s">
        <v>1950</v>
      </c>
      <c r="B992" s="1" t="s">
        <v>1951</v>
      </c>
      <c r="C992" s="1" t="s">
        <v>2</v>
      </c>
      <c r="D992" s="1" t="s">
        <v>3</v>
      </c>
      <c r="E992" s="1" t="s">
        <v>4</v>
      </c>
      <c r="F992" s="1" t="s">
        <v>13</v>
      </c>
      <c r="G992" s="1" t="s">
        <v>14</v>
      </c>
      <c r="H992" s="1">
        <v>37</v>
      </c>
      <c r="I992" s="2">
        <v>40511</v>
      </c>
      <c r="J992" s="3">
        <v>146961</v>
      </c>
      <c r="K992" s="4">
        <v>0.11</v>
      </c>
      <c r="L992" s="1" t="s">
        <v>7</v>
      </c>
      <c r="M992" s="1" t="s">
        <v>75</v>
      </c>
      <c r="N992" s="2" t="s">
        <v>17</v>
      </c>
    </row>
    <row r="993" spans="1:14" x14ac:dyDescent="0.25">
      <c r="A993" s="5" t="s">
        <v>1952</v>
      </c>
      <c r="B993" s="5" t="s">
        <v>1953</v>
      </c>
      <c r="C993" s="5" t="s">
        <v>130</v>
      </c>
      <c r="D993" s="5" t="s">
        <v>52</v>
      </c>
      <c r="E993" s="5" t="s">
        <v>4</v>
      </c>
      <c r="F993" s="5" t="s">
        <v>13</v>
      </c>
      <c r="G993" s="5" t="s">
        <v>72</v>
      </c>
      <c r="H993" s="5">
        <v>48</v>
      </c>
      <c r="I993" s="6">
        <v>35907</v>
      </c>
      <c r="J993" s="7">
        <v>85369</v>
      </c>
      <c r="K993" s="8">
        <v>0</v>
      </c>
      <c r="L993" s="5" t="s">
        <v>80</v>
      </c>
      <c r="M993" s="5" t="s">
        <v>81</v>
      </c>
      <c r="N993" s="6">
        <v>38318</v>
      </c>
    </row>
    <row r="994" spans="1:14" x14ac:dyDescent="0.25">
      <c r="A994" s="1" t="s">
        <v>937</v>
      </c>
      <c r="B994" s="1" t="s">
        <v>1954</v>
      </c>
      <c r="C994" s="1" t="s">
        <v>11</v>
      </c>
      <c r="D994" s="1" t="s">
        <v>3</v>
      </c>
      <c r="E994" s="1" t="s">
        <v>12</v>
      </c>
      <c r="F994" s="1" t="s">
        <v>13</v>
      </c>
      <c r="G994" s="1" t="s">
        <v>23</v>
      </c>
      <c r="H994" s="1">
        <v>30</v>
      </c>
      <c r="I994" s="2">
        <v>42169</v>
      </c>
      <c r="J994" s="3">
        <v>67489</v>
      </c>
      <c r="K994" s="4">
        <v>0</v>
      </c>
      <c r="L994" s="1" t="s">
        <v>7</v>
      </c>
      <c r="M994" s="1" t="s">
        <v>24</v>
      </c>
      <c r="N994" s="2" t="s">
        <v>17</v>
      </c>
    </row>
    <row r="995" spans="1:14" x14ac:dyDescent="0.25">
      <c r="A995" s="5" t="s">
        <v>1955</v>
      </c>
      <c r="B995" s="5" t="s">
        <v>1956</v>
      </c>
      <c r="C995" s="5" t="s">
        <v>20</v>
      </c>
      <c r="D995" s="5" t="s">
        <v>3</v>
      </c>
      <c r="E995" s="5" t="s">
        <v>12</v>
      </c>
      <c r="F995" s="5" t="s">
        <v>5</v>
      </c>
      <c r="G995" s="5" t="s">
        <v>23</v>
      </c>
      <c r="H995" s="5">
        <v>46</v>
      </c>
      <c r="I995" s="6">
        <v>43379</v>
      </c>
      <c r="J995" s="7">
        <v>166259</v>
      </c>
      <c r="K995" s="8">
        <v>0.17</v>
      </c>
      <c r="L995" s="5" t="s">
        <v>7</v>
      </c>
      <c r="M995" s="5" t="s">
        <v>24</v>
      </c>
      <c r="N995" s="6" t="s">
        <v>17</v>
      </c>
    </row>
    <row r="996" spans="1:14" x14ac:dyDescent="0.25">
      <c r="A996" s="1" t="s">
        <v>1957</v>
      </c>
      <c r="B996" s="1" t="s">
        <v>1958</v>
      </c>
      <c r="C996" s="1" t="s">
        <v>317</v>
      </c>
      <c r="D996" s="1" t="s">
        <v>3</v>
      </c>
      <c r="E996" s="1" t="s">
        <v>36</v>
      </c>
      <c r="F996" s="1" t="s">
        <v>5</v>
      </c>
      <c r="G996" s="1" t="s">
        <v>14</v>
      </c>
      <c r="H996" s="1">
        <v>55</v>
      </c>
      <c r="I996" s="2">
        <v>39820</v>
      </c>
      <c r="J996" s="3">
        <v>47032</v>
      </c>
      <c r="K996" s="4">
        <v>0</v>
      </c>
      <c r="L996" s="1" t="s">
        <v>7</v>
      </c>
      <c r="M996" s="1" t="s">
        <v>75</v>
      </c>
      <c r="N996" s="2" t="s">
        <v>17</v>
      </c>
    </row>
    <row r="997" spans="1:14" x14ac:dyDescent="0.25">
      <c r="A997" s="5" t="s">
        <v>1959</v>
      </c>
      <c r="B997" s="5" t="s">
        <v>1960</v>
      </c>
      <c r="C997" s="5" t="s">
        <v>30</v>
      </c>
      <c r="D997" s="5" t="s">
        <v>67</v>
      </c>
      <c r="E997" s="5" t="s">
        <v>22</v>
      </c>
      <c r="F997" s="5" t="s">
        <v>13</v>
      </c>
      <c r="G997" s="5" t="s">
        <v>23</v>
      </c>
      <c r="H997" s="5">
        <v>33</v>
      </c>
      <c r="I997" s="6">
        <v>42631</v>
      </c>
      <c r="J997" s="7">
        <v>98427</v>
      </c>
      <c r="K997" s="8">
        <v>0</v>
      </c>
      <c r="L997" s="5" t="s">
        <v>7</v>
      </c>
      <c r="M997" s="5" t="s">
        <v>75</v>
      </c>
      <c r="N997" s="6" t="s">
        <v>17</v>
      </c>
    </row>
    <row r="998" spans="1:14" x14ac:dyDescent="0.25">
      <c r="A998" s="1" t="s">
        <v>1961</v>
      </c>
      <c r="B998" s="1" t="s">
        <v>1962</v>
      </c>
      <c r="C998" s="1" t="s">
        <v>42</v>
      </c>
      <c r="D998" s="1" t="s">
        <v>21</v>
      </c>
      <c r="E998" s="1" t="s">
        <v>22</v>
      </c>
      <c r="F998" s="1" t="s">
        <v>5</v>
      </c>
      <c r="G998" s="1" t="s">
        <v>14</v>
      </c>
      <c r="H998" s="1">
        <v>44</v>
      </c>
      <c r="I998" s="2">
        <v>40329</v>
      </c>
      <c r="J998" s="3">
        <v>47387</v>
      </c>
      <c r="K998" s="4">
        <v>0</v>
      </c>
      <c r="L998" s="1" t="s">
        <v>15</v>
      </c>
      <c r="M998" s="1" t="s">
        <v>121</v>
      </c>
      <c r="N998" s="2">
        <v>43108</v>
      </c>
    </row>
    <row r="999" spans="1:14" x14ac:dyDescent="0.25">
      <c r="A999" s="5" t="s">
        <v>1963</v>
      </c>
      <c r="B999" s="5" t="s">
        <v>1964</v>
      </c>
      <c r="C999" s="5" t="s">
        <v>20</v>
      </c>
      <c r="D999" s="5" t="s">
        <v>67</v>
      </c>
      <c r="E999" s="5" t="s">
        <v>22</v>
      </c>
      <c r="F999" s="5" t="s">
        <v>13</v>
      </c>
      <c r="G999" s="5" t="s">
        <v>14</v>
      </c>
      <c r="H999" s="5">
        <v>31</v>
      </c>
      <c r="I999" s="6">
        <v>43626</v>
      </c>
      <c r="J999" s="7">
        <v>176710</v>
      </c>
      <c r="K999" s="8">
        <v>0.15</v>
      </c>
      <c r="L999" s="5" t="s">
        <v>7</v>
      </c>
      <c r="M999" s="5" t="s">
        <v>43</v>
      </c>
      <c r="N999" s="6" t="s">
        <v>17</v>
      </c>
    </row>
    <row r="1000" spans="1:14" x14ac:dyDescent="0.25">
      <c r="A1000" s="1" t="s">
        <v>1965</v>
      </c>
      <c r="B1000" s="1" t="s">
        <v>1966</v>
      </c>
      <c r="C1000" s="1" t="s">
        <v>30</v>
      </c>
      <c r="D1000" s="1" t="s">
        <v>21</v>
      </c>
      <c r="E1000" s="1" t="s">
        <v>22</v>
      </c>
      <c r="F1000" s="1" t="s">
        <v>5</v>
      </c>
      <c r="G1000" s="1" t="s">
        <v>14</v>
      </c>
      <c r="H1000" s="1">
        <v>33</v>
      </c>
      <c r="I1000" s="2">
        <v>40936</v>
      </c>
      <c r="J1000" s="3">
        <v>95960</v>
      </c>
      <c r="K1000" s="4">
        <v>0</v>
      </c>
      <c r="L1000" s="1" t="s">
        <v>15</v>
      </c>
      <c r="M1000" s="1" t="s">
        <v>121</v>
      </c>
      <c r="N1000" s="2" t="s">
        <v>17</v>
      </c>
    </row>
    <row r="1001" spans="1:14" x14ac:dyDescent="0.25">
      <c r="A1001" s="9" t="s">
        <v>1967</v>
      </c>
      <c r="B1001" s="9" t="s">
        <v>1968</v>
      </c>
      <c r="C1001" s="9" t="s">
        <v>66</v>
      </c>
      <c r="D1001" s="9" t="s">
        <v>46</v>
      </c>
      <c r="E1001" s="9" t="s">
        <v>36</v>
      </c>
      <c r="F1001" s="9" t="s">
        <v>5</v>
      </c>
      <c r="G1001" s="9" t="s">
        <v>14</v>
      </c>
      <c r="H1001" s="9">
        <v>63</v>
      </c>
      <c r="I1001" s="10">
        <v>44038</v>
      </c>
      <c r="J1001" s="11">
        <v>216195</v>
      </c>
      <c r="K1001" s="12">
        <v>0.31</v>
      </c>
      <c r="L1001" s="9" t="s">
        <v>7</v>
      </c>
      <c r="M1001" s="9" t="s">
        <v>43</v>
      </c>
      <c r="N1001" s="10" t="s">
        <v>17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B1001"/>
  <sheetViews>
    <sheetView topLeftCell="K54" workbookViewId="0">
      <selection activeCell="P73" sqref="P73:T73"/>
    </sheetView>
  </sheetViews>
  <sheetFormatPr defaultRowHeight="15" x14ac:dyDescent="0.25"/>
  <cols>
    <col min="1" max="1" width="9.85546875" customWidth="1"/>
    <col min="2" max="2" width="20.5703125" bestFit="1" customWidth="1"/>
    <col min="3" max="3" width="27.7109375" bestFit="1" customWidth="1"/>
    <col min="4" max="4" width="16.85546875" bestFit="1" customWidth="1"/>
    <col min="5" max="5" width="23.85546875" bestFit="1" customWidth="1"/>
    <col min="6" max="6" width="9.7109375" customWidth="1"/>
    <col min="7" max="7" width="10.85546875" customWidth="1"/>
    <col min="9" max="9" width="30.42578125" bestFit="1" customWidth="1"/>
    <col min="10" max="10" width="15.140625" customWidth="1"/>
    <col min="12" max="12" width="10.140625" customWidth="1"/>
    <col min="14" max="14" width="30" bestFit="1" customWidth="1"/>
    <col min="16" max="16" width="11.140625" bestFit="1" customWidth="1"/>
    <col min="17" max="17" width="22.140625" customWidth="1"/>
    <col min="19" max="20" width="12.5703125" bestFit="1" customWidth="1"/>
    <col min="25" max="25" width="13.85546875" bestFit="1" customWidth="1"/>
    <col min="26" max="26" width="18.140625" bestFit="1" customWidth="1"/>
  </cols>
  <sheetData>
    <row r="1" spans="1:28" x14ac:dyDescent="0.25">
      <c r="A1" t="s">
        <v>1969</v>
      </c>
      <c r="B1" t="s">
        <v>1970</v>
      </c>
      <c r="C1" t="s">
        <v>1971</v>
      </c>
      <c r="D1" t="s">
        <v>1972</v>
      </c>
      <c r="E1" t="s">
        <v>1977</v>
      </c>
      <c r="F1" t="s">
        <v>1973</v>
      </c>
      <c r="G1" t="s">
        <v>1981</v>
      </c>
      <c r="H1" t="s">
        <v>1974</v>
      </c>
      <c r="I1" t="s">
        <v>1975</v>
      </c>
      <c r="J1" t="s">
        <v>1976</v>
      </c>
      <c r="K1" t="s">
        <v>1980</v>
      </c>
      <c r="L1" t="s">
        <v>1979</v>
      </c>
      <c r="M1" t="s">
        <v>1982</v>
      </c>
      <c r="N1" t="s">
        <v>1978</v>
      </c>
    </row>
    <row r="2" spans="1:28" x14ac:dyDescent="0.25">
      <c r="A2" s="15" t="s">
        <v>0</v>
      </c>
      <c r="B2" s="15" t="s">
        <v>1</v>
      </c>
      <c r="C2" s="15" t="s">
        <v>2</v>
      </c>
      <c r="D2" s="15" t="s">
        <v>3</v>
      </c>
      <c r="E2" s="15" t="s">
        <v>4</v>
      </c>
      <c r="F2" s="15" t="s">
        <v>5</v>
      </c>
      <c r="G2" s="15" t="s">
        <v>6</v>
      </c>
      <c r="H2" s="15">
        <v>55</v>
      </c>
      <c r="I2" s="16">
        <v>42468</v>
      </c>
      <c r="J2" s="17">
        <v>141604</v>
      </c>
      <c r="K2" s="18">
        <v>0.15</v>
      </c>
      <c r="L2" s="15" t="s">
        <v>7</v>
      </c>
      <c r="M2" s="15" t="s">
        <v>8</v>
      </c>
      <c r="N2" s="16">
        <v>44485</v>
      </c>
    </row>
    <row r="3" spans="1:28" x14ac:dyDescent="0.25">
      <c r="A3" s="19" t="s">
        <v>9</v>
      </c>
      <c r="B3" s="19" t="s">
        <v>10</v>
      </c>
      <c r="C3" s="19" t="s">
        <v>11</v>
      </c>
      <c r="D3" s="19" t="s">
        <v>3</v>
      </c>
      <c r="E3" s="19" t="s">
        <v>12</v>
      </c>
      <c r="F3" s="19" t="s">
        <v>13</v>
      </c>
      <c r="G3" s="19" t="s">
        <v>14</v>
      </c>
      <c r="H3" s="19">
        <v>59</v>
      </c>
      <c r="I3" s="20">
        <v>35763</v>
      </c>
      <c r="J3" s="21">
        <v>99975</v>
      </c>
      <c r="K3" s="22">
        <v>0</v>
      </c>
      <c r="L3" s="19" t="s">
        <v>15</v>
      </c>
      <c r="M3" s="19" t="s">
        <v>16</v>
      </c>
      <c r="N3" s="20" t="s">
        <v>17</v>
      </c>
    </row>
    <row r="4" spans="1:28" x14ac:dyDescent="0.25">
      <c r="A4" s="15" t="s">
        <v>18</v>
      </c>
      <c r="B4" s="15" t="s">
        <v>19</v>
      </c>
      <c r="C4" s="15" t="s">
        <v>20</v>
      </c>
      <c r="D4" s="15" t="s">
        <v>21</v>
      </c>
      <c r="E4" s="15" t="s">
        <v>22</v>
      </c>
      <c r="F4" s="15" t="s">
        <v>5</v>
      </c>
      <c r="G4" s="15" t="s">
        <v>23</v>
      </c>
      <c r="H4" s="15">
        <v>50</v>
      </c>
      <c r="I4" s="16">
        <v>39016</v>
      </c>
      <c r="J4" s="17">
        <v>163099</v>
      </c>
      <c r="K4" s="18">
        <v>0.2</v>
      </c>
      <c r="L4" s="15" t="s">
        <v>7</v>
      </c>
      <c r="M4" s="15" t="s">
        <v>24</v>
      </c>
      <c r="N4" s="16" t="s">
        <v>17</v>
      </c>
    </row>
    <row r="5" spans="1:28" x14ac:dyDescent="0.25">
      <c r="A5" s="19" t="s">
        <v>25</v>
      </c>
      <c r="B5" s="19" t="s">
        <v>26</v>
      </c>
      <c r="C5" s="19" t="s">
        <v>27</v>
      </c>
      <c r="D5" s="19" t="s">
        <v>3</v>
      </c>
      <c r="E5" s="19" t="s">
        <v>12</v>
      </c>
      <c r="F5" s="19" t="s">
        <v>5</v>
      </c>
      <c r="G5" s="19" t="s">
        <v>23</v>
      </c>
      <c r="H5" s="19">
        <v>26</v>
      </c>
      <c r="I5" s="20">
        <v>43735</v>
      </c>
      <c r="J5" s="21">
        <v>84913</v>
      </c>
      <c r="K5" s="22">
        <v>7.0000000000000007E-2</v>
      </c>
      <c r="L5" s="19" t="s">
        <v>7</v>
      </c>
      <c r="M5" s="19" t="s">
        <v>24</v>
      </c>
      <c r="N5" s="20" t="s">
        <v>17</v>
      </c>
    </row>
    <row r="6" spans="1:28" x14ac:dyDescent="0.25">
      <c r="A6" s="15" t="s">
        <v>28</v>
      </c>
      <c r="B6" s="15" t="s">
        <v>29</v>
      </c>
      <c r="C6" s="15" t="s">
        <v>30</v>
      </c>
      <c r="D6" s="15" t="s">
        <v>21</v>
      </c>
      <c r="E6" s="15" t="s">
        <v>12</v>
      </c>
      <c r="F6" s="15" t="s">
        <v>13</v>
      </c>
      <c r="G6" s="15" t="s">
        <v>14</v>
      </c>
      <c r="H6" s="15">
        <v>55</v>
      </c>
      <c r="I6" s="16">
        <v>35023</v>
      </c>
      <c r="J6" s="17">
        <v>95409</v>
      </c>
      <c r="K6" s="18">
        <v>0</v>
      </c>
      <c r="L6" s="15" t="s">
        <v>7</v>
      </c>
      <c r="M6" s="15" t="s">
        <v>31</v>
      </c>
      <c r="N6" s="16" t="s">
        <v>17</v>
      </c>
      <c r="Q6" t="s">
        <v>2007</v>
      </c>
      <c r="R6" t="s">
        <v>2008</v>
      </c>
      <c r="U6">
        <v>400</v>
      </c>
      <c r="V6" t="s">
        <v>2011</v>
      </c>
    </row>
    <row r="7" spans="1:28" x14ac:dyDescent="0.25">
      <c r="A7" s="19" t="s">
        <v>32</v>
      </c>
      <c r="B7" s="19" t="s">
        <v>33</v>
      </c>
      <c r="C7" s="19" t="s">
        <v>34</v>
      </c>
      <c r="D7" s="19" t="s">
        <v>35</v>
      </c>
      <c r="E7" s="19" t="s">
        <v>36</v>
      </c>
      <c r="F7" s="19" t="s">
        <v>13</v>
      </c>
      <c r="G7" s="19" t="s">
        <v>14</v>
      </c>
      <c r="H7" s="19">
        <v>57</v>
      </c>
      <c r="I7" s="20">
        <v>42759</v>
      </c>
      <c r="J7" s="21">
        <v>50994</v>
      </c>
      <c r="K7" s="22">
        <v>0</v>
      </c>
      <c r="L7" s="19" t="s">
        <v>15</v>
      </c>
      <c r="M7" s="19" t="s">
        <v>16</v>
      </c>
      <c r="N7" s="20" t="s">
        <v>17</v>
      </c>
      <c r="Q7" t="s">
        <v>2009</v>
      </c>
      <c r="R7" t="s">
        <v>2010</v>
      </c>
      <c r="U7">
        <f>400/100</f>
        <v>4</v>
      </c>
    </row>
    <row r="8" spans="1:28" x14ac:dyDescent="0.25">
      <c r="A8" s="15" t="s">
        <v>37</v>
      </c>
      <c r="B8" s="15" t="s">
        <v>38</v>
      </c>
      <c r="C8" s="15" t="s">
        <v>39</v>
      </c>
      <c r="D8" s="15" t="s">
        <v>3</v>
      </c>
      <c r="E8" s="15" t="s">
        <v>36</v>
      </c>
      <c r="F8" s="15" t="s">
        <v>5</v>
      </c>
      <c r="G8" s="15" t="s">
        <v>23</v>
      </c>
      <c r="H8" s="15">
        <v>27</v>
      </c>
      <c r="I8" s="16">
        <v>44013</v>
      </c>
      <c r="J8" s="17">
        <v>119746</v>
      </c>
      <c r="K8" s="18">
        <v>0.1</v>
      </c>
      <c r="L8" s="15" t="s">
        <v>7</v>
      </c>
      <c r="M8" s="15" t="s">
        <v>31</v>
      </c>
      <c r="N8" s="16" t="s">
        <v>17</v>
      </c>
    </row>
    <row r="9" spans="1:28" x14ac:dyDescent="0.25">
      <c r="A9" s="19" t="s">
        <v>40</v>
      </c>
      <c r="B9" s="19" t="s">
        <v>41</v>
      </c>
      <c r="C9" s="19" t="s">
        <v>42</v>
      </c>
      <c r="D9" s="19" t="s">
        <v>21</v>
      </c>
      <c r="E9" s="19" t="s">
        <v>12</v>
      </c>
      <c r="F9" s="19" t="s">
        <v>13</v>
      </c>
      <c r="G9" s="19" t="s">
        <v>6</v>
      </c>
      <c r="H9" s="19">
        <v>25</v>
      </c>
      <c r="I9" s="20">
        <v>43967</v>
      </c>
      <c r="J9" s="21">
        <v>41336</v>
      </c>
      <c r="K9" s="22">
        <v>0</v>
      </c>
      <c r="L9" s="19" t="s">
        <v>7</v>
      </c>
      <c r="M9" s="19" t="s">
        <v>43</v>
      </c>
      <c r="N9" s="20">
        <v>44336</v>
      </c>
      <c r="R9" t="s">
        <v>2012</v>
      </c>
      <c r="T9" t="s">
        <v>2013</v>
      </c>
    </row>
    <row r="10" spans="1:28" x14ac:dyDescent="0.25">
      <c r="A10" s="15" t="s">
        <v>44</v>
      </c>
      <c r="B10" s="15" t="s">
        <v>45</v>
      </c>
      <c r="C10" s="15" t="s">
        <v>39</v>
      </c>
      <c r="D10" s="15" t="s">
        <v>46</v>
      </c>
      <c r="E10" s="15" t="s">
        <v>12</v>
      </c>
      <c r="F10" s="15" t="s">
        <v>13</v>
      </c>
      <c r="G10" s="15" t="s">
        <v>23</v>
      </c>
      <c r="H10" s="15">
        <v>29</v>
      </c>
      <c r="I10" s="16">
        <v>43490</v>
      </c>
      <c r="J10" s="17">
        <v>113527</v>
      </c>
      <c r="K10" s="18">
        <v>0.06</v>
      </c>
      <c r="L10" s="15" t="s">
        <v>7</v>
      </c>
      <c r="M10" s="15" t="s">
        <v>47</v>
      </c>
      <c r="N10" s="16" t="s">
        <v>17</v>
      </c>
      <c r="R10" t="s">
        <v>2014</v>
      </c>
      <c r="U10" t="s">
        <v>2015</v>
      </c>
      <c r="V10">
        <f>4*40</f>
        <v>160</v>
      </c>
    </row>
    <row r="11" spans="1:28" x14ac:dyDescent="0.25">
      <c r="A11" s="19" t="s">
        <v>48</v>
      </c>
      <c r="B11" s="19" t="s">
        <v>49</v>
      </c>
      <c r="C11" s="19" t="s">
        <v>30</v>
      </c>
      <c r="D11" s="19" t="s">
        <v>21</v>
      </c>
      <c r="E11" s="19" t="s">
        <v>22</v>
      </c>
      <c r="F11" s="19" t="s">
        <v>5</v>
      </c>
      <c r="G11" s="19" t="s">
        <v>23</v>
      </c>
      <c r="H11" s="19">
        <v>34</v>
      </c>
      <c r="I11" s="20">
        <v>43264</v>
      </c>
      <c r="J11" s="21">
        <v>77203</v>
      </c>
      <c r="K11" s="22">
        <v>0</v>
      </c>
      <c r="L11" s="19" t="s">
        <v>7</v>
      </c>
      <c r="M11" s="19" t="s">
        <v>24</v>
      </c>
      <c r="N11" s="20" t="s">
        <v>17</v>
      </c>
      <c r="V11">
        <f>40/100*400</f>
        <v>160</v>
      </c>
    </row>
    <row r="12" spans="1:28" x14ac:dyDescent="0.25">
      <c r="A12" s="15" t="s">
        <v>50</v>
      </c>
      <c r="B12" s="15" t="s">
        <v>51</v>
      </c>
      <c r="C12" s="15" t="s">
        <v>2</v>
      </c>
      <c r="D12" s="15" t="s">
        <v>52</v>
      </c>
      <c r="E12" s="15" t="s">
        <v>12</v>
      </c>
      <c r="F12" s="15" t="s">
        <v>5</v>
      </c>
      <c r="G12" s="15" t="s">
        <v>14</v>
      </c>
      <c r="H12" s="15">
        <v>36</v>
      </c>
      <c r="I12" s="16">
        <v>39855</v>
      </c>
      <c r="J12" s="17">
        <v>157333</v>
      </c>
      <c r="K12" s="18">
        <v>0.15</v>
      </c>
      <c r="L12" s="15" t="s">
        <v>7</v>
      </c>
      <c r="M12" s="15" t="s">
        <v>43</v>
      </c>
      <c r="N12" s="16" t="s">
        <v>17</v>
      </c>
      <c r="Q12" t="s">
        <v>2016</v>
      </c>
      <c r="R12" t="s">
        <v>2017</v>
      </c>
    </row>
    <row r="13" spans="1:28" x14ac:dyDescent="0.25">
      <c r="A13" s="19" t="s">
        <v>53</v>
      </c>
      <c r="B13" s="19" t="s">
        <v>54</v>
      </c>
      <c r="C13" s="19" t="s">
        <v>55</v>
      </c>
      <c r="D13" s="19" t="s">
        <v>56</v>
      </c>
      <c r="E13" s="19" t="s">
        <v>22</v>
      </c>
      <c r="F13" s="19" t="s">
        <v>5</v>
      </c>
      <c r="G13" s="19" t="s">
        <v>23</v>
      </c>
      <c r="H13" s="19">
        <v>27</v>
      </c>
      <c r="I13" s="20">
        <v>44490</v>
      </c>
      <c r="J13" s="21">
        <v>109851</v>
      </c>
      <c r="K13" s="22">
        <v>0</v>
      </c>
      <c r="L13" s="19" t="s">
        <v>7</v>
      </c>
      <c r="M13" s="19" t="s">
        <v>8</v>
      </c>
      <c r="N13" s="20" t="s">
        <v>17</v>
      </c>
      <c r="R13" t="s">
        <v>2018</v>
      </c>
      <c r="S13" s="41">
        <f>MIN(J:J)</f>
        <v>40063</v>
      </c>
      <c r="T13" s="41">
        <v>40063</v>
      </c>
    </row>
    <row r="14" spans="1:28" x14ac:dyDescent="0.25">
      <c r="A14" s="15" t="s">
        <v>57</v>
      </c>
      <c r="B14" s="15" t="s">
        <v>58</v>
      </c>
      <c r="C14" s="15" t="s">
        <v>39</v>
      </c>
      <c r="D14" s="15" t="s">
        <v>52</v>
      </c>
      <c r="E14" s="15" t="s">
        <v>12</v>
      </c>
      <c r="F14" s="15" t="s">
        <v>13</v>
      </c>
      <c r="G14" s="15" t="s">
        <v>23</v>
      </c>
      <c r="H14" s="15">
        <v>59</v>
      </c>
      <c r="I14" s="16">
        <v>36233</v>
      </c>
      <c r="J14" s="17">
        <v>105086</v>
      </c>
      <c r="K14" s="18">
        <v>0.09</v>
      </c>
      <c r="L14" s="15" t="s">
        <v>7</v>
      </c>
      <c r="M14" s="15" t="s">
        <v>47</v>
      </c>
      <c r="N14" s="16" t="s">
        <v>17</v>
      </c>
      <c r="R14" t="s">
        <v>2019</v>
      </c>
      <c r="S14" s="41">
        <f>MAX(J:J)</f>
        <v>258498</v>
      </c>
      <c r="T14" s="41">
        <v>258498</v>
      </c>
    </row>
    <row r="15" spans="1:28" x14ac:dyDescent="0.25">
      <c r="A15" s="19" t="s">
        <v>59</v>
      </c>
      <c r="B15" s="19" t="s">
        <v>60</v>
      </c>
      <c r="C15" s="19" t="s">
        <v>2</v>
      </c>
      <c r="D15" s="19" t="s">
        <v>21</v>
      </c>
      <c r="E15" s="19" t="s">
        <v>4</v>
      </c>
      <c r="F15" s="19" t="s">
        <v>5</v>
      </c>
      <c r="G15" s="19" t="s">
        <v>14</v>
      </c>
      <c r="H15" s="19">
        <v>51</v>
      </c>
      <c r="I15" s="20">
        <v>44357</v>
      </c>
      <c r="J15" s="21">
        <v>146742</v>
      </c>
      <c r="K15" s="22">
        <v>0.1</v>
      </c>
      <c r="L15" s="19" t="s">
        <v>15</v>
      </c>
      <c r="M15" s="19" t="s">
        <v>61</v>
      </c>
      <c r="N15" s="20" t="s">
        <v>17</v>
      </c>
      <c r="Q15" t="s">
        <v>2020</v>
      </c>
      <c r="S15" s="41" t="s">
        <v>2021</v>
      </c>
    </row>
    <row r="16" spans="1:28" x14ac:dyDescent="0.25">
      <c r="A16" s="15" t="s">
        <v>62</v>
      </c>
      <c r="B16" s="15" t="s">
        <v>63</v>
      </c>
      <c r="C16" s="15" t="s">
        <v>30</v>
      </c>
      <c r="D16" s="15" t="s">
        <v>46</v>
      </c>
      <c r="E16" s="15" t="s">
        <v>22</v>
      </c>
      <c r="F16" s="15" t="s">
        <v>13</v>
      </c>
      <c r="G16" s="15" t="s">
        <v>14</v>
      </c>
      <c r="H16" s="15">
        <v>31</v>
      </c>
      <c r="I16" s="16">
        <v>43043</v>
      </c>
      <c r="J16" s="17">
        <v>97078</v>
      </c>
      <c r="K16" s="18">
        <v>0</v>
      </c>
      <c r="L16" s="15" t="s">
        <v>7</v>
      </c>
      <c r="M16" s="15" t="s">
        <v>47</v>
      </c>
      <c r="N16" s="16">
        <v>43899</v>
      </c>
      <c r="Q16" s="41"/>
      <c r="Y16" t="s">
        <v>2028</v>
      </c>
      <c r="Z16" t="s">
        <v>2029</v>
      </c>
      <c r="AA16" t="s">
        <v>2033</v>
      </c>
      <c r="AB16">
        <v>1000</v>
      </c>
    </row>
    <row r="17" spans="1:26" x14ac:dyDescent="0.25">
      <c r="A17" s="19" t="s">
        <v>64</v>
      </c>
      <c r="B17" s="19" t="s">
        <v>65</v>
      </c>
      <c r="C17" s="19" t="s">
        <v>66</v>
      </c>
      <c r="D17" s="19" t="s">
        <v>67</v>
      </c>
      <c r="E17" s="19" t="s">
        <v>4</v>
      </c>
      <c r="F17" s="19" t="s">
        <v>5</v>
      </c>
      <c r="G17" s="19" t="s">
        <v>14</v>
      </c>
      <c r="H17" s="19">
        <v>41</v>
      </c>
      <c r="I17" s="20">
        <v>41346</v>
      </c>
      <c r="J17" s="21">
        <v>249270</v>
      </c>
      <c r="K17" s="22">
        <v>0.3</v>
      </c>
      <c r="L17" s="19" t="s">
        <v>7</v>
      </c>
      <c r="M17" s="19" t="s">
        <v>8</v>
      </c>
      <c r="N17" s="20" t="s">
        <v>17</v>
      </c>
      <c r="Q17" t="s">
        <v>2022</v>
      </c>
      <c r="S17">
        <f>PERCENTILE(J:J,40/100)</f>
        <v>88061.2</v>
      </c>
    </row>
    <row r="18" spans="1:26" x14ac:dyDescent="0.25">
      <c r="A18" s="15" t="s">
        <v>68</v>
      </c>
      <c r="B18" s="15" t="s">
        <v>69</v>
      </c>
      <c r="C18" s="15" t="s">
        <v>20</v>
      </c>
      <c r="D18" s="15" t="s">
        <v>21</v>
      </c>
      <c r="E18" s="15" t="s">
        <v>4</v>
      </c>
      <c r="F18" s="15" t="s">
        <v>5</v>
      </c>
      <c r="G18" s="15" t="s">
        <v>6</v>
      </c>
      <c r="H18" s="15">
        <v>65</v>
      </c>
      <c r="I18" s="16">
        <v>37319</v>
      </c>
      <c r="J18" s="17">
        <v>175837</v>
      </c>
      <c r="K18" s="18">
        <v>0.2</v>
      </c>
      <c r="L18" s="15" t="s">
        <v>7</v>
      </c>
      <c r="M18" s="15" t="s">
        <v>31</v>
      </c>
      <c r="N18" s="16" t="s">
        <v>17</v>
      </c>
      <c r="Q18" t="s">
        <v>2023</v>
      </c>
      <c r="Y18" t="s">
        <v>2030</v>
      </c>
      <c r="Z18">
        <f>SMALL(J:J,1)</f>
        <v>40063</v>
      </c>
    </row>
    <row r="19" spans="1:26" x14ac:dyDescent="0.25">
      <c r="A19" s="19" t="s">
        <v>70</v>
      </c>
      <c r="B19" s="19" t="s">
        <v>71</v>
      </c>
      <c r="C19" s="19" t="s">
        <v>2</v>
      </c>
      <c r="D19" s="19" t="s">
        <v>67</v>
      </c>
      <c r="E19" s="19" t="s">
        <v>22</v>
      </c>
      <c r="F19" s="19" t="s">
        <v>5</v>
      </c>
      <c r="G19" s="19" t="s">
        <v>72</v>
      </c>
      <c r="H19" s="19">
        <v>64</v>
      </c>
      <c r="I19" s="20">
        <v>37956</v>
      </c>
      <c r="J19" s="21">
        <v>154828</v>
      </c>
      <c r="K19" s="22">
        <v>0.13</v>
      </c>
      <c r="L19" s="19" t="s">
        <v>7</v>
      </c>
      <c r="M19" s="19" t="s">
        <v>8</v>
      </c>
      <c r="N19" s="20" t="s">
        <v>17</v>
      </c>
      <c r="Q19" t="s">
        <v>2024</v>
      </c>
      <c r="Y19" t="s">
        <v>2031</v>
      </c>
      <c r="Z19">
        <f>SMALL(J:J,2)</f>
        <v>40124</v>
      </c>
    </row>
    <row r="20" spans="1:26" x14ac:dyDescent="0.25">
      <c r="A20" s="15" t="s">
        <v>73</v>
      </c>
      <c r="B20" s="15" t="s">
        <v>74</v>
      </c>
      <c r="C20" s="15" t="s">
        <v>20</v>
      </c>
      <c r="D20" s="15" t="s">
        <v>3</v>
      </c>
      <c r="E20" s="15" t="s">
        <v>36</v>
      </c>
      <c r="F20" s="15" t="s">
        <v>13</v>
      </c>
      <c r="G20" s="15" t="s">
        <v>23</v>
      </c>
      <c r="H20" s="15">
        <v>64</v>
      </c>
      <c r="I20" s="16">
        <v>41581</v>
      </c>
      <c r="J20" s="17">
        <v>186503</v>
      </c>
      <c r="K20" s="18">
        <v>0.24</v>
      </c>
      <c r="L20" s="15" t="s">
        <v>7</v>
      </c>
      <c r="M20" s="15" t="s">
        <v>75</v>
      </c>
      <c r="N20" s="16" t="s">
        <v>17</v>
      </c>
      <c r="Y20" t="s">
        <v>2032</v>
      </c>
      <c r="Z20">
        <f>SMALL(J:J,3)</f>
        <v>40316</v>
      </c>
    </row>
    <row r="21" spans="1:26" x14ac:dyDescent="0.25">
      <c r="A21" s="19" t="s">
        <v>76</v>
      </c>
      <c r="B21" s="19" t="s">
        <v>77</v>
      </c>
      <c r="C21" s="19" t="s">
        <v>20</v>
      </c>
      <c r="D21" s="19" t="s">
        <v>35</v>
      </c>
      <c r="E21" s="19" t="s">
        <v>4</v>
      </c>
      <c r="F21" s="19" t="s">
        <v>13</v>
      </c>
      <c r="G21" s="19" t="s">
        <v>14</v>
      </c>
      <c r="H21" s="19">
        <v>45</v>
      </c>
      <c r="I21" s="20">
        <v>37446</v>
      </c>
      <c r="J21" s="21">
        <v>166331</v>
      </c>
      <c r="K21" s="22">
        <v>0.18</v>
      </c>
      <c r="L21" s="19" t="s">
        <v>15</v>
      </c>
      <c r="M21" s="19" t="s">
        <v>16</v>
      </c>
      <c r="N21" s="20" t="s">
        <v>17</v>
      </c>
      <c r="Y21" t="s">
        <v>2034</v>
      </c>
      <c r="Z21">
        <f>SMALL(J:J,10)</f>
        <v>41673</v>
      </c>
    </row>
    <row r="22" spans="1:26" x14ac:dyDescent="0.25">
      <c r="A22" s="15" t="s">
        <v>78</v>
      </c>
      <c r="B22" s="15" t="s">
        <v>79</v>
      </c>
      <c r="C22" s="15" t="s">
        <v>2</v>
      </c>
      <c r="D22" s="15" t="s">
        <v>3</v>
      </c>
      <c r="E22" s="15" t="s">
        <v>12</v>
      </c>
      <c r="F22" s="15" t="s">
        <v>13</v>
      </c>
      <c r="G22" s="15" t="s">
        <v>72</v>
      </c>
      <c r="H22" s="15">
        <v>56</v>
      </c>
      <c r="I22" s="16">
        <v>40917</v>
      </c>
      <c r="J22" s="17">
        <v>146140</v>
      </c>
      <c r="K22" s="18">
        <v>0.1</v>
      </c>
      <c r="L22" s="15" t="s">
        <v>80</v>
      </c>
      <c r="M22" s="15" t="s">
        <v>81</v>
      </c>
      <c r="N22" s="16" t="s">
        <v>17</v>
      </c>
      <c r="Q22" t="s">
        <v>2025</v>
      </c>
      <c r="R22" t="s">
        <v>2026</v>
      </c>
      <c r="U22" t="s">
        <v>2027</v>
      </c>
      <c r="Y22" t="s">
        <v>2035</v>
      </c>
      <c r="Z22">
        <f>SMALL(J:J,100)</f>
        <v>55760</v>
      </c>
    </row>
    <row r="23" spans="1:26" x14ac:dyDescent="0.25">
      <c r="A23" s="19" t="s">
        <v>82</v>
      </c>
      <c r="B23" s="19" t="s">
        <v>83</v>
      </c>
      <c r="C23" s="19" t="s">
        <v>20</v>
      </c>
      <c r="D23" s="19" t="s">
        <v>35</v>
      </c>
      <c r="E23" s="19" t="s">
        <v>12</v>
      </c>
      <c r="F23" s="19" t="s">
        <v>5</v>
      </c>
      <c r="G23" s="19" t="s">
        <v>72</v>
      </c>
      <c r="H23" s="19">
        <v>36</v>
      </c>
      <c r="I23" s="20">
        <v>44288</v>
      </c>
      <c r="J23" s="21">
        <v>151703</v>
      </c>
      <c r="K23" s="22">
        <v>0.21</v>
      </c>
      <c r="L23" s="19" t="s">
        <v>7</v>
      </c>
      <c r="M23" s="19" t="s">
        <v>43</v>
      </c>
      <c r="N23" s="20" t="s">
        <v>17</v>
      </c>
      <c r="Q23">
        <v>0</v>
      </c>
      <c r="R23">
        <f>PERCENTILE(J:J,Q23/100)</f>
        <v>40063</v>
      </c>
      <c r="V23">
        <v>0</v>
      </c>
      <c r="W23">
        <f>PERCENTILE(J:J,V23/100)</f>
        <v>40063</v>
      </c>
      <c r="Y23" t="s">
        <v>2036</v>
      </c>
      <c r="Z23">
        <f>SMALL(J:J,1000)</f>
        <v>258498</v>
      </c>
    </row>
    <row r="24" spans="1:26" x14ac:dyDescent="0.25">
      <c r="A24" s="15" t="s">
        <v>84</v>
      </c>
      <c r="B24" s="15" t="s">
        <v>85</v>
      </c>
      <c r="C24" s="15" t="s">
        <v>20</v>
      </c>
      <c r="D24" s="15" t="s">
        <v>3</v>
      </c>
      <c r="E24" s="15" t="s">
        <v>4</v>
      </c>
      <c r="F24" s="15" t="s">
        <v>13</v>
      </c>
      <c r="G24" s="15" t="s">
        <v>72</v>
      </c>
      <c r="H24" s="15">
        <v>59</v>
      </c>
      <c r="I24" s="16">
        <v>37400</v>
      </c>
      <c r="J24" s="17">
        <v>172787</v>
      </c>
      <c r="K24" s="18">
        <v>0.28000000000000003</v>
      </c>
      <c r="L24" s="15" t="s">
        <v>80</v>
      </c>
      <c r="M24" s="15" t="s">
        <v>86</v>
      </c>
      <c r="N24" s="16" t="s">
        <v>17</v>
      </c>
      <c r="Q24">
        <v>1</v>
      </c>
      <c r="R24">
        <f t="shared" ref="R24:R87" si="0">PERCENTILE(J:J,Q24/100)</f>
        <v>41727.449999999997</v>
      </c>
      <c r="V24">
        <v>1</v>
      </c>
    </row>
    <row r="25" spans="1:26" x14ac:dyDescent="0.25">
      <c r="A25" s="19" t="s">
        <v>87</v>
      </c>
      <c r="B25" s="19" t="s">
        <v>88</v>
      </c>
      <c r="C25" s="19" t="s">
        <v>42</v>
      </c>
      <c r="D25" s="19" t="s">
        <v>35</v>
      </c>
      <c r="E25" s="19" t="s">
        <v>22</v>
      </c>
      <c r="F25" s="19" t="s">
        <v>13</v>
      </c>
      <c r="G25" s="19" t="s">
        <v>23</v>
      </c>
      <c r="H25" s="19">
        <v>37</v>
      </c>
      <c r="I25" s="20">
        <v>43713</v>
      </c>
      <c r="J25" s="21">
        <v>49998</v>
      </c>
      <c r="K25" s="22">
        <v>0</v>
      </c>
      <c r="L25" s="19" t="s">
        <v>7</v>
      </c>
      <c r="M25" s="19" t="s">
        <v>8</v>
      </c>
      <c r="N25" s="20" t="s">
        <v>17</v>
      </c>
      <c r="Q25">
        <v>2</v>
      </c>
      <c r="R25">
        <f t="shared" si="0"/>
        <v>44734.94</v>
      </c>
      <c r="V25">
        <v>2</v>
      </c>
      <c r="Y25" t="s">
        <v>2037</v>
      </c>
      <c r="Z25" t="s">
        <v>2038</v>
      </c>
    </row>
    <row r="26" spans="1:26" x14ac:dyDescent="0.25">
      <c r="A26" s="15" t="s">
        <v>89</v>
      </c>
      <c r="B26" s="15" t="s">
        <v>90</v>
      </c>
      <c r="C26" s="15" t="s">
        <v>66</v>
      </c>
      <c r="D26" s="15" t="s">
        <v>35</v>
      </c>
      <c r="E26" s="15" t="s">
        <v>22</v>
      </c>
      <c r="F26" s="15" t="s">
        <v>13</v>
      </c>
      <c r="G26" s="15" t="s">
        <v>14</v>
      </c>
      <c r="H26" s="15">
        <v>44</v>
      </c>
      <c r="I26" s="16">
        <v>41700</v>
      </c>
      <c r="J26" s="17">
        <v>207172</v>
      </c>
      <c r="K26" s="18">
        <v>0.31</v>
      </c>
      <c r="L26" s="15" t="s">
        <v>15</v>
      </c>
      <c r="M26" s="15" t="s">
        <v>16</v>
      </c>
      <c r="N26" s="16" t="s">
        <v>17</v>
      </c>
      <c r="Q26">
        <v>3</v>
      </c>
      <c r="R26">
        <f t="shared" si="0"/>
        <v>46829.82</v>
      </c>
      <c r="V26">
        <v>3</v>
      </c>
    </row>
    <row r="27" spans="1:26" x14ac:dyDescent="0.25">
      <c r="A27" s="19" t="s">
        <v>91</v>
      </c>
      <c r="B27" s="19" t="s">
        <v>92</v>
      </c>
      <c r="C27" s="19" t="s">
        <v>20</v>
      </c>
      <c r="D27" s="19" t="s">
        <v>52</v>
      </c>
      <c r="E27" s="19" t="s">
        <v>22</v>
      </c>
      <c r="F27" s="19" t="s">
        <v>13</v>
      </c>
      <c r="G27" s="19" t="s">
        <v>6</v>
      </c>
      <c r="H27" s="19">
        <v>41</v>
      </c>
      <c r="I27" s="20">
        <v>42111</v>
      </c>
      <c r="J27" s="21">
        <v>152239</v>
      </c>
      <c r="K27" s="22">
        <v>0.23</v>
      </c>
      <c r="L27" s="19" t="s">
        <v>7</v>
      </c>
      <c r="M27" s="19" t="s">
        <v>93</v>
      </c>
      <c r="N27" s="20" t="s">
        <v>17</v>
      </c>
      <c r="Q27">
        <v>4</v>
      </c>
      <c r="R27">
        <f t="shared" si="0"/>
        <v>48344.800000000003</v>
      </c>
      <c r="V27">
        <v>4</v>
      </c>
      <c r="Y27" t="s">
        <v>2039</v>
      </c>
      <c r="Z27">
        <f>LARGE(J:J,1)</f>
        <v>258498</v>
      </c>
    </row>
    <row r="28" spans="1:26" x14ac:dyDescent="0.25">
      <c r="A28" s="15" t="s">
        <v>94</v>
      </c>
      <c r="B28" s="15" t="s">
        <v>95</v>
      </c>
      <c r="C28" s="15" t="s">
        <v>96</v>
      </c>
      <c r="D28" s="15" t="s">
        <v>56</v>
      </c>
      <c r="E28" s="15" t="s">
        <v>36</v>
      </c>
      <c r="F28" s="15" t="s">
        <v>5</v>
      </c>
      <c r="G28" s="15" t="s">
        <v>72</v>
      </c>
      <c r="H28" s="15">
        <v>56</v>
      </c>
      <c r="I28" s="16">
        <v>38388</v>
      </c>
      <c r="J28" s="17">
        <v>98581</v>
      </c>
      <c r="K28" s="18">
        <v>0</v>
      </c>
      <c r="L28" s="15" t="s">
        <v>80</v>
      </c>
      <c r="M28" s="15" t="s">
        <v>86</v>
      </c>
      <c r="N28" s="16" t="s">
        <v>17</v>
      </c>
      <c r="Q28">
        <v>5</v>
      </c>
      <c r="R28">
        <f t="shared" si="0"/>
        <v>49721.3</v>
      </c>
      <c r="Y28" t="s">
        <v>2040</v>
      </c>
      <c r="Z28">
        <f>LARGE(J:J,2)</f>
        <v>258426</v>
      </c>
    </row>
    <row r="29" spans="1:26" x14ac:dyDescent="0.25">
      <c r="A29" s="19" t="s">
        <v>97</v>
      </c>
      <c r="B29" s="19" t="s">
        <v>98</v>
      </c>
      <c r="C29" s="19" t="s">
        <v>66</v>
      </c>
      <c r="D29" s="19" t="s">
        <v>56</v>
      </c>
      <c r="E29" s="19" t="s">
        <v>22</v>
      </c>
      <c r="F29" s="19" t="s">
        <v>13</v>
      </c>
      <c r="G29" s="19" t="s">
        <v>14</v>
      </c>
      <c r="H29" s="19">
        <v>43</v>
      </c>
      <c r="I29" s="20">
        <v>38145</v>
      </c>
      <c r="J29" s="21">
        <v>246231</v>
      </c>
      <c r="K29" s="22">
        <v>0.31</v>
      </c>
      <c r="L29" s="19" t="s">
        <v>7</v>
      </c>
      <c r="M29" s="19" t="s">
        <v>8</v>
      </c>
      <c r="N29" s="20" t="s">
        <v>17</v>
      </c>
      <c r="Q29">
        <v>6</v>
      </c>
      <c r="R29">
        <f t="shared" si="0"/>
        <v>50807.5</v>
      </c>
      <c r="Y29" t="s">
        <v>2041</v>
      </c>
      <c r="Z29">
        <f>LARGE(J:J,3)</f>
        <v>258081</v>
      </c>
    </row>
    <row r="30" spans="1:26" x14ac:dyDescent="0.25">
      <c r="A30" s="15" t="s">
        <v>99</v>
      </c>
      <c r="B30" s="15" t="s">
        <v>100</v>
      </c>
      <c r="C30" s="15" t="s">
        <v>101</v>
      </c>
      <c r="D30" s="15" t="s">
        <v>56</v>
      </c>
      <c r="E30" s="15" t="s">
        <v>22</v>
      </c>
      <c r="F30" s="15" t="s">
        <v>13</v>
      </c>
      <c r="G30" s="15" t="s">
        <v>14</v>
      </c>
      <c r="H30" s="15">
        <v>64</v>
      </c>
      <c r="I30" s="16">
        <v>35403</v>
      </c>
      <c r="J30" s="17">
        <v>99354</v>
      </c>
      <c r="K30" s="18">
        <v>0.12</v>
      </c>
      <c r="L30" s="15" t="s">
        <v>15</v>
      </c>
      <c r="M30" s="15" t="s">
        <v>93</v>
      </c>
      <c r="N30" s="16" t="s">
        <v>17</v>
      </c>
      <c r="Q30">
        <v>7</v>
      </c>
      <c r="R30">
        <f t="shared" si="0"/>
        <v>51975.58</v>
      </c>
      <c r="Y30" t="s">
        <v>2042</v>
      </c>
      <c r="Z30">
        <f>LARGE(J:J,10)</f>
        <v>254289</v>
      </c>
    </row>
    <row r="31" spans="1:26" x14ac:dyDescent="0.25">
      <c r="A31" s="19" t="s">
        <v>102</v>
      </c>
      <c r="B31" s="19" t="s">
        <v>103</v>
      </c>
      <c r="C31" s="19" t="s">
        <v>66</v>
      </c>
      <c r="D31" s="19" t="s">
        <v>3</v>
      </c>
      <c r="E31" s="19" t="s">
        <v>36</v>
      </c>
      <c r="F31" s="19" t="s">
        <v>13</v>
      </c>
      <c r="G31" s="19" t="s">
        <v>14</v>
      </c>
      <c r="H31" s="19">
        <v>63</v>
      </c>
      <c r="I31" s="20">
        <v>41040</v>
      </c>
      <c r="J31" s="21">
        <v>231141</v>
      </c>
      <c r="K31" s="22">
        <v>0.34</v>
      </c>
      <c r="L31" s="19" t="s">
        <v>15</v>
      </c>
      <c r="M31" s="19" t="s">
        <v>93</v>
      </c>
      <c r="N31" s="20" t="s">
        <v>17</v>
      </c>
      <c r="Q31">
        <v>8</v>
      </c>
      <c r="R31">
        <f t="shared" si="0"/>
        <v>53182.68</v>
      </c>
      <c r="Y31" t="s">
        <v>2043</v>
      </c>
      <c r="Z31">
        <f>LARGE(J:J,100)</f>
        <v>191807</v>
      </c>
    </row>
    <row r="32" spans="1:26" x14ac:dyDescent="0.25">
      <c r="A32" s="15" t="s">
        <v>104</v>
      </c>
      <c r="B32" s="15" t="s">
        <v>105</v>
      </c>
      <c r="C32" s="15" t="s">
        <v>106</v>
      </c>
      <c r="D32" s="15" t="s">
        <v>3</v>
      </c>
      <c r="E32" s="15" t="s">
        <v>4</v>
      </c>
      <c r="F32" s="15" t="s">
        <v>13</v>
      </c>
      <c r="G32" s="15" t="s">
        <v>14</v>
      </c>
      <c r="H32" s="15">
        <v>28</v>
      </c>
      <c r="I32" s="16">
        <v>42911</v>
      </c>
      <c r="J32" s="17">
        <v>54775</v>
      </c>
      <c r="K32" s="18">
        <v>0</v>
      </c>
      <c r="L32" s="15" t="s">
        <v>7</v>
      </c>
      <c r="M32" s="15" t="s">
        <v>75</v>
      </c>
      <c r="N32" s="16" t="s">
        <v>17</v>
      </c>
      <c r="Q32">
        <v>9</v>
      </c>
      <c r="R32">
        <f t="shared" si="0"/>
        <v>54731.29</v>
      </c>
      <c r="Y32" t="s">
        <v>2044</v>
      </c>
      <c r="Z32">
        <f>LARGE(J:J,1000)</f>
        <v>40063</v>
      </c>
    </row>
    <row r="33" spans="1:18" x14ac:dyDescent="0.25">
      <c r="A33" s="19" t="s">
        <v>107</v>
      </c>
      <c r="B33" s="19" t="s">
        <v>108</v>
      </c>
      <c r="C33" s="19" t="s">
        <v>42</v>
      </c>
      <c r="D33" s="19" t="s">
        <v>21</v>
      </c>
      <c r="E33" s="19" t="s">
        <v>12</v>
      </c>
      <c r="F33" s="19" t="s">
        <v>13</v>
      </c>
      <c r="G33" s="19" t="s">
        <v>72</v>
      </c>
      <c r="H33" s="19">
        <v>65</v>
      </c>
      <c r="I33" s="20">
        <v>38123</v>
      </c>
      <c r="J33" s="21">
        <v>55499</v>
      </c>
      <c r="K33" s="22">
        <v>0</v>
      </c>
      <c r="L33" s="19" t="s">
        <v>80</v>
      </c>
      <c r="M33" s="19" t="s">
        <v>81</v>
      </c>
      <c r="N33" s="20" t="s">
        <v>17</v>
      </c>
      <c r="Q33">
        <v>10</v>
      </c>
      <c r="R33">
        <f t="shared" si="0"/>
        <v>55766.3</v>
      </c>
    </row>
    <row r="34" spans="1:18" x14ac:dyDescent="0.25">
      <c r="A34" s="15" t="s">
        <v>109</v>
      </c>
      <c r="B34" s="15" t="s">
        <v>110</v>
      </c>
      <c r="C34" s="15" t="s">
        <v>111</v>
      </c>
      <c r="D34" s="15" t="s">
        <v>35</v>
      </c>
      <c r="E34" s="15" t="s">
        <v>4</v>
      </c>
      <c r="F34" s="15" t="s">
        <v>13</v>
      </c>
      <c r="G34" s="15" t="s">
        <v>23</v>
      </c>
      <c r="H34" s="15">
        <v>61</v>
      </c>
      <c r="I34" s="16">
        <v>39640</v>
      </c>
      <c r="J34" s="17">
        <v>66521</v>
      </c>
      <c r="K34" s="18">
        <v>0</v>
      </c>
      <c r="L34" s="15" t="s">
        <v>7</v>
      </c>
      <c r="M34" s="15" t="s">
        <v>8</v>
      </c>
      <c r="N34" s="16" t="s">
        <v>17</v>
      </c>
      <c r="Q34">
        <v>11</v>
      </c>
      <c r="R34">
        <f t="shared" si="0"/>
        <v>56563.9</v>
      </c>
    </row>
    <row r="35" spans="1:18" x14ac:dyDescent="0.25">
      <c r="A35" s="19" t="s">
        <v>112</v>
      </c>
      <c r="B35" s="19" t="s">
        <v>113</v>
      </c>
      <c r="C35" s="19" t="s">
        <v>34</v>
      </c>
      <c r="D35" s="19" t="s">
        <v>35</v>
      </c>
      <c r="E35" s="19" t="s">
        <v>22</v>
      </c>
      <c r="F35" s="19" t="s">
        <v>13</v>
      </c>
      <c r="G35" s="19" t="s">
        <v>14</v>
      </c>
      <c r="H35" s="19">
        <v>30</v>
      </c>
      <c r="I35" s="20">
        <v>42642</v>
      </c>
      <c r="J35" s="21">
        <v>59100</v>
      </c>
      <c r="K35" s="22">
        <v>0</v>
      </c>
      <c r="L35" s="19" t="s">
        <v>15</v>
      </c>
      <c r="M35" s="19" t="s">
        <v>16</v>
      </c>
      <c r="N35" s="20" t="s">
        <v>17</v>
      </c>
      <c r="Q35">
        <v>12</v>
      </c>
      <c r="R35">
        <f t="shared" si="0"/>
        <v>58516.399999999994</v>
      </c>
    </row>
    <row r="36" spans="1:18" x14ac:dyDescent="0.25">
      <c r="A36" s="15" t="s">
        <v>114</v>
      </c>
      <c r="B36" s="15" t="s">
        <v>115</v>
      </c>
      <c r="C36" s="15" t="s">
        <v>42</v>
      </c>
      <c r="D36" s="15" t="s">
        <v>21</v>
      </c>
      <c r="E36" s="15" t="s">
        <v>4</v>
      </c>
      <c r="F36" s="15" t="s">
        <v>5</v>
      </c>
      <c r="G36" s="15" t="s">
        <v>23</v>
      </c>
      <c r="H36" s="15">
        <v>27</v>
      </c>
      <c r="I36" s="16">
        <v>43226</v>
      </c>
      <c r="J36" s="17">
        <v>49011</v>
      </c>
      <c r="K36" s="18">
        <v>0</v>
      </c>
      <c r="L36" s="15" t="s">
        <v>7</v>
      </c>
      <c r="M36" s="15" t="s">
        <v>24</v>
      </c>
      <c r="N36" s="16" t="s">
        <v>17</v>
      </c>
      <c r="Q36">
        <v>13</v>
      </c>
      <c r="R36">
        <f t="shared" si="0"/>
        <v>59638.85</v>
      </c>
    </row>
    <row r="37" spans="1:18" x14ac:dyDescent="0.25">
      <c r="A37" s="19" t="s">
        <v>116</v>
      </c>
      <c r="B37" s="19" t="s">
        <v>117</v>
      </c>
      <c r="C37" s="19" t="s">
        <v>118</v>
      </c>
      <c r="D37" s="19" t="s">
        <v>3</v>
      </c>
      <c r="E37" s="19" t="s">
        <v>12</v>
      </c>
      <c r="F37" s="19" t="s">
        <v>5</v>
      </c>
      <c r="G37" s="19" t="s">
        <v>23</v>
      </c>
      <c r="H37" s="19">
        <v>32</v>
      </c>
      <c r="I37" s="20">
        <v>41681</v>
      </c>
      <c r="J37" s="21">
        <v>99575</v>
      </c>
      <c r="K37" s="22">
        <v>0</v>
      </c>
      <c r="L37" s="19" t="s">
        <v>7</v>
      </c>
      <c r="M37" s="19" t="s">
        <v>47</v>
      </c>
      <c r="N37" s="20" t="s">
        <v>17</v>
      </c>
      <c r="Q37">
        <v>14</v>
      </c>
      <c r="R37">
        <f t="shared" si="0"/>
        <v>61020.26</v>
      </c>
    </row>
    <row r="38" spans="1:18" x14ac:dyDescent="0.25">
      <c r="A38" s="15" t="s">
        <v>119</v>
      </c>
      <c r="B38" s="15" t="s">
        <v>120</v>
      </c>
      <c r="C38" s="15" t="s">
        <v>55</v>
      </c>
      <c r="D38" s="15" t="s">
        <v>56</v>
      </c>
      <c r="E38" s="15" t="s">
        <v>12</v>
      </c>
      <c r="F38" s="15" t="s">
        <v>5</v>
      </c>
      <c r="G38" s="15" t="s">
        <v>14</v>
      </c>
      <c r="H38" s="15">
        <v>34</v>
      </c>
      <c r="I38" s="16">
        <v>43815</v>
      </c>
      <c r="J38" s="17">
        <v>99989</v>
      </c>
      <c r="K38" s="18">
        <v>0</v>
      </c>
      <c r="L38" s="15" t="s">
        <v>15</v>
      </c>
      <c r="M38" s="15" t="s">
        <v>121</v>
      </c>
      <c r="N38" s="16" t="s">
        <v>17</v>
      </c>
      <c r="Q38">
        <v>15</v>
      </c>
      <c r="R38">
        <f t="shared" si="0"/>
        <v>62320.6</v>
      </c>
    </row>
    <row r="39" spans="1:18" x14ac:dyDescent="0.25">
      <c r="A39" s="19" t="s">
        <v>122</v>
      </c>
      <c r="B39" s="19" t="s">
        <v>123</v>
      </c>
      <c r="C39" s="19" t="s">
        <v>66</v>
      </c>
      <c r="D39" s="19" t="s">
        <v>67</v>
      </c>
      <c r="E39" s="19" t="s">
        <v>4</v>
      </c>
      <c r="F39" s="19" t="s">
        <v>13</v>
      </c>
      <c r="G39" s="19" t="s">
        <v>23</v>
      </c>
      <c r="H39" s="19">
        <v>27</v>
      </c>
      <c r="I39" s="20">
        <v>43758</v>
      </c>
      <c r="J39" s="21">
        <v>256420</v>
      </c>
      <c r="K39" s="22">
        <v>0.3</v>
      </c>
      <c r="L39" s="19" t="s">
        <v>7</v>
      </c>
      <c r="M39" s="19" t="s">
        <v>31</v>
      </c>
      <c r="N39" s="20" t="s">
        <v>17</v>
      </c>
      <c r="Q39">
        <v>16</v>
      </c>
      <c r="R39">
        <f t="shared" si="0"/>
        <v>63298.48</v>
      </c>
    </row>
    <row r="40" spans="1:18" x14ac:dyDescent="0.25">
      <c r="A40" s="15" t="s">
        <v>124</v>
      </c>
      <c r="B40" s="15" t="s">
        <v>125</v>
      </c>
      <c r="C40" s="15" t="s">
        <v>11</v>
      </c>
      <c r="D40" s="15" t="s">
        <v>3</v>
      </c>
      <c r="E40" s="15" t="s">
        <v>12</v>
      </c>
      <c r="F40" s="15" t="s">
        <v>5</v>
      </c>
      <c r="G40" s="15" t="s">
        <v>72</v>
      </c>
      <c r="H40" s="15">
        <v>35</v>
      </c>
      <c r="I40" s="16">
        <v>41409</v>
      </c>
      <c r="J40" s="17">
        <v>78940</v>
      </c>
      <c r="K40" s="18">
        <v>0</v>
      </c>
      <c r="L40" s="15" t="s">
        <v>7</v>
      </c>
      <c r="M40" s="15" t="s">
        <v>43</v>
      </c>
      <c r="N40" s="16" t="s">
        <v>17</v>
      </c>
      <c r="Q40">
        <v>17</v>
      </c>
      <c r="R40">
        <f t="shared" si="0"/>
        <v>64203.66</v>
      </c>
    </row>
    <row r="41" spans="1:18" x14ac:dyDescent="0.25">
      <c r="A41" s="19" t="s">
        <v>126</v>
      </c>
      <c r="B41" s="19" t="s">
        <v>127</v>
      </c>
      <c r="C41" s="19" t="s">
        <v>118</v>
      </c>
      <c r="D41" s="19" t="s">
        <v>3</v>
      </c>
      <c r="E41" s="19" t="s">
        <v>36</v>
      </c>
      <c r="F41" s="19" t="s">
        <v>5</v>
      </c>
      <c r="G41" s="19" t="s">
        <v>72</v>
      </c>
      <c r="H41" s="19">
        <v>57</v>
      </c>
      <c r="I41" s="20">
        <v>34337</v>
      </c>
      <c r="J41" s="21">
        <v>82872</v>
      </c>
      <c r="K41" s="22">
        <v>0</v>
      </c>
      <c r="L41" s="19" t="s">
        <v>80</v>
      </c>
      <c r="M41" s="19" t="s">
        <v>81</v>
      </c>
      <c r="N41" s="20" t="s">
        <v>17</v>
      </c>
      <c r="Q41">
        <v>18</v>
      </c>
      <c r="R41">
        <f t="shared" si="0"/>
        <v>64816.4</v>
      </c>
    </row>
    <row r="42" spans="1:18" x14ac:dyDescent="0.25">
      <c r="A42" s="15" t="s">
        <v>128</v>
      </c>
      <c r="B42" s="15" t="s">
        <v>129</v>
      </c>
      <c r="C42" s="15" t="s">
        <v>130</v>
      </c>
      <c r="D42" s="15" t="s">
        <v>52</v>
      </c>
      <c r="E42" s="15" t="s">
        <v>22</v>
      </c>
      <c r="F42" s="15" t="s">
        <v>13</v>
      </c>
      <c r="G42" s="15" t="s">
        <v>14</v>
      </c>
      <c r="H42" s="15">
        <v>30</v>
      </c>
      <c r="I42" s="16">
        <v>42884</v>
      </c>
      <c r="J42" s="17">
        <v>86317</v>
      </c>
      <c r="K42" s="18">
        <v>0</v>
      </c>
      <c r="L42" s="15" t="s">
        <v>15</v>
      </c>
      <c r="M42" s="15" t="s">
        <v>121</v>
      </c>
      <c r="N42" s="16">
        <v>42932</v>
      </c>
      <c r="Q42">
        <v>19</v>
      </c>
      <c r="R42">
        <f t="shared" si="0"/>
        <v>66011.42</v>
      </c>
    </row>
    <row r="43" spans="1:18" x14ac:dyDescent="0.25">
      <c r="A43" s="19" t="s">
        <v>131</v>
      </c>
      <c r="B43" s="19" t="s">
        <v>132</v>
      </c>
      <c r="C43" s="19" t="s">
        <v>39</v>
      </c>
      <c r="D43" s="19" t="s">
        <v>67</v>
      </c>
      <c r="E43" s="19" t="s">
        <v>22</v>
      </c>
      <c r="F43" s="19" t="s">
        <v>5</v>
      </c>
      <c r="G43" s="19" t="s">
        <v>23</v>
      </c>
      <c r="H43" s="19">
        <v>53</v>
      </c>
      <c r="I43" s="20">
        <v>41601</v>
      </c>
      <c r="J43" s="21">
        <v>113135</v>
      </c>
      <c r="K43" s="22">
        <v>0.05</v>
      </c>
      <c r="L43" s="19" t="s">
        <v>7</v>
      </c>
      <c r="M43" s="19" t="s">
        <v>47</v>
      </c>
      <c r="N43" s="20" t="s">
        <v>17</v>
      </c>
      <c r="Q43">
        <v>20</v>
      </c>
      <c r="R43">
        <f t="shared" si="0"/>
        <v>67254.2</v>
      </c>
    </row>
    <row r="44" spans="1:18" x14ac:dyDescent="0.25">
      <c r="A44" s="15" t="s">
        <v>133</v>
      </c>
      <c r="B44" s="15" t="s">
        <v>134</v>
      </c>
      <c r="C44" s="15" t="s">
        <v>66</v>
      </c>
      <c r="D44" s="15" t="s">
        <v>3</v>
      </c>
      <c r="E44" s="15" t="s">
        <v>22</v>
      </c>
      <c r="F44" s="15" t="s">
        <v>13</v>
      </c>
      <c r="G44" s="15" t="s">
        <v>23</v>
      </c>
      <c r="H44" s="15">
        <v>52</v>
      </c>
      <c r="I44" s="16">
        <v>38664</v>
      </c>
      <c r="J44" s="17">
        <v>199808</v>
      </c>
      <c r="K44" s="18">
        <v>0.32</v>
      </c>
      <c r="L44" s="15" t="s">
        <v>7</v>
      </c>
      <c r="M44" s="15" t="s">
        <v>8</v>
      </c>
      <c r="N44" s="16" t="s">
        <v>17</v>
      </c>
      <c r="Q44">
        <v>21</v>
      </c>
      <c r="R44">
        <f t="shared" si="0"/>
        <v>67906.52</v>
      </c>
    </row>
    <row r="45" spans="1:18" x14ac:dyDescent="0.25">
      <c r="A45" s="19" t="s">
        <v>135</v>
      </c>
      <c r="B45" s="19" t="s">
        <v>136</v>
      </c>
      <c r="C45" s="19" t="s">
        <v>34</v>
      </c>
      <c r="D45" s="19" t="s">
        <v>35</v>
      </c>
      <c r="E45" s="19" t="s">
        <v>22</v>
      </c>
      <c r="F45" s="19" t="s">
        <v>13</v>
      </c>
      <c r="G45" s="19" t="s">
        <v>14</v>
      </c>
      <c r="H45" s="19">
        <v>37</v>
      </c>
      <c r="I45" s="20">
        <v>41592</v>
      </c>
      <c r="J45" s="21">
        <v>56037</v>
      </c>
      <c r="K45" s="22">
        <v>0</v>
      </c>
      <c r="L45" s="19" t="s">
        <v>15</v>
      </c>
      <c r="M45" s="19" t="s">
        <v>61</v>
      </c>
      <c r="N45" s="20" t="s">
        <v>17</v>
      </c>
      <c r="Q45">
        <v>22</v>
      </c>
      <c r="R45">
        <f t="shared" si="0"/>
        <v>68837.42</v>
      </c>
    </row>
    <row r="46" spans="1:18" x14ac:dyDescent="0.25">
      <c r="A46" s="15" t="s">
        <v>137</v>
      </c>
      <c r="B46" s="15" t="s">
        <v>138</v>
      </c>
      <c r="C46" s="15" t="s">
        <v>2</v>
      </c>
      <c r="D46" s="15" t="s">
        <v>67</v>
      </c>
      <c r="E46" s="15" t="s">
        <v>4</v>
      </c>
      <c r="F46" s="15" t="s">
        <v>5</v>
      </c>
      <c r="G46" s="15" t="s">
        <v>23</v>
      </c>
      <c r="H46" s="15">
        <v>29</v>
      </c>
      <c r="I46" s="16">
        <v>43609</v>
      </c>
      <c r="J46" s="17">
        <v>122350</v>
      </c>
      <c r="K46" s="18">
        <v>0.12</v>
      </c>
      <c r="L46" s="15" t="s">
        <v>7</v>
      </c>
      <c r="M46" s="15" t="s">
        <v>31</v>
      </c>
      <c r="N46" s="16" t="s">
        <v>17</v>
      </c>
      <c r="Q46">
        <v>23</v>
      </c>
      <c r="R46">
        <f t="shared" si="0"/>
        <v>69631.13</v>
      </c>
    </row>
    <row r="47" spans="1:18" x14ac:dyDescent="0.25">
      <c r="A47" s="19" t="s">
        <v>139</v>
      </c>
      <c r="B47" s="19" t="s">
        <v>140</v>
      </c>
      <c r="C47" s="19" t="s">
        <v>118</v>
      </c>
      <c r="D47" s="19" t="s">
        <v>3</v>
      </c>
      <c r="E47" s="19" t="s">
        <v>4</v>
      </c>
      <c r="F47" s="19" t="s">
        <v>13</v>
      </c>
      <c r="G47" s="19" t="s">
        <v>23</v>
      </c>
      <c r="H47" s="19">
        <v>40</v>
      </c>
      <c r="I47" s="20">
        <v>40486</v>
      </c>
      <c r="J47" s="21">
        <v>92952</v>
      </c>
      <c r="K47" s="22">
        <v>0</v>
      </c>
      <c r="L47" s="19" t="s">
        <v>7</v>
      </c>
      <c r="M47" s="19" t="s">
        <v>8</v>
      </c>
      <c r="N47" s="20" t="s">
        <v>17</v>
      </c>
      <c r="Q47">
        <v>24</v>
      </c>
      <c r="R47">
        <f t="shared" si="0"/>
        <v>70706.399999999994</v>
      </c>
    </row>
    <row r="48" spans="1:18" x14ac:dyDescent="0.25">
      <c r="A48" s="15" t="s">
        <v>141</v>
      </c>
      <c r="B48" s="15" t="s">
        <v>142</v>
      </c>
      <c r="C48" s="15" t="s">
        <v>27</v>
      </c>
      <c r="D48" s="15" t="s">
        <v>3</v>
      </c>
      <c r="E48" s="15" t="s">
        <v>36</v>
      </c>
      <c r="F48" s="15" t="s">
        <v>13</v>
      </c>
      <c r="G48" s="15" t="s">
        <v>72</v>
      </c>
      <c r="H48" s="15">
        <v>32</v>
      </c>
      <c r="I48" s="16">
        <v>41353</v>
      </c>
      <c r="J48" s="17">
        <v>79921</v>
      </c>
      <c r="K48" s="18">
        <v>0.05</v>
      </c>
      <c r="L48" s="15" t="s">
        <v>7</v>
      </c>
      <c r="M48" s="15" t="s">
        <v>47</v>
      </c>
      <c r="N48" s="16" t="s">
        <v>17</v>
      </c>
      <c r="Q48">
        <v>25</v>
      </c>
      <c r="R48">
        <f t="shared" si="0"/>
        <v>71430.25</v>
      </c>
    </row>
    <row r="49" spans="1:18" x14ac:dyDescent="0.25">
      <c r="A49" s="19" t="s">
        <v>143</v>
      </c>
      <c r="B49" s="19" t="s">
        <v>144</v>
      </c>
      <c r="C49" s="19" t="s">
        <v>20</v>
      </c>
      <c r="D49" s="19" t="s">
        <v>3</v>
      </c>
      <c r="E49" s="19" t="s">
        <v>4</v>
      </c>
      <c r="F49" s="19" t="s">
        <v>5</v>
      </c>
      <c r="G49" s="19" t="s">
        <v>6</v>
      </c>
      <c r="H49" s="19">
        <v>37</v>
      </c>
      <c r="I49" s="20">
        <v>40076</v>
      </c>
      <c r="J49" s="21">
        <v>167199</v>
      </c>
      <c r="K49" s="22">
        <v>0.2</v>
      </c>
      <c r="L49" s="19" t="s">
        <v>7</v>
      </c>
      <c r="M49" s="19" t="s">
        <v>8</v>
      </c>
      <c r="N49" s="20" t="s">
        <v>17</v>
      </c>
      <c r="Q49">
        <v>26</v>
      </c>
      <c r="R49">
        <f t="shared" si="0"/>
        <v>72129.7</v>
      </c>
    </row>
    <row r="50" spans="1:18" x14ac:dyDescent="0.25">
      <c r="A50" s="15" t="s">
        <v>145</v>
      </c>
      <c r="B50" s="15" t="s">
        <v>146</v>
      </c>
      <c r="C50" s="15" t="s">
        <v>96</v>
      </c>
      <c r="D50" s="15" t="s">
        <v>56</v>
      </c>
      <c r="E50" s="15" t="s">
        <v>4</v>
      </c>
      <c r="F50" s="15" t="s">
        <v>13</v>
      </c>
      <c r="G50" s="15" t="s">
        <v>23</v>
      </c>
      <c r="H50" s="15">
        <v>52</v>
      </c>
      <c r="I50" s="16">
        <v>41199</v>
      </c>
      <c r="J50" s="17">
        <v>71476</v>
      </c>
      <c r="K50" s="18">
        <v>0</v>
      </c>
      <c r="L50" s="15" t="s">
        <v>7</v>
      </c>
      <c r="M50" s="15" t="s">
        <v>31</v>
      </c>
      <c r="N50" s="16" t="s">
        <v>17</v>
      </c>
      <c r="Q50">
        <v>27</v>
      </c>
      <c r="R50">
        <f t="shared" si="0"/>
        <v>73147.08</v>
      </c>
    </row>
    <row r="51" spans="1:18" x14ac:dyDescent="0.25">
      <c r="A51" s="19" t="s">
        <v>147</v>
      </c>
      <c r="B51" s="19" t="s">
        <v>148</v>
      </c>
      <c r="C51" s="19" t="s">
        <v>20</v>
      </c>
      <c r="D51" s="19" t="s">
        <v>56</v>
      </c>
      <c r="E51" s="19" t="s">
        <v>12</v>
      </c>
      <c r="F51" s="19" t="s">
        <v>5</v>
      </c>
      <c r="G51" s="19" t="s">
        <v>23</v>
      </c>
      <c r="H51" s="19">
        <v>45</v>
      </c>
      <c r="I51" s="20">
        <v>41941</v>
      </c>
      <c r="J51" s="21">
        <v>189420</v>
      </c>
      <c r="K51" s="22">
        <v>0.2</v>
      </c>
      <c r="L51" s="19" t="s">
        <v>7</v>
      </c>
      <c r="M51" s="19" t="s">
        <v>8</v>
      </c>
      <c r="N51" s="20" t="s">
        <v>17</v>
      </c>
      <c r="Q51">
        <v>28</v>
      </c>
      <c r="R51">
        <f t="shared" si="0"/>
        <v>74058.240000000005</v>
      </c>
    </row>
    <row r="52" spans="1:18" x14ac:dyDescent="0.25">
      <c r="A52" s="15" t="s">
        <v>149</v>
      </c>
      <c r="B52" s="15" t="s">
        <v>150</v>
      </c>
      <c r="C52" s="15" t="s">
        <v>151</v>
      </c>
      <c r="D52" s="15" t="s">
        <v>52</v>
      </c>
      <c r="E52" s="15" t="s">
        <v>4</v>
      </c>
      <c r="F52" s="15" t="s">
        <v>5</v>
      </c>
      <c r="G52" s="15" t="s">
        <v>23</v>
      </c>
      <c r="H52" s="15">
        <v>64</v>
      </c>
      <c r="I52" s="16">
        <v>37184</v>
      </c>
      <c r="J52" s="17">
        <v>64057</v>
      </c>
      <c r="K52" s="18">
        <v>0</v>
      </c>
      <c r="L52" s="15" t="s">
        <v>7</v>
      </c>
      <c r="M52" s="15" t="s">
        <v>31</v>
      </c>
      <c r="N52" s="16" t="s">
        <v>17</v>
      </c>
      <c r="Q52">
        <v>29</v>
      </c>
      <c r="R52">
        <f t="shared" si="0"/>
        <v>74680.56</v>
      </c>
    </row>
    <row r="53" spans="1:18" x14ac:dyDescent="0.25">
      <c r="A53" s="19" t="s">
        <v>152</v>
      </c>
      <c r="B53" s="19" t="s">
        <v>153</v>
      </c>
      <c r="C53" s="19" t="s">
        <v>111</v>
      </c>
      <c r="D53" s="19" t="s">
        <v>67</v>
      </c>
      <c r="E53" s="19" t="s">
        <v>12</v>
      </c>
      <c r="F53" s="19" t="s">
        <v>5</v>
      </c>
      <c r="G53" s="19" t="s">
        <v>6</v>
      </c>
      <c r="H53" s="19">
        <v>27</v>
      </c>
      <c r="I53" s="20">
        <v>44460</v>
      </c>
      <c r="J53" s="21">
        <v>68728</v>
      </c>
      <c r="K53" s="22">
        <v>0</v>
      </c>
      <c r="L53" s="19" t="s">
        <v>7</v>
      </c>
      <c r="M53" s="19" t="s">
        <v>31</v>
      </c>
      <c r="N53" s="20" t="s">
        <v>17</v>
      </c>
      <c r="Q53">
        <v>30</v>
      </c>
      <c r="R53">
        <f t="shared" si="0"/>
        <v>75776.7</v>
      </c>
    </row>
    <row r="54" spans="1:18" x14ac:dyDescent="0.25">
      <c r="A54" s="15" t="s">
        <v>154</v>
      </c>
      <c r="B54" s="15" t="s">
        <v>155</v>
      </c>
      <c r="C54" s="15" t="s">
        <v>2</v>
      </c>
      <c r="D54" s="15" t="s">
        <v>3</v>
      </c>
      <c r="E54" s="15" t="s">
        <v>12</v>
      </c>
      <c r="F54" s="15" t="s">
        <v>5</v>
      </c>
      <c r="G54" s="15" t="s">
        <v>14</v>
      </c>
      <c r="H54" s="15">
        <v>25</v>
      </c>
      <c r="I54" s="16">
        <v>44379</v>
      </c>
      <c r="J54" s="17">
        <v>125633</v>
      </c>
      <c r="K54" s="18">
        <v>0.11</v>
      </c>
      <c r="L54" s="15" t="s">
        <v>15</v>
      </c>
      <c r="M54" s="15" t="s">
        <v>93</v>
      </c>
      <c r="N54" s="16" t="s">
        <v>17</v>
      </c>
      <c r="Q54">
        <v>31</v>
      </c>
      <c r="R54">
        <f t="shared" si="0"/>
        <v>76562.27</v>
      </c>
    </row>
    <row r="55" spans="1:18" x14ac:dyDescent="0.25">
      <c r="A55" s="19" t="s">
        <v>156</v>
      </c>
      <c r="B55" s="19" t="s">
        <v>157</v>
      </c>
      <c r="C55" s="19" t="s">
        <v>111</v>
      </c>
      <c r="D55" s="19" t="s">
        <v>67</v>
      </c>
      <c r="E55" s="19" t="s">
        <v>12</v>
      </c>
      <c r="F55" s="19" t="s">
        <v>13</v>
      </c>
      <c r="G55" s="19" t="s">
        <v>72</v>
      </c>
      <c r="H55" s="19">
        <v>35</v>
      </c>
      <c r="I55" s="20">
        <v>40678</v>
      </c>
      <c r="J55" s="21">
        <v>66889</v>
      </c>
      <c r="K55" s="22">
        <v>0</v>
      </c>
      <c r="L55" s="19" t="s">
        <v>7</v>
      </c>
      <c r="M55" s="19" t="s">
        <v>75</v>
      </c>
      <c r="N55" s="20" t="s">
        <v>17</v>
      </c>
      <c r="Q55">
        <v>32</v>
      </c>
      <c r="R55">
        <f t="shared" si="0"/>
        <v>77973.039999999994</v>
      </c>
    </row>
    <row r="56" spans="1:18" x14ac:dyDescent="0.25">
      <c r="A56" s="15" t="s">
        <v>158</v>
      </c>
      <c r="B56" s="15" t="s">
        <v>159</v>
      </c>
      <c r="C56" s="15" t="s">
        <v>20</v>
      </c>
      <c r="D56" s="15" t="s">
        <v>46</v>
      </c>
      <c r="E56" s="15" t="s">
        <v>4</v>
      </c>
      <c r="F56" s="15" t="s">
        <v>5</v>
      </c>
      <c r="G56" s="15" t="s">
        <v>14</v>
      </c>
      <c r="H56" s="15">
        <v>36</v>
      </c>
      <c r="I56" s="16">
        <v>42276</v>
      </c>
      <c r="J56" s="17">
        <v>178700</v>
      </c>
      <c r="K56" s="18">
        <v>0.28999999999999998</v>
      </c>
      <c r="L56" s="15" t="s">
        <v>7</v>
      </c>
      <c r="M56" s="15" t="s">
        <v>8</v>
      </c>
      <c r="N56" s="16" t="s">
        <v>17</v>
      </c>
      <c r="Q56">
        <v>33</v>
      </c>
      <c r="R56">
        <f t="shared" si="0"/>
        <v>79377.440000000002</v>
      </c>
    </row>
    <row r="57" spans="1:18" x14ac:dyDescent="0.25">
      <c r="A57" s="19" t="s">
        <v>160</v>
      </c>
      <c r="B57" s="19" t="s">
        <v>161</v>
      </c>
      <c r="C57" s="19" t="s">
        <v>162</v>
      </c>
      <c r="D57" s="19" t="s">
        <v>56</v>
      </c>
      <c r="E57" s="19" t="s">
        <v>4</v>
      </c>
      <c r="F57" s="19" t="s">
        <v>5</v>
      </c>
      <c r="G57" s="19" t="s">
        <v>23</v>
      </c>
      <c r="H57" s="19">
        <v>33</v>
      </c>
      <c r="I57" s="20">
        <v>43456</v>
      </c>
      <c r="J57" s="21">
        <v>83990</v>
      </c>
      <c r="K57" s="22">
        <v>0</v>
      </c>
      <c r="L57" s="19" t="s">
        <v>7</v>
      </c>
      <c r="M57" s="19" t="s">
        <v>24</v>
      </c>
      <c r="N57" s="20" t="s">
        <v>17</v>
      </c>
      <c r="Q57">
        <v>34</v>
      </c>
      <c r="R57">
        <f t="shared" si="0"/>
        <v>80646.42</v>
      </c>
    </row>
    <row r="58" spans="1:18" x14ac:dyDescent="0.25">
      <c r="A58" s="15" t="s">
        <v>163</v>
      </c>
      <c r="B58" s="15" t="s">
        <v>164</v>
      </c>
      <c r="C58" s="15" t="s">
        <v>165</v>
      </c>
      <c r="D58" s="15" t="s">
        <v>56</v>
      </c>
      <c r="E58" s="15" t="s">
        <v>36</v>
      </c>
      <c r="F58" s="15" t="s">
        <v>5</v>
      </c>
      <c r="G58" s="15" t="s">
        <v>23</v>
      </c>
      <c r="H58" s="15">
        <v>52</v>
      </c>
      <c r="I58" s="16">
        <v>38696</v>
      </c>
      <c r="J58" s="17">
        <v>102043</v>
      </c>
      <c r="K58" s="18">
        <v>0</v>
      </c>
      <c r="L58" s="15" t="s">
        <v>7</v>
      </c>
      <c r="M58" s="15" t="s">
        <v>24</v>
      </c>
      <c r="N58" s="16" t="s">
        <v>17</v>
      </c>
      <c r="Q58">
        <v>35</v>
      </c>
      <c r="R58">
        <f t="shared" si="0"/>
        <v>82111.25</v>
      </c>
    </row>
    <row r="59" spans="1:18" x14ac:dyDescent="0.25">
      <c r="A59" s="19" t="s">
        <v>166</v>
      </c>
      <c r="B59" s="19" t="s">
        <v>167</v>
      </c>
      <c r="C59" s="19" t="s">
        <v>168</v>
      </c>
      <c r="D59" s="19" t="s">
        <v>56</v>
      </c>
      <c r="E59" s="19" t="s">
        <v>12</v>
      </c>
      <c r="F59" s="19" t="s">
        <v>5</v>
      </c>
      <c r="G59" s="19" t="s">
        <v>14</v>
      </c>
      <c r="H59" s="19">
        <v>46</v>
      </c>
      <c r="I59" s="20">
        <v>37041</v>
      </c>
      <c r="J59" s="21">
        <v>90678</v>
      </c>
      <c r="K59" s="22">
        <v>0</v>
      </c>
      <c r="L59" s="19" t="s">
        <v>7</v>
      </c>
      <c r="M59" s="19" t="s">
        <v>75</v>
      </c>
      <c r="N59" s="20" t="s">
        <v>17</v>
      </c>
      <c r="Q59">
        <v>36</v>
      </c>
      <c r="R59">
        <f t="shared" si="0"/>
        <v>83403.600000000006</v>
      </c>
    </row>
    <row r="60" spans="1:18" x14ac:dyDescent="0.25">
      <c r="A60" s="15" t="s">
        <v>169</v>
      </c>
      <c r="B60" s="15" t="s">
        <v>170</v>
      </c>
      <c r="C60" s="15" t="s">
        <v>171</v>
      </c>
      <c r="D60" s="15" t="s">
        <v>52</v>
      </c>
      <c r="E60" s="15" t="s">
        <v>12</v>
      </c>
      <c r="F60" s="15" t="s">
        <v>5</v>
      </c>
      <c r="G60" s="15" t="s">
        <v>6</v>
      </c>
      <c r="H60" s="15">
        <v>46</v>
      </c>
      <c r="I60" s="16">
        <v>39681</v>
      </c>
      <c r="J60" s="17">
        <v>59067</v>
      </c>
      <c r="K60" s="18">
        <v>0</v>
      </c>
      <c r="L60" s="15" t="s">
        <v>7</v>
      </c>
      <c r="M60" s="15" t="s">
        <v>43</v>
      </c>
      <c r="N60" s="16" t="s">
        <v>17</v>
      </c>
      <c r="Q60">
        <v>37</v>
      </c>
      <c r="R60">
        <f t="shared" si="0"/>
        <v>85043.41</v>
      </c>
    </row>
    <row r="61" spans="1:18" x14ac:dyDescent="0.25">
      <c r="A61" s="19" t="s">
        <v>172</v>
      </c>
      <c r="B61" s="19" t="s">
        <v>173</v>
      </c>
      <c r="C61" s="19" t="s">
        <v>2</v>
      </c>
      <c r="D61" s="19" t="s">
        <v>67</v>
      </c>
      <c r="E61" s="19" t="s">
        <v>4</v>
      </c>
      <c r="F61" s="19" t="s">
        <v>13</v>
      </c>
      <c r="G61" s="19" t="s">
        <v>14</v>
      </c>
      <c r="H61" s="19">
        <v>45</v>
      </c>
      <c r="I61" s="20">
        <v>44266</v>
      </c>
      <c r="J61" s="21">
        <v>135062</v>
      </c>
      <c r="K61" s="22">
        <v>0.15</v>
      </c>
      <c r="L61" s="19" t="s">
        <v>15</v>
      </c>
      <c r="M61" s="19" t="s">
        <v>121</v>
      </c>
      <c r="N61" s="20" t="s">
        <v>17</v>
      </c>
      <c r="Q61">
        <v>38</v>
      </c>
      <c r="R61">
        <f t="shared" si="0"/>
        <v>86451.46</v>
      </c>
    </row>
    <row r="62" spans="1:18" x14ac:dyDescent="0.25">
      <c r="A62" s="15" t="s">
        <v>174</v>
      </c>
      <c r="B62" s="15" t="s">
        <v>175</v>
      </c>
      <c r="C62" s="15" t="s">
        <v>2</v>
      </c>
      <c r="D62" s="15" t="s">
        <v>3</v>
      </c>
      <c r="E62" s="15" t="s">
        <v>36</v>
      </c>
      <c r="F62" s="15" t="s">
        <v>5</v>
      </c>
      <c r="G62" s="15" t="s">
        <v>72</v>
      </c>
      <c r="H62" s="15">
        <v>55</v>
      </c>
      <c r="I62" s="16">
        <v>38945</v>
      </c>
      <c r="J62" s="17">
        <v>159044</v>
      </c>
      <c r="K62" s="18">
        <v>0.1</v>
      </c>
      <c r="L62" s="15" t="s">
        <v>80</v>
      </c>
      <c r="M62" s="15" t="s">
        <v>81</v>
      </c>
      <c r="N62" s="16" t="s">
        <v>17</v>
      </c>
      <c r="Q62">
        <v>39</v>
      </c>
      <c r="R62">
        <f t="shared" si="0"/>
        <v>87193.38</v>
      </c>
    </row>
    <row r="63" spans="1:18" x14ac:dyDescent="0.25">
      <c r="A63" s="19" t="s">
        <v>176</v>
      </c>
      <c r="B63" s="19" t="s">
        <v>177</v>
      </c>
      <c r="C63" s="19" t="s">
        <v>30</v>
      </c>
      <c r="D63" s="19" t="s">
        <v>46</v>
      </c>
      <c r="E63" s="19" t="s">
        <v>12</v>
      </c>
      <c r="F63" s="19" t="s">
        <v>5</v>
      </c>
      <c r="G63" s="19" t="s">
        <v>72</v>
      </c>
      <c r="H63" s="19">
        <v>44</v>
      </c>
      <c r="I63" s="20">
        <v>43467</v>
      </c>
      <c r="J63" s="21">
        <v>74691</v>
      </c>
      <c r="K63" s="22">
        <v>0</v>
      </c>
      <c r="L63" s="19" t="s">
        <v>80</v>
      </c>
      <c r="M63" s="19" t="s">
        <v>81</v>
      </c>
      <c r="N63" s="20">
        <v>44020</v>
      </c>
      <c r="Q63">
        <v>40</v>
      </c>
      <c r="R63">
        <f t="shared" si="0"/>
        <v>88061.2</v>
      </c>
    </row>
    <row r="64" spans="1:18" x14ac:dyDescent="0.25">
      <c r="A64" s="15" t="s">
        <v>178</v>
      </c>
      <c r="B64" s="15" t="s">
        <v>179</v>
      </c>
      <c r="C64" s="15" t="s">
        <v>101</v>
      </c>
      <c r="D64" s="15" t="s">
        <v>56</v>
      </c>
      <c r="E64" s="15" t="s">
        <v>36</v>
      </c>
      <c r="F64" s="15" t="s">
        <v>5</v>
      </c>
      <c r="G64" s="15" t="s">
        <v>72</v>
      </c>
      <c r="H64" s="15">
        <v>44</v>
      </c>
      <c r="I64" s="16">
        <v>39800</v>
      </c>
      <c r="J64" s="17">
        <v>92753</v>
      </c>
      <c r="K64" s="18">
        <v>0.13</v>
      </c>
      <c r="L64" s="15" t="s">
        <v>7</v>
      </c>
      <c r="M64" s="15" t="s">
        <v>47</v>
      </c>
      <c r="N64" s="16">
        <v>44371</v>
      </c>
      <c r="Q64">
        <v>41</v>
      </c>
      <c r="R64">
        <f t="shared" si="0"/>
        <v>88846.62</v>
      </c>
    </row>
    <row r="65" spans="1:20" x14ac:dyDescent="0.25">
      <c r="A65" s="19" t="s">
        <v>180</v>
      </c>
      <c r="B65" s="19" t="s">
        <v>181</v>
      </c>
      <c r="C65" s="19" t="s">
        <v>66</v>
      </c>
      <c r="D65" s="19" t="s">
        <v>52</v>
      </c>
      <c r="E65" s="19" t="s">
        <v>22</v>
      </c>
      <c r="F65" s="19" t="s">
        <v>13</v>
      </c>
      <c r="G65" s="19" t="s">
        <v>6</v>
      </c>
      <c r="H65" s="19">
        <v>45</v>
      </c>
      <c r="I65" s="20">
        <v>41493</v>
      </c>
      <c r="J65" s="21">
        <v>236946</v>
      </c>
      <c r="K65" s="22">
        <v>0.37</v>
      </c>
      <c r="L65" s="19" t="s">
        <v>7</v>
      </c>
      <c r="M65" s="19" t="s">
        <v>8</v>
      </c>
      <c r="N65" s="20" t="s">
        <v>17</v>
      </c>
      <c r="Q65">
        <v>42</v>
      </c>
      <c r="R65">
        <f t="shared" si="0"/>
        <v>90016.48</v>
      </c>
    </row>
    <row r="66" spans="1:20" x14ac:dyDescent="0.25">
      <c r="A66" s="15" t="s">
        <v>182</v>
      </c>
      <c r="B66" s="15" t="s">
        <v>183</v>
      </c>
      <c r="C66" s="15" t="s">
        <v>42</v>
      </c>
      <c r="D66" s="15" t="s">
        <v>21</v>
      </c>
      <c r="E66" s="15" t="s">
        <v>36</v>
      </c>
      <c r="F66" s="15" t="s">
        <v>5</v>
      </c>
      <c r="G66" s="15" t="s">
        <v>6</v>
      </c>
      <c r="H66" s="15">
        <v>36</v>
      </c>
      <c r="I66" s="16">
        <v>44435</v>
      </c>
      <c r="J66" s="17">
        <v>48906</v>
      </c>
      <c r="K66" s="18">
        <v>0</v>
      </c>
      <c r="L66" s="15" t="s">
        <v>7</v>
      </c>
      <c r="M66" s="15" t="s">
        <v>43</v>
      </c>
      <c r="N66" s="16" t="s">
        <v>17</v>
      </c>
      <c r="Q66">
        <v>43</v>
      </c>
      <c r="R66">
        <f t="shared" si="0"/>
        <v>90887.67</v>
      </c>
    </row>
    <row r="67" spans="1:20" x14ac:dyDescent="0.25">
      <c r="A67" s="19" t="s">
        <v>184</v>
      </c>
      <c r="B67" s="19" t="s">
        <v>185</v>
      </c>
      <c r="C67" s="19" t="s">
        <v>30</v>
      </c>
      <c r="D67" s="19" t="s">
        <v>35</v>
      </c>
      <c r="E67" s="19" t="s">
        <v>36</v>
      </c>
      <c r="F67" s="19" t="s">
        <v>5</v>
      </c>
      <c r="G67" s="19" t="s">
        <v>23</v>
      </c>
      <c r="H67" s="19">
        <v>38</v>
      </c>
      <c r="I67" s="20">
        <v>39474</v>
      </c>
      <c r="J67" s="21">
        <v>80024</v>
      </c>
      <c r="K67" s="22">
        <v>0</v>
      </c>
      <c r="L67" s="19" t="s">
        <v>7</v>
      </c>
      <c r="M67" s="19" t="s">
        <v>75</v>
      </c>
      <c r="N67" s="20" t="s">
        <v>17</v>
      </c>
      <c r="Q67">
        <v>44</v>
      </c>
      <c r="R67">
        <f t="shared" si="0"/>
        <v>91726.04</v>
      </c>
    </row>
    <row r="68" spans="1:20" x14ac:dyDescent="0.25">
      <c r="A68" s="15" t="s">
        <v>186</v>
      </c>
      <c r="B68" s="15" t="s">
        <v>187</v>
      </c>
      <c r="C68" s="15" t="s">
        <v>151</v>
      </c>
      <c r="D68" s="15" t="s">
        <v>52</v>
      </c>
      <c r="E68" s="15" t="s">
        <v>22</v>
      </c>
      <c r="F68" s="15" t="s">
        <v>5</v>
      </c>
      <c r="G68" s="15" t="s">
        <v>23</v>
      </c>
      <c r="H68" s="15">
        <v>41</v>
      </c>
      <c r="I68" s="16">
        <v>40109</v>
      </c>
      <c r="J68" s="17">
        <v>54415</v>
      </c>
      <c r="K68" s="18">
        <v>0</v>
      </c>
      <c r="L68" s="15" t="s">
        <v>7</v>
      </c>
      <c r="M68" s="15" t="s">
        <v>8</v>
      </c>
      <c r="N68" s="16">
        <v>41661</v>
      </c>
      <c r="Q68">
        <v>45</v>
      </c>
      <c r="R68">
        <f t="shared" si="0"/>
        <v>92708.9</v>
      </c>
    </row>
    <row r="69" spans="1:20" x14ac:dyDescent="0.25">
      <c r="A69" s="19" t="s">
        <v>188</v>
      </c>
      <c r="B69" s="19" t="s">
        <v>189</v>
      </c>
      <c r="C69" s="19" t="s">
        <v>39</v>
      </c>
      <c r="D69" s="19" t="s">
        <v>67</v>
      </c>
      <c r="E69" s="19" t="s">
        <v>4</v>
      </c>
      <c r="F69" s="19" t="s">
        <v>5</v>
      </c>
      <c r="G69" s="19" t="s">
        <v>14</v>
      </c>
      <c r="H69" s="19">
        <v>30</v>
      </c>
      <c r="I69" s="20">
        <v>42484</v>
      </c>
      <c r="J69" s="21">
        <v>120341</v>
      </c>
      <c r="K69" s="22">
        <v>7.0000000000000007E-2</v>
      </c>
      <c r="L69" s="19" t="s">
        <v>7</v>
      </c>
      <c r="M69" s="19" t="s">
        <v>8</v>
      </c>
      <c r="N69" s="20" t="s">
        <v>17</v>
      </c>
      <c r="Q69">
        <v>46</v>
      </c>
      <c r="R69">
        <f t="shared" si="0"/>
        <v>93232.6</v>
      </c>
    </row>
    <row r="70" spans="1:20" x14ac:dyDescent="0.25">
      <c r="A70" s="15" t="s">
        <v>190</v>
      </c>
      <c r="B70" s="15" t="s">
        <v>191</v>
      </c>
      <c r="C70" s="15" t="s">
        <v>66</v>
      </c>
      <c r="D70" s="15" t="s">
        <v>3</v>
      </c>
      <c r="E70" s="15" t="s">
        <v>22</v>
      </c>
      <c r="F70" s="15" t="s">
        <v>5</v>
      </c>
      <c r="G70" s="15" t="s">
        <v>72</v>
      </c>
      <c r="H70" s="15">
        <v>43</v>
      </c>
      <c r="I70" s="16">
        <v>40029</v>
      </c>
      <c r="J70" s="17">
        <v>208415</v>
      </c>
      <c r="K70" s="18">
        <v>0.35</v>
      </c>
      <c r="L70" s="15" t="s">
        <v>7</v>
      </c>
      <c r="M70" s="15" t="s">
        <v>8</v>
      </c>
      <c r="N70" s="16" t="s">
        <v>17</v>
      </c>
      <c r="Q70">
        <v>47</v>
      </c>
      <c r="R70">
        <f t="shared" si="0"/>
        <v>94529.64</v>
      </c>
    </row>
    <row r="71" spans="1:20" x14ac:dyDescent="0.25">
      <c r="A71" s="19" t="s">
        <v>192</v>
      </c>
      <c r="B71" s="19" t="s">
        <v>193</v>
      </c>
      <c r="C71" s="19" t="s">
        <v>194</v>
      </c>
      <c r="D71" s="19" t="s">
        <v>3</v>
      </c>
      <c r="E71" s="19" t="s">
        <v>22</v>
      </c>
      <c r="F71" s="19" t="s">
        <v>5</v>
      </c>
      <c r="G71" s="19" t="s">
        <v>14</v>
      </c>
      <c r="H71" s="19">
        <v>32</v>
      </c>
      <c r="I71" s="20">
        <v>43835</v>
      </c>
      <c r="J71" s="21">
        <v>78844</v>
      </c>
      <c r="K71" s="22">
        <v>0</v>
      </c>
      <c r="L71" s="19" t="s">
        <v>7</v>
      </c>
      <c r="M71" s="19" t="s">
        <v>8</v>
      </c>
      <c r="N71" s="20" t="s">
        <v>17</v>
      </c>
      <c r="Q71">
        <v>48</v>
      </c>
      <c r="R71">
        <f t="shared" si="0"/>
        <v>95308.160000000003</v>
      </c>
    </row>
    <row r="72" spans="1:20" x14ac:dyDescent="0.25">
      <c r="A72" s="15" t="s">
        <v>195</v>
      </c>
      <c r="B72" s="15" t="s">
        <v>196</v>
      </c>
      <c r="C72" s="15" t="s">
        <v>162</v>
      </c>
      <c r="D72" s="15" t="s">
        <v>56</v>
      </c>
      <c r="E72" s="15" t="s">
        <v>12</v>
      </c>
      <c r="F72" s="15" t="s">
        <v>13</v>
      </c>
      <c r="G72" s="15" t="s">
        <v>23</v>
      </c>
      <c r="H72" s="15">
        <v>58</v>
      </c>
      <c r="I72" s="16">
        <v>37399</v>
      </c>
      <c r="J72" s="17">
        <v>76354</v>
      </c>
      <c r="K72" s="18">
        <v>0</v>
      </c>
      <c r="L72" s="15" t="s">
        <v>7</v>
      </c>
      <c r="M72" s="15" t="s">
        <v>31</v>
      </c>
      <c r="N72" s="16">
        <v>44465</v>
      </c>
      <c r="Q72">
        <v>49</v>
      </c>
      <c r="R72">
        <f t="shared" si="0"/>
        <v>95961.53</v>
      </c>
    </row>
    <row r="73" spans="1:20" x14ac:dyDescent="0.25">
      <c r="A73" s="19" t="s">
        <v>197</v>
      </c>
      <c r="B73" s="19" t="s">
        <v>198</v>
      </c>
      <c r="C73" s="19" t="s">
        <v>20</v>
      </c>
      <c r="D73" s="19" t="s">
        <v>21</v>
      </c>
      <c r="E73" s="19" t="s">
        <v>22</v>
      </c>
      <c r="F73" s="19" t="s">
        <v>5</v>
      </c>
      <c r="G73" s="19" t="s">
        <v>72</v>
      </c>
      <c r="H73" s="19">
        <v>37</v>
      </c>
      <c r="I73" s="20">
        <v>43493</v>
      </c>
      <c r="J73" s="21">
        <v>165927</v>
      </c>
      <c r="K73" s="22">
        <v>0.2</v>
      </c>
      <c r="L73" s="19" t="s">
        <v>7</v>
      </c>
      <c r="M73" s="19" t="s">
        <v>31</v>
      </c>
      <c r="N73" s="20" t="s">
        <v>17</v>
      </c>
      <c r="P73" s="47" t="s">
        <v>2046</v>
      </c>
      <c r="Q73" s="47">
        <v>50</v>
      </c>
      <c r="R73" s="47">
        <f t="shared" si="0"/>
        <v>96557</v>
      </c>
      <c r="S73" s="47">
        <f>MEDIAN(J:J)</f>
        <v>96557</v>
      </c>
      <c r="T73" s="47">
        <f>MEDIAN(J:J)</f>
        <v>96557</v>
      </c>
    </row>
    <row r="74" spans="1:20" x14ac:dyDescent="0.25">
      <c r="A74" s="15" t="s">
        <v>199</v>
      </c>
      <c r="B74" s="15" t="s">
        <v>200</v>
      </c>
      <c r="C74" s="15" t="s">
        <v>39</v>
      </c>
      <c r="D74" s="15" t="s">
        <v>46</v>
      </c>
      <c r="E74" s="15" t="s">
        <v>22</v>
      </c>
      <c r="F74" s="15" t="s">
        <v>5</v>
      </c>
      <c r="G74" s="15" t="s">
        <v>72</v>
      </c>
      <c r="H74" s="15">
        <v>38</v>
      </c>
      <c r="I74" s="16">
        <v>44516</v>
      </c>
      <c r="J74" s="17">
        <v>109812</v>
      </c>
      <c r="K74" s="18">
        <v>0.09</v>
      </c>
      <c r="L74" s="15" t="s">
        <v>80</v>
      </c>
      <c r="M74" s="15" t="s">
        <v>81</v>
      </c>
      <c r="N74" s="16" t="s">
        <v>17</v>
      </c>
      <c r="Q74">
        <v>51</v>
      </c>
      <c r="R74">
        <f t="shared" si="0"/>
        <v>97152.97</v>
      </c>
    </row>
    <row r="75" spans="1:20" x14ac:dyDescent="0.25">
      <c r="A75" s="19" t="s">
        <v>201</v>
      </c>
      <c r="B75" s="19" t="s">
        <v>202</v>
      </c>
      <c r="C75" s="19" t="s">
        <v>55</v>
      </c>
      <c r="D75" s="19" t="s">
        <v>56</v>
      </c>
      <c r="E75" s="19" t="s">
        <v>36</v>
      </c>
      <c r="F75" s="19" t="s">
        <v>13</v>
      </c>
      <c r="G75" s="19" t="s">
        <v>14</v>
      </c>
      <c r="H75" s="19">
        <v>55</v>
      </c>
      <c r="I75" s="20">
        <v>36041</v>
      </c>
      <c r="J75" s="21">
        <v>86299</v>
      </c>
      <c r="K75" s="22">
        <v>0</v>
      </c>
      <c r="L75" s="19" t="s">
        <v>7</v>
      </c>
      <c r="M75" s="19" t="s">
        <v>8</v>
      </c>
      <c r="N75" s="20" t="s">
        <v>17</v>
      </c>
      <c r="Q75">
        <v>52</v>
      </c>
      <c r="R75">
        <f t="shared" si="0"/>
        <v>98129.2</v>
      </c>
    </row>
    <row r="76" spans="1:20" x14ac:dyDescent="0.25">
      <c r="A76" s="15" t="s">
        <v>203</v>
      </c>
      <c r="B76" s="15" t="s">
        <v>204</v>
      </c>
      <c r="C76" s="15" t="s">
        <v>66</v>
      </c>
      <c r="D76" s="15" t="s">
        <v>67</v>
      </c>
      <c r="E76" s="15" t="s">
        <v>4</v>
      </c>
      <c r="F76" s="15" t="s">
        <v>13</v>
      </c>
      <c r="G76" s="15" t="s">
        <v>72</v>
      </c>
      <c r="H76" s="15">
        <v>57</v>
      </c>
      <c r="I76" s="16">
        <v>37828</v>
      </c>
      <c r="J76" s="17">
        <v>206624</v>
      </c>
      <c r="K76" s="18">
        <v>0.4</v>
      </c>
      <c r="L76" s="15" t="s">
        <v>80</v>
      </c>
      <c r="M76" s="15" t="s">
        <v>205</v>
      </c>
      <c r="N76" s="16" t="s">
        <v>17</v>
      </c>
      <c r="Q76">
        <v>53</v>
      </c>
      <c r="R76">
        <f t="shared" si="0"/>
        <v>99184.51</v>
      </c>
    </row>
    <row r="77" spans="1:20" x14ac:dyDescent="0.25">
      <c r="A77" s="19" t="s">
        <v>206</v>
      </c>
      <c r="B77" s="19" t="s">
        <v>207</v>
      </c>
      <c r="C77" s="19" t="s">
        <v>106</v>
      </c>
      <c r="D77" s="19" t="s">
        <v>3</v>
      </c>
      <c r="E77" s="19" t="s">
        <v>12</v>
      </c>
      <c r="F77" s="19" t="s">
        <v>13</v>
      </c>
      <c r="G77" s="19" t="s">
        <v>72</v>
      </c>
      <c r="H77" s="19">
        <v>36</v>
      </c>
      <c r="I77" s="20">
        <v>40535</v>
      </c>
      <c r="J77" s="21">
        <v>53215</v>
      </c>
      <c r="K77" s="22">
        <v>0</v>
      </c>
      <c r="L77" s="19" t="s">
        <v>80</v>
      </c>
      <c r="M77" s="19" t="s">
        <v>205</v>
      </c>
      <c r="N77" s="20">
        <v>41725</v>
      </c>
      <c r="Q77">
        <v>54</v>
      </c>
      <c r="R77">
        <f t="shared" si="0"/>
        <v>100039.6</v>
      </c>
    </row>
    <row r="78" spans="1:20" x14ac:dyDescent="0.25">
      <c r="A78" s="15" t="s">
        <v>208</v>
      </c>
      <c r="B78" s="15" t="s">
        <v>209</v>
      </c>
      <c r="C78" s="15" t="s">
        <v>210</v>
      </c>
      <c r="D78" s="15" t="s">
        <v>56</v>
      </c>
      <c r="E78" s="15" t="s">
        <v>4</v>
      </c>
      <c r="F78" s="15" t="s">
        <v>5</v>
      </c>
      <c r="G78" s="15" t="s">
        <v>14</v>
      </c>
      <c r="H78" s="15">
        <v>30</v>
      </c>
      <c r="I78" s="16">
        <v>42877</v>
      </c>
      <c r="J78" s="17">
        <v>86858</v>
      </c>
      <c r="K78" s="18">
        <v>0</v>
      </c>
      <c r="L78" s="15" t="s">
        <v>15</v>
      </c>
      <c r="M78" s="15" t="s">
        <v>16</v>
      </c>
      <c r="N78" s="16">
        <v>43016</v>
      </c>
      <c r="Q78">
        <v>55</v>
      </c>
      <c r="R78">
        <f t="shared" si="0"/>
        <v>102213.35</v>
      </c>
    </row>
    <row r="79" spans="1:20" x14ac:dyDescent="0.25">
      <c r="A79" s="19" t="s">
        <v>211</v>
      </c>
      <c r="B79" s="19" t="s">
        <v>212</v>
      </c>
      <c r="C79" s="19" t="s">
        <v>27</v>
      </c>
      <c r="D79" s="19" t="s">
        <v>3</v>
      </c>
      <c r="E79" s="19" t="s">
        <v>12</v>
      </c>
      <c r="F79" s="19" t="s">
        <v>13</v>
      </c>
      <c r="G79" s="19" t="s">
        <v>14</v>
      </c>
      <c r="H79" s="19">
        <v>40</v>
      </c>
      <c r="I79" s="20">
        <v>39265</v>
      </c>
      <c r="J79" s="21">
        <v>93971</v>
      </c>
      <c r="K79" s="22">
        <v>0.08</v>
      </c>
      <c r="L79" s="19" t="s">
        <v>15</v>
      </c>
      <c r="M79" s="19" t="s">
        <v>16</v>
      </c>
      <c r="N79" s="20" t="s">
        <v>17</v>
      </c>
      <c r="Q79">
        <v>56</v>
      </c>
      <c r="R79">
        <f t="shared" si="0"/>
        <v>103458.64</v>
      </c>
    </row>
    <row r="80" spans="1:20" x14ac:dyDescent="0.25">
      <c r="A80" s="15" t="s">
        <v>213</v>
      </c>
      <c r="B80" s="15" t="s">
        <v>214</v>
      </c>
      <c r="C80" s="15" t="s">
        <v>111</v>
      </c>
      <c r="D80" s="15" t="s">
        <v>21</v>
      </c>
      <c r="E80" s="15" t="s">
        <v>36</v>
      </c>
      <c r="F80" s="15" t="s">
        <v>13</v>
      </c>
      <c r="G80" s="15" t="s">
        <v>72</v>
      </c>
      <c r="H80" s="15">
        <v>34</v>
      </c>
      <c r="I80" s="16">
        <v>42182</v>
      </c>
      <c r="J80" s="17">
        <v>57008</v>
      </c>
      <c r="K80" s="18">
        <v>0</v>
      </c>
      <c r="L80" s="15" t="s">
        <v>7</v>
      </c>
      <c r="M80" s="15" t="s">
        <v>31</v>
      </c>
      <c r="N80" s="16" t="s">
        <v>17</v>
      </c>
      <c r="Q80">
        <v>57</v>
      </c>
      <c r="R80">
        <f t="shared" si="0"/>
        <v>105294.81</v>
      </c>
    </row>
    <row r="81" spans="1:18" x14ac:dyDescent="0.25">
      <c r="A81" s="19" t="s">
        <v>215</v>
      </c>
      <c r="B81" s="19" t="s">
        <v>216</v>
      </c>
      <c r="C81" s="19" t="s">
        <v>2</v>
      </c>
      <c r="D81" s="19" t="s">
        <v>21</v>
      </c>
      <c r="E81" s="19" t="s">
        <v>12</v>
      </c>
      <c r="F81" s="19" t="s">
        <v>13</v>
      </c>
      <c r="G81" s="19" t="s">
        <v>72</v>
      </c>
      <c r="H81" s="19">
        <v>60</v>
      </c>
      <c r="I81" s="20">
        <v>42270</v>
      </c>
      <c r="J81" s="21">
        <v>141899</v>
      </c>
      <c r="K81" s="22">
        <v>0.15</v>
      </c>
      <c r="L81" s="19" t="s">
        <v>7</v>
      </c>
      <c r="M81" s="19" t="s">
        <v>31</v>
      </c>
      <c r="N81" s="20" t="s">
        <v>17</v>
      </c>
      <c r="Q81">
        <v>58</v>
      </c>
      <c r="R81">
        <f t="shared" si="0"/>
        <v>107589.37999999996</v>
      </c>
    </row>
    <row r="82" spans="1:18" x14ac:dyDescent="0.25">
      <c r="A82" s="15" t="s">
        <v>217</v>
      </c>
      <c r="B82" s="15" t="s">
        <v>218</v>
      </c>
      <c r="C82" s="15" t="s">
        <v>111</v>
      </c>
      <c r="D82" s="15" t="s">
        <v>67</v>
      </c>
      <c r="E82" s="15" t="s">
        <v>36</v>
      </c>
      <c r="F82" s="15" t="s">
        <v>13</v>
      </c>
      <c r="G82" s="15" t="s">
        <v>6</v>
      </c>
      <c r="H82" s="15">
        <v>41</v>
      </c>
      <c r="I82" s="16">
        <v>42626</v>
      </c>
      <c r="J82" s="17">
        <v>64847</v>
      </c>
      <c r="K82" s="18">
        <v>0</v>
      </c>
      <c r="L82" s="15" t="s">
        <v>7</v>
      </c>
      <c r="M82" s="15" t="s">
        <v>43</v>
      </c>
      <c r="N82" s="16" t="s">
        <v>17</v>
      </c>
      <c r="Q82">
        <v>59</v>
      </c>
      <c r="R82">
        <f t="shared" si="0"/>
        <v>109734.12</v>
      </c>
    </row>
    <row r="83" spans="1:18" x14ac:dyDescent="0.25">
      <c r="A83" s="19" t="s">
        <v>219</v>
      </c>
      <c r="B83" s="19" t="s">
        <v>220</v>
      </c>
      <c r="C83" s="19" t="s">
        <v>101</v>
      </c>
      <c r="D83" s="19" t="s">
        <v>56</v>
      </c>
      <c r="E83" s="19" t="s">
        <v>4</v>
      </c>
      <c r="F83" s="19" t="s">
        <v>13</v>
      </c>
      <c r="G83" s="19" t="s">
        <v>23</v>
      </c>
      <c r="H83" s="19">
        <v>53</v>
      </c>
      <c r="I83" s="20">
        <v>33702</v>
      </c>
      <c r="J83" s="21">
        <v>116878</v>
      </c>
      <c r="K83" s="22">
        <v>0.11</v>
      </c>
      <c r="L83" s="19" t="s">
        <v>7</v>
      </c>
      <c r="M83" s="19" t="s">
        <v>43</v>
      </c>
      <c r="N83" s="20" t="s">
        <v>17</v>
      </c>
      <c r="Q83">
        <v>60</v>
      </c>
      <c r="R83">
        <f t="shared" si="0"/>
        <v>111341</v>
      </c>
    </row>
    <row r="84" spans="1:18" x14ac:dyDescent="0.25">
      <c r="A84" s="15" t="s">
        <v>221</v>
      </c>
      <c r="B84" s="15" t="s">
        <v>222</v>
      </c>
      <c r="C84" s="15" t="s">
        <v>96</v>
      </c>
      <c r="D84" s="15" t="s">
        <v>56</v>
      </c>
      <c r="E84" s="15" t="s">
        <v>22</v>
      </c>
      <c r="F84" s="15" t="s">
        <v>13</v>
      </c>
      <c r="G84" s="15" t="s">
        <v>6</v>
      </c>
      <c r="H84" s="15">
        <v>45</v>
      </c>
      <c r="I84" s="16">
        <v>38388</v>
      </c>
      <c r="J84" s="17">
        <v>70505</v>
      </c>
      <c r="K84" s="18">
        <v>0</v>
      </c>
      <c r="L84" s="15" t="s">
        <v>7</v>
      </c>
      <c r="M84" s="15" t="s">
        <v>47</v>
      </c>
      <c r="N84" s="16" t="s">
        <v>17</v>
      </c>
      <c r="Q84">
        <v>61</v>
      </c>
      <c r="R84">
        <f t="shared" si="0"/>
        <v>114086.45</v>
      </c>
    </row>
    <row r="85" spans="1:18" x14ac:dyDescent="0.25">
      <c r="A85" s="19" t="s">
        <v>223</v>
      </c>
      <c r="B85" s="19" t="s">
        <v>224</v>
      </c>
      <c r="C85" s="19" t="s">
        <v>20</v>
      </c>
      <c r="D85" s="19" t="s">
        <v>56</v>
      </c>
      <c r="E85" s="19" t="s">
        <v>4</v>
      </c>
      <c r="F85" s="19" t="s">
        <v>5</v>
      </c>
      <c r="G85" s="19" t="s">
        <v>72</v>
      </c>
      <c r="H85" s="19">
        <v>30</v>
      </c>
      <c r="I85" s="20">
        <v>42512</v>
      </c>
      <c r="J85" s="21">
        <v>189702</v>
      </c>
      <c r="K85" s="22">
        <v>0.28000000000000003</v>
      </c>
      <c r="L85" s="19" t="s">
        <v>80</v>
      </c>
      <c r="M85" s="19" t="s">
        <v>81</v>
      </c>
      <c r="N85" s="20">
        <v>44186</v>
      </c>
      <c r="Q85">
        <v>62</v>
      </c>
      <c r="R85">
        <f t="shared" si="0"/>
        <v>115819.28</v>
      </c>
    </row>
    <row r="86" spans="1:18" x14ac:dyDescent="0.25">
      <c r="A86" s="15" t="s">
        <v>225</v>
      </c>
      <c r="B86" s="15" t="s">
        <v>226</v>
      </c>
      <c r="C86" s="15" t="s">
        <v>20</v>
      </c>
      <c r="D86" s="15" t="s">
        <v>46</v>
      </c>
      <c r="E86" s="15" t="s">
        <v>22</v>
      </c>
      <c r="F86" s="15" t="s">
        <v>13</v>
      </c>
      <c r="G86" s="15" t="s">
        <v>23</v>
      </c>
      <c r="H86" s="15">
        <v>26</v>
      </c>
      <c r="I86" s="16">
        <v>44040</v>
      </c>
      <c r="J86" s="17">
        <v>180664</v>
      </c>
      <c r="K86" s="18">
        <v>0.27</v>
      </c>
      <c r="L86" s="15" t="s">
        <v>7</v>
      </c>
      <c r="M86" s="15" t="s">
        <v>24</v>
      </c>
      <c r="N86" s="16" t="s">
        <v>17</v>
      </c>
      <c r="Q86">
        <v>63</v>
      </c>
      <c r="R86">
        <f t="shared" si="0"/>
        <v>118962.93000000001</v>
      </c>
    </row>
    <row r="87" spans="1:18" x14ac:dyDescent="0.25">
      <c r="A87" s="19" t="s">
        <v>227</v>
      </c>
      <c r="B87" s="19" t="s">
        <v>228</v>
      </c>
      <c r="C87" s="19" t="s">
        <v>171</v>
      </c>
      <c r="D87" s="19" t="s">
        <v>52</v>
      </c>
      <c r="E87" s="19" t="s">
        <v>12</v>
      </c>
      <c r="F87" s="19" t="s">
        <v>5</v>
      </c>
      <c r="G87" s="19" t="s">
        <v>14</v>
      </c>
      <c r="H87" s="19">
        <v>45</v>
      </c>
      <c r="I87" s="20">
        <v>37972</v>
      </c>
      <c r="J87" s="21">
        <v>48345</v>
      </c>
      <c r="K87" s="22">
        <v>0</v>
      </c>
      <c r="L87" s="19" t="s">
        <v>15</v>
      </c>
      <c r="M87" s="19" t="s">
        <v>121</v>
      </c>
      <c r="N87" s="20" t="s">
        <v>17</v>
      </c>
      <c r="Q87">
        <v>64</v>
      </c>
      <c r="R87">
        <f t="shared" si="0"/>
        <v>120639.52</v>
      </c>
    </row>
    <row r="88" spans="1:18" x14ac:dyDescent="0.25">
      <c r="A88" s="15" t="s">
        <v>229</v>
      </c>
      <c r="B88" s="15" t="s">
        <v>230</v>
      </c>
      <c r="C88" s="15" t="s">
        <v>20</v>
      </c>
      <c r="D88" s="15" t="s">
        <v>52</v>
      </c>
      <c r="E88" s="15" t="s">
        <v>12</v>
      </c>
      <c r="F88" s="15" t="s">
        <v>13</v>
      </c>
      <c r="G88" s="15" t="s">
        <v>14</v>
      </c>
      <c r="H88" s="15">
        <v>42</v>
      </c>
      <c r="I88" s="16">
        <v>41655</v>
      </c>
      <c r="J88" s="17">
        <v>152214</v>
      </c>
      <c r="K88" s="18">
        <v>0.3</v>
      </c>
      <c r="L88" s="15" t="s">
        <v>15</v>
      </c>
      <c r="M88" s="15" t="s">
        <v>93</v>
      </c>
      <c r="N88" s="16" t="s">
        <v>17</v>
      </c>
      <c r="Q88">
        <v>65</v>
      </c>
      <c r="R88">
        <f t="shared" ref="R88:R123" si="1">PERCENTILE(J:J,Q88/100)</f>
        <v>122811.45</v>
      </c>
    </row>
    <row r="89" spans="1:18" x14ac:dyDescent="0.25">
      <c r="A89" s="19" t="s">
        <v>231</v>
      </c>
      <c r="B89" s="19" t="s">
        <v>232</v>
      </c>
      <c r="C89" s="19" t="s">
        <v>194</v>
      </c>
      <c r="D89" s="19" t="s">
        <v>3</v>
      </c>
      <c r="E89" s="19" t="s">
        <v>36</v>
      </c>
      <c r="F89" s="19" t="s">
        <v>5</v>
      </c>
      <c r="G89" s="19" t="s">
        <v>72</v>
      </c>
      <c r="H89" s="19">
        <v>41</v>
      </c>
      <c r="I89" s="20">
        <v>39931</v>
      </c>
      <c r="J89" s="21">
        <v>69803</v>
      </c>
      <c r="K89" s="22">
        <v>0</v>
      </c>
      <c r="L89" s="19" t="s">
        <v>80</v>
      </c>
      <c r="M89" s="19" t="s">
        <v>81</v>
      </c>
      <c r="N89" s="20" t="s">
        <v>17</v>
      </c>
      <c r="Q89">
        <v>66</v>
      </c>
      <c r="R89">
        <f t="shared" si="1"/>
        <v>124981.72</v>
      </c>
    </row>
    <row r="90" spans="1:18" x14ac:dyDescent="0.25">
      <c r="A90" s="15" t="s">
        <v>233</v>
      </c>
      <c r="B90" s="15" t="s">
        <v>234</v>
      </c>
      <c r="C90" s="15" t="s">
        <v>235</v>
      </c>
      <c r="D90" s="15" t="s">
        <v>3</v>
      </c>
      <c r="E90" s="15" t="s">
        <v>36</v>
      </c>
      <c r="F90" s="15" t="s">
        <v>5</v>
      </c>
      <c r="G90" s="15" t="s">
        <v>72</v>
      </c>
      <c r="H90" s="15">
        <v>48</v>
      </c>
      <c r="I90" s="16">
        <v>43650</v>
      </c>
      <c r="J90" s="17">
        <v>76588</v>
      </c>
      <c r="K90" s="18">
        <v>0</v>
      </c>
      <c r="L90" s="15" t="s">
        <v>80</v>
      </c>
      <c r="M90" s="15" t="s">
        <v>86</v>
      </c>
      <c r="N90" s="16" t="s">
        <v>17</v>
      </c>
      <c r="Q90">
        <v>67</v>
      </c>
      <c r="R90">
        <f t="shared" si="1"/>
        <v>126732.05</v>
      </c>
    </row>
    <row r="91" spans="1:18" x14ac:dyDescent="0.25">
      <c r="A91" s="19" t="s">
        <v>236</v>
      </c>
      <c r="B91" s="19" t="s">
        <v>237</v>
      </c>
      <c r="C91" s="19" t="s">
        <v>238</v>
      </c>
      <c r="D91" s="19" t="s">
        <v>3</v>
      </c>
      <c r="E91" s="19" t="s">
        <v>12</v>
      </c>
      <c r="F91" s="19" t="s">
        <v>13</v>
      </c>
      <c r="G91" s="19" t="s">
        <v>23</v>
      </c>
      <c r="H91" s="19">
        <v>29</v>
      </c>
      <c r="I91" s="20">
        <v>43444</v>
      </c>
      <c r="J91" s="21">
        <v>84596</v>
      </c>
      <c r="K91" s="22">
        <v>0</v>
      </c>
      <c r="L91" s="19" t="s">
        <v>7</v>
      </c>
      <c r="M91" s="19" t="s">
        <v>43</v>
      </c>
      <c r="N91" s="20" t="s">
        <v>17</v>
      </c>
      <c r="Q91">
        <v>68</v>
      </c>
      <c r="R91">
        <f t="shared" si="1"/>
        <v>127855.72000000002</v>
      </c>
    </row>
    <row r="92" spans="1:18" x14ac:dyDescent="0.25">
      <c r="A92" s="15" t="s">
        <v>239</v>
      </c>
      <c r="B92" s="15" t="s">
        <v>240</v>
      </c>
      <c r="C92" s="15" t="s">
        <v>39</v>
      </c>
      <c r="D92" s="15" t="s">
        <v>67</v>
      </c>
      <c r="E92" s="15" t="s">
        <v>4</v>
      </c>
      <c r="F92" s="15" t="s">
        <v>13</v>
      </c>
      <c r="G92" s="15" t="s">
        <v>14</v>
      </c>
      <c r="H92" s="15">
        <v>27</v>
      </c>
      <c r="I92" s="16">
        <v>43368</v>
      </c>
      <c r="J92" s="17">
        <v>114441</v>
      </c>
      <c r="K92" s="18">
        <v>0.1</v>
      </c>
      <c r="L92" s="15" t="s">
        <v>15</v>
      </c>
      <c r="M92" s="15" t="s">
        <v>16</v>
      </c>
      <c r="N92" s="16">
        <v>43821</v>
      </c>
      <c r="Q92">
        <v>69</v>
      </c>
      <c r="R92">
        <f t="shared" si="1"/>
        <v>129768.44999999998</v>
      </c>
    </row>
    <row r="93" spans="1:18" x14ac:dyDescent="0.25">
      <c r="A93" s="19" t="s">
        <v>241</v>
      </c>
      <c r="B93" s="19" t="s">
        <v>242</v>
      </c>
      <c r="C93" s="19" t="s">
        <v>2</v>
      </c>
      <c r="D93" s="19" t="s">
        <v>21</v>
      </c>
      <c r="E93" s="19" t="s">
        <v>22</v>
      </c>
      <c r="F93" s="19" t="s">
        <v>5</v>
      </c>
      <c r="G93" s="19" t="s">
        <v>14</v>
      </c>
      <c r="H93" s="19">
        <v>33</v>
      </c>
      <c r="I93" s="20">
        <v>43211</v>
      </c>
      <c r="J93" s="21">
        <v>140402</v>
      </c>
      <c r="K93" s="22">
        <v>0.15</v>
      </c>
      <c r="L93" s="19" t="s">
        <v>15</v>
      </c>
      <c r="M93" s="19" t="s">
        <v>93</v>
      </c>
      <c r="N93" s="20" t="s">
        <v>17</v>
      </c>
      <c r="Q93">
        <v>70</v>
      </c>
      <c r="R93">
        <f t="shared" si="1"/>
        <v>133327.9</v>
      </c>
    </row>
    <row r="94" spans="1:18" x14ac:dyDescent="0.25">
      <c r="A94" s="15" t="s">
        <v>243</v>
      </c>
      <c r="B94" s="15" t="s">
        <v>244</v>
      </c>
      <c r="C94" s="15" t="s">
        <v>111</v>
      </c>
      <c r="D94" s="15" t="s">
        <v>21</v>
      </c>
      <c r="E94" s="15" t="s">
        <v>36</v>
      </c>
      <c r="F94" s="15" t="s">
        <v>5</v>
      </c>
      <c r="G94" s="15" t="s">
        <v>72</v>
      </c>
      <c r="H94" s="15">
        <v>26</v>
      </c>
      <c r="I94" s="16">
        <v>43578</v>
      </c>
      <c r="J94" s="17">
        <v>59817</v>
      </c>
      <c r="K94" s="18">
        <v>0</v>
      </c>
      <c r="L94" s="15" t="s">
        <v>80</v>
      </c>
      <c r="M94" s="15" t="s">
        <v>205</v>
      </c>
      <c r="N94" s="16" t="s">
        <v>17</v>
      </c>
      <c r="Q94">
        <v>71</v>
      </c>
      <c r="R94">
        <f t="shared" si="1"/>
        <v>137363.80999999997</v>
      </c>
    </row>
    <row r="95" spans="1:18" x14ac:dyDescent="0.25">
      <c r="A95" s="19" t="s">
        <v>245</v>
      </c>
      <c r="B95" s="19" t="s">
        <v>246</v>
      </c>
      <c r="C95" s="19" t="s">
        <v>34</v>
      </c>
      <c r="D95" s="19" t="s">
        <v>35</v>
      </c>
      <c r="E95" s="19" t="s">
        <v>12</v>
      </c>
      <c r="F95" s="19" t="s">
        <v>13</v>
      </c>
      <c r="G95" s="19" t="s">
        <v>14</v>
      </c>
      <c r="H95" s="19">
        <v>31</v>
      </c>
      <c r="I95" s="20">
        <v>42938</v>
      </c>
      <c r="J95" s="21">
        <v>55854</v>
      </c>
      <c r="K95" s="22">
        <v>0</v>
      </c>
      <c r="L95" s="19" t="s">
        <v>7</v>
      </c>
      <c r="M95" s="19" t="s">
        <v>47</v>
      </c>
      <c r="N95" s="20" t="s">
        <v>17</v>
      </c>
      <c r="Q95">
        <v>72</v>
      </c>
      <c r="R95">
        <f t="shared" si="1"/>
        <v>142404.79999999999</v>
      </c>
    </row>
    <row r="96" spans="1:18" x14ac:dyDescent="0.25">
      <c r="A96" s="15" t="s">
        <v>247</v>
      </c>
      <c r="B96" s="15" t="s">
        <v>248</v>
      </c>
      <c r="C96" s="15" t="s">
        <v>130</v>
      </c>
      <c r="D96" s="15" t="s">
        <v>52</v>
      </c>
      <c r="E96" s="15" t="s">
        <v>4</v>
      </c>
      <c r="F96" s="15" t="s">
        <v>13</v>
      </c>
      <c r="G96" s="15" t="s">
        <v>14</v>
      </c>
      <c r="H96" s="15">
        <v>53</v>
      </c>
      <c r="I96" s="16">
        <v>37576</v>
      </c>
      <c r="J96" s="17">
        <v>95998</v>
      </c>
      <c r="K96" s="18">
        <v>0</v>
      </c>
      <c r="L96" s="15" t="s">
        <v>7</v>
      </c>
      <c r="M96" s="15" t="s">
        <v>8</v>
      </c>
      <c r="N96" s="16" t="s">
        <v>17</v>
      </c>
      <c r="Q96">
        <v>73</v>
      </c>
      <c r="R96">
        <f t="shared" si="1"/>
        <v>146140</v>
      </c>
    </row>
    <row r="97" spans="1:18" x14ac:dyDescent="0.25">
      <c r="A97" s="19" t="s">
        <v>249</v>
      </c>
      <c r="B97" s="19" t="s">
        <v>250</v>
      </c>
      <c r="C97" s="19" t="s">
        <v>2</v>
      </c>
      <c r="D97" s="19" t="s">
        <v>35</v>
      </c>
      <c r="E97" s="19" t="s">
        <v>12</v>
      </c>
      <c r="F97" s="19" t="s">
        <v>5</v>
      </c>
      <c r="G97" s="19" t="s">
        <v>14</v>
      </c>
      <c r="H97" s="19">
        <v>34</v>
      </c>
      <c r="I97" s="20">
        <v>42116</v>
      </c>
      <c r="J97" s="21">
        <v>154941</v>
      </c>
      <c r="K97" s="22">
        <v>0.13</v>
      </c>
      <c r="L97" s="19" t="s">
        <v>7</v>
      </c>
      <c r="M97" s="19" t="s">
        <v>31</v>
      </c>
      <c r="N97" s="20" t="s">
        <v>17</v>
      </c>
      <c r="Q97">
        <v>74</v>
      </c>
      <c r="R97">
        <f t="shared" si="1"/>
        <v>149448.20000000001</v>
      </c>
    </row>
    <row r="98" spans="1:18" x14ac:dyDescent="0.25">
      <c r="A98" s="15" t="s">
        <v>251</v>
      </c>
      <c r="B98" s="15" t="s">
        <v>159</v>
      </c>
      <c r="C98" s="15" t="s">
        <v>66</v>
      </c>
      <c r="D98" s="15" t="s">
        <v>21</v>
      </c>
      <c r="E98" s="15" t="s">
        <v>22</v>
      </c>
      <c r="F98" s="15" t="s">
        <v>5</v>
      </c>
      <c r="G98" s="15" t="s">
        <v>14</v>
      </c>
      <c r="H98" s="15">
        <v>54</v>
      </c>
      <c r="I98" s="16">
        <v>40734</v>
      </c>
      <c r="J98" s="17">
        <v>247022</v>
      </c>
      <c r="K98" s="18">
        <v>0.3</v>
      </c>
      <c r="L98" s="15" t="s">
        <v>15</v>
      </c>
      <c r="M98" s="15" t="s">
        <v>93</v>
      </c>
      <c r="N98" s="16" t="s">
        <v>17</v>
      </c>
      <c r="Q98">
        <v>75</v>
      </c>
      <c r="R98">
        <f t="shared" si="1"/>
        <v>150782.25</v>
      </c>
    </row>
    <row r="99" spans="1:18" x14ac:dyDescent="0.25">
      <c r="A99" s="19" t="s">
        <v>252</v>
      </c>
      <c r="B99" s="19" t="s">
        <v>253</v>
      </c>
      <c r="C99" s="19" t="s">
        <v>235</v>
      </c>
      <c r="D99" s="19" t="s">
        <v>3</v>
      </c>
      <c r="E99" s="19" t="s">
        <v>12</v>
      </c>
      <c r="F99" s="19" t="s">
        <v>5</v>
      </c>
      <c r="G99" s="19" t="s">
        <v>72</v>
      </c>
      <c r="H99" s="19">
        <v>32</v>
      </c>
      <c r="I99" s="20">
        <v>44474</v>
      </c>
      <c r="J99" s="21">
        <v>88072</v>
      </c>
      <c r="K99" s="22">
        <v>0</v>
      </c>
      <c r="L99" s="19" t="s">
        <v>80</v>
      </c>
      <c r="M99" s="19" t="s">
        <v>205</v>
      </c>
      <c r="N99" s="20" t="s">
        <v>17</v>
      </c>
      <c r="Q99">
        <v>76</v>
      </c>
      <c r="R99">
        <f t="shared" si="1"/>
        <v>152078.72</v>
      </c>
    </row>
    <row r="100" spans="1:18" x14ac:dyDescent="0.25">
      <c r="A100" s="15" t="s">
        <v>254</v>
      </c>
      <c r="B100" s="15" t="s">
        <v>255</v>
      </c>
      <c r="C100" s="15" t="s">
        <v>27</v>
      </c>
      <c r="D100" s="15" t="s">
        <v>3</v>
      </c>
      <c r="E100" s="15" t="s">
        <v>4</v>
      </c>
      <c r="F100" s="15" t="s">
        <v>13</v>
      </c>
      <c r="G100" s="15" t="s">
        <v>14</v>
      </c>
      <c r="H100" s="15">
        <v>28</v>
      </c>
      <c r="I100" s="16">
        <v>43977</v>
      </c>
      <c r="J100" s="17">
        <v>67925</v>
      </c>
      <c r="K100" s="18">
        <v>0.08</v>
      </c>
      <c r="L100" s="15" t="s">
        <v>15</v>
      </c>
      <c r="M100" s="15" t="s">
        <v>61</v>
      </c>
      <c r="N100" s="16" t="s">
        <v>17</v>
      </c>
      <c r="Q100">
        <v>77</v>
      </c>
      <c r="R100">
        <f t="shared" si="1"/>
        <v>153943.29</v>
      </c>
    </row>
    <row r="101" spans="1:18" x14ac:dyDescent="0.25">
      <c r="A101" s="19" t="s">
        <v>256</v>
      </c>
      <c r="B101" s="19" t="s">
        <v>257</v>
      </c>
      <c r="C101" s="19" t="s">
        <v>66</v>
      </c>
      <c r="D101" s="19" t="s">
        <v>35</v>
      </c>
      <c r="E101" s="19" t="s">
        <v>12</v>
      </c>
      <c r="F101" s="19" t="s">
        <v>5</v>
      </c>
      <c r="G101" s="19" t="s">
        <v>23</v>
      </c>
      <c r="H101" s="19">
        <v>31</v>
      </c>
      <c r="I101" s="20">
        <v>44063</v>
      </c>
      <c r="J101" s="21">
        <v>219693</v>
      </c>
      <c r="K101" s="22">
        <v>0.3</v>
      </c>
      <c r="L101" s="19" t="s">
        <v>7</v>
      </c>
      <c r="M101" s="19" t="s">
        <v>47</v>
      </c>
      <c r="N101" s="20" t="s">
        <v>17</v>
      </c>
      <c r="Q101">
        <v>78</v>
      </c>
      <c r="R101">
        <f t="shared" si="1"/>
        <v>155132.80000000002</v>
      </c>
    </row>
    <row r="102" spans="1:18" x14ac:dyDescent="0.25">
      <c r="A102" s="15" t="s">
        <v>258</v>
      </c>
      <c r="B102" s="15" t="s">
        <v>259</v>
      </c>
      <c r="C102" s="15" t="s">
        <v>210</v>
      </c>
      <c r="D102" s="15" t="s">
        <v>56</v>
      </c>
      <c r="E102" s="15" t="s">
        <v>4</v>
      </c>
      <c r="F102" s="15" t="s">
        <v>5</v>
      </c>
      <c r="G102" s="15" t="s">
        <v>23</v>
      </c>
      <c r="H102" s="15">
        <v>45</v>
      </c>
      <c r="I102" s="16">
        <v>41386</v>
      </c>
      <c r="J102" s="17">
        <v>61773</v>
      </c>
      <c r="K102" s="18">
        <v>0</v>
      </c>
      <c r="L102" s="15" t="s">
        <v>7</v>
      </c>
      <c r="M102" s="15" t="s">
        <v>8</v>
      </c>
      <c r="N102" s="16" t="s">
        <v>17</v>
      </c>
      <c r="Q102">
        <v>79</v>
      </c>
      <c r="R102">
        <f t="shared" si="1"/>
        <v>157125.23000000001</v>
      </c>
    </row>
    <row r="103" spans="1:18" x14ac:dyDescent="0.25">
      <c r="A103" s="19" t="s">
        <v>260</v>
      </c>
      <c r="B103" s="19" t="s">
        <v>261</v>
      </c>
      <c r="C103" s="19" t="s">
        <v>27</v>
      </c>
      <c r="D103" s="19" t="s">
        <v>3</v>
      </c>
      <c r="E103" s="19" t="s">
        <v>22</v>
      </c>
      <c r="F103" s="19" t="s">
        <v>5</v>
      </c>
      <c r="G103" s="19" t="s">
        <v>14</v>
      </c>
      <c r="H103" s="19">
        <v>48</v>
      </c>
      <c r="I103" s="20">
        <v>39091</v>
      </c>
      <c r="J103" s="21">
        <v>74546</v>
      </c>
      <c r="K103" s="22">
        <v>0.09</v>
      </c>
      <c r="L103" s="19" t="s">
        <v>7</v>
      </c>
      <c r="M103" s="19" t="s">
        <v>8</v>
      </c>
      <c r="N103" s="20" t="s">
        <v>17</v>
      </c>
      <c r="Q103">
        <v>80</v>
      </c>
      <c r="R103">
        <f t="shared" si="1"/>
        <v>159142.80000000002</v>
      </c>
    </row>
    <row r="104" spans="1:18" x14ac:dyDescent="0.25">
      <c r="A104" s="15" t="s">
        <v>262</v>
      </c>
      <c r="B104" s="15" t="s">
        <v>263</v>
      </c>
      <c r="C104" s="15" t="s">
        <v>264</v>
      </c>
      <c r="D104" s="15" t="s">
        <v>56</v>
      </c>
      <c r="E104" s="15" t="s">
        <v>22</v>
      </c>
      <c r="F104" s="15" t="s">
        <v>13</v>
      </c>
      <c r="G104" s="15" t="s">
        <v>6</v>
      </c>
      <c r="H104" s="15">
        <v>56</v>
      </c>
      <c r="I104" s="16">
        <v>42031</v>
      </c>
      <c r="J104" s="17">
        <v>62575</v>
      </c>
      <c r="K104" s="18">
        <v>0</v>
      </c>
      <c r="L104" s="15" t="s">
        <v>7</v>
      </c>
      <c r="M104" s="15" t="s">
        <v>43</v>
      </c>
      <c r="N104" s="16" t="s">
        <v>17</v>
      </c>
      <c r="Q104">
        <v>81</v>
      </c>
      <c r="R104">
        <f t="shared" si="1"/>
        <v>161348.99000000002</v>
      </c>
    </row>
    <row r="105" spans="1:18" x14ac:dyDescent="0.25">
      <c r="A105" s="19" t="s">
        <v>265</v>
      </c>
      <c r="B105" s="19" t="s">
        <v>266</v>
      </c>
      <c r="C105" s="19" t="s">
        <v>20</v>
      </c>
      <c r="D105" s="19" t="s">
        <v>52</v>
      </c>
      <c r="E105" s="19" t="s">
        <v>36</v>
      </c>
      <c r="F105" s="19" t="s">
        <v>5</v>
      </c>
      <c r="G105" s="19" t="s">
        <v>14</v>
      </c>
      <c r="H105" s="19">
        <v>27</v>
      </c>
      <c r="I105" s="20">
        <v>44250</v>
      </c>
      <c r="J105" s="21">
        <v>199041</v>
      </c>
      <c r="K105" s="22">
        <v>0.16</v>
      </c>
      <c r="L105" s="19" t="s">
        <v>15</v>
      </c>
      <c r="M105" s="19" t="s">
        <v>93</v>
      </c>
      <c r="N105" s="20" t="s">
        <v>17</v>
      </c>
      <c r="Q105">
        <v>82</v>
      </c>
      <c r="R105">
        <f t="shared" si="1"/>
        <v>165786.78</v>
      </c>
    </row>
    <row r="106" spans="1:18" x14ac:dyDescent="0.25">
      <c r="A106" s="15" t="s">
        <v>267</v>
      </c>
      <c r="B106" s="15" t="s">
        <v>268</v>
      </c>
      <c r="C106" s="15" t="s">
        <v>111</v>
      </c>
      <c r="D106" s="15" t="s">
        <v>46</v>
      </c>
      <c r="E106" s="15" t="s">
        <v>22</v>
      </c>
      <c r="F106" s="15" t="s">
        <v>13</v>
      </c>
      <c r="G106" s="15" t="s">
        <v>23</v>
      </c>
      <c r="H106" s="15">
        <v>55</v>
      </c>
      <c r="I106" s="16">
        <v>39177</v>
      </c>
      <c r="J106" s="17">
        <v>52310</v>
      </c>
      <c r="K106" s="18">
        <v>0</v>
      </c>
      <c r="L106" s="15" t="s">
        <v>7</v>
      </c>
      <c r="M106" s="15" t="s">
        <v>43</v>
      </c>
      <c r="N106" s="16">
        <v>43385</v>
      </c>
      <c r="Q106">
        <v>83</v>
      </c>
      <c r="R106">
        <f t="shared" si="1"/>
        <v>168958.70999999996</v>
      </c>
    </row>
    <row r="107" spans="1:18" x14ac:dyDescent="0.25">
      <c r="A107" s="19" t="s">
        <v>269</v>
      </c>
      <c r="B107" s="19" t="s">
        <v>270</v>
      </c>
      <c r="C107" s="19" t="s">
        <v>2</v>
      </c>
      <c r="D107" s="19" t="s">
        <v>21</v>
      </c>
      <c r="E107" s="19" t="s">
        <v>22</v>
      </c>
      <c r="F107" s="19" t="s">
        <v>13</v>
      </c>
      <c r="G107" s="19" t="s">
        <v>6</v>
      </c>
      <c r="H107" s="19">
        <v>64</v>
      </c>
      <c r="I107" s="20">
        <v>41454</v>
      </c>
      <c r="J107" s="21">
        <v>159571</v>
      </c>
      <c r="K107" s="22">
        <v>0.1</v>
      </c>
      <c r="L107" s="19" t="s">
        <v>7</v>
      </c>
      <c r="M107" s="19" t="s">
        <v>75</v>
      </c>
      <c r="N107" s="20" t="s">
        <v>17</v>
      </c>
      <c r="Q107">
        <v>84</v>
      </c>
      <c r="R107">
        <f t="shared" si="1"/>
        <v>172277.11999999997</v>
      </c>
    </row>
    <row r="108" spans="1:18" x14ac:dyDescent="0.25">
      <c r="A108" s="15" t="s">
        <v>271</v>
      </c>
      <c r="B108" s="15" t="s">
        <v>272</v>
      </c>
      <c r="C108" s="15" t="s">
        <v>162</v>
      </c>
      <c r="D108" s="15" t="s">
        <v>56</v>
      </c>
      <c r="E108" s="15" t="s">
        <v>4</v>
      </c>
      <c r="F108" s="15" t="s">
        <v>5</v>
      </c>
      <c r="G108" s="15" t="s">
        <v>72</v>
      </c>
      <c r="H108" s="15">
        <v>50</v>
      </c>
      <c r="I108" s="16">
        <v>35726</v>
      </c>
      <c r="J108" s="17">
        <v>91763</v>
      </c>
      <c r="K108" s="18">
        <v>0</v>
      </c>
      <c r="L108" s="15" t="s">
        <v>7</v>
      </c>
      <c r="M108" s="15" t="s">
        <v>47</v>
      </c>
      <c r="N108" s="16" t="s">
        <v>17</v>
      </c>
      <c r="Q108">
        <v>85</v>
      </c>
      <c r="R108">
        <f t="shared" si="1"/>
        <v>176298.5</v>
      </c>
    </row>
    <row r="109" spans="1:18" x14ac:dyDescent="0.25">
      <c r="A109" s="19" t="s">
        <v>273</v>
      </c>
      <c r="B109" s="19" t="s">
        <v>274</v>
      </c>
      <c r="C109" s="19" t="s">
        <v>264</v>
      </c>
      <c r="D109" s="19" t="s">
        <v>56</v>
      </c>
      <c r="E109" s="19" t="s">
        <v>36</v>
      </c>
      <c r="F109" s="19" t="s">
        <v>5</v>
      </c>
      <c r="G109" s="19" t="s">
        <v>23</v>
      </c>
      <c r="H109" s="19">
        <v>51</v>
      </c>
      <c r="I109" s="20">
        <v>35055</v>
      </c>
      <c r="J109" s="21">
        <v>96475</v>
      </c>
      <c r="K109" s="22">
        <v>0</v>
      </c>
      <c r="L109" s="19" t="s">
        <v>7</v>
      </c>
      <c r="M109" s="19" t="s">
        <v>47</v>
      </c>
      <c r="N109" s="20" t="s">
        <v>17</v>
      </c>
      <c r="Q109">
        <v>86</v>
      </c>
      <c r="R109">
        <f t="shared" si="1"/>
        <v>181025.08</v>
      </c>
    </row>
    <row r="110" spans="1:18" x14ac:dyDescent="0.25">
      <c r="A110" s="15" t="s">
        <v>275</v>
      </c>
      <c r="B110" s="15" t="s">
        <v>276</v>
      </c>
      <c r="C110" s="15" t="s">
        <v>55</v>
      </c>
      <c r="D110" s="15" t="s">
        <v>56</v>
      </c>
      <c r="E110" s="15" t="s">
        <v>12</v>
      </c>
      <c r="F110" s="15" t="s">
        <v>13</v>
      </c>
      <c r="G110" s="15" t="s">
        <v>23</v>
      </c>
      <c r="H110" s="15">
        <v>36</v>
      </c>
      <c r="I110" s="16">
        <v>42706</v>
      </c>
      <c r="J110" s="17">
        <v>113781</v>
      </c>
      <c r="K110" s="18">
        <v>0</v>
      </c>
      <c r="L110" s="15" t="s">
        <v>7</v>
      </c>
      <c r="M110" s="15" t="s">
        <v>75</v>
      </c>
      <c r="N110" s="16" t="s">
        <v>17</v>
      </c>
      <c r="Q110">
        <v>87</v>
      </c>
      <c r="R110">
        <f t="shared" si="1"/>
        <v>183118.59</v>
      </c>
    </row>
    <row r="111" spans="1:18" x14ac:dyDescent="0.25">
      <c r="A111" s="19" t="s">
        <v>277</v>
      </c>
      <c r="B111" s="19" t="s">
        <v>278</v>
      </c>
      <c r="C111" s="19" t="s">
        <v>20</v>
      </c>
      <c r="D111" s="19" t="s">
        <v>21</v>
      </c>
      <c r="E111" s="19" t="s">
        <v>4</v>
      </c>
      <c r="F111" s="19" t="s">
        <v>13</v>
      </c>
      <c r="G111" s="19" t="s">
        <v>14</v>
      </c>
      <c r="H111" s="19">
        <v>42</v>
      </c>
      <c r="I111" s="20">
        <v>37636</v>
      </c>
      <c r="J111" s="21">
        <v>166599</v>
      </c>
      <c r="K111" s="22">
        <v>0.26</v>
      </c>
      <c r="L111" s="19" t="s">
        <v>7</v>
      </c>
      <c r="M111" s="19" t="s">
        <v>8</v>
      </c>
      <c r="N111" s="20" t="s">
        <v>17</v>
      </c>
      <c r="Q111">
        <v>88</v>
      </c>
      <c r="R111">
        <f t="shared" si="1"/>
        <v>186393</v>
      </c>
    </row>
    <row r="112" spans="1:18" x14ac:dyDescent="0.25">
      <c r="A112" s="15" t="s">
        <v>279</v>
      </c>
      <c r="B112" s="15" t="s">
        <v>280</v>
      </c>
      <c r="C112" s="15" t="s">
        <v>281</v>
      </c>
      <c r="D112" s="15" t="s">
        <v>35</v>
      </c>
      <c r="E112" s="15" t="s">
        <v>36</v>
      </c>
      <c r="F112" s="15" t="s">
        <v>5</v>
      </c>
      <c r="G112" s="15" t="s">
        <v>14</v>
      </c>
      <c r="H112" s="15">
        <v>41</v>
      </c>
      <c r="I112" s="16">
        <v>38398</v>
      </c>
      <c r="J112" s="17">
        <v>95372</v>
      </c>
      <c r="K112" s="18">
        <v>0</v>
      </c>
      <c r="L112" s="15" t="s">
        <v>15</v>
      </c>
      <c r="M112" s="15" t="s">
        <v>61</v>
      </c>
      <c r="N112" s="16" t="s">
        <v>17</v>
      </c>
      <c r="Q112">
        <v>89</v>
      </c>
      <c r="R112">
        <f t="shared" si="1"/>
        <v>189304.3</v>
      </c>
    </row>
    <row r="113" spans="1:18" x14ac:dyDescent="0.25">
      <c r="A113" s="19" t="s">
        <v>282</v>
      </c>
      <c r="B113" s="19" t="s">
        <v>283</v>
      </c>
      <c r="C113" s="19" t="s">
        <v>20</v>
      </c>
      <c r="D113" s="19" t="s">
        <v>3</v>
      </c>
      <c r="E113" s="19" t="s">
        <v>4</v>
      </c>
      <c r="F113" s="19" t="s">
        <v>5</v>
      </c>
      <c r="G113" s="19" t="s">
        <v>14</v>
      </c>
      <c r="H113" s="19">
        <v>29</v>
      </c>
      <c r="I113" s="20">
        <v>44052</v>
      </c>
      <c r="J113" s="21">
        <v>161203</v>
      </c>
      <c r="K113" s="22">
        <v>0.15</v>
      </c>
      <c r="L113" s="19" t="s">
        <v>15</v>
      </c>
      <c r="M113" s="19" t="s">
        <v>121</v>
      </c>
      <c r="N113" s="20" t="s">
        <v>17</v>
      </c>
      <c r="Q113">
        <v>90</v>
      </c>
      <c r="R113">
        <f t="shared" si="1"/>
        <v>191594.6</v>
      </c>
    </row>
    <row r="114" spans="1:18" x14ac:dyDescent="0.25">
      <c r="A114" s="15" t="s">
        <v>284</v>
      </c>
      <c r="B114" s="15" t="s">
        <v>285</v>
      </c>
      <c r="C114" s="15" t="s">
        <v>286</v>
      </c>
      <c r="D114" s="15" t="s">
        <v>3</v>
      </c>
      <c r="E114" s="15" t="s">
        <v>12</v>
      </c>
      <c r="F114" s="15" t="s">
        <v>5</v>
      </c>
      <c r="G114" s="15" t="s">
        <v>23</v>
      </c>
      <c r="H114" s="15">
        <v>44</v>
      </c>
      <c r="I114" s="16">
        <v>39064</v>
      </c>
      <c r="J114" s="17">
        <v>74738</v>
      </c>
      <c r="K114" s="18">
        <v>0</v>
      </c>
      <c r="L114" s="15" t="s">
        <v>7</v>
      </c>
      <c r="M114" s="15" t="s">
        <v>43</v>
      </c>
      <c r="N114" s="16" t="s">
        <v>17</v>
      </c>
      <c r="Q114">
        <v>91</v>
      </c>
      <c r="R114">
        <f t="shared" si="1"/>
        <v>197392.38</v>
      </c>
    </row>
    <row r="115" spans="1:18" x14ac:dyDescent="0.25">
      <c r="A115" s="19" t="s">
        <v>287</v>
      </c>
      <c r="B115" s="19" t="s">
        <v>288</v>
      </c>
      <c r="C115" s="19" t="s">
        <v>20</v>
      </c>
      <c r="D115" s="19" t="s">
        <v>35</v>
      </c>
      <c r="E115" s="19" t="s">
        <v>4</v>
      </c>
      <c r="F115" s="19" t="s">
        <v>5</v>
      </c>
      <c r="G115" s="19" t="s">
        <v>14</v>
      </c>
      <c r="H115" s="19">
        <v>41</v>
      </c>
      <c r="I115" s="20">
        <v>43322</v>
      </c>
      <c r="J115" s="21">
        <v>171173</v>
      </c>
      <c r="K115" s="22">
        <v>0.21</v>
      </c>
      <c r="L115" s="19" t="s">
        <v>7</v>
      </c>
      <c r="M115" s="19" t="s">
        <v>75</v>
      </c>
      <c r="N115" s="20" t="s">
        <v>17</v>
      </c>
      <c r="Q115">
        <v>92</v>
      </c>
      <c r="R115">
        <f t="shared" si="1"/>
        <v>199811.20000000001</v>
      </c>
    </row>
    <row r="116" spans="1:18" x14ac:dyDescent="0.25">
      <c r="A116" s="15" t="s">
        <v>289</v>
      </c>
      <c r="B116" s="15" t="s">
        <v>290</v>
      </c>
      <c r="C116" s="15" t="s">
        <v>66</v>
      </c>
      <c r="D116" s="15" t="s">
        <v>35</v>
      </c>
      <c r="E116" s="15" t="s">
        <v>36</v>
      </c>
      <c r="F116" s="15" t="s">
        <v>13</v>
      </c>
      <c r="G116" s="15" t="s">
        <v>72</v>
      </c>
      <c r="H116" s="15">
        <v>61</v>
      </c>
      <c r="I116" s="16">
        <v>43732</v>
      </c>
      <c r="J116" s="17">
        <v>201464</v>
      </c>
      <c r="K116" s="18">
        <v>0.37</v>
      </c>
      <c r="L116" s="15" t="s">
        <v>7</v>
      </c>
      <c r="M116" s="15" t="s">
        <v>24</v>
      </c>
      <c r="N116" s="16" t="s">
        <v>17</v>
      </c>
      <c r="Q116">
        <v>93</v>
      </c>
      <c r="R116">
        <f t="shared" si="1"/>
        <v>207244.66000000006</v>
      </c>
    </row>
    <row r="117" spans="1:18" x14ac:dyDescent="0.25">
      <c r="A117" s="19" t="s">
        <v>291</v>
      </c>
      <c r="B117" s="19" t="s">
        <v>292</v>
      </c>
      <c r="C117" s="19" t="s">
        <v>20</v>
      </c>
      <c r="D117" s="19" t="s">
        <v>52</v>
      </c>
      <c r="E117" s="19" t="s">
        <v>36</v>
      </c>
      <c r="F117" s="19" t="s">
        <v>13</v>
      </c>
      <c r="G117" s="19" t="s">
        <v>23</v>
      </c>
      <c r="H117" s="19">
        <v>50</v>
      </c>
      <c r="I117" s="20">
        <v>35998</v>
      </c>
      <c r="J117" s="21">
        <v>174895</v>
      </c>
      <c r="K117" s="22">
        <v>0.15</v>
      </c>
      <c r="L117" s="19" t="s">
        <v>7</v>
      </c>
      <c r="M117" s="19" t="s">
        <v>24</v>
      </c>
      <c r="N117" s="20" t="s">
        <v>17</v>
      </c>
      <c r="Q117">
        <v>94</v>
      </c>
      <c r="R117">
        <f t="shared" si="1"/>
        <v>217827.81999999995</v>
      </c>
    </row>
    <row r="118" spans="1:18" x14ac:dyDescent="0.25">
      <c r="A118" s="15" t="s">
        <v>293</v>
      </c>
      <c r="B118" s="15" t="s">
        <v>294</v>
      </c>
      <c r="C118" s="15" t="s">
        <v>2</v>
      </c>
      <c r="D118" s="15" t="s">
        <v>3</v>
      </c>
      <c r="E118" s="15" t="s">
        <v>12</v>
      </c>
      <c r="F118" s="15" t="s">
        <v>5</v>
      </c>
      <c r="G118" s="15" t="s">
        <v>14</v>
      </c>
      <c r="H118" s="15">
        <v>49</v>
      </c>
      <c r="I118" s="16">
        <v>38825</v>
      </c>
      <c r="J118" s="17">
        <v>134486</v>
      </c>
      <c r="K118" s="18">
        <v>0.14000000000000001</v>
      </c>
      <c r="L118" s="15" t="s">
        <v>7</v>
      </c>
      <c r="M118" s="15" t="s">
        <v>47</v>
      </c>
      <c r="N118" s="16" t="s">
        <v>17</v>
      </c>
      <c r="Q118">
        <v>95</v>
      </c>
      <c r="R118">
        <f t="shared" si="1"/>
        <v>223072.44999999998</v>
      </c>
    </row>
    <row r="119" spans="1:18" x14ac:dyDescent="0.25">
      <c r="A119" s="19" t="s">
        <v>295</v>
      </c>
      <c r="B119" s="19" t="s">
        <v>296</v>
      </c>
      <c r="C119" s="19" t="s">
        <v>30</v>
      </c>
      <c r="D119" s="19" t="s">
        <v>21</v>
      </c>
      <c r="E119" s="19" t="s">
        <v>12</v>
      </c>
      <c r="F119" s="19" t="s">
        <v>5</v>
      </c>
      <c r="G119" s="19" t="s">
        <v>72</v>
      </c>
      <c r="H119" s="19">
        <v>60</v>
      </c>
      <c r="I119" s="20">
        <v>39137</v>
      </c>
      <c r="J119" s="21">
        <v>71699</v>
      </c>
      <c r="K119" s="22">
        <v>0</v>
      </c>
      <c r="L119" s="19" t="s">
        <v>80</v>
      </c>
      <c r="M119" s="19" t="s">
        <v>81</v>
      </c>
      <c r="N119" s="20" t="s">
        <v>17</v>
      </c>
      <c r="Q119">
        <v>96</v>
      </c>
      <c r="R119">
        <f t="shared" si="1"/>
        <v>234474</v>
      </c>
    </row>
    <row r="120" spans="1:18" x14ac:dyDescent="0.25">
      <c r="A120" s="15" t="s">
        <v>297</v>
      </c>
      <c r="B120" s="15" t="s">
        <v>298</v>
      </c>
      <c r="C120" s="15" t="s">
        <v>30</v>
      </c>
      <c r="D120" s="15" t="s">
        <v>67</v>
      </c>
      <c r="E120" s="15" t="s">
        <v>36</v>
      </c>
      <c r="F120" s="15" t="s">
        <v>5</v>
      </c>
      <c r="G120" s="15" t="s">
        <v>72</v>
      </c>
      <c r="H120" s="15">
        <v>42</v>
      </c>
      <c r="I120" s="16">
        <v>44198</v>
      </c>
      <c r="J120" s="17">
        <v>94430</v>
      </c>
      <c r="K120" s="18">
        <v>0</v>
      </c>
      <c r="L120" s="15" t="s">
        <v>7</v>
      </c>
      <c r="M120" s="15" t="s">
        <v>8</v>
      </c>
      <c r="N120" s="16" t="s">
        <v>17</v>
      </c>
      <c r="Q120">
        <v>97</v>
      </c>
      <c r="R120">
        <f t="shared" si="1"/>
        <v>242938.46999999997</v>
      </c>
    </row>
    <row r="121" spans="1:18" x14ac:dyDescent="0.25">
      <c r="A121" s="19" t="s">
        <v>299</v>
      </c>
      <c r="B121" s="19" t="s">
        <v>300</v>
      </c>
      <c r="C121" s="19" t="s">
        <v>39</v>
      </c>
      <c r="D121" s="19" t="s">
        <v>21</v>
      </c>
      <c r="E121" s="19" t="s">
        <v>36</v>
      </c>
      <c r="F121" s="19" t="s">
        <v>13</v>
      </c>
      <c r="G121" s="19" t="s">
        <v>14</v>
      </c>
      <c r="H121" s="19">
        <v>39</v>
      </c>
      <c r="I121" s="20">
        <v>40192</v>
      </c>
      <c r="J121" s="21">
        <v>103504</v>
      </c>
      <c r="K121" s="22">
        <v>7.0000000000000007E-2</v>
      </c>
      <c r="L121" s="19" t="s">
        <v>15</v>
      </c>
      <c r="M121" s="19" t="s">
        <v>121</v>
      </c>
      <c r="N121" s="20" t="s">
        <v>17</v>
      </c>
      <c r="Q121">
        <v>98</v>
      </c>
      <c r="R121">
        <f t="shared" si="1"/>
        <v>249274.72</v>
      </c>
    </row>
    <row r="122" spans="1:18" x14ac:dyDescent="0.25">
      <c r="A122" s="15" t="s">
        <v>301</v>
      </c>
      <c r="B122" s="15" t="s">
        <v>302</v>
      </c>
      <c r="C122" s="15" t="s">
        <v>118</v>
      </c>
      <c r="D122" s="15" t="s">
        <v>3</v>
      </c>
      <c r="E122" s="15" t="s">
        <v>12</v>
      </c>
      <c r="F122" s="15" t="s">
        <v>5</v>
      </c>
      <c r="G122" s="15" t="s">
        <v>14</v>
      </c>
      <c r="H122" s="15">
        <v>55</v>
      </c>
      <c r="I122" s="16">
        <v>38573</v>
      </c>
      <c r="J122" s="17">
        <v>92771</v>
      </c>
      <c r="K122" s="18">
        <v>0</v>
      </c>
      <c r="L122" s="15" t="s">
        <v>7</v>
      </c>
      <c r="M122" s="15" t="s">
        <v>43</v>
      </c>
      <c r="N122" s="16" t="s">
        <v>17</v>
      </c>
      <c r="Q122">
        <v>99</v>
      </c>
      <c r="R122">
        <f t="shared" si="1"/>
        <v>254059.32</v>
      </c>
    </row>
    <row r="123" spans="1:18" x14ac:dyDescent="0.25">
      <c r="A123" s="19" t="s">
        <v>303</v>
      </c>
      <c r="B123" s="19" t="s">
        <v>304</v>
      </c>
      <c r="C123" s="19" t="s">
        <v>111</v>
      </c>
      <c r="D123" s="19" t="s">
        <v>21</v>
      </c>
      <c r="E123" s="19" t="s">
        <v>22</v>
      </c>
      <c r="F123" s="19" t="s">
        <v>5</v>
      </c>
      <c r="G123" s="19" t="s">
        <v>72</v>
      </c>
      <c r="H123" s="19">
        <v>39</v>
      </c>
      <c r="I123" s="20">
        <v>38813</v>
      </c>
      <c r="J123" s="21">
        <v>71531</v>
      </c>
      <c r="K123" s="22">
        <v>0</v>
      </c>
      <c r="L123" s="19" t="s">
        <v>7</v>
      </c>
      <c r="M123" s="19" t="s">
        <v>75</v>
      </c>
      <c r="N123" s="20" t="s">
        <v>17</v>
      </c>
      <c r="Q123">
        <v>100</v>
      </c>
      <c r="R123">
        <f t="shared" si="1"/>
        <v>258498</v>
      </c>
    </row>
    <row r="124" spans="1:18" x14ac:dyDescent="0.25">
      <c r="A124" s="15" t="s">
        <v>305</v>
      </c>
      <c r="B124" s="15" t="s">
        <v>306</v>
      </c>
      <c r="C124" s="15" t="s">
        <v>194</v>
      </c>
      <c r="D124" s="15" t="s">
        <v>3</v>
      </c>
      <c r="E124" s="15" t="s">
        <v>22</v>
      </c>
      <c r="F124" s="15" t="s">
        <v>13</v>
      </c>
      <c r="G124" s="15" t="s">
        <v>6</v>
      </c>
      <c r="H124" s="15">
        <v>28</v>
      </c>
      <c r="I124" s="16">
        <v>43530</v>
      </c>
      <c r="J124" s="17">
        <v>90304</v>
      </c>
      <c r="K124" s="18">
        <v>0</v>
      </c>
      <c r="L124" s="15" t="s">
        <v>7</v>
      </c>
      <c r="M124" s="15" t="s">
        <v>24</v>
      </c>
      <c r="N124" s="16" t="s">
        <v>17</v>
      </c>
    </row>
    <row r="125" spans="1:18" x14ac:dyDescent="0.25">
      <c r="A125" s="19" t="s">
        <v>307</v>
      </c>
      <c r="B125" s="19" t="s">
        <v>308</v>
      </c>
      <c r="C125" s="19" t="s">
        <v>39</v>
      </c>
      <c r="D125" s="19" t="s">
        <v>67</v>
      </c>
      <c r="E125" s="19" t="s">
        <v>12</v>
      </c>
      <c r="F125" s="19" t="s">
        <v>5</v>
      </c>
      <c r="G125" s="19" t="s">
        <v>23</v>
      </c>
      <c r="H125" s="19">
        <v>65</v>
      </c>
      <c r="I125" s="20">
        <v>40793</v>
      </c>
      <c r="J125" s="21">
        <v>104903</v>
      </c>
      <c r="K125" s="22">
        <v>0.1</v>
      </c>
      <c r="L125" s="19" t="s">
        <v>7</v>
      </c>
      <c r="M125" s="19" t="s">
        <v>75</v>
      </c>
      <c r="N125" s="20" t="s">
        <v>17</v>
      </c>
    </row>
    <row r="126" spans="1:18" x14ac:dyDescent="0.25">
      <c r="A126" s="15" t="s">
        <v>309</v>
      </c>
      <c r="B126" s="15" t="s">
        <v>310</v>
      </c>
      <c r="C126" s="15" t="s">
        <v>42</v>
      </c>
      <c r="D126" s="15" t="s">
        <v>21</v>
      </c>
      <c r="E126" s="15" t="s">
        <v>36</v>
      </c>
      <c r="F126" s="15" t="s">
        <v>5</v>
      </c>
      <c r="G126" s="15" t="s">
        <v>14</v>
      </c>
      <c r="H126" s="15">
        <v>52</v>
      </c>
      <c r="I126" s="16">
        <v>43515</v>
      </c>
      <c r="J126" s="17">
        <v>55859</v>
      </c>
      <c r="K126" s="18">
        <v>0</v>
      </c>
      <c r="L126" s="15" t="s">
        <v>15</v>
      </c>
      <c r="M126" s="15" t="s">
        <v>93</v>
      </c>
      <c r="N126" s="16" t="s">
        <v>17</v>
      </c>
    </row>
    <row r="127" spans="1:18" x14ac:dyDescent="0.25">
      <c r="A127" s="19" t="s">
        <v>311</v>
      </c>
      <c r="B127" s="19" t="s">
        <v>312</v>
      </c>
      <c r="C127" s="19" t="s">
        <v>168</v>
      </c>
      <c r="D127" s="19" t="s">
        <v>56</v>
      </c>
      <c r="E127" s="19" t="s">
        <v>36</v>
      </c>
      <c r="F127" s="19" t="s">
        <v>5</v>
      </c>
      <c r="G127" s="19" t="s">
        <v>72</v>
      </c>
      <c r="H127" s="19">
        <v>62</v>
      </c>
      <c r="I127" s="20">
        <v>39002</v>
      </c>
      <c r="J127" s="21">
        <v>79785</v>
      </c>
      <c r="K127" s="22">
        <v>0</v>
      </c>
      <c r="L127" s="19" t="s">
        <v>7</v>
      </c>
      <c r="M127" s="19" t="s">
        <v>47</v>
      </c>
      <c r="N127" s="20" t="s">
        <v>17</v>
      </c>
    </row>
    <row r="128" spans="1:18" x14ac:dyDescent="0.25">
      <c r="A128" s="15" t="s">
        <v>313</v>
      </c>
      <c r="B128" s="15" t="s">
        <v>314</v>
      </c>
      <c r="C128" s="15" t="s">
        <v>30</v>
      </c>
      <c r="D128" s="15" t="s">
        <v>67</v>
      </c>
      <c r="E128" s="15" t="s">
        <v>36</v>
      </c>
      <c r="F128" s="15" t="s">
        <v>5</v>
      </c>
      <c r="G128" s="15" t="s">
        <v>14</v>
      </c>
      <c r="H128" s="15">
        <v>39</v>
      </c>
      <c r="I128" s="16">
        <v>39391</v>
      </c>
      <c r="J128" s="17">
        <v>99017</v>
      </c>
      <c r="K128" s="18">
        <v>0</v>
      </c>
      <c r="L128" s="15" t="s">
        <v>15</v>
      </c>
      <c r="M128" s="15" t="s">
        <v>93</v>
      </c>
      <c r="N128" s="16" t="s">
        <v>17</v>
      </c>
    </row>
    <row r="129" spans="1:14" x14ac:dyDescent="0.25">
      <c r="A129" s="19" t="s">
        <v>315</v>
      </c>
      <c r="B129" s="19" t="s">
        <v>316</v>
      </c>
      <c r="C129" s="19" t="s">
        <v>317</v>
      </c>
      <c r="D129" s="19" t="s">
        <v>3</v>
      </c>
      <c r="E129" s="19" t="s">
        <v>12</v>
      </c>
      <c r="F129" s="19" t="s">
        <v>5</v>
      </c>
      <c r="G129" s="19" t="s">
        <v>23</v>
      </c>
      <c r="H129" s="19">
        <v>63</v>
      </c>
      <c r="I129" s="20">
        <v>33695</v>
      </c>
      <c r="J129" s="21">
        <v>53809</v>
      </c>
      <c r="K129" s="22">
        <v>0</v>
      </c>
      <c r="L129" s="19" t="s">
        <v>7</v>
      </c>
      <c r="M129" s="19" t="s">
        <v>31</v>
      </c>
      <c r="N129" s="20" t="s">
        <v>17</v>
      </c>
    </row>
    <row r="130" spans="1:14" x14ac:dyDescent="0.25">
      <c r="A130" s="15" t="s">
        <v>318</v>
      </c>
      <c r="B130" s="15" t="s">
        <v>319</v>
      </c>
      <c r="C130" s="15" t="s">
        <v>162</v>
      </c>
      <c r="D130" s="15" t="s">
        <v>56</v>
      </c>
      <c r="E130" s="15" t="s">
        <v>22</v>
      </c>
      <c r="F130" s="15" t="s">
        <v>13</v>
      </c>
      <c r="G130" s="15" t="s">
        <v>14</v>
      </c>
      <c r="H130" s="15">
        <v>27</v>
      </c>
      <c r="I130" s="16">
        <v>43937</v>
      </c>
      <c r="J130" s="17">
        <v>71864</v>
      </c>
      <c r="K130" s="18">
        <v>0</v>
      </c>
      <c r="L130" s="15" t="s">
        <v>15</v>
      </c>
      <c r="M130" s="15" t="s">
        <v>121</v>
      </c>
      <c r="N130" s="16" t="s">
        <v>17</v>
      </c>
    </row>
    <row r="131" spans="1:14" x14ac:dyDescent="0.25">
      <c r="A131" s="19" t="s">
        <v>320</v>
      </c>
      <c r="B131" s="19" t="s">
        <v>321</v>
      </c>
      <c r="C131" s="19" t="s">
        <v>66</v>
      </c>
      <c r="D131" s="19" t="s">
        <v>21</v>
      </c>
      <c r="E131" s="19" t="s">
        <v>36</v>
      </c>
      <c r="F131" s="19" t="s">
        <v>5</v>
      </c>
      <c r="G131" s="19" t="s">
        <v>14</v>
      </c>
      <c r="H131" s="19">
        <v>37</v>
      </c>
      <c r="I131" s="20">
        <v>40883</v>
      </c>
      <c r="J131" s="21">
        <v>225558</v>
      </c>
      <c r="K131" s="22">
        <v>0.33</v>
      </c>
      <c r="L131" s="19" t="s">
        <v>15</v>
      </c>
      <c r="M131" s="19" t="s">
        <v>61</v>
      </c>
      <c r="N131" s="20" t="s">
        <v>17</v>
      </c>
    </row>
    <row r="132" spans="1:14" x14ac:dyDescent="0.25">
      <c r="A132" s="15" t="s">
        <v>322</v>
      </c>
      <c r="B132" s="15" t="s">
        <v>323</v>
      </c>
      <c r="C132" s="15" t="s">
        <v>2</v>
      </c>
      <c r="D132" s="15" t="s">
        <v>3</v>
      </c>
      <c r="E132" s="15" t="s">
        <v>12</v>
      </c>
      <c r="F132" s="15" t="s">
        <v>13</v>
      </c>
      <c r="G132" s="15" t="s">
        <v>23</v>
      </c>
      <c r="H132" s="15">
        <v>37</v>
      </c>
      <c r="I132" s="16">
        <v>41695</v>
      </c>
      <c r="J132" s="17">
        <v>128984</v>
      </c>
      <c r="K132" s="18">
        <v>0.12</v>
      </c>
      <c r="L132" s="15" t="s">
        <v>7</v>
      </c>
      <c r="M132" s="15" t="s">
        <v>43</v>
      </c>
      <c r="N132" s="16">
        <v>44317</v>
      </c>
    </row>
    <row r="133" spans="1:14" x14ac:dyDescent="0.25">
      <c r="A133" s="19" t="s">
        <v>324</v>
      </c>
      <c r="B133" s="19" t="s">
        <v>325</v>
      </c>
      <c r="C133" s="19" t="s">
        <v>162</v>
      </c>
      <c r="D133" s="19" t="s">
        <v>56</v>
      </c>
      <c r="E133" s="19" t="s">
        <v>22</v>
      </c>
      <c r="F133" s="19" t="s">
        <v>13</v>
      </c>
      <c r="G133" s="19" t="s">
        <v>72</v>
      </c>
      <c r="H133" s="19">
        <v>46</v>
      </c>
      <c r="I133" s="20">
        <v>36331</v>
      </c>
      <c r="J133" s="21">
        <v>96997</v>
      </c>
      <c r="K133" s="22">
        <v>0</v>
      </c>
      <c r="L133" s="19" t="s">
        <v>80</v>
      </c>
      <c r="M133" s="19" t="s">
        <v>205</v>
      </c>
      <c r="N133" s="20" t="s">
        <v>17</v>
      </c>
    </row>
    <row r="134" spans="1:14" x14ac:dyDescent="0.25">
      <c r="A134" s="15" t="s">
        <v>326</v>
      </c>
      <c r="B134" s="15" t="s">
        <v>327</v>
      </c>
      <c r="C134" s="15" t="s">
        <v>20</v>
      </c>
      <c r="D134" s="15" t="s">
        <v>52</v>
      </c>
      <c r="E134" s="15" t="s">
        <v>12</v>
      </c>
      <c r="F134" s="15" t="s">
        <v>5</v>
      </c>
      <c r="G134" s="15" t="s">
        <v>72</v>
      </c>
      <c r="H134" s="15">
        <v>54</v>
      </c>
      <c r="I134" s="16">
        <v>43122</v>
      </c>
      <c r="J134" s="17">
        <v>176294</v>
      </c>
      <c r="K134" s="18">
        <v>0.28000000000000003</v>
      </c>
      <c r="L134" s="15" t="s">
        <v>7</v>
      </c>
      <c r="M134" s="15" t="s">
        <v>47</v>
      </c>
      <c r="N134" s="16" t="s">
        <v>17</v>
      </c>
    </row>
    <row r="135" spans="1:14" x14ac:dyDescent="0.25">
      <c r="A135" s="19" t="s">
        <v>328</v>
      </c>
      <c r="B135" s="19" t="s">
        <v>329</v>
      </c>
      <c r="C135" s="19" t="s">
        <v>42</v>
      </c>
      <c r="D135" s="19" t="s">
        <v>35</v>
      </c>
      <c r="E135" s="19" t="s">
        <v>4</v>
      </c>
      <c r="F135" s="19" t="s">
        <v>5</v>
      </c>
      <c r="G135" s="19" t="s">
        <v>14</v>
      </c>
      <c r="H135" s="19">
        <v>30</v>
      </c>
      <c r="I135" s="20">
        <v>44241</v>
      </c>
      <c r="J135" s="21">
        <v>48340</v>
      </c>
      <c r="K135" s="22">
        <v>0</v>
      </c>
      <c r="L135" s="19" t="s">
        <v>15</v>
      </c>
      <c r="M135" s="19" t="s">
        <v>93</v>
      </c>
      <c r="N135" s="20" t="s">
        <v>17</v>
      </c>
    </row>
    <row r="136" spans="1:14" x14ac:dyDescent="0.25">
      <c r="A136" s="15" t="s">
        <v>330</v>
      </c>
      <c r="B136" s="15" t="s">
        <v>331</v>
      </c>
      <c r="C136" s="15" t="s">
        <v>66</v>
      </c>
      <c r="D136" s="15" t="s">
        <v>56</v>
      </c>
      <c r="E136" s="15" t="s">
        <v>36</v>
      </c>
      <c r="F136" s="15" t="s">
        <v>5</v>
      </c>
      <c r="G136" s="15" t="s">
        <v>72</v>
      </c>
      <c r="H136" s="15">
        <v>28</v>
      </c>
      <c r="I136" s="16">
        <v>42922</v>
      </c>
      <c r="J136" s="17">
        <v>240488</v>
      </c>
      <c r="K136" s="18">
        <v>0.4</v>
      </c>
      <c r="L136" s="15" t="s">
        <v>80</v>
      </c>
      <c r="M136" s="15" t="s">
        <v>86</v>
      </c>
      <c r="N136" s="16" t="s">
        <v>17</v>
      </c>
    </row>
    <row r="137" spans="1:14" x14ac:dyDescent="0.25">
      <c r="A137" s="19" t="s">
        <v>332</v>
      </c>
      <c r="B137" s="19" t="s">
        <v>333</v>
      </c>
      <c r="C137" s="19" t="s">
        <v>118</v>
      </c>
      <c r="D137" s="19" t="s">
        <v>3</v>
      </c>
      <c r="E137" s="19" t="s">
        <v>12</v>
      </c>
      <c r="F137" s="19" t="s">
        <v>13</v>
      </c>
      <c r="G137" s="19" t="s">
        <v>23</v>
      </c>
      <c r="H137" s="19">
        <v>40</v>
      </c>
      <c r="I137" s="20">
        <v>40565</v>
      </c>
      <c r="J137" s="21">
        <v>97339</v>
      </c>
      <c r="K137" s="22">
        <v>0</v>
      </c>
      <c r="L137" s="19" t="s">
        <v>7</v>
      </c>
      <c r="M137" s="19" t="s">
        <v>47</v>
      </c>
      <c r="N137" s="20" t="s">
        <v>17</v>
      </c>
    </row>
    <row r="138" spans="1:14" x14ac:dyDescent="0.25">
      <c r="A138" s="15" t="s">
        <v>334</v>
      </c>
      <c r="B138" s="15" t="s">
        <v>335</v>
      </c>
      <c r="C138" s="15" t="s">
        <v>66</v>
      </c>
      <c r="D138" s="15" t="s">
        <v>52</v>
      </c>
      <c r="E138" s="15" t="s">
        <v>12</v>
      </c>
      <c r="F138" s="15" t="s">
        <v>5</v>
      </c>
      <c r="G138" s="15" t="s">
        <v>14</v>
      </c>
      <c r="H138" s="15">
        <v>49</v>
      </c>
      <c r="I138" s="16">
        <v>37680</v>
      </c>
      <c r="J138" s="17">
        <v>211291</v>
      </c>
      <c r="K138" s="18">
        <v>0.37</v>
      </c>
      <c r="L138" s="15" t="s">
        <v>15</v>
      </c>
      <c r="M138" s="15" t="s">
        <v>16</v>
      </c>
      <c r="N138" s="16" t="s">
        <v>17</v>
      </c>
    </row>
    <row r="139" spans="1:14" x14ac:dyDescent="0.25">
      <c r="A139" s="19" t="s">
        <v>336</v>
      </c>
      <c r="B139" s="19" t="s">
        <v>337</v>
      </c>
      <c r="C139" s="19" t="s">
        <v>66</v>
      </c>
      <c r="D139" s="19" t="s">
        <v>35</v>
      </c>
      <c r="E139" s="19" t="s">
        <v>4</v>
      </c>
      <c r="F139" s="19" t="s">
        <v>13</v>
      </c>
      <c r="G139" s="19" t="s">
        <v>72</v>
      </c>
      <c r="H139" s="19">
        <v>39</v>
      </c>
      <c r="I139" s="20">
        <v>40778</v>
      </c>
      <c r="J139" s="21">
        <v>249506</v>
      </c>
      <c r="K139" s="22">
        <v>0.3</v>
      </c>
      <c r="L139" s="19" t="s">
        <v>80</v>
      </c>
      <c r="M139" s="19" t="s">
        <v>86</v>
      </c>
      <c r="N139" s="20" t="s">
        <v>17</v>
      </c>
    </row>
    <row r="140" spans="1:14" x14ac:dyDescent="0.25">
      <c r="A140" s="15" t="s">
        <v>338</v>
      </c>
      <c r="B140" s="15" t="s">
        <v>339</v>
      </c>
      <c r="C140" s="15" t="s">
        <v>96</v>
      </c>
      <c r="D140" s="15" t="s">
        <v>56</v>
      </c>
      <c r="E140" s="15" t="s">
        <v>22</v>
      </c>
      <c r="F140" s="15" t="s">
        <v>13</v>
      </c>
      <c r="G140" s="15" t="s">
        <v>14</v>
      </c>
      <c r="H140" s="15">
        <v>61</v>
      </c>
      <c r="I140" s="16">
        <v>37582</v>
      </c>
      <c r="J140" s="17">
        <v>80950</v>
      </c>
      <c r="K140" s="18">
        <v>0</v>
      </c>
      <c r="L140" s="15" t="s">
        <v>15</v>
      </c>
      <c r="M140" s="15" t="s">
        <v>16</v>
      </c>
      <c r="N140" s="16" t="s">
        <v>17</v>
      </c>
    </row>
    <row r="141" spans="1:14" x14ac:dyDescent="0.25">
      <c r="A141" s="19" t="s">
        <v>340</v>
      </c>
      <c r="B141" s="19" t="s">
        <v>341</v>
      </c>
      <c r="C141" s="19" t="s">
        <v>165</v>
      </c>
      <c r="D141" s="19" t="s">
        <v>56</v>
      </c>
      <c r="E141" s="19" t="s">
        <v>4</v>
      </c>
      <c r="F141" s="19" t="s">
        <v>5</v>
      </c>
      <c r="G141" s="19" t="s">
        <v>14</v>
      </c>
      <c r="H141" s="19">
        <v>46</v>
      </c>
      <c r="I141" s="20">
        <v>44206</v>
      </c>
      <c r="J141" s="21">
        <v>86538</v>
      </c>
      <c r="K141" s="22">
        <v>0</v>
      </c>
      <c r="L141" s="19" t="s">
        <v>15</v>
      </c>
      <c r="M141" s="19" t="s">
        <v>121</v>
      </c>
      <c r="N141" s="20" t="s">
        <v>17</v>
      </c>
    </row>
    <row r="142" spans="1:14" x14ac:dyDescent="0.25">
      <c r="A142" s="15" t="s">
        <v>342</v>
      </c>
      <c r="B142" s="15" t="s">
        <v>343</v>
      </c>
      <c r="C142" s="15" t="s">
        <v>30</v>
      </c>
      <c r="D142" s="15" t="s">
        <v>67</v>
      </c>
      <c r="E142" s="15" t="s">
        <v>22</v>
      </c>
      <c r="F142" s="15" t="s">
        <v>5</v>
      </c>
      <c r="G142" s="15" t="s">
        <v>23</v>
      </c>
      <c r="H142" s="15">
        <v>35</v>
      </c>
      <c r="I142" s="16">
        <v>43715</v>
      </c>
      <c r="J142" s="17">
        <v>70992</v>
      </c>
      <c r="K142" s="18">
        <v>0</v>
      </c>
      <c r="L142" s="15" t="s">
        <v>7</v>
      </c>
      <c r="M142" s="15" t="s">
        <v>47</v>
      </c>
      <c r="N142" s="16" t="s">
        <v>17</v>
      </c>
    </row>
    <row r="143" spans="1:14" x14ac:dyDescent="0.25">
      <c r="A143" s="19" t="s">
        <v>344</v>
      </c>
      <c r="B143" s="19" t="s">
        <v>345</v>
      </c>
      <c r="C143" s="19" t="s">
        <v>66</v>
      </c>
      <c r="D143" s="19" t="s">
        <v>56</v>
      </c>
      <c r="E143" s="19" t="s">
        <v>36</v>
      </c>
      <c r="F143" s="19" t="s">
        <v>13</v>
      </c>
      <c r="G143" s="19" t="s">
        <v>23</v>
      </c>
      <c r="H143" s="19">
        <v>33</v>
      </c>
      <c r="I143" s="20">
        <v>42173</v>
      </c>
      <c r="J143" s="21">
        <v>205314</v>
      </c>
      <c r="K143" s="22">
        <v>0.3</v>
      </c>
      <c r="L143" s="19" t="s">
        <v>7</v>
      </c>
      <c r="M143" s="19" t="s">
        <v>75</v>
      </c>
      <c r="N143" s="20" t="s">
        <v>17</v>
      </c>
    </row>
    <row r="144" spans="1:14" x14ac:dyDescent="0.25">
      <c r="A144" s="15" t="s">
        <v>346</v>
      </c>
      <c r="B144" s="15" t="s">
        <v>347</v>
      </c>
      <c r="C144" s="15" t="s">
        <v>66</v>
      </c>
      <c r="D144" s="15" t="s">
        <v>52</v>
      </c>
      <c r="E144" s="15" t="s">
        <v>36</v>
      </c>
      <c r="F144" s="15" t="s">
        <v>5</v>
      </c>
      <c r="G144" s="15" t="s">
        <v>14</v>
      </c>
      <c r="H144" s="15">
        <v>61</v>
      </c>
      <c r="I144" s="16">
        <v>42804</v>
      </c>
      <c r="J144" s="17">
        <v>196951</v>
      </c>
      <c r="K144" s="18">
        <v>0.33</v>
      </c>
      <c r="L144" s="15" t="s">
        <v>15</v>
      </c>
      <c r="M144" s="15" t="s">
        <v>93</v>
      </c>
      <c r="N144" s="16" t="s">
        <v>17</v>
      </c>
    </row>
    <row r="145" spans="1:14" x14ac:dyDescent="0.25">
      <c r="A145" s="19" t="s">
        <v>348</v>
      </c>
      <c r="B145" s="19" t="s">
        <v>349</v>
      </c>
      <c r="C145" s="19" t="s">
        <v>238</v>
      </c>
      <c r="D145" s="19" t="s">
        <v>3</v>
      </c>
      <c r="E145" s="19" t="s">
        <v>22</v>
      </c>
      <c r="F145" s="19" t="s">
        <v>13</v>
      </c>
      <c r="G145" s="19" t="s">
        <v>14</v>
      </c>
      <c r="H145" s="19">
        <v>45</v>
      </c>
      <c r="I145" s="20">
        <v>38613</v>
      </c>
      <c r="J145" s="21">
        <v>67686</v>
      </c>
      <c r="K145" s="22">
        <v>0</v>
      </c>
      <c r="L145" s="19" t="s">
        <v>15</v>
      </c>
      <c r="M145" s="19" t="s">
        <v>93</v>
      </c>
      <c r="N145" s="20" t="s">
        <v>17</v>
      </c>
    </row>
    <row r="146" spans="1:14" x14ac:dyDescent="0.25">
      <c r="A146" s="15" t="s">
        <v>350</v>
      </c>
      <c r="B146" s="15" t="s">
        <v>351</v>
      </c>
      <c r="C146" s="15" t="s">
        <v>11</v>
      </c>
      <c r="D146" s="15" t="s">
        <v>3</v>
      </c>
      <c r="E146" s="15" t="s">
        <v>4</v>
      </c>
      <c r="F146" s="15" t="s">
        <v>13</v>
      </c>
      <c r="G146" s="15" t="s">
        <v>72</v>
      </c>
      <c r="H146" s="15">
        <v>51</v>
      </c>
      <c r="I146" s="16">
        <v>39553</v>
      </c>
      <c r="J146" s="17">
        <v>86431</v>
      </c>
      <c r="K146" s="18">
        <v>0</v>
      </c>
      <c r="L146" s="15" t="s">
        <v>7</v>
      </c>
      <c r="M146" s="15" t="s">
        <v>75</v>
      </c>
      <c r="N146" s="16" t="s">
        <v>17</v>
      </c>
    </row>
    <row r="147" spans="1:14" x14ac:dyDescent="0.25">
      <c r="A147" s="19" t="s">
        <v>352</v>
      </c>
      <c r="B147" s="19" t="s">
        <v>353</v>
      </c>
      <c r="C147" s="19" t="s">
        <v>39</v>
      </c>
      <c r="D147" s="19" t="s">
        <v>52</v>
      </c>
      <c r="E147" s="19" t="s">
        <v>12</v>
      </c>
      <c r="F147" s="19" t="s">
        <v>13</v>
      </c>
      <c r="G147" s="19" t="s">
        <v>14</v>
      </c>
      <c r="H147" s="19">
        <v>55</v>
      </c>
      <c r="I147" s="20">
        <v>35019</v>
      </c>
      <c r="J147" s="21">
        <v>125936</v>
      </c>
      <c r="K147" s="22">
        <v>0.08</v>
      </c>
      <c r="L147" s="19" t="s">
        <v>15</v>
      </c>
      <c r="M147" s="19" t="s">
        <v>16</v>
      </c>
      <c r="N147" s="20" t="s">
        <v>17</v>
      </c>
    </row>
    <row r="148" spans="1:14" x14ac:dyDescent="0.25">
      <c r="A148" s="15" t="s">
        <v>354</v>
      </c>
      <c r="B148" s="15" t="s">
        <v>355</v>
      </c>
      <c r="C148" s="15" t="s">
        <v>2</v>
      </c>
      <c r="D148" s="15" t="s">
        <v>35</v>
      </c>
      <c r="E148" s="15" t="s">
        <v>36</v>
      </c>
      <c r="F148" s="15" t="s">
        <v>5</v>
      </c>
      <c r="G148" s="15" t="s">
        <v>23</v>
      </c>
      <c r="H148" s="15">
        <v>46</v>
      </c>
      <c r="I148" s="16">
        <v>41473</v>
      </c>
      <c r="J148" s="17">
        <v>149712</v>
      </c>
      <c r="K148" s="18">
        <v>0.14000000000000001</v>
      </c>
      <c r="L148" s="15" t="s">
        <v>7</v>
      </c>
      <c r="M148" s="15" t="s">
        <v>75</v>
      </c>
      <c r="N148" s="16" t="s">
        <v>17</v>
      </c>
    </row>
    <row r="149" spans="1:14" x14ac:dyDescent="0.25">
      <c r="A149" s="19" t="s">
        <v>356</v>
      </c>
      <c r="B149" s="19" t="s">
        <v>357</v>
      </c>
      <c r="C149" s="19" t="s">
        <v>162</v>
      </c>
      <c r="D149" s="19" t="s">
        <v>56</v>
      </c>
      <c r="E149" s="19" t="s">
        <v>22</v>
      </c>
      <c r="F149" s="19" t="s">
        <v>13</v>
      </c>
      <c r="G149" s="19" t="s">
        <v>23</v>
      </c>
      <c r="H149" s="19">
        <v>30</v>
      </c>
      <c r="I149" s="20">
        <v>44471</v>
      </c>
      <c r="J149" s="21">
        <v>88758</v>
      </c>
      <c r="K149" s="22">
        <v>0</v>
      </c>
      <c r="L149" s="19" t="s">
        <v>7</v>
      </c>
      <c r="M149" s="19" t="s">
        <v>8</v>
      </c>
      <c r="N149" s="20" t="s">
        <v>17</v>
      </c>
    </row>
    <row r="150" spans="1:14" x14ac:dyDescent="0.25">
      <c r="A150" s="15" t="s">
        <v>197</v>
      </c>
      <c r="B150" s="15" t="s">
        <v>358</v>
      </c>
      <c r="C150" s="15" t="s">
        <v>359</v>
      </c>
      <c r="D150" s="15" t="s">
        <v>3</v>
      </c>
      <c r="E150" s="15" t="s">
        <v>4</v>
      </c>
      <c r="F150" s="15" t="s">
        <v>13</v>
      </c>
      <c r="G150" s="15" t="s">
        <v>14</v>
      </c>
      <c r="H150" s="15">
        <v>54</v>
      </c>
      <c r="I150" s="16">
        <v>41468</v>
      </c>
      <c r="J150" s="17">
        <v>83639</v>
      </c>
      <c r="K150" s="18">
        <v>0</v>
      </c>
      <c r="L150" s="15" t="s">
        <v>15</v>
      </c>
      <c r="M150" s="15" t="s">
        <v>93</v>
      </c>
      <c r="N150" s="16" t="s">
        <v>17</v>
      </c>
    </row>
    <row r="151" spans="1:14" x14ac:dyDescent="0.25">
      <c r="A151" s="19" t="s">
        <v>360</v>
      </c>
      <c r="B151" s="19" t="s">
        <v>361</v>
      </c>
      <c r="C151" s="19" t="s">
        <v>235</v>
      </c>
      <c r="D151" s="19" t="s">
        <v>3</v>
      </c>
      <c r="E151" s="19" t="s">
        <v>4</v>
      </c>
      <c r="F151" s="19" t="s">
        <v>5</v>
      </c>
      <c r="G151" s="19" t="s">
        <v>23</v>
      </c>
      <c r="H151" s="19">
        <v>54</v>
      </c>
      <c r="I151" s="20">
        <v>35933</v>
      </c>
      <c r="J151" s="21">
        <v>68268</v>
      </c>
      <c r="K151" s="22">
        <v>0</v>
      </c>
      <c r="L151" s="19" t="s">
        <v>7</v>
      </c>
      <c r="M151" s="19" t="s">
        <v>31</v>
      </c>
      <c r="N151" s="20" t="s">
        <v>17</v>
      </c>
    </row>
    <row r="152" spans="1:14" x14ac:dyDescent="0.25">
      <c r="A152" s="15" t="s">
        <v>362</v>
      </c>
      <c r="B152" s="15" t="s">
        <v>363</v>
      </c>
      <c r="C152" s="15" t="s">
        <v>162</v>
      </c>
      <c r="D152" s="15" t="s">
        <v>56</v>
      </c>
      <c r="E152" s="15" t="s">
        <v>12</v>
      </c>
      <c r="F152" s="15" t="s">
        <v>13</v>
      </c>
      <c r="G152" s="15" t="s">
        <v>72</v>
      </c>
      <c r="H152" s="15">
        <v>45</v>
      </c>
      <c r="I152" s="16">
        <v>37313</v>
      </c>
      <c r="J152" s="17">
        <v>75819</v>
      </c>
      <c r="K152" s="18">
        <v>0</v>
      </c>
      <c r="L152" s="15" t="s">
        <v>80</v>
      </c>
      <c r="M152" s="15" t="s">
        <v>205</v>
      </c>
      <c r="N152" s="16" t="s">
        <v>17</v>
      </c>
    </row>
    <row r="153" spans="1:14" x14ac:dyDescent="0.25">
      <c r="A153" s="19" t="s">
        <v>364</v>
      </c>
      <c r="B153" s="19" t="s">
        <v>365</v>
      </c>
      <c r="C153" s="19" t="s">
        <v>30</v>
      </c>
      <c r="D153" s="19" t="s">
        <v>35</v>
      </c>
      <c r="E153" s="19" t="s">
        <v>22</v>
      </c>
      <c r="F153" s="19" t="s">
        <v>5</v>
      </c>
      <c r="G153" s="19" t="s">
        <v>23</v>
      </c>
      <c r="H153" s="19">
        <v>49</v>
      </c>
      <c r="I153" s="20">
        <v>35200</v>
      </c>
      <c r="J153" s="21">
        <v>86658</v>
      </c>
      <c r="K153" s="22">
        <v>0</v>
      </c>
      <c r="L153" s="19" t="s">
        <v>7</v>
      </c>
      <c r="M153" s="19" t="s">
        <v>31</v>
      </c>
      <c r="N153" s="20" t="s">
        <v>17</v>
      </c>
    </row>
    <row r="154" spans="1:14" x14ac:dyDescent="0.25">
      <c r="A154" s="15" t="s">
        <v>366</v>
      </c>
      <c r="B154" s="15" t="s">
        <v>367</v>
      </c>
      <c r="C154" s="15" t="s">
        <v>111</v>
      </c>
      <c r="D154" s="15" t="s">
        <v>21</v>
      </c>
      <c r="E154" s="15" t="s">
        <v>4</v>
      </c>
      <c r="F154" s="15" t="s">
        <v>13</v>
      </c>
      <c r="G154" s="15" t="s">
        <v>14</v>
      </c>
      <c r="H154" s="15">
        <v>55</v>
      </c>
      <c r="I154" s="16">
        <v>41714</v>
      </c>
      <c r="J154" s="17">
        <v>74552</v>
      </c>
      <c r="K154" s="18">
        <v>0</v>
      </c>
      <c r="L154" s="15" t="s">
        <v>15</v>
      </c>
      <c r="M154" s="15" t="s">
        <v>121</v>
      </c>
      <c r="N154" s="16" t="s">
        <v>17</v>
      </c>
    </row>
    <row r="155" spans="1:14" x14ac:dyDescent="0.25">
      <c r="A155" s="19" t="s">
        <v>368</v>
      </c>
      <c r="B155" s="19" t="s">
        <v>369</v>
      </c>
      <c r="C155" s="19" t="s">
        <v>118</v>
      </c>
      <c r="D155" s="19" t="s">
        <v>3</v>
      </c>
      <c r="E155" s="19" t="s">
        <v>12</v>
      </c>
      <c r="F155" s="19" t="s">
        <v>5</v>
      </c>
      <c r="G155" s="19" t="s">
        <v>14</v>
      </c>
      <c r="H155" s="19">
        <v>62</v>
      </c>
      <c r="I155" s="20">
        <v>39887</v>
      </c>
      <c r="J155" s="21">
        <v>82839</v>
      </c>
      <c r="K155" s="22">
        <v>0</v>
      </c>
      <c r="L155" s="19" t="s">
        <v>7</v>
      </c>
      <c r="M155" s="19" t="s">
        <v>43</v>
      </c>
      <c r="N155" s="20" t="s">
        <v>17</v>
      </c>
    </row>
    <row r="156" spans="1:14" x14ac:dyDescent="0.25">
      <c r="A156" s="15" t="s">
        <v>370</v>
      </c>
      <c r="B156" s="15" t="s">
        <v>371</v>
      </c>
      <c r="C156" s="15" t="s">
        <v>235</v>
      </c>
      <c r="D156" s="15" t="s">
        <v>3</v>
      </c>
      <c r="E156" s="15" t="s">
        <v>22</v>
      </c>
      <c r="F156" s="15" t="s">
        <v>5</v>
      </c>
      <c r="G156" s="15" t="s">
        <v>23</v>
      </c>
      <c r="H156" s="15">
        <v>28</v>
      </c>
      <c r="I156" s="16">
        <v>44477</v>
      </c>
      <c r="J156" s="17">
        <v>64475</v>
      </c>
      <c r="K156" s="18">
        <v>0</v>
      </c>
      <c r="L156" s="15" t="s">
        <v>7</v>
      </c>
      <c r="M156" s="15" t="s">
        <v>31</v>
      </c>
      <c r="N156" s="16" t="s">
        <v>17</v>
      </c>
    </row>
    <row r="157" spans="1:14" x14ac:dyDescent="0.25">
      <c r="A157" s="19" t="s">
        <v>372</v>
      </c>
      <c r="B157" s="19" t="s">
        <v>373</v>
      </c>
      <c r="C157" s="19" t="s">
        <v>235</v>
      </c>
      <c r="D157" s="19" t="s">
        <v>3</v>
      </c>
      <c r="E157" s="19" t="s">
        <v>12</v>
      </c>
      <c r="F157" s="19" t="s">
        <v>13</v>
      </c>
      <c r="G157" s="19" t="s">
        <v>14</v>
      </c>
      <c r="H157" s="19">
        <v>33</v>
      </c>
      <c r="I157" s="20">
        <v>44036</v>
      </c>
      <c r="J157" s="21">
        <v>69453</v>
      </c>
      <c r="K157" s="22">
        <v>0</v>
      </c>
      <c r="L157" s="19" t="s">
        <v>15</v>
      </c>
      <c r="M157" s="19" t="s">
        <v>121</v>
      </c>
      <c r="N157" s="20" t="s">
        <v>17</v>
      </c>
    </row>
    <row r="158" spans="1:14" x14ac:dyDescent="0.25">
      <c r="A158" s="15" t="s">
        <v>374</v>
      </c>
      <c r="B158" s="15" t="s">
        <v>375</v>
      </c>
      <c r="C158" s="15" t="s">
        <v>39</v>
      </c>
      <c r="D158" s="15" t="s">
        <v>3</v>
      </c>
      <c r="E158" s="15" t="s">
        <v>36</v>
      </c>
      <c r="F158" s="15" t="s">
        <v>13</v>
      </c>
      <c r="G158" s="15" t="s">
        <v>23</v>
      </c>
      <c r="H158" s="15">
        <v>32</v>
      </c>
      <c r="I158" s="16">
        <v>41642</v>
      </c>
      <c r="J158" s="17">
        <v>127148</v>
      </c>
      <c r="K158" s="18">
        <v>0.1</v>
      </c>
      <c r="L158" s="15" t="s">
        <v>7</v>
      </c>
      <c r="M158" s="15" t="s">
        <v>43</v>
      </c>
      <c r="N158" s="16" t="s">
        <v>17</v>
      </c>
    </row>
    <row r="159" spans="1:14" x14ac:dyDescent="0.25">
      <c r="A159" s="19" t="s">
        <v>376</v>
      </c>
      <c r="B159" s="19" t="s">
        <v>377</v>
      </c>
      <c r="C159" s="19" t="s">
        <v>66</v>
      </c>
      <c r="D159" s="19" t="s">
        <v>21</v>
      </c>
      <c r="E159" s="19" t="s">
        <v>22</v>
      </c>
      <c r="F159" s="19" t="s">
        <v>5</v>
      </c>
      <c r="G159" s="19" t="s">
        <v>23</v>
      </c>
      <c r="H159" s="19">
        <v>32</v>
      </c>
      <c r="I159" s="20">
        <v>43102</v>
      </c>
      <c r="J159" s="21">
        <v>190253</v>
      </c>
      <c r="K159" s="22">
        <v>0.33</v>
      </c>
      <c r="L159" s="19" t="s">
        <v>7</v>
      </c>
      <c r="M159" s="19" t="s">
        <v>47</v>
      </c>
      <c r="N159" s="20" t="s">
        <v>17</v>
      </c>
    </row>
    <row r="160" spans="1:14" x14ac:dyDescent="0.25">
      <c r="A160" s="15" t="s">
        <v>215</v>
      </c>
      <c r="B160" s="15" t="s">
        <v>378</v>
      </c>
      <c r="C160" s="15" t="s">
        <v>39</v>
      </c>
      <c r="D160" s="15" t="s">
        <v>46</v>
      </c>
      <c r="E160" s="15" t="s">
        <v>4</v>
      </c>
      <c r="F160" s="15" t="s">
        <v>13</v>
      </c>
      <c r="G160" s="15" t="s">
        <v>23</v>
      </c>
      <c r="H160" s="15">
        <v>55</v>
      </c>
      <c r="I160" s="16">
        <v>36644</v>
      </c>
      <c r="J160" s="17">
        <v>115798</v>
      </c>
      <c r="K160" s="18">
        <v>0.05</v>
      </c>
      <c r="L160" s="15" t="s">
        <v>7</v>
      </c>
      <c r="M160" s="15" t="s">
        <v>43</v>
      </c>
      <c r="N160" s="16" t="s">
        <v>17</v>
      </c>
    </row>
    <row r="161" spans="1:14" x14ac:dyDescent="0.25">
      <c r="A161" s="19" t="s">
        <v>233</v>
      </c>
      <c r="B161" s="19" t="s">
        <v>379</v>
      </c>
      <c r="C161" s="19" t="s">
        <v>130</v>
      </c>
      <c r="D161" s="19" t="s">
        <v>52</v>
      </c>
      <c r="E161" s="19" t="s">
        <v>4</v>
      </c>
      <c r="F161" s="19" t="s">
        <v>5</v>
      </c>
      <c r="G161" s="19" t="s">
        <v>14</v>
      </c>
      <c r="H161" s="19">
        <v>58</v>
      </c>
      <c r="I161" s="20">
        <v>34567</v>
      </c>
      <c r="J161" s="21">
        <v>93102</v>
      </c>
      <c r="K161" s="22">
        <v>0</v>
      </c>
      <c r="L161" s="19" t="s">
        <v>7</v>
      </c>
      <c r="M161" s="19" t="s">
        <v>8</v>
      </c>
      <c r="N161" s="20">
        <v>41621</v>
      </c>
    </row>
    <row r="162" spans="1:14" x14ac:dyDescent="0.25">
      <c r="A162" s="15" t="s">
        <v>380</v>
      </c>
      <c r="B162" s="15" t="s">
        <v>381</v>
      </c>
      <c r="C162" s="15" t="s">
        <v>101</v>
      </c>
      <c r="D162" s="15" t="s">
        <v>56</v>
      </c>
      <c r="E162" s="15" t="s">
        <v>22</v>
      </c>
      <c r="F162" s="15" t="s">
        <v>13</v>
      </c>
      <c r="G162" s="15" t="s">
        <v>14</v>
      </c>
      <c r="H162" s="15">
        <v>34</v>
      </c>
      <c r="I162" s="16">
        <v>43055</v>
      </c>
      <c r="J162" s="17">
        <v>110054</v>
      </c>
      <c r="K162" s="18">
        <v>0.15</v>
      </c>
      <c r="L162" s="15" t="s">
        <v>7</v>
      </c>
      <c r="M162" s="15" t="s">
        <v>43</v>
      </c>
      <c r="N162" s="16" t="s">
        <v>17</v>
      </c>
    </row>
    <row r="163" spans="1:14" x14ac:dyDescent="0.25">
      <c r="A163" s="19" t="s">
        <v>382</v>
      </c>
      <c r="B163" s="19" t="s">
        <v>383</v>
      </c>
      <c r="C163" s="19" t="s">
        <v>96</v>
      </c>
      <c r="D163" s="19" t="s">
        <v>56</v>
      </c>
      <c r="E163" s="19" t="s">
        <v>4</v>
      </c>
      <c r="F163" s="19" t="s">
        <v>5</v>
      </c>
      <c r="G163" s="19" t="s">
        <v>6</v>
      </c>
      <c r="H163" s="19">
        <v>27</v>
      </c>
      <c r="I163" s="20">
        <v>44224</v>
      </c>
      <c r="J163" s="21">
        <v>95786</v>
      </c>
      <c r="K163" s="22">
        <v>0</v>
      </c>
      <c r="L163" s="19" t="s">
        <v>7</v>
      </c>
      <c r="M163" s="19" t="s">
        <v>24</v>
      </c>
      <c r="N163" s="20" t="s">
        <v>17</v>
      </c>
    </row>
    <row r="164" spans="1:14" x14ac:dyDescent="0.25">
      <c r="A164" s="15" t="s">
        <v>384</v>
      </c>
      <c r="B164" s="15" t="s">
        <v>385</v>
      </c>
      <c r="C164" s="15" t="s">
        <v>30</v>
      </c>
      <c r="D164" s="15" t="s">
        <v>35</v>
      </c>
      <c r="E164" s="15" t="s">
        <v>22</v>
      </c>
      <c r="F164" s="15" t="s">
        <v>13</v>
      </c>
      <c r="G164" s="15" t="s">
        <v>72</v>
      </c>
      <c r="H164" s="15">
        <v>61</v>
      </c>
      <c r="I164" s="16">
        <v>42858</v>
      </c>
      <c r="J164" s="17">
        <v>90855</v>
      </c>
      <c r="K164" s="18">
        <v>0</v>
      </c>
      <c r="L164" s="15" t="s">
        <v>80</v>
      </c>
      <c r="M164" s="15" t="s">
        <v>205</v>
      </c>
      <c r="N164" s="16" t="s">
        <v>17</v>
      </c>
    </row>
    <row r="165" spans="1:14" x14ac:dyDescent="0.25">
      <c r="A165" s="19" t="s">
        <v>386</v>
      </c>
      <c r="B165" s="19" t="s">
        <v>387</v>
      </c>
      <c r="C165" s="19" t="s">
        <v>118</v>
      </c>
      <c r="D165" s="19" t="s">
        <v>3</v>
      </c>
      <c r="E165" s="19" t="s">
        <v>12</v>
      </c>
      <c r="F165" s="19" t="s">
        <v>13</v>
      </c>
      <c r="G165" s="19" t="s">
        <v>72</v>
      </c>
      <c r="H165" s="19">
        <v>47</v>
      </c>
      <c r="I165" s="20">
        <v>36233</v>
      </c>
      <c r="J165" s="21">
        <v>92897</v>
      </c>
      <c r="K165" s="22">
        <v>0</v>
      </c>
      <c r="L165" s="19" t="s">
        <v>80</v>
      </c>
      <c r="M165" s="19" t="s">
        <v>205</v>
      </c>
      <c r="N165" s="20" t="s">
        <v>17</v>
      </c>
    </row>
    <row r="166" spans="1:14" x14ac:dyDescent="0.25">
      <c r="A166" s="15" t="s">
        <v>388</v>
      </c>
      <c r="B166" s="15" t="s">
        <v>389</v>
      </c>
      <c r="C166" s="15" t="s">
        <v>66</v>
      </c>
      <c r="D166" s="15" t="s">
        <v>67</v>
      </c>
      <c r="E166" s="15" t="s">
        <v>22</v>
      </c>
      <c r="F166" s="15" t="s">
        <v>13</v>
      </c>
      <c r="G166" s="15" t="s">
        <v>14</v>
      </c>
      <c r="H166" s="15">
        <v>40</v>
      </c>
      <c r="I166" s="16">
        <v>39872</v>
      </c>
      <c r="J166" s="17">
        <v>242919</v>
      </c>
      <c r="K166" s="18">
        <v>0.31</v>
      </c>
      <c r="L166" s="15" t="s">
        <v>15</v>
      </c>
      <c r="M166" s="15" t="s">
        <v>16</v>
      </c>
      <c r="N166" s="16" t="s">
        <v>17</v>
      </c>
    </row>
    <row r="167" spans="1:14" x14ac:dyDescent="0.25">
      <c r="A167" s="19" t="s">
        <v>390</v>
      </c>
      <c r="B167" s="19" t="s">
        <v>391</v>
      </c>
      <c r="C167" s="19" t="s">
        <v>20</v>
      </c>
      <c r="D167" s="19" t="s">
        <v>56</v>
      </c>
      <c r="E167" s="19" t="s">
        <v>22</v>
      </c>
      <c r="F167" s="19" t="s">
        <v>13</v>
      </c>
      <c r="G167" s="19" t="s">
        <v>23</v>
      </c>
      <c r="H167" s="19">
        <v>30</v>
      </c>
      <c r="I167" s="20">
        <v>43240</v>
      </c>
      <c r="J167" s="21">
        <v>184368</v>
      </c>
      <c r="K167" s="22">
        <v>0.28999999999999998</v>
      </c>
      <c r="L167" s="19" t="s">
        <v>7</v>
      </c>
      <c r="M167" s="19" t="s">
        <v>47</v>
      </c>
      <c r="N167" s="20" t="s">
        <v>17</v>
      </c>
    </row>
    <row r="168" spans="1:14" x14ac:dyDescent="0.25">
      <c r="A168" s="15" t="s">
        <v>392</v>
      </c>
      <c r="B168" s="15" t="s">
        <v>393</v>
      </c>
      <c r="C168" s="15" t="s">
        <v>2</v>
      </c>
      <c r="D168" s="15" t="s">
        <v>21</v>
      </c>
      <c r="E168" s="15" t="s">
        <v>36</v>
      </c>
      <c r="F168" s="15" t="s">
        <v>13</v>
      </c>
      <c r="G168" s="15" t="s">
        <v>72</v>
      </c>
      <c r="H168" s="15">
        <v>45</v>
      </c>
      <c r="I168" s="16">
        <v>44554</v>
      </c>
      <c r="J168" s="17">
        <v>144754</v>
      </c>
      <c r="K168" s="18">
        <v>0.15</v>
      </c>
      <c r="L168" s="15" t="s">
        <v>7</v>
      </c>
      <c r="M168" s="15" t="s">
        <v>31</v>
      </c>
      <c r="N168" s="16" t="s">
        <v>17</v>
      </c>
    </row>
    <row r="169" spans="1:14" x14ac:dyDescent="0.25">
      <c r="A169" s="19" t="s">
        <v>394</v>
      </c>
      <c r="B169" s="19" t="s">
        <v>395</v>
      </c>
      <c r="C169" s="19" t="s">
        <v>281</v>
      </c>
      <c r="D169" s="19" t="s">
        <v>35</v>
      </c>
      <c r="E169" s="19" t="s">
        <v>4</v>
      </c>
      <c r="F169" s="19" t="s">
        <v>5</v>
      </c>
      <c r="G169" s="19" t="s">
        <v>23</v>
      </c>
      <c r="H169" s="19">
        <v>30</v>
      </c>
      <c r="I169" s="20">
        <v>42722</v>
      </c>
      <c r="J169" s="21">
        <v>89458</v>
      </c>
      <c r="K169" s="22">
        <v>0</v>
      </c>
      <c r="L169" s="19" t="s">
        <v>7</v>
      </c>
      <c r="M169" s="19" t="s">
        <v>47</v>
      </c>
      <c r="N169" s="20" t="s">
        <v>17</v>
      </c>
    </row>
    <row r="170" spans="1:14" x14ac:dyDescent="0.25">
      <c r="A170" s="15" t="s">
        <v>396</v>
      </c>
      <c r="B170" s="15" t="s">
        <v>397</v>
      </c>
      <c r="C170" s="15" t="s">
        <v>66</v>
      </c>
      <c r="D170" s="15" t="s">
        <v>46</v>
      </c>
      <c r="E170" s="15" t="s">
        <v>36</v>
      </c>
      <c r="F170" s="15" t="s">
        <v>5</v>
      </c>
      <c r="G170" s="15" t="s">
        <v>14</v>
      </c>
      <c r="H170" s="15">
        <v>56</v>
      </c>
      <c r="I170" s="16">
        <v>41714</v>
      </c>
      <c r="J170" s="17">
        <v>190815</v>
      </c>
      <c r="K170" s="18">
        <v>0.4</v>
      </c>
      <c r="L170" s="15" t="s">
        <v>7</v>
      </c>
      <c r="M170" s="15" t="s">
        <v>47</v>
      </c>
      <c r="N170" s="16" t="s">
        <v>17</v>
      </c>
    </row>
    <row r="171" spans="1:14" x14ac:dyDescent="0.25">
      <c r="A171" s="19" t="s">
        <v>398</v>
      </c>
      <c r="B171" s="19" t="s">
        <v>187</v>
      </c>
      <c r="C171" s="19" t="s">
        <v>2</v>
      </c>
      <c r="D171" s="19" t="s">
        <v>35</v>
      </c>
      <c r="E171" s="19" t="s">
        <v>4</v>
      </c>
      <c r="F171" s="19" t="s">
        <v>5</v>
      </c>
      <c r="G171" s="19" t="s">
        <v>23</v>
      </c>
      <c r="H171" s="19">
        <v>62</v>
      </c>
      <c r="I171" s="20">
        <v>36374</v>
      </c>
      <c r="J171" s="21">
        <v>137995</v>
      </c>
      <c r="K171" s="22">
        <v>0.14000000000000001</v>
      </c>
      <c r="L171" s="19" t="s">
        <v>7</v>
      </c>
      <c r="M171" s="19" t="s">
        <v>47</v>
      </c>
      <c r="N171" s="20" t="s">
        <v>17</v>
      </c>
    </row>
    <row r="172" spans="1:14" x14ac:dyDescent="0.25">
      <c r="A172" s="15" t="s">
        <v>399</v>
      </c>
      <c r="B172" s="15" t="s">
        <v>400</v>
      </c>
      <c r="C172" s="15" t="s">
        <v>130</v>
      </c>
      <c r="D172" s="15" t="s">
        <v>52</v>
      </c>
      <c r="E172" s="15" t="s">
        <v>12</v>
      </c>
      <c r="F172" s="15" t="s">
        <v>5</v>
      </c>
      <c r="G172" s="15" t="s">
        <v>72</v>
      </c>
      <c r="H172" s="15">
        <v>45</v>
      </c>
      <c r="I172" s="16">
        <v>39437</v>
      </c>
      <c r="J172" s="17">
        <v>93840</v>
      </c>
      <c r="K172" s="18">
        <v>0</v>
      </c>
      <c r="L172" s="15" t="s">
        <v>80</v>
      </c>
      <c r="M172" s="15" t="s">
        <v>81</v>
      </c>
      <c r="N172" s="16" t="s">
        <v>17</v>
      </c>
    </row>
    <row r="173" spans="1:14" x14ac:dyDescent="0.25">
      <c r="A173" s="19" t="s">
        <v>401</v>
      </c>
      <c r="B173" s="19" t="s">
        <v>402</v>
      </c>
      <c r="C173" s="19" t="s">
        <v>11</v>
      </c>
      <c r="D173" s="19" t="s">
        <v>3</v>
      </c>
      <c r="E173" s="19" t="s">
        <v>4</v>
      </c>
      <c r="F173" s="19" t="s">
        <v>13</v>
      </c>
      <c r="G173" s="19" t="s">
        <v>14</v>
      </c>
      <c r="H173" s="19">
        <v>46</v>
      </c>
      <c r="I173" s="20">
        <v>44495</v>
      </c>
      <c r="J173" s="21">
        <v>94790</v>
      </c>
      <c r="K173" s="22">
        <v>0</v>
      </c>
      <c r="L173" s="19" t="s">
        <v>15</v>
      </c>
      <c r="M173" s="19" t="s">
        <v>16</v>
      </c>
      <c r="N173" s="20" t="s">
        <v>17</v>
      </c>
    </row>
    <row r="174" spans="1:14" x14ac:dyDescent="0.25">
      <c r="A174" s="15" t="s">
        <v>403</v>
      </c>
      <c r="B174" s="15" t="s">
        <v>404</v>
      </c>
      <c r="C174" s="15" t="s">
        <v>66</v>
      </c>
      <c r="D174" s="15" t="s">
        <v>52</v>
      </c>
      <c r="E174" s="15" t="s">
        <v>4</v>
      </c>
      <c r="F174" s="15" t="s">
        <v>13</v>
      </c>
      <c r="G174" s="15" t="s">
        <v>14</v>
      </c>
      <c r="H174" s="15">
        <v>48</v>
      </c>
      <c r="I174" s="16">
        <v>41706</v>
      </c>
      <c r="J174" s="17">
        <v>197367</v>
      </c>
      <c r="K174" s="18">
        <v>0.39</v>
      </c>
      <c r="L174" s="15" t="s">
        <v>7</v>
      </c>
      <c r="M174" s="15" t="s">
        <v>47</v>
      </c>
      <c r="N174" s="16" t="s">
        <v>17</v>
      </c>
    </row>
    <row r="175" spans="1:14" x14ac:dyDescent="0.25">
      <c r="A175" s="19" t="s">
        <v>405</v>
      </c>
      <c r="B175" s="19" t="s">
        <v>406</v>
      </c>
      <c r="C175" s="19" t="s">
        <v>20</v>
      </c>
      <c r="D175" s="19" t="s">
        <v>46</v>
      </c>
      <c r="E175" s="19" t="s">
        <v>12</v>
      </c>
      <c r="F175" s="19" t="s">
        <v>5</v>
      </c>
      <c r="G175" s="19" t="s">
        <v>72</v>
      </c>
      <c r="H175" s="19">
        <v>27</v>
      </c>
      <c r="I175" s="20">
        <v>43276</v>
      </c>
      <c r="J175" s="21">
        <v>174097</v>
      </c>
      <c r="K175" s="22">
        <v>0.21</v>
      </c>
      <c r="L175" s="19" t="s">
        <v>7</v>
      </c>
      <c r="M175" s="19" t="s">
        <v>31</v>
      </c>
      <c r="N175" s="20" t="s">
        <v>17</v>
      </c>
    </row>
    <row r="176" spans="1:14" x14ac:dyDescent="0.25">
      <c r="A176" s="15" t="s">
        <v>407</v>
      </c>
      <c r="B176" s="15" t="s">
        <v>408</v>
      </c>
      <c r="C176" s="15" t="s">
        <v>39</v>
      </c>
      <c r="D176" s="15" t="s">
        <v>3</v>
      </c>
      <c r="E176" s="15" t="s">
        <v>22</v>
      </c>
      <c r="F176" s="15" t="s">
        <v>13</v>
      </c>
      <c r="G176" s="15" t="s">
        <v>72</v>
      </c>
      <c r="H176" s="15">
        <v>53</v>
      </c>
      <c r="I176" s="16">
        <v>39021</v>
      </c>
      <c r="J176" s="17">
        <v>120128</v>
      </c>
      <c r="K176" s="18">
        <v>0.1</v>
      </c>
      <c r="L176" s="15" t="s">
        <v>7</v>
      </c>
      <c r="M176" s="15" t="s">
        <v>47</v>
      </c>
      <c r="N176" s="16" t="s">
        <v>17</v>
      </c>
    </row>
    <row r="177" spans="1:14" x14ac:dyDescent="0.25">
      <c r="A177" s="19" t="s">
        <v>409</v>
      </c>
      <c r="B177" s="19" t="s">
        <v>410</v>
      </c>
      <c r="C177" s="19" t="s">
        <v>39</v>
      </c>
      <c r="D177" s="19" t="s">
        <v>67</v>
      </c>
      <c r="E177" s="19" t="s">
        <v>12</v>
      </c>
      <c r="F177" s="19" t="s">
        <v>5</v>
      </c>
      <c r="G177" s="19" t="s">
        <v>23</v>
      </c>
      <c r="H177" s="19">
        <v>59</v>
      </c>
      <c r="I177" s="20">
        <v>39197</v>
      </c>
      <c r="J177" s="21">
        <v>129708</v>
      </c>
      <c r="K177" s="22">
        <v>0.05</v>
      </c>
      <c r="L177" s="19" t="s">
        <v>7</v>
      </c>
      <c r="M177" s="19" t="s">
        <v>43</v>
      </c>
      <c r="N177" s="20" t="s">
        <v>17</v>
      </c>
    </row>
    <row r="178" spans="1:14" x14ac:dyDescent="0.25">
      <c r="A178" s="15" t="s">
        <v>411</v>
      </c>
      <c r="B178" s="15" t="s">
        <v>412</v>
      </c>
      <c r="C178" s="15" t="s">
        <v>39</v>
      </c>
      <c r="D178" s="15" t="s">
        <v>67</v>
      </c>
      <c r="E178" s="15" t="s">
        <v>4</v>
      </c>
      <c r="F178" s="15" t="s">
        <v>13</v>
      </c>
      <c r="G178" s="15" t="s">
        <v>14</v>
      </c>
      <c r="H178" s="15">
        <v>55</v>
      </c>
      <c r="I178" s="16">
        <v>34595</v>
      </c>
      <c r="J178" s="17">
        <v>102270</v>
      </c>
      <c r="K178" s="18">
        <v>0.1</v>
      </c>
      <c r="L178" s="15" t="s">
        <v>7</v>
      </c>
      <c r="M178" s="15" t="s">
        <v>24</v>
      </c>
      <c r="N178" s="16" t="s">
        <v>17</v>
      </c>
    </row>
    <row r="179" spans="1:14" x14ac:dyDescent="0.25">
      <c r="A179" s="19" t="s">
        <v>413</v>
      </c>
      <c r="B179" s="19" t="s">
        <v>414</v>
      </c>
      <c r="C179" s="19" t="s">
        <v>66</v>
      </c>
      <c r="D179" s="19" t="s">
        <v>21</v>
      </c>
      <c r="E179" s="19" t="s">
        <v>22</v>
      </c>
      <c r="F179" s="19" t="s">
        <v>5</v>
      </c>
      <c r="G179" s="19" t="s">
        <v>14</v>
      </c>
      <c r="H179" s="19">
        <v>43</v>
      </c>
      <c r="I179" s="20">
        <v>38564</v>
      </c>
      <c r="J179" s="21">
        <v>249686</v>
      </c>
      <c r="K179" s="22">
        <v>0.31</v>
      </c>
      <c r="L179" s="19" t="s">
        <v>15</v>
      </c>
      <c r="M179" s="19" t="s">
        <v>16</v>
      </c>
      <c r="N179" s="20" t="s">
        <v>17</v>
      </c>
    </row>
    <row r="180" spans="1:14" x14ac:dyDescent="0.25">
      <c r="A180" s="15" t="s">
        <v>415</v>
      </c>
      <c r="B180" s="15" t="s">
        <v>416</v>
      </c>
      <c r="C180" s="15" t="s">
        <v>42</v>
      </c>
      <c r="D180" s="15" t="s">
        <v>21</v>
      </c>
      <c r="E180" s="15" t="s">
        <v>12</v>
      </c>
      <c r="F180" s="15" t="s">
        <v>5</v>
      </c>
      <c r="G180" s="15" t="s">
        <v>14</v>
      </c>
      <c r="H180" s="15">
        <v>55</v>
      </c>
      <c r="I180" s="16">
        <v>37343</v>
      </c>
      <c r="J180" s="17">
        <v>50475</v>
      </c>
      <c r="K180" s="18">
        <v>0</v>
      </c>
      <c r="L180" s="15" t="s">
        <v>7</v>
      </c>
      <c r="M180" s="15" t="s">
        <v>75</v>
      </c>
      <c r="N180" s="16" t="s">
        <v>17</v>
      </c>
    </row>
    <row r="181" spans="1:14" x14ac:dyDescent="0.25">
      <c r="A181" s="19" t="s">
        <v>417</v>
      </c>
      <c r="B181" s="19" t="s">
        <v>418</v>
      </c>
      <c r="C181" s="19" t="s">
        <v>39</v>
      </c>
      <c r="D181" s="19" t="s">
        <v>67</v>
      </c>
      <c r="E181" s="19" t="s">
        <v>4</v>
      </c>
      <c r="F181" s="19" t="s">
        <v>13</v>
      </c>
      <c r="G181" s="19" t="s">
        <v>23</v>
      </c>
      <c r="H181" s="19">
        <v>51</v>
      </c>
      <c r="I181" s="20">
        <v>44014</v>
      </c>
      <c r="J181" s="21">
        <v>100099</v>
      </c>
      <c r="K181" s="22">
        <v>0.08</v>
      </c>
      <c r="L181" s="19" t="s">
        <v>7</v>
      </c>
      <c r="M181" s="19" t="s">
        <v>43</v>
      </c>
      <c r="N181" s="20" t="s">
        <v>17</v>
      </c>
    </row>
    <row r="182" spans="1:14" x14ac:dyDescent="0.25">
      <c r="A182" s="15" t="s">
        <v>419</v>
      </c>
      <c r="B182" s="15" t="s">
        <v>420</v>
      </c>
      <c r="C182" s="15" t="s">
        <v>106</v>
      </c>
      <c r="D182" s="15" t="s">
        <v>3</v>
      </c>
      <c r="E182" s="15" t="s">
        <v>12</v>
      </c>
      <c r="F182" s="15" t="s">
        <v>5</v>
      </c>
      <c r="G182" s="15" t="s">
        <v>23</v>
      </c>
      <c r="H182" s="15">
        <v>54</v>
      </c>
      <c r="I182" s="16">
        <v>42731</v>
      </c>
      <c r="J182" s="17">
        <v>41673</v>
      </c>
      <c r="K182" s="18">
        <v>0</v>
      </c>
      <c r="L182" s="15" t="s">
        <v>7</v>
      </c>
      <c r="M182" s="15" t="s">
        <v>43</v>
      </c>
      <c r="N182" s="16" t="s">
        <v>17</v>
      </c>
    </row>
    <row r="183" spans="1:14" x14ac:dyDescent="0.25">
      <c r="A183" s="19" t="s">
        <v>421</v>
      </c>
      <c r="B183" s="19" t="s">
        <v>422</v>
      </c>
      <c r="C183" s="19" t="s">
        <v>30</v>
      </c>
      <c r="D183" s="19" t="s">
        <v>67</v>
      </c>
      <c r="E183" s="19" t="s">
        <v>22</v>
      </c>
      <c r="F183" s="19" t="s">
        <v>5</v>
      </c>
      <c r="G183" s="19" t="s">
        <v>14</v>
      </c>
      <c r="H183" s="19">
        <v>47</v>
      </c>
      <c r="I183" s="20">
        <v>42928</v>
      </c>
      <c r="J183" s="21">
        <v>70996</v>
      </c>
      <c r="K183" s="22">
        <v>0</v>
      </c>
      <c r="L183" s="19" t="s">
        <v>15</v>
      </c>
      <c r="M183" s="19" t="s">
        <v>121</v>
      </c>
      <c r="N183" s="20" t="s">
        <v>17</v>
      </c>
    </row>
    <row r="184" spans="1:14" x14ac:dyDescent="0.25">
      <c r="A184" s="15" t="s">
        <v>423</v>
      </c>
      <c r="B184" s="15" t="s">
        <v>424</v>
      </c>
      <c r="C184" s="15" t="s">
        <v>42</v>
      </c>
      <c r="D184" s="15" t="s">
        <v>67</v>
      </c>
      <c r="E184" s="15" t="s">
        <v>36</v>
      </c>
      <c r="F184" s="15" t="s">
        <v>13</v>
      </c>
      <c r="G184" s="15" t="s">
        <v>23</v>
      </c>
      <c r="H184" s="15">
        <v>55</v>
      </c>
      <c r="I184" s="16">
        <v>38328</v>
      </c>
      <c r="J184" s="17">
        <v>40752</v>
      </c>
      <c r="K184" s="18">
        <v>0</v>
      </c>
      <c r="L184" s="15" t="s">
        <v>7</v>
      </c>
      <c r="M184" s="15" t="s">
        <v>31</v>
      </c>
      <c r="N184" s="16" t="s">
        <v>17</v>
      </c>
    </row>
    <row r="185" spans="1:14" x14ac:dyDescent="0.25">
      <c r="A185" s="19" t="s">
        <v>425</v>
      </c>
      <c r="B185" s="19" t="s">
        <v>426</v>
      </c>
      <c r="C185" s="19" t="s">
        <v>238</v>
      </c>
      <c r="D185" s="19" t="s">
        <v>3</v>
      </c>
      <c r="E185" s="19" t="s">
        <v>12</v>
      </c>
      <c r="F185" s="19" t="s">
        <v>5</v>
      </c>
      <c r="G185" s="19" t="s">
        <v>14</v>
      </c>
      <c r="H185" s="19">
        <v>50</v>
      </c>
      <c r="I185" s="20">
        <v>36914</v>
      </c>
      <c r="J185" s="21">
        <v>97537</v>
      </c>
      <c r="K185" s="22">
        <v>0</v>
      </c>
      <c r="L185" s="19" t="s">
        <v>15</v>
      </c>
      <c r="M185" s="19" t="s">
        <v>121</v>
      </c>
      <c r="N185" s="20" t="s">
        <v>17</v>
      </c>
    </row>
    <row r="186" spans="1:14" x14ac:dyDescent="0.25">
      <c r="A186" s="15" t="s">
        <v>427</v>
      </c>
      <c r="B186" s="15" t="s">
        <v>428</v>
      </c>
      <c r="C186" s="15" t="s">
        <v>429</v>
      </c>
      <c r="D186" s="15" t="s">
        <v>3</v>
      </c>
      <c r="E186" s="15" t="s">
        <v>4</v>
      </c>
      <c r="F186" s="15" t="s">
        <v>13</v>
      </c>
      <c r="G186" s="15" t="s">
        <v>14</v>
      </c>
      <c r="H186" s="15">
        <v>31</v>
      </c>
      <c r="I186" s="16">
        <v>44086</v>
      </c>
      <c r="J186" s="17">
        <v>96567</v>
      </c>
      <c r="K186" s="18">
        <v>0</v>
      </c>
      <c r="L186" s="15" t="s">
        <v>15</v>
      </c>
      <c r="M186" s="15" t="s">
        <v>61</v>
      </c>
      <c r="N186" s="16" t="s">
        <v>17</v>
      </c>
    </row>
    <row r="187" spans="1:14" x14ac:dyDescent="0.25">
      <c r="A187" s="19" t="s">
        <v>87</v>
      </c>
      <c r="B187" s="19" t="s">
        <v>430</v>
      </c>
      <c r="C187" s="19" t="s">
        <v>317</v>
      </c>
      <c r="D187" s="19" t="s">
        <v>3</v>
      </c>
      <c r="E187" s="19" t="s">
        <v>22</v>
      </c>
      <c r="F187" s="19" t="s">
        <v>13</v>
      </c>
      <c r="G187" s="19" t="s">
        <v>14</v>
      </c>
      <c r="H187" s="19">
        <v>47</v>
      </c>
      <c r="I187" s="20">
        <v>36229</v>
      </c>
      <c r="J187" s="21">
        <v>49404</v>
      </c>
      <c r="K187" s="22">
        <v>0</v>
      </c>
      <c r="L187" s="19" t="s">
        <v>15</v>
      </c>
      <c r="M187" s="19" t="s">
        <v>93</v>
      </c>
      <c r="N187" s="20" t="s">
        <v>17</v>
      </c>
    </row>
    <row r="188" spans="1:14" x14ac:dyDescent="0.25">
      <c r="A188" s="15" t="s">
        <v>431</v>
      </c>
      <c r="B188" s="15" t="s">
        <v>432</v>
      </c>
      <c r="C188" s="15" t="s">
        <v>429</v>
      </c>
      <c r="D188" s="15" t="s">
        <v>3</v>
      </c>
      <c r="E188" s="15" t="s">
        <v>4</v>
      </c>
      <c r="F188" s="15" t="s">
        <v>13</v>
      </c>
      <c r="G188" s="15" t="s">
        <v>72</v>
      </c>
      <c r="H188" s="15">
        <v>29</v>
      </c>
      <c r="I188" s="16">
        <v>43753</v>
      </c>
      <c r="J188" s="17">
        <v>66819</v>
      </c>
      <c r="K188" s="18">
        <v>0</v>
      </c>
      <c r="L188" s="15" t="s">
        <v>80</v>
      </c>
      <c r="M188" s="15" t="s">
        <v>86</v>
      </c>
      <c r="N188" s="16" t="s">
        <v>17</v>
      </c>
    </row>
    <row r="189" spans="1:14" x14ac:dyDescent="0.25">
      <c r="A189" s="19" t="s">
        <v>433</v>
      </c>
      <c r="B189" s="19" t="s">
        <v>434</v>
      </c>
      <c r="C189" s="19" t="s">
        <v>42</v>
      </c>
      <c r="D189" s="19" t="s">
        <v>67</v>
      </c>
      <c r="E189" s="19" t="s">
        <v>22</v>
      </c>
      <c r="F189" s="19" t="s">
        <v>13</v>
      </c>
      <c r="G189" s="19" t="s">
        <v>72</v>
      </c>
      <c r="H189" s="19">
        <v>38</v>
      </c>
      <c r="I189" s="20">
        <v>42492</v>
      </c>
      <c r="J189" s="21">
        <v>50784</v>
      </c>
      <c r="K189" s="22">
        <v>0</v>
      </c>
      <c r="L189" s="19" t="s">
        <v>80</v>
      </c>
      <c r="M189" s="19" t="s">
        <v>86</v>
      </c>
      <c r="N189" s="20" t="s">
        <v>17</v>
      </c>
    </row>
    <row r="190" spans="1:14" x14ac:dyDescent="0.25">
      <c r="A190" s="15" t="s">
        <v>435</v>
      </c>
      <c r="B190" s="15" t="s">
        <v>436</v>
      </c>
      <c r="C190" s="15" t="s">
        <v>2</v>
      </c>
      <c r="D190" s="15" t="s">
        <v>52</v>
      </c>
      <c r="E190" s="15" t="s">
        <v>4</v>
      </c>
      <c r="F190" s="15" t="s">
        <v>13</v>
      </c>
      <c r="G190" s="15" t="s">
        <v>72</v>
      </c>
      <c r="H190" s="15">
        <v>29</v>
      </c>
      <c r="I190" s="16">
        <v>43594</v>
      </c>
      <c r="J190" s="17">
        <v>125828</v>
      </c>
      <c r="K190" s="18">
        <v>0.15</v>
      </c>
      <c r="L190" s="15" t="s">
        <v>80</v>
      </c>
      <c r="M190" s="15" t="s">
        <v>205</v>
      </c>
      <c r="N190" s="16" t="s">
        <v>17</v>
      </c>
    </row>
    <row r="191" spans="1:14" x14ac:dyDescent="0.25">
      <c r="A191" s="19" t="s">
        <v>437</v>
      </c>
      <c r="B191" s="19" t="s">
        <v>438</v>
      </c>
      <c r="C191" s="19" t="s">
        <v>130</v>
      </c>
      <c r="D191" s="19" t="s">
        <v>52</v>
      </c>
      <c r="E191" s="19" t="s">
        <v>12</v>
      </c>
      <c r="F191" s="19" t="s">
        <v>13</v>
      </c>
      <c r="G191" s="19" t="s">
        <v>23</v>
      </c>
      <c r="H191" s="19">
        <v>33</v>
      </c>
      <c r="I191" s="20">
        <v>42951</v>
      </c>
      <c r="J191" s="21">
        <v>92610</v>
      </c>
      <c r="K191" s="22">
        <v>0</v>
      </c>
      <c r="L191" s="19" t="s">
        <v>7</v>
      </c>
      <c r="M191" s="19" t="s">
        <v>75</v>
      </c>
      <c r="N191" s="20" t="s">
        <v>17</v>
      </c>
    </row>
    <row r="192" spans="1:14" x14ac:dyDescent="0.25">
      <c r="A192" s="15" t="s">
        <v>439</v>
      </c>
      <c r="B192" s="15" t="s">
        <v>440</v>
      </c>
      <c r="C192" s="15" t="s">
        <v>2</v>
      </c>
      <c r="D192" s="15" t="s">
        <v>35</v>
      </c>
      <c r="E192" s="15" t="s">
        <v>22</v>
      </c>
      <c r="F192" s="15" t="s">
        <v>13</v>
      </c>
      <c r="G192" s="15" t="s">
        <v>23</v>
      </c>
      <c r="H192" s="15">
        <v>50</v>
      </c>
      <c r="I192" s="16">
        <v>37705</v>
      </c>
      <c r="J192" s="17">
        <v>123405</v>
      </c>
      <c r="K192" s="18">
        <v>0.13</v>
      </c>
      <c r="L192" s="15" t="s">
        <v>7</v>
      </c>
      <c r="M192" s="15" t="s">
        <v>75</v>
      </c>
      <c r="N192" s="16" t="s">
        <v>17</v>
      </c>
    </row>
    <row r="193" spans="1:14" x14ac:dyDescent="0.25">
      <c r="A193" s="19" t="s">
        <v>441</v>
      </c>
      <c r="B193" s="19" t="s">
        <v>442</v>
      </c>
      <c r="C193" s="19" t="s">
        <v>34</v>
      </c>
      <c r="D193" s="19" t="s">
        <v>35</v>
      </c>
      <c r="E193" s="19" t="s">
        <v>12</v>
      </c>
      <c r="F193" s="19" t="s">
        <v>5</v>
      </c>
      <c r="G193" s="19" t="s">
        <v>14</v>
      </c>
      <c r="H193" s="19">
        <v>46</v>
      </c>
      <c r="I193" s="20">
        <v>38066</v>
      </c>
      <c r="J193" s="21">
        <v>73004</v>
      </c>
      <c r="K193" s="22">
        <v>0</v>
      </c>
      <c r="L193" s="19" t="s">
        <v>15</v>
      </c>
      <c r="M193" s="19" t="s">
        <v>93</v>
      </c>
      <c r="N193" s="20" t="s">
        <v>17</v>
      </c>
    </row>
    <row r="194" spans="1:14" x14ac:dyDescent="0.25">
      <c r="A194" s="15" t="s">
        <v>443</v>
      </c>
      <c r="B194" s="15" t="s">
        <v>444</v>
      </c>
      <c r="C194" s="15" t="s">
        <v>101</v>
      </c>
      <c r="D194" s="15" t="s">
        <v>56</v>
      </c>
      <c r="E194" s="15" t="s">
        <v>36</v>
      </c>
      <c r="F194" s="15" t="s">
        <v>13</v>
      </c>
      <c r="G194" s="15" t="s">
        <v>14</v>
      </c>
      <c r="H194" s="15">
        <v>57</v>
      </c>
      <c r="I194" s="16">
        <v>36275</v>
      </c>
      <c r="J194" s="17">
        <v>95061</v>
      </c>
      <c r="K194" s="18">
        <v>0.1</v>
      </c>
      <c r="L194" s="15" t="s">
        <v>15</v>
      </c>
      <c r="M194" s="15" t="s">
        <v>61</v>
      </c>
      <c r="N194" s="16" t="s">
        <v>17</v>
      </c>
    </row>
    <row r="195" spans="1:14" x14ac:dyDescent="0.25">
      <c r="A195" s="19" t="s">
        <v>445</v>
      </c>
      <c r="B195" s="19" t="s">
        <v>446</v>
      </c>
      <c r="C195" s="19" t="s">
        <v>20</v>
      </c>
      <c r="D195" s="19" t="s">
        <v>35</v>
      </c>
      <c r="E195" s="19" t="s">
        <v>36</v>
      </c>
      <c r="F195" s="19" t="s">
        <v>5</v>
      </c>
      <c r="G195" s="19" t="s">
        <v>72</v>
      </c>
      <c r="H195" s="19">
        <v>49</v>
      </c>
      <c r="I195" s="20">
        <v>35887</v>
      </c>
      <c r="J195" s="21">
        <v>160832</v>
      </c>
      <c r="K195" s="22">
        <v>0.3</v>
      </c>
      <c r="L195" s="19" t="s">
        <v>7</v>
      </c>
      <c r="M195" s="19" t="s">
        <v>31</v>
      </c>
      <c r="N195" s="20" t="s">
        <v>17</v>
      </c>
    </row>
    <row r="196" spans="1:14" x14ac:dyDescent="0.25">
      <c r="A196" s="15" t="s">
        <v>447</v>
      </c>
      <c r="B196" s="15" t="s">
        <v>448</v>
      </c>
      <c r="C196" s="15" t="s">
        <v>449</v>
      </c>
      <c r="D196" s="15" t="s">
        <v>3</v>
      </c>
      <c r="E196" s="15" t="s">
        <v>12</v>
      </c>
      <c r="F196" s="15" t="s">
        <v>13</v>
      </c>
      <c r="G196" s="15" t="s">
        <v>6</v>
      </c>
      <c r="H196" s="15">
        <v>54</v>
      </c>
      <c r="I196" s="16">
        <v>40540</v>
      </c>
      <c r="J196" s="17">
        <v>64417</v>
      </c>
      <c r="K196" s="18">
        <v>0</v>
      </c>
      <c r="L196" s="15" t="s">
        <v>7</v>
      </c>
      <c r="M196" s="15" t="s">
        <v>75</v>
      </c>
      <c r="N196" s="16" t="s">
        <v>17</v>
      </c>
    </row>
    <row r="197" spans="1:14" x14ac:dyDescent="0.25">
      <c r="A197" s="19" t="s">
        <v>450</v>
      </c>
      <c r="B197" s="19" t="s">
        <v>451</v>
      </c>
      <c r="C197" s="19" t="s">
        <v>39</v>
      </c>
      <c r="D197" s="19" t="s">
        <v>35</v>
      </c>
      <c r="E197" s="19" t="s">
        <v>36</v>
      </c>
      <c r="F197" s="19" t="s">
        <v>13</v>
      </c>
      <c r="G197" s="19" t="s">
        <v>14</v>
      </c>
      <c r="H197" s="19">
        <v>28</v>
      </c>
      <c r="I197" s="20">
        <v>44274</v>
      </c>
      <c r="J197" s="21">
        <v>127543</v>
      </c>
      <c r="K197" s="22">
        <v>0.06</v>
      </c>
      <c r="L197" s="19" t="s">
        <v>15</v>
      </c>
      <c r="M197" s="19" t="s">
        <v>61</v>
      </c>
      <c r="N197" s="20" t="s">
        <v>17</v>
      </c>
    </row>
    <row r="198" spans="1:14" x14ac:dyDescent="0.25">
      <c r="A198" s="15" t="s">
        <v>452</v>
      </c>
      <c r="B198" s="15" t="s">
        <v>453</v>
      </c>
      <c r="C198" s="15" t="s">
        <v>42</v>
      </c>
      <c r="D198" s="15" t="s">
        <v>67</v>
      </c>
      <c r="E198" s="15" t="s">
        <v>12</v>
      </c>
      <c r="F198" s="15" t="s">
        <v>13</v>
      </c>
      <c r="G198" s="15" t="s">
        <v>72</v>
      </c>
      <c r="H198" s="15">
        <v>30</v>
      </c>
      <c r="I198" s="16">
        <v>43272</v>
      </c>
      <c r="J198" s="17">
        <v>56154</v>
      </c>
      <c r="K198" s="18">
        <v>0</v>
      </c>
      <c r="L198" s="15" t="s">
        <v>80</v>
      </c>
      <c r="M198" s="15" t="s">
        <v>205</v>
      </c>
      <c r="N198" s="16" t="s">
        <v>17</v>
      </c>
    </row>
    <row r="199" spans="1:14" x14ac:dyDescent="0.25">
      <c r="A199" s="19" t="s">
        <v>454</v>
      </c>
      <c r="B199" s="19" t="s">
        <v>455</v>
      </c>
      <c r="C199" s="19" t="s">
        <v>66</v>
      </c>
      <c r="D199" s="19" t="s">
        <v>35</v>
      </c>
      <c r="E199" s="19" t="s">
        <v>12</v>
      </c>
      <c r="F199" s="19" t="s">
        <v>5</v>
      </c>
      <c r="G199" s="19" t="s">
        <v>14</v>
      </c>
      <c r="H199" s="19">
        <v>36</v>
      </c>
      <c r="I199" s="20">
        <v>41692</v>
      </c>
      <c r="J199" s="21">
        <v>218530</v>
      </c>
      <c r="K199" s="22">
        <v>0.3</v>
      </c>
      <c r="L199" s="19" t="s">
        <v>15</v>
      </c>
      <c r="M199" s="19" t="s">
        <v>61</v>
      </c>
      <c r="N199" s="20" t="s">
        <v>17</v>
      </c>
    </row>
    <row r="200" spans="1:14" x14ac:dyDescent="0.25">
      <c r="A200" s="15" t="s">
        <v>456</v>
      </c>
      <c r="B200" s="15" t="s">
        <v>457</v>
      </c>
      <c r="C200" s="15" t="s">
        <v>449</v>
      </c>
      <c r="D200" s="15" t="s">
        <v>3</v>
      </c>
      <c r="E200" s="15" t="s">
        <v>12</v>
      </c>
      <c r="F200" s="15" t="s">
        <v>5</v>
      </c>
      <c r="G200" s="15" t="s">
        <v>72</v>
      </c>
      <c r="H200" s="15">
        <v>36</v>
      </c>
      <c r="I200" s="16">
        <v>43818</v>
      </c>
      <c r="J200" s="17">
        <v>91954</v>
      </c>
      <c r="K200" s="18">
        <v>0</v>
      </c>
      <c r="L200" s="15" t="s">
        <v>7</v>
      </c>
      <c r="M200" s="15" t="s">
        <v>75</v>
      </c>
      <c r="N200" s="16" t="s">
        <v>17</v>
      </c>
    </row>
    <row r="201" spans="1:14" x14ac:dyDescent="0.25">
      <c r="A201" s="19" t="s">
        <v>458</v>
      </c>
      <c r="B201" s="19" t="s">
        <v>459</v>
      </c>
      <c r="C201" s="19" t="s">
        <v>66</v>
      </c>
      <c r="D201" s="19" t="s">
        <v>67</v>
      </c>
      <c r="E201" s="19" t="s">
        <v>36</v>
      </c>
      <c r="F201" s="19" t="s">
        <v>5</v>
      </c>
      <c r="G201" s="19" t="s">
        <v>6</v>
      </c>
      <c r="H201" s="19">
        <v>30</v>
      </c>
      <c r="I201" s="20">
        <v>42634</v>
      </c>
      <c r="J201" s="21">
        <v>221217</v>
      </c>
      <c r="K201" s="22">
        <v>0.32</v>
      </c>
      <c r="L201" s="19" t="s">
        <v>7</v>
      </c>
      <c r="M201" s="19" t="s">
        <v>75</v>
      </c>
      <c r="N201" s="20">
        <v>43003</v>
      </c>
    </row>
    <row r="202" spans="1:14" x14ac:dyDescent="0.25">
      <c r="A202" s="15" t="s">
        <v>460</v>
      </c>
      <c r="B202" s="15" t="s">
        <v>461</v>
      </c>
      <c r="C202" s="15" t="s">
        <v>286</v>
      </c>
      <c r="D202" s="15" t="s">
        <v>3</v>
      </c>
      <c r="E202" s="15" t="s">
        <v>12</v>
      </c>
      <c r="F202" s="15" t="s">
        <v>13</v>
      </c>
      <c r="G202" s="15" t="s">
        <v>72</v>
      </c>
      <c r="H202" s="15">
        <v>29</v>
      </c>
      <c r="I202" s="16">
        <v>42866</v>
      </c>
      <c r="J202" s="17">
        <v>87536</v>
      </c>
      <c r="K202" s="18">
        <v>0</v>
      </c>
      <c r="L202" s="15" t="s">
        <v>7</v>
      </c>
      <c r="M202" s="15" t="s">
        <v>8</v>
      </c>
      <c r="N202" s="16" t="s">
        <v>17</v>
      </c>
    </row>
    <row r="203" spans="1:14" x14ac:dyDescent="0.25">
      <c r="A203" s="19" t="s">
        <v>462</v>
      </c>
      <c r="B203" s="19" t="s">
        <v>463</v>
      </c>
      <c r="C203" s="19" t="s">
        <v>42</v>
      </c>
      <c r="D203" s="19" t="s">
        <v>35</v>
      </c>
      <c r="E203" s="19" t="s">
        <v>36</v>
      </c>
      <c r="F203" s="19" t="s">
        <v>5</v>
      </c>
      <c r="G203" s="19" t="s">
        <v>72</v>
      </c>
      <c r="H203" s="19">
        <v>47</v>
      </c>
      <c r="I203" s="20">
        <v>42164</v>
      </c>
      <c r="J203" s="21">
        <v>41429</v>
      </c>
      <c r="K203" s="22">
        <v>0</v>
      </c>
      <c r="L203" s="19" t="s">
        <v>7</v>
      </c>
      <c r="M203" s="19" t="s">
        <v>8</v>
      </c>
      <c r="N203" s="20" t="s">
        <v>17</v>
      </c>
    </row>
    <row r="204" spans="1:14" x14ac:dyDescent="0.25">
      <c r="A204" s="15" t="s">
        <v>464</v>
      </c>
      <c r="B204" s="15" t="s">
        <v>465</v>
      </c>
      <c r="C204" s="15" t="s">
        <v>66</v>
      </c>
      <c r="D204" s="15" t="s">
        <v>56</v>
      </c>
      <c r="E204" s="15" t="s">
        <v>12</v>
      </c>
      <c r="F204" s="15" t="s">
        <v>13</v>
      </c>
      <c r="G204" s="15" t="s">
        <v>14</v>
      </c>
      <c r="H204" s="15">
        <v>35</v>
      </c>
      <c r="I204" s="16">
        <v>40826</v>
      </c>
      <c r="J204" s="17">
        <v>245482</v>
      </c>
      <c r="K204" s="18">
        <v>0.39</v>
      </c>
      <c r="L204" s="15" t="s">
        <v>7</v>
      </c>
      <c r="M204" s="15" t="s">
        <v>8</v>
      </c>
      <c r="N204" s="16" t="s">
        <v>17</v>
      </c>
    </row>
    <row r="205" spans="1:14" x14ac:dyDescent="0.25">
      <c r="A205" s="19" t="s">
        <v>466</v>
      </c>
      <c r="B205" s="19" t="s">
        <v>467</v>
      </c>
      <c r="C205" s="19" t="s">
        <v>264</v>
      </c>
      <c r="D205" s="19" t="s">
        <v>56</v>
      </c>
      <c r="E205" s="19" t="s">
        <v>12</v>
      </c>
      <c r="F205" s="19" t="s">
        <v>5</v>
      </c>
      <c r="G205" s="19" t="s">
        <v>23</v>
      </c>
      <c r="H205" s="19">
        <v>25</v>
      </c>
      <c r="I205" s="20">
        <v>43850</v>
      </c>
      <c r="J205" s="21">
        <v>71359</v>
      </c>
      <c r="K205" s="22">
        <v>0</v>
      </c>
      <c r="L205" s="19" t="s">
        <v>7</v>
      </c>
      <c r="M205" s="19" t="s">
        <v>31</v>
      </c>
      <c r="N205" s="20" t="s">
        <v>17</v>
      </c>
    </row>
    <row r="206" spans="1:14" x14ac:dyDescent="0.25">
      <c r="A206" s="15" t="s">
        <v>468</v>
      </c>
      <c r="B206" s="15" t="s">
        <v>469</v>
      </c>
      <c r="C206" s="15" t="s">
        <v>20</v>
      </c>
      <c r="D206" s="15" t="s">
        <v>56</v>
      </c>
      <c r="E206" s="15" t="s">
        <v>22</v>
      </c>
      <c r="F206" s="15" t="s">
        <v>13</v>
      </c>
      <c r="G206" s="15" t="s">
        <v>14</v>
      </c>
      <c r="H206" s="15">
        <v>45</v>
      </c>
      <c r="I206" s="16">
        <v>41879</v>
      </c>
      <c r="J206" s="17">
        <v>183161</v>
      </c>
      <c r="K206" s="18">
        <v>0.22</v>
      </c>
      <c r="L206" s="15" t="s">
        <v>7</v>
      </c>
      <c r="M206" s="15" t="s">
        <v>43</v>
      </c>
      <c r="N206" s="16" t="s">
        <v>17</v>
      </c>
    </row>
    <row r="207" spans="1:14" x14ac:dyDescent="0.25">
      <c r="A207" s="19" t="s">
        <v>470</v>
      </c>
      <c r="B207" s="19" t="s">
        <v>471</v>
      </c>
      <c r="C207" s="19" t="s">
        <v>472</v>
      </c>
      <c r="D207" s="19" t="s">
        <v>3</v>
      </c>
      <c r="E207" s="19" t="s">
        <v>36</v>
      </c>
      <c r="F207" s="19" t="s">
        <v>13</v>
      </c>
      <c r="G207" s="19" t="s">
        <v>23</v>
      </c>
      <c r="H207" s="19">
        <v>58</v>
      </c>
      <c r="I207" s="20">
        <v>34176</v>
      </c>
      <c r="J207" s="21">
        <v>69260</v>
      </c>
      <c r="K207" s="22">
        <v>0</v>
      </c>
      <c r="L207" s="19" t="s">
        <v>7</v>
      </c>
      <c r="M207" s="19" t="s">
        <v>31</v>
      </c>
      <c r="N207" s="20" t="s">
        <v>17</v>
      </c>
    </row>
    <row r="208" spans="1:14" x14ac:dyDescent="0.25">
      <c r="A208" s="15" t="s">
        <v>473</v>
      </c>
      <c r="B208" s="15" t="s">
        <v>474</v>
      </c>
      <c r="C208" s="15" t="s">
        <v>168</v>
      </c>
      <c r="D208" s="15" t="s">
        <v>56</v>
      </c>
      <c r="E208" s="15" t="s">
        <v>22</v>
      </c>
      <c r="F208" s="15" t="s">
        <v>13</v>
      </c>
      <c r="G208" s="15" t="s">
        <v>23</v>
      </c>
      <c r="H208" s="15">
        <v>51</v>
      </c>
      <c r="I208" s="16">
        <v>36442</v>
      </c>
      <c r="J208" s="17">
        <v>95639</v>
      </c>
      <c r="K208" s="18">
        <v>0</v>
      </c>
      <c r="L208" s="15" t="s">
        <v>7</v>
      </c>
      <c r="M208" s="15" t="s">
        <v>47</v>
      </c>
      <c r="N208" s="16" t="s">
        <v>17</v>
      </c>
    </row>
    <row r="209" spans="1:14" x14ac:dyDescent="0.25">
      <c r="A209" s="19" t="s">
        <v>475</v>
      </c>
      <c r="B209" s="19" t="s">
        <v>476</v>
      </c>
      <c r="C209" s="19" t="s">
        <v>39</v>
      </c>
      <c r="D209" s="19" t="s">
        <v>52</v>
      </c>
      <c r="E209" s="19" t="s">
        <v>4</v>
      </c>
      <c r="F209" s="19" t="s">
        <v>13</v>
      </c>
      <c r="G209" s="19" t="s">
        <v>14</v>
      </c>
      <c r="H209" s="19">
        <v>48</v>
      </c>
      <c r="I209" s="20">
        <v>38168</v>
      </c>
      <c r="J209" s="21">
        <v>120660</v>
      </c>
      <c r="K209" s="22">
        <v>7.0000000000000007E-2</v>
      </c>
      <c r="L209" s="19" t="s">
        <v>15</v>
      </c>
      <c r="M209" s="19" t="s">
        <v>121</v>
      </c>
      <c r="N209" s="20" t="s">
        <v>17</v>
      </c>
    </row>
    <row r="210" spans="1:14" x14ac:dyDescent="0.25">
      <c r="A210" s="15" t="s">
        <v>477</v>
      </c>
      <c r="B210" s="15" t="s">
        <v>478</v>
      </c>
      <c r="C210" s="15" t="s">
        <v>30</v>
      </c>
      <c r="D210" s="15" t="s">
        <v>35</v>
      </c>
      <c r="E210" s="15" t="s">
        <v>36</v>
      </c>
      <c r="F210" s="15" t="s">
        <v>13</v>
      </c>
      <c r="G210" s="15" t="s">
        <v>6</v>
      </c>
      <c r="H210" s="15">
        <v>36</v>
      </c>
      <c r="I210" s="16">
        <v>44556</v>
      </c>
      <c r="J210" s="17">
        <v>75119</v>
      </c>
      <c r="K210" s="18">
        <v>0</v>
      </c>
      <c r="L210" s="15" t="s">
        <v>7</v>
      </c>
      <c r="M210" s="15" t="s">
        <v>24</v>
      </c>
      <c r="N210" s="16" t="s">
        <v>17</v>
      </c>
    </row>
    <row r="211" spans="1:14" x14ac:dyDescent="0.25">
      <c r="A211" s="19" t="s">
        <v>479</v>
      </c>
      <c r="B211" s="19" t="s">
        <v>480</v>
      </c>
      <c r="C211" s="19" t="s">
        <v>66</v>
      </c>
      <c r="D211" s="19" t="s">
        <v>46</v>
      </c>
      <c r="E211" s="19" t="s">
        <v>4</v>
      </c>
      <c r="F211" s="19" t="s">
        <v>13</v>
      </c>
      <c r="G211" s="19" t="s">
        <v>14</v>
      </c>
      <c r="H211" s="19">
        <v>59</v>
      </c>
      <c r="I211" s="20">
        <v>40681</v>
      </c>
      <c r="J211" s="21">
        <v>192213</v>
      </c>
      <c r="K211" s="22">
        <v>0.4</v>
      </c>
      <c r="L211" s="19" t="s">
        <v>7</v>
      </c>
      <c r="M211" s="19" t="s">
        <v>24</v>
      </c>
      <c r="N211" s="20" t="s">
        <v>17</v>
      </c>
    </row>
    <row r="212" spans="1:14" x14ac:dyDescent="0.25">
      <c r="A212" s="15" t="s">
        <v>481</v>
      </c>
      <c r="B212" s="15" t="s">
        <v>482</v>
      </c>
      <c r="C212" s="15" t="s">
        <v>34</v>
      </c>
      <c r="D212" s="15" t="s">
        <v>35</v>
      </c>
      <c r="E212" s="15" t="s">
        <v>22</v>
      </c>
      <c r="F212" s="15" t="s">
        <v>5</v>
      </c>
      <c r="G212" s="15" t="s">
        <v>72</v>
      </c>
      <c r="H212" s="15">
        <v>45</v>
      </c>
      <c r="I212" s="16">
        <v>41769</v>
      </c>
      <c r="J212" s="17">
        <v>65047</v>
      </c>
      <c r="K212" s="18">
        <v>0</v>
      </c>
      <c r="L212" s="15" t="s">
        <v>80</v>
      </c>
      <c r="M212" s="15" t="s">
        <v>205</v>
      </c>
      <c r="N212" s="16" t="s">
        <v>17</v>
      </c>
    </row>
    <row r="213" spans="1:14" x14ac:dyDescent="0.25">
      <c r="A213" s="19" t="s">
        <v>483</v>
      </c>
      <c r="B213" s="19" t="s">
        <v>484</v>
      </c>
      <c r="C213" s="19" t="s">
        <v>2</v>
      </c>
      <c r="D213" s="19" t="s">
        <v>35</v>
      </c>
      <c r="E213" s="19" t="s">
        <v>12</v>
      </c>
      <c r="F213" s="19" t="s">
        <v>13</v>
      </c>
      <c r="G213" s="19" t="s">
        <v>23</v>
      </c>
      <c r="H213" s="19">
        <v>29</v>
      </c>
      <c r="I213" s="20">
        <v>42810</v>
      </c>
      <c r="J213" s="21">
        <v>151413</v>
      </c>
      <c r="K213" s="22">
        <v>0.15</v>
      </c>
      <c r="L213" s="19" t="s">
        <v>7</v>
      </c>
      <c r="M213" s="19" t="s">
        <v>8</v>
      </c>
      <c r="N213" s="20" t="s">
        <v>17</v>
      </c>
    </row>
    <row r="214" spans="1:14" x14ac:dyDescent="0.25">
      <c r="A214" s="15" t="s">
        <v>485</v>
      </c>
      <c r="B214" s="15" t="s">
        <v>486</v>
      </c>
      <c r="C214" s="15" t="s">
        <v>30</v>
      </c>
      <c r="D214" s="15" t="s">
        <v>46</v>
      </c>
      <c r="E214" s="15" t="s">
        <v>22</v>
      </c>
      <c r="F214" s="15" t="s">
        <v>13</v>
      </c>
      <c r="G214" s="15" t="s">
        <v>23</v>
      </c>
      <c r="H214" s="15">
        <v>62</v>
      </c>
      <c r="I214" s="16">
        <v>37733</v>
      </c>
      <c r="J214" s="17">
        <v>76906</v>
      </c>
      <c r="K214" s="18">
        <v>0</v>
      </c>
      <c r="L214" s="15" t="s">
        <v>7</v>
      </c>
      <c r="M214" s="15" t="s">
        <v>8</v>
      </c>
      <c r="N214" s="16" t="s">
        <v>17</v>
      </c>
    </row>
    <row r="215" spans="1:14" x14ac:dyDescent="0.25">
      <c r="A215" s="19" t="s">
        <v>487</v>
      </c>
      <c r="B215" s="19" t="s">
        <v>488</v>
      </c>
      <c r="C215" s="19" t="s">
        <v>39</v>
      </c>
      <c r="D215" s="19" t="s">
        <v>3</v>
      </c>
      <c r="E215" s="19" t="s">
        <v>36</v>
      </c>
      <c r="F215" s="19" t="s">
        <v>13</v>
      </c>
      <c r="G215" s="19" t="s">
        <v>14</v>
      </c>
      <c r="H215" s="19">
        <v>51</v>
      </c>
      <c r="I215" s="20">
        <v>34388</v>
      </c>
      <c r="J215" s="21">
        <v>122802</v>
      </c>
      <c r="K215" s="22">
        <v>0.05</v>
      </c>
      <c r="L215" s="19" t="s">
        <v>15</v>
      </c>
      <c r="M215" s="19" t="s">
        <v>61</v>
      </c>
      <c r="N215" s="20" t="s">
        <v>17</v>
      </c>
    </row>
    <row r="216" spans="1:14" x14ac:dyDescent="0.25">
      <c r="A216" s="15" t="s">
        <v>489</v>
      </c>
      <c r="B216" s="15" t="s">
        <v>490</v>
      </c>
      <c r="C216" s="15" t="s">
        <v>264</v>
      </c>
      <c r="D216" s="15" t="s">
        <v>56</v>
      </c>
      <c r="E216" s="15" t="s">
        <v>4</v>
      </c>
      <c r="F216" s="15" t="s">
        <v>13</v>
      </c>
      <c r="G216" s="15" t="s">
        <v>72</v>
      </c>
      <c r="H216" s="15">
        <v>47</v>
      </c>
      <c r="I216" s="16">
        <v>35990</v>
      </c>
      <c r="J216" s="17">
        <v>99091</v>
      </c>
      <c r="K216" s="18">
        <v>0</v>
      </c>
      <c r="L216" s="15" t="s">
        <v>7</v>
      </c>
      <c r="M216" s="15" t="s">
        <v>47</v>
      </c>
      <c r="N216" s="16" t="s">
        <v>17</v>
      </c>
    </row>
    <row r="217" spans="1:14" x14ac:dyDescent="0.25">
      <c r="A217" s="19" t="s">
        <v>491</v>
      </c>
      <c r="B217" s="19" t="s">
        <v>492</v>
      </c>
      <c r="C217" s="19" t="s">
        <v>55</v>
      </c>
      <c r="D217" s="19" t="s">
        <v>56</v>
      </c>
      <c r="E217" s="19" t="s">
        <v>12</v>
      </c>
      <c r="F217" s="19" t="s">
        <v>13</v>
      </c>
      <c r="G217" s="19" t="s">
        <v>72</v>
      </c>
      <c r="H217" s="19">
        <v>40</v>
      </c>
      <c r="I217" s="20">
        <v>39506</v>
      </c>
      <c r="J217" s="21">
        <v>113987</v>
      </c>
      <c r="K217" s="22">
        <v>0</v>
      </c>
      <c r="L217" s="19" t="s">
        <v>80</v>
      </c>
      <c r="M217" s="19" t="s">
        <v>81</v>
      </c>
      <c r="N217" s="20" t="s">
        <v>17</v>
      </c>
    </row>
    <row r="218" spans="1:14" x14ac:dyDescent="0.25">
      <c r="A218" s="15" t="s">
        <v>493</v>
      </c>
      <c r="B218" s="15" t="s">
        <v>494</v>
      </c>
      <c r="C218" s="15" t="s">
        <v>30</v>
      </c>
      <c r="D218" s="15" t="s">
        <v>21</v>
      </c>
      <c r="E218" s="15" t="s">
        <v>36</v>
      </c>
      <c r="F218" s="15" t="s">
        <v>5</v>
      </c>
      <c r="G218" s="15" t="s">
        <v>23</v>
      </c>
      <c r="H218" s="15">
        <v>28</v>
      </c>
      <c r="I218" s="16">
        <v>44078</v>
      </c>
      <c r="J218" s="17">
        <v>95045</v>
      </c>
      <c r="K218" s="18">
        <v>0</v>
      </c>
      <c r="L218" s="15" t="s">
        <v>7</v>
      </c>
      <c r="M218" s="15" t="s">
        <v>24</v>
      </c>
      <c r="N218" s="16" t="s">
        <v>17</v>
      </c>
    </row>
    <row r="219" spans="1:14" x14ac:dyDescent="0.25">
      <c r="A219" s="19" t="s">
        <v>495</v>
      </c>
      <c r="B219" s="19" t="s">
        <v>496</v>
      </c>
      <c r="C219" s="19" t="s">
        <v>66</v>
      </c>
      <c r="D219" s="19" t="s">
        <v>67</v>
      </c>
      <c r="E219" s="19" t="s">
        <v>22</v>
      </c>
      <c r="F219" s="19" t="s">
        <v>5</v>
      </c>
      <c r="G219" s="19" t="s">
        <v>23</v>
      </c>
      <c r="H219" s="19">
        <v>29</v>
      </c>
      <c r="I219" s="20">
        <v>42740</v>
      </c>
      <c r="J219" s="21">
        <v>190401</v>
      </c>
      <c r="K219" s="22">
        <v>0.37</v>
      </c>
      <c r="L219" s="19" t="s">
        <v>7</v>
      </c>
      <c r="M219" s="19" t="s">
        <v>75</v>
      </c>
      <c r="N219" s="20" t="s">
        <v>17</v>
      </c>
    </row>
    <row r="220" spans="1:14" x14ac:dyDescent="0.25">
      <c r="A220" s="15" t="s">
        <v>497</v>
      </c>
      <c r="B220" s="15" t="s">
        <v>498</v>
      </c>
      <c r="C220" s="15" t="s">
        <v>30</v>
      </c>
      <c r="D220" s="15" t="s">
        <v>21</v>
      </c>
      <c r="E220" s="15" t="s">
        <v>36</v>
      </c>
      <c r="F220" s="15" t="s">
        <v>13</v>
      </c>
      <c r="G220" s="15" t="s">
        <v>72</v>
      </c>
      <c r="H220" s="15">
        <v>46</v>
      </c>
      <c r="I220" s="16">
        <v>41294</v>
      </c>
      <c r="J220" s="17">
        <v>86061</v>
      </c>
      <c r="K220" s="18">
        <v>0</v>
      </c>
      <c r="L220" s="15" t="s">
        <v>80</v>
      </c>
      <c r="M220" s="15" t="s">
        <v>86</v>
      </c>
      <c r="N220" s="16" t="s">
        <v>17</v>
      </c>
    </row>
    <row r="221" spans="1:14" x14ac:dyDescent="0.25">
      <c r="A221" s="19" t="s">
        <v>499</v>
      </c>
      <c r="B221" s="19" t="s">
        <v>500</v>
      </c>
      <c r="C221" s="19" t="s">
        <v>281</v>
      </c>
      <c r="D221" s="19" t="s">
        <v>35</v>
      </c>
      <c r="E221" s="19" t="s">
        <v>22</v>
      </c>
      <c r="F221" s="19" t="s">
        <v>13</v>
      </c>
      <c r="G221" s="19" t="s">
        <v>72</v>
      </c>
      <c r="H221" s="19">
        <v>45</v>
      </c>
      <c r="I221" s="20">
        <v>44237</v>
      </c>
      <c r="J221" s="21">
        <v>79882</v>
      </c>
      <c r="K221" s="22">
        <v>0</v>
      </c>
      <c r="L221" s="19" t="s">
        <v>7</v>
      </c>
      <c r="M221" s="19" t="s">
        <v>31</v>
      </c>
      <c r="N221" s="20" t="s">
        <v>17</v>
      </c>
    </row>
    <row r="222" spans="1:14" x14ac:dyDescent="0.25">
      <c r="A222" s="15" t="s">
        <v>501</v>
      </c>
      <c r="B222" s="15" t="s">
        <v>502</v>
      </c>
      <c r="C222" s="15" t="s">
        <v>66</v>
      </c>
      <c r="D222" s="15" t="s">
        <v>56</v>
      </c>
      <c r="E222" s="15" t="s">
        <v>12</v>
      </c>
      <c r="F222" s="15" t="s">
        <v>5</v>
      </c>
      <c r="G222" s="15" t="s">
        <v>23</v>
      </c>
      <c r="H222" s="15">
        <v>30</v>
      </c>
      <c r="I222" s="16">
        <v>43165</v>
      </c>
      <c r="J222" s="17">
        <v>255431</v>
      </c>
      <c r="K222" s="18">
        <v>0.36</v>
      </c>
      <c r="L222" s="15" t="s">
        <v>7</v>
      </c>
      <c r="M222" s="15" t="s">
        <v>75</v>
      </c>
      <c r="N222" s="16" t="s">
        <v>17</v>
      </c>
    </row>
    <row r="223" spans="1:14" x14ac:dyDescent="0.25">
      <c r="A223" s="19" t="s">
        <v>503</v>
      </c>
      <c r="B223" s="19" t="s">
        <v>504</v>
      </c>
      <c r="C223" s="19" t="s">
        <v>449</v>
      </c>
      <c r="D223" s="19" t="s">
        <v>3</v>
      </c>
      <c r="E223" s="19" t="s">
        <v>12</v>
      </c>
      <c r="F223" s="19" t="s">
        <v>5</v>
      </c>
      <c r="G223" s="19" t="s">
        <v>14</v>
      </c>
      <c r="H223" s="19">
        <v>48</v>
      </c>
      <c r="I223" s="20">
        <v>37855</v>
      </c>
      <c r="J223" s="21">
        <v>82017</v>
      </c>
      <c r="K223" s="22">
        <v>0</v>
      </c>
      <c r="L223" s="19" t="s">
        <v>15</v>
      </c>
      <c r="M223" s="19" t="s">
        <v>93</v>
      </c>
      <c r="N223" s="20" t="s">
        <v>17</v>
      </c>
    </row>
    <row r="224" spans="1:14" x14ac:dyDescent="0.25">
      <c r="A224" s="15" t="s">
        <v>505</v>
      </c>
      <c r="B224" s="15" t="s">
        <v>506</v>
      </c>
      <c r="C224" s="15" t="s">
        <v>42</v>
      </c>
      <c r="D224" s="15" t="s">
        <v>21</v>
      </c>
      <c r="E224" s="15" t="s">
        <v>12</v>
      </c>
      <c r="F224" s="15" t="s">
        <v>5</v>
      </c>
      <c r="G224" s="15" t="s">
        <v>23</v>
      </c>
      <c r="H224" s="15">
        <v>51</v>
      </c>
      <c r="I224" s="16">
        <v>42753</v>
      </c>
      <c r="J224" s="17">
        <v>53799</v>
      </c>
      <c r="K224" s="18">
        <v>0</v>
      </c>
      <c r="L224" s="15" t="s">
        <v>7</v>
      </c>
      <c r="M224" s="15" t="s">
        <v>75</v>
      </c>
      <c r="N224" s="16" t="s">
        <v>17</v>
      </c>
    </row>
    <row r="225" spans="1:14" x14ac:dyDescent="0.25">
      <c r="A225" s="19" t="s">
        <v>507</v>
      </c>
      <c r="B225" s="19" t="s">
        <v>508</v>
      </c>
      <c r="C225" s="19" t="s">
        <v>30</v>
      </c>
      <c r="D225" s="19" t="s">
        <v>35</v>
      </c>
      <c r="E225" s="19" t="s">
        <v>36</v>
      </c>
      <c r="F225" s="19" t="s">
        <v>5</v>
      </c>
      <c r="G225" s="19" t="s">
        <v>23</v>
      </c>
      <c r="H225" s="19">
        <v>28</v>
      </c>
      <c r="I225" s="20">
        <v>44380</v>
      </c>
      <c r="J225" s="21">
        <v>82739</v>
      </c>
      <c r="K225" s="22">
        <v>0</v>
      </c>
      <c r="L225" s="19" t="s">
        <v>7</v>
      </c>
      <c r="M225" s="19" t="s">
        <v>31</v>
      </c>
      <c r="N225" s="20" t="s">
        <v>17</v>
      </c>
    </row>
    <row r="226" spans="1:14" x14ac:dyDescent="0.25">
      <c r="A226" s="15" t="s">
        <v>509</v>
      </c>
      <c r="B226" s="15" t="s">
        <v>510</v>
      </c>
      <c r="C226" s="15" t="s">
        <v>194</v>
      </c>
      <c r="D226" s="15" t="s">
        <v>3</v>
      </c>
      <c r="E226" s="15" t="s">
        <v>12</v>
      </c>
      <c r="F226" s="15" t="s">
        <v>5</v>
      </c>
      <c r="G226" s="15" t="s">
        <v>23</v>
      </c>
      <c r="H226" s="15">
        <v>36</v>
      </c>
      <c r="I226" s="16">
        <v>41789</v>
      </c>
      <c r="J226" s="17">
        <v>99080</v>
      </c>
      <c r="K226" s="18">
        <v>0</v>
      </c>
      <c r="L226" s="15" t="s">
        <v>7</v>
      </c>
      <c r="M226" s="15" t="s">
        <v>24</v>
      </c>
      <c r="N226" s="16" t="s">
        <v>17</v>
      </c>
    </row>
    <row r="227" spans="1:14" x14ac:dyDescent="0.25">
      <c r="A227" s="19" t="s">
        <v>511</v>
      </c>
      <c r="B227" s="19" t="s">
        <v>512</v>
      </c>
      <c r="C227" s="19" t="s">
        <v>281</v>
      </c>
      <c r="D227" s="19" t="s">
        <v>35</v>
      </c>
      <c r="E227" s="19" t="s">
        <v>36</v>
      </c>
      <c r="F227" s="19" t="s">
        <v>5</v>
      </c>
      <c r="G227" s="19" t="s">
        <v>14</v>
      </c>
      <c r="H227" s="19">
        <v>40</v>
      </c>
      <c r="I227" s="20">
        <v>40563</v>
      </c>
      <c r="J227" s="21">
        <v>96719</v>
      </c>
      <c r="K227" s="22">
        <v>0</v>
      </c>
      <c r="L227" s="19" t="s">
        <v>15</v>
      </c>
      <c r="M227" s="19" t="s">
        <v>121</v>
      </c>
      <c r="N227" s="20" t="s">
        <v>17</v>
      </c>
    </row>
    <row r="228" spans="1:14" x14ac:dyDescent="0.25">
      <c r="A228" s="15" t="s">
        <v>513</v>
      </c>
      <c r="B228" s="15" t="s">
        <v>514</v>
      </c>
      <c r="C228" s="15" t="s">
        <v>20</v>
      </c>
      <c r="D228" s="15" t="s">
        <v>52</v>
      </c>
      <c r="E228" s="15" t="s">
        <v>4</v>
      </c>
      <c r="F228" s="15" t="s">
        <v>5</v>
      </c>
      <c r="G228" s="15" t="s">
        <v>23</v>
      </c>
      <c r="H228" s="15">
        <v>51</v>
      </c>
      <c r="I228" s="16">
        <v>44283</v>
      </c>
      <c r="J228" s="17">
        <v>180687</v>
      </c>
      <c r="K228" s="18">
        <v>0.19</v>
      </c>
      <c r="L228" s="15" t="s">
        <v>7</v>
      </c>
      <c r="M228" s="15" t="s">
        <v>31</v>
      </c>
      <c r="N228" s="16" t="s">
        <v>17</v>
      </c>
    </row>
    <row r="229" spans="1:14" x14ac:dyDescent="0.25">
      <c r="A229" s="19" t="s">
        <v>515</v>
      </c>
      <c r="B229" s="19" t="s">
        <v>516</v>
      </c>
      <c r="C229" s="19" t="s">
        <v>101</v>
      </c>
      <c r="D229" s="19" t="s">
        <v>56</v>
      </c>
      <c r="E229" s="19" t="s">
        <v>36</v>
      </c>
      <c r="F229" s="19" t="s">
        <v>13</v>
      </c>
      <c r="G229" s="19" t="s">
        <v>14</v>
      </c>
      <c r="H229" s="19">
        <v>45</v>
      </c>
      <c r="I229" s="20">
        <v>36993</v>
      </c>
      <c r="J229" s="21">
        <v>95743</v>
      </c>
      <c r="K229" s="22">
        <v>0.15</v>
      </c>
      <c r="L229" s="19" t="s">
        <v>7</v>
      </c>
      <c r="M229" s="19" t="s">
        <v>47</v>
      </c>
      <c r="N229" s="20">
        <v>40193</v>
      </c>
    </row>
    <row r="230" spans="1:14" x14ac:dyDescent="0.25">
      <c r="A230" s="15" t="s">
        <v>517</v>
      </c>
      <c r="B230" s="15" t="s">
        <v>518</v>
      </c>
      <c r="C230" s="15" t="s">
        <v>264</v>
      </c>
      <c r="D230" s="15" t="s">
        <v>56</v>
      </c>
      <c r="E230" s="15" t="s">
        <v>4</v>
      </c>
      <c r="F230" s="15" t="s">
        <v>5</v>
      </c>
      <c r="G230" s="15" t="s">
        <v>23</v>
      </c>
      <c r="H230" s="15">
        <v>44</v>
      </c>
      <c r="I230" s="16">
        <v>40060</v>
      </c>
      <c r="J230" s="17">
        <v>89695</v>
      </c>
      <c r="K230" s="18">
        <v>0</v>
      </c>
      <c r="L230" s="15" t="s">
        <v>7</v>
      </c>
      <c r="M230" s="15" t="s">
        <v>47</v>
      </c>
      <c r="N230" s="16" t="s">
        <v>17</v>
      </c>
    </row>
    <row r="231" spans="1:14" x14ac:dyDescent="0.25">
      <c r="A231" s="19" t="s">
        <v>519</v>
      </c>
      <c r="B231" s="19" t="s">
        <v>520</v>
      </c>
      <c r="C231" s="19" t="s">
        <v>39</v>
      </c>
      <c r="D231" s="19" t="s">
        <v>21</v>
      </c>
      <c r="E231" s="19" t="s">
        <v>12</v>
      </c>
      <c r="F231" s="19" t="s">
        <v>13</v>
      </c>
      <c r="G231" s="19" t="s">
        <v>14</v>
      </c>
      <c r="H231" s="19">
        <v>64</v>
      </c>
      <c r="I231" s="20">
        <v>35996</v>
      </c>
      <c r="J231" s="21">
        <v>122753</v>
      </c>
      <c r="K231" s="22">
        <v>0.09</v>
      </c>
      <c r="L231" s="19" t="s">
        <v>15</v>
      </c>
      <c r="M231" s="19" t="s">
        <v>16</v>
      </c>
      <c r="N231" s="20" t="s">
        <v>17</v>
      </c>
    </row>
    <row r="232" spans="1:14" x14ac:dyDescent="0.25">
      <c r="A232" s="15" t="s">
        <v>521</v>
      </c>
      <c r="B232" s="15" t="s">
        <v>522</v>
      </c>
      <c r="C232" s="15" t="s">
        <v>130</v>
      </c>
      <c r="D232" s="15" t="s">
        <v>52</v>
      </c>
      <c r="E232" s="15" t="s">
        <v>4</v>
      </c>
      <c r="F232" s="15" t="s">
        <v>13</v>
      </c>
      <c r="G232" s="15" t="s">
        <v>23</v>
      </c>
      <c r="H232" s="15">
        <v>30</v>
      </c>
      <c r="I232" s="16">
        <v>42078</v>
      </c>
      <c r="J232" s="17">
        <v>93734</v>
      </c>
      <c r="K232" s="18">
        <v>0</v>
      </c>
      <c r="L232" s="15" t="s">
        <v>7</v>
      </c>
      <c r="M232" s="15" t="s">
        <v>31</v>
      </c>
      <c r="N232" s="16" t="s">
        <v>17</v>
      </c>
    </row>
    <row r="233" spans="1:14" x14ac:dyDescent="0.25">
      <c r="A233" s="19" t="s">
        <v>523</v>
      </c>
      <c r="B233" s="19" t="s">
        <v>524</v>
      </c>
      <c r="C233" s="19" t="s">
        <v>42</v>
      </c>
      <c r="D233" s="19" t="s">
        <v>46</v>
      </c>
      <c r="E233" s="19" t="s">
        <v>36</v>
      </c>
      <c r="F233" s="19" t="s">
        <v>13</v>
      </c>
      <c r="G233" s="19" t="s">
        <v>14</v>
      </c>
      <c r="H233" s="19">
        <v>28</v>
      </c>
      <c r="I233" s="20">
        <v>42867</v>
      </c>
      <c r="J233" s="21">
        <v>52069</v>
      </c>
      <c r="K233" s="22">
        <v>0</v>
      </c>
      <c r="L233" s="19" t="s">
        <v>15</v>
      </c>
      <c r="M233" s="19" t="s">
        <v>16</v>
      </c>
      <c r="N233" s="20" t="s">
        <v>17</v>
      </c>
    </row>
    <row r="234" spans="1:14" x14ac:dyDescent="0.25">
      <c r="A234" s="15" t="s">
        <v>525</v>
      </c>
      <c r="B234" s="15" t="s">
        <v>526</v>
      </c>
      <c r="C234" s="15" t="s">
        <v>66</v>
      </c>
      <c r="D234" s="15" t="s">
        <v>46</v>
      </c>
      <c r="E234" s="15" t="s">
        <v>36</v>
      </c>
      <c r="F234" s="15" t="s">
        <v>5</v>
      </c>
      <c r="G234" s="15" t="s">
        <v>72</v>
      </c>
      <c r="H234" s="15">
        <v>33</v>
      </c>
      <c r="I234" s="16">
        <v>44181</v>
      </c>
      <c r="J234" s="17">
        <v>258426</v>
      </c>
      <c r="K234" s="18">
        <v>0.4</v>
      </c>
      <c r="L234" s="15" t="s">
        <v>80</v>
      </c>
      <c r="M234" s="15" t="s">
        <v>86</v>
      </c>
      <c r="N234" s="16" t="s">
        <v>17</v>
      </c>
    </row>
    <row r="235" spans="1:14" x14ac:dyDescent="0.25">
      <c r="A235" s="19" t="s">
        <v>527</v>
      </c>
      <c r="B235" s="19" t="s">
        <v>528</v>
      </c>
      <c r="C235" s="19" t="s">
        <v>39</v>
      </c>
      <c r="D235" s="19" t="s">
        <v>21</v>
      </c>
      <c r="E235" s="19" t="s">
        <v>22</v>
      </c>
      <c r="F235" s="19" t="s">
        <v>13</v>
      </c>
      <c r="G235" s="19" t="s">
        <v>6</v>
      </c>
      <c r="H235" s="19">
        <v>51</v>
      </c>
      <c r="I235" s="20">
        <v>34746</v>
      </c>
      <c r="J235" s="21">
        <v>125375</v>
      </c>
      <c r="K235" s="22">
        <v>0.09</v>
      </c>
      <c r="L235" s="19" t="s">
        <v>7</v>
      </c>
      <c r="M235" s="19" t="s">
        <v>24</v>
      </c>
      <c r="N235" s="20" t="s">
        <v>17</v>
      </c>
    </row>
    <row r="236" spans="1:14" x14ac:dyDescent="0.25">
      <c r="A236" s="15" t="s">
        <v>529</v>
      </c>
      <c r="B236" s="15" t="s">
        <v>530</v>
      </c>
      <c r="C236" s="15" t="s">
        <v>66</v>
      </c>
      <c r="D236" s="15" t="s">
        <v>46</v>
      </c>
      <c r="E236" s="15" t="s">
        <v>12</v>
      </c>
      <c r="F236" s="15" t="s">
        <v>13</v>
      </c>
      <c r="G236" s="15" t="s">
        <v>14</v>
      </c>
      <c r="H236" s="15">
        <v>25</v>
      </c>
      <c r="I236" s="16">
        <v>44235</v>
      </c>
      <c r="J236" s="17">
        <v>198243</v>
      </c>
      <c r="K236" s="18">
        <v>0.31</v>
      </c>
      <c r="L236" s="15" t="s">
        <v>7</v>
      </c>
      <c r="M236" s="15" t="s">
        <v>43</v>
      </c>
      <c r="N236" s="16" t="s">
        <v>17</v>
      </c>
    </row>
    <row r="237" spans="1:14" x14ac:dyDescent="0.25">
      <c r="A237" s="19" t="s">
        <v>531</v>
      </c>
      <c r="B237" s="19" t="s">
        <v>532</v>
      </c>
      <c r="C237" s="19" t="s">
        <v>210</v>
      </c>
      <c r="D237" s="19" t="s">
        <v>56</v>
      </c>
      <c r="E237" s="19" t="s">
        <v>4</v>
      </c>
      <c r="F237" s="19" t="s">
        <v>5</v>
      </c>
      <c r="G237" s="19" t="s">
        <v>72</v>
      </c>
      <c r="H237" s="19">
        <v>42</v>
      </c>
      <c r="I237" s="20">
        <v>43062</v>
      </c>
      <c r="J237" s="21">
        <v>96023</v>
      </c>
      <c r="K237" s="22">
        <v>0</v>
      </c>
      <c r="L237" s="19" t="s">
        <v>7</v>
      </c>
      <c r="M237" s="19" t="s">
        <v>43</v>
      </c>
      <c r="N237" s="20" t="s">
        <v>17</v>
      </c>
    </row>
    <row r="238" spans="1:14" x14ac:dyDescent="0.25">
      <c r="A238" s="15" t="s">
        <v>533</v>
      </c>
      <c r="B238" s="15" t="s">
        <v>534</v>
      </c>
      <c r="C238" s="15" t="s">
        <v>30</v>
      </c>
      <c r="D238" s="15" t="s">
        <v>67</v>
      </c>
      <c r="E238" s="15" t="s">
        <v>4</v>
      </c>
      <c r="F238" s="15" t="s">
        <v>5</v>
      </c>
      <c r="G238" s="15" t="s">
        <v>23</v>
      </c>
      <c r="H238" s="15">
        <v>34</v>
      </c>
      <c r="I238" s="16">
        <v>41085</v>
      </c>
      <c r="J238" s="17">
        <v>83066</v>
      </c>
      <c r="K238" s="18">
        <v>0</v>
      </c>
      <c r="L238" s="15" t="s">
        <v>7</v>
      </c>
      <c r="M238" s="15" t="s">
        <v>24</v>
      </c>
      <c r="N238" s="16">
        <v>41430</v>
      </c>
    </row>
    <row r="239" spans="1:14" x14ac:dyDescent="0.25">
      <c r="A239" s="19" t="s">
        <v>535</v>
      </c>
      <c r="B239" s="19" t="s">
        <v>536</v>
      </c>
      <c r="C239" s="19" t="s">
        <v>111</v>
      </c>
      <c r="D239" s="19" t="s">
        <v>35</v>
      </c>
      <c r="E239" s="19" t="s">
        <v>4</v>
      </c>
      <c r="F239" s="19" t="s">
        <v>5</v>
      </c>
      <c r="G239" s="19" t="s">
        <v>72</v>
      </c>
      <c r="H239" s="19">
        <v>48</v>
      </c>
      <c r="I239" s="20">
        <v>41773</v>
      </c>
      <c r="J239" s="21">
        <v>61216</v>
      </c>
      <c r="K239" s="22">
        <v>0</v>
      </c>
      <c r="L239" s="19" t="s">
        <v>7</v>
      </c>
      <c r="M239" s="19" t="s">
        <v>8</v>
      </c>
      <c r="N239" s="20" t="s">
        <v>17</v>
      </c>
    </row>
    <row r="240" spans="1:14" x14ac:dyDescent="0.25">
      <c r="A240" s="15" t="s">
        <v>537</v>
      </c>
      <c r="B240" s="15" t="s">
        <v>538</v>
      </c>
      <c r="C240" s="15" t="s">
        <v>2</v>
      </c>
      <c r="D240" s="15" t="s">
        <v>46</v>
      </c>
      <c r="E240" s="15" t="s">
        <v>36</v>
      </c>
      <c r="F240" s="15" t="s">
        <v>13</v>
      </c>
      <c r="G240" s="15" t="s">
        <v>23</v>
      </c>
      <c r="H240" s="15">
        <v>33</v>
      </c>
      <c r="I240" s="16">
        <v>41315</v>
      </c>
      <c r="J240" s="17">
        <v>144231</v>
      </c>
      <c r="K240" s="18">
        <v>0.14000000000000001</v>
      </c>
      <c r="L240" s="15" t="s">
        <v>7</v>
      </c>
      <c r="M240" s="15" t="s">
        <v>75</v>
      </c>
      <c r="N240" s="16">
        <v>44029</v>
      </c>
    </row>
    <row r="241" spans="1:14" x14ac:dyDescent="0.25">
      <c r="A241" s="19" t="s">
        <v>539</v>
      </c>
      <c r="B241" s="19" t="s">
        <v>540</v>
      </c>
      <c r="C241" s="19" t="s">
        <v>151</v>
      </c>
      <c r="D241" s="19" t="s">
        <v>52</v>
      </c>
      <c r="E241" s="19" t="s">
        <v>4</v>
      </c>
      <c r="F241" s="19" t="s">
        <v>13</v>
      </c>
      <c r="G241" s="19" t="s">
        <v>14</v>
      </c>
      <c r="H241" s="19">
        <v>41</v>
      </c>
      <c r="I241" s="20">
        <v>39379</v>
      </c>
      <c r="J241" s="21">
        <v>51630</v>
      </c>
      <c r="K241" s="22">
        <v>0</v>
      </c>
      <c r="L241" s="19" t="s">
        <v>15</v>
      </c>
      <c r="M241" s="19" t="s">
        <v>93</v>
      </c>
      <c r="N241" s="20" t="s">
        <v>17</v>
      </c>
    </row>
    <row r="242" spans="1:14" x14ac:dyDescent="0.25">
      <c r="A242" s="15" t="s">
        <v>541</v>
      </c>
      <c r="B242" s="15" t="s">
        <v>542</v>
      </c>
      <c r="C242" s="15" t="s">
        <v>2</v>
      </c>
      <c r="D242" s="15" t="s">
        <v>35</v>
      </c>
      <c r="E242" s="15" t="s">
        <v>36</v>
      </c>
      <c r="F242" s="15" t="s">
        <v>13</v>
      </c>
      <c r="G242" s="15" t="s">
        <v>72</v>
      </c>
      <c r="H242" s="15">
        <v>55</v>
      </c>
      <c r="I242" s="16">
        <v>41594</v>
      </c>
      <c r="J242" s="17">
        <v>124129</v>
      </c>
      <c r="K242" s="18">
        <v>0.15</v>
      </c>
      <c r="L242" s="15" t="s">
        <v>80</v>
      </c>
      <c r="M242" s="15" t="s">
        <v>205</v>
      </c>
      <c r="N242" s="16" t="s">
        <v>17</v>
      </c>
    </row>
    <row r="243" spans="1:14" x14ac:dyDescent="0.25">
      <c r="A243" s="19" t="s">
        <v>543</v>
      </c>
      <c r="B243" s="19" t="s">
        <v>544</v>
      </c>
      <c r="C243" s="19" t="s">
        <v>210</v>
      </c>
      <c r="D243" s="19" t="s">
        <v>56</v>
      </c>
      <c r="E243" s="19" t="s">
        <v>12</v>
      </c>
      <c r="F243" s="19" t="s">
        <v>13</v>
      </c>
      <c r="G243" s="19" t="s">
        <v>72</v>
      </c>
      <c r="H243" s="19">
        <v>36</v>
      </c>
      <c r="I243" s="20">
        <v>39912</v>
      </c>
      <c r="J243" s="21">
        <v>60055</v>
      </c>
      <c r="K243" s="22">
        <v>0</v>
      </c>
      <c r="L243" s="19" t="s">
        <v>7</v>
      </c>
      <c r="M243" s="19" t="s">
        <v>8</v>
      </c>
      <c r="N243" s="20" t="s">
        <v>17</v>
      </c>
    </row>
    <row r="244" spans="1:14" x14ac:dyDescent="0.25">
      <c r="A244" s="15" t="s">
        <v>545</v>
      </c>
      <c r="B244" s="15" t="s">
        <v>546</v>
      </c>
      <c r="C244" s="15" t="s">
        <v>20</v>
      </c>
      <c r="D244" s="15" t="s">
        <v>56</v>
      </c>
      <c r="E244" s="15" t="s">
        <v>4</v>
      </c>
      <c r="F244" s="15" t="s">
        <v>13</v>
      </c>
      <c r="G244" s="15" t="s">
        <v>72</v>
      </c>
      <c r="H244" s="15">
        <v>31</v>
      </c>
      <c r="I244" s="16">
        <v>44069</v>
      </c>
      <c r="J244" s="17">
        <v>189290</v>
      </c>
      <c r="K244" s="18">
        <v>0.22</v>
      </c>
      <c r="L244" s="15" t="s">
        <v>80</v>
      </c>
      <c r="M244" s="15" t="s">
        <v>205</v>
      </c>
      <c r="N244" s="16">
        <v>44099</v>
      </c>
    </row>
    <row r="245" spans="1:14" x14ac:dyDescent="0.25">
      <c r="A245" s="19" t="s">
        <v>547</v>
      </c>
      <c r="B245" s="19" t="s">
        <v>548</v>
      </c>
      <c r="C245" s="19" t="s">
        <v>66</v>
      </c>
      <c r="D245" s="19" t="s">
        <v>3</v>
      </c>
      <c r="E245" s="19" t="s">
        <v>36</v>
      </c>
      <c r="F245" s="19" t="s">
        <v>5</v>
      </c>
      <c r="G245" s="19" t="s">
        <v>14</v>
      </c>
      <c r="H245" s="19">
        <v>53</v>
      </c>
      <c r="I245" s="20">
        <v>39568</v>
      </c>
      <c r="J245" s="21">
        <v>182202</v>
      </c>
      <c r="K245" s="22">
        <v>0.3</v>
      </c>
      <c r="L245" s="19" t="s">
        <v>7</v>
      </c>
      <c r="M245" s="19" t="s">
        <v>47</v>
      </c>
      <c r="N245" s="20" t="s">
        <v>17</v>
      </c>
    </row>
    <row r="246" spans="1:14" x14ac:dyDescent="0.25">
      <c r="A246" s="15" t="s">
        <v>549</v>
      </c>
      <c r="B246" s="15" t="s">
        <v>550</v>
      </c>
      <c r="C246" s="15" t="s">
        <v>39</v>
      </c>
      <c r="D246" s="15" t="s">
        <v>35</v>
      </c>
      <c r="E246" s="15" t="s">
        <v>22</v>
      </c>
      <c r="F246" s="15" t="s">
        <v>13</v>
      </c>
      <c r="G246" s="15" t="s">
        <v>23</v>
      </c>
      <c r="H246" s="15">
        <v>43</v>
      </c>
      <c r="I246" s="16">
        <v>38748</v>
      </c>
      <c r="J246" s="17">
        <v>117518</v>
      </c>
      <c r="K246" s="18">
        <v>7.0000000000000007E-2</v>
      </c>
      <c r="L246" s="15" t="s">
        <v>7</v>
      </c>
      <c r="M246" s="15" t="s">
        <v>8</v>
      </c>
      <c r="N246" s="16" t="s">
        <v>17</v>
      </c>
    </row>
    <row r="247" spans="1:14" x14ac:dyDescent="0.25">
      <c r="A247" s="19" t="s">
        <v>551</v>
      </c>
      <c r="B247" s="19" t="s">
        <v>552</v>
      </c>
      <c r="C247" s="19" t="s">
        <v>2</v>
      </c>
      <c r="D247" s="19" t="s">
        <v>21</v>
      </c>
      <c r="E247" s="19" t="s">
        <v>12</v>
      </c>
      <c r="F247" s="19" t="s">
        <v>5</v>
      </c>
      <c r="G247" s="19" t="s">
        <v>72</v>
      </c>
      <c r="H247" s="19">
        <v>37</v>
      </c>
      <c r="I247" s="20">
        <v>41329</v>
      </c>
      <c r="J247" s="21">
        <v>157474</v>
      </c>
      <c r="K247" s="22">
        <v>0.11</v>
      </c>
      <c r="L247" s="19" t="s">
        <v>80</v>
      </c>
      <c r="M247" s="19" t="s">
        <v>86</v>
      </c>
      <c r="N247" s="20" t="s">
        <v>17</v>
      </c>
    </row>
    <row r="248" spans="1:14" x14ac:dyDescent="0.25">
      <c r="A248" s="15" t="s">
        <v>553</v>
      </c>
      <c r="B248" s="15" t="s">
        <v>554</v>
      </c>
      <c r="C248" s="15" t="s">
        <v>39</v>
      </c>
      <c r="D248" s="15" t="s">
        <v>67</v>
      </c>
      <c r="E248" s="15" t="s">
        <v>12</v>
      </c>
      <c r="F248" s="15" t="s">
        <v>13</v>
      </c>
      <c r="G248" s="15" t="s">
        <v>23</v>
      </c>
      <c r="H248" s="15">
        <v>38</v>
      </c>
      <c r="I248" s="16">
        <v>39544</v>
      </c>
      <c r="J248" s="17">
        <v>126856</v>
      </c>
      <c r="K248" s="18">
        <v>0.06</v>
      </c>
      <c r="L248" s="15" t="s">
        <v>7</v>
      </c>
      <c r="M248" s="15" t="s">
        <v>75</v>
      </c>
      <c r="N248" s="16" t="s">
        <v>17</v>
      </c>
    </row>
    <row r="249" spans="1:14" x14ac:dyDescent="0.25">
      <c r="A249" s="19" t="s">
        <v>555</v>
      </c>
      <c r="B249" s="19" t="s">
        <v>556</v>
      </c>
      <c r="C249" s="19" t="s">
        <v>2</v>
      </c>
      <c r="D249" s="19" t="s">
        <v>46</v>
      </c>
      <c r="E249" s="19" t="s">
        <v>12</v>
      </c>
      <c r="F249" s="19" t="s">
        <v>5</v>
      </c>
      <c r="G249" s="19" t="s">
        <v>14</v>
      </c>
      <c r="H249" s="19">
        <v>49</v>
      </c>
      <c r="I249" s="20">
        <v>36983</v>
      </c>
      <c r="J249" s="21">
        <v>129124</v>
      </c>
      <c r="K249" s="22">
        <v>0.12</v>
      </c>
      <c r="L249" s="19" t="s">
        <v>15</v>
      </c>
      <c r="M249" s="19" t="s">
        <v>61</v>
      </c>
      <c r="N249" s="20" t="s">
        <v>17</v>
      </c>
    </row>
    <row r="250" spans="1:14" x14ac:dyDescent="0.25">
      <c r="A250" s="15" t="s">
        <v>557</v>
      </c>
      <c r="B250" s="15" t="s">
        <v>558</v>
      </c>
      <c r="C250" s="15" t="s">
        <v>20</v>
      </c>
      <c r="D250" s="15" t="s">
        <v>35</v>
      </c>
      <c r="E250" s="15" t="s">
        <v>4</v>
      </c>
      <c r="F250" s="15" t="s">
        <v>5</v>
      </c>
      <c r="G250" s="15" t="s">
        <v>14</v>
      </c>
      <c r="H250" s="15">
        <v>45</v>
      </c>
      <c r="I250" s="16">
        <v>37316</v>
      </c>
      <c r="J250" s="17">
        <v>165181</v>
      </c>
      <c r="K250" s="18">
        <v>0.16</v>
      </c>
      <c r="L250" s="15" t="s">
        <v>7</v>
      </c>
      <c r="M250" s="15" t="s">
        <v>8</v>
      </c>
      <c r="N250" s="16" t="s">
        <v>17</v>
      </c>
    </row>
    <row r="251" spans="1:14" x14ac:dyDescent="0.25">
      <c r="A251" s="19" t="s">
        <v>559</v>
      </c>
      <c r="B251" s="19" t="s">
        <v>560</v>
      </c>
      <c r="C251" s="19" t="s">
        <v>66</v>
      </c>
      <c r="D251" s="19" t="s">
        <v>21</v>
      </c>
      <c r="E251" s="19" t="s">
        <v>36</v>
      </c>
      <c r="F251" s="19" t="s">
        <v>13</v>
      </c>
      <c r="G251" s="19" t="s">
        <v>72</v>
      </c>
      <c r="H251" s="19">
        <v>50</v>
      </c>
      <c r="I251" s="20">
        <v>38004</v>
      </c>
      <c r="J251" s="21">
        <v>247939</v>
      </c>
      <c r="K251" s="22">
        <v>0.35</v>
      </c>
      <c r="L251" s="19" t="s">
        <v>80</v>
      </c>
      <c r="M251" s="19" t="s">
        <v>86</v>
      </c>
      <c r="N251" s="20" t="s">
        <v>17</v>
      </c>
    </row>
    <row r="252" spans="1:14" x14ac:dyDescent="0.25">
      <c r="A252" s="15" t="s">
        <v>561</v>
      </c>
      <c r="B252" s="15" t="s">
        <v>562</v>
      </c>
      <c r="C252" s="15" t="s">
        <v>20</v>
      </c>
      <c r="D252" s="15" t="s">
        <v>56</v>
      </c>
      <c r="E252" s="15" t="s">
        <v>22</v>
      </c>
      <c r="F252" s="15" t="s">
        <v>13</v>
      </c>
      <c r="G252" s="15" t="s">
        <v>72</v>
      </c>
      <c r="H252" s="15">
        <v>64</v>
      </c>
      <c r="I252" s="16">
        <v>42972</v>
      </c>
      <c r="J252" s="17">
        <v>169509</v>
      </c>
      <c r="K252" s="18">
        <v>0.18</v>
      </c>
      <c r="L252" s="15" t="s">
        <v>80</v>
      </c>
      <c r="M252" s="15" t="s">
        <v>81</v>
      </c>
      <c r="N252" s="16" t="s">
        <v>17</v>
      </c>
    </row>
    <row r="253" spans="1:14" x14ac:dyDescent="0.25">
      <c r="A253" s="19" t="s">
        <v>563</v>
      </c>
      <c r="B253" s="19" t="s">
        <v>564</v>
      </c>
      <c r="C253" s="19" t="s">
        <v>2</v>
      </c>
      <c r="D253" s="19" t="s">
        <v>46</v>
      </c>
      <c r="E253" s="19" t="s">
        <v>12</v>
      </c>
      <c r="F253" s="19" t="s">
        <v>5</v>
      </c>
      <c r="G253" s="19" t="s">
        <v>23</v>
      </c>
      <c r="H253" s="19">
        <v>55</v>
      </c>
      <c r="I253" s="20">
        <v>40552</v>
      </c>
      <c r="J253" s="21">
        <v>138521</v>
      </c>
      <c r="K253" s="22">
        <v>0.1</v>
      </c>
      <c r="L253" s="19" t="s">
        <v>7</v>
      </c>
      <c r="M253" s="19" t="s">
        <v>43</v>
      </c>
      <c r="N253" s="20" t="s">
        <v>17</v>
      </c>
    </row>
    <row r="254" spans="1:14" x14ac:dyDescent="0.25">
      <c r="A254" s="15" t="s">
        <v>565</v>
      </c>
      <c r="B254" s="15" t="s">
        <v>566</v>
      </c>
      <c r="C254" s="15" t="s">
        <v>101</v>
      </c>
      <c r="D254" s="15" t="s">
        <v>56</v>
      </c>
      <c r="E254" s="15" t="s">
        <v>22</v>
      </c>
      <c r="F254" s="15" t="s">
        <v>5</v>
      </c>
      <c r="G254" s="15" t="s">
        <v>72</v>
      </c>
      <c r="H254" s="15">
        <v>45</v>
      </c>
      <c r="I254" s="16">
        <v>41712</v>
      </c>
      <c r="J254" s="17">
        <v>113873</v>
      </c>
      <c r="K254" s="18">
        <v>0.11</v>
      </c>
      <c r="L254" s="15" t="s">
        <v>80</v>
      </c>
      <c r="M254" s="15" t="s">
        <v>86</v>
      </c>
      <c r="N254" s="16" t="s">
        <v>17</v>
      </c>
    </row>
    <row r="255" spans="1:14" x14ac:dyDescent="0.25">
      <c r="A255" s="19" t="s">
        <v>567</v>
      </c>
      <c r="B255" s="19" t="s">
        <v>568</v>
      </c>
      <c r="C255" s="19" t="s">
        <v>118</v>
      </c>
      <c r="D255" s="19" t="s">
        <v>3</v>
      </c>
      <c r="E255" s="19" t="s">
        <v>36</v>
      </c>
      <c r="F255" s="19" t="s">
        <v>5</v>
      </c>
      <c r="G255" s="19" t="s">
        <v>6</v>
      </c>
      <c r="H255" s="19">
        <v>39</v>
      </c>
      <c r="I255" s="20">
        <v>43229</v>
      </c>
      <c r="J255" s="21">
        <v>73317</v>
      </c>
      <c r="K255" s="22">
        <v>0</v>
      </c>
      <c r="L255" s="19" t="s">
        <v>7</v>
      </c>
      <c r="M255" s="19" t="s">
        <v>43</v>
      </c>
      <c r="N255" s="20" t="s">
        <v>17</v>
      </c>
    </row>
    <row r="256" spans="1:14" x14ac:dyDescent="0.25">
      <c r="A256" s="15" t="s">
        <v>569</v>
      </c>
      <c r="B256" s="15" t="s">
        <v>570</v>
      </c>
      <c r="C256" s="15" t="s">
        <v>449</v>
      </c>
      <c r="D256" s="15" t="s">
        <v>3</v>
      </c>
      <c r="E256" s="15" t="s">
        <v>22</v>
      </c>
      <c r="F256" s="15" t="s">
        <v>5</v>
      </c>
      <c r="G256" s="15" t="s">
        <v>14</v>
      </c>
      <c r="H256" s="15">
        <v>40</v>
      </c>
      <c r="I256" s="16">
        <v>41451</v>
      </c>
      <c r="J256" s="17">
        <v>69096</v>
      </c>
      <c r="K256" s="18">
        <v>0</v>
      </c>
      <c r="L256" s="15" t="s">
        <v>7</v>
      </c>
      <c r="M256" s="15" t="s">
        <v>8</v>
      </c>
      <c r="N256" s="16" t="s">
        <v>17</v>
      </c>
    </row>
    <row r="257" spans="1:14" x14ac:dyDescent="0.25">
      <c r="A257" s="19" t="s">
        <v>571</v>
      </c>
      <c r="B257" s="19" t="s">
        <v>572</v>
      </c>
      <c r="C257" s="19" t="s">
        <v>130</v>
      </c>
      <c r="D257" s="19" t="s">
        <v>52</v>
      </c>
      <c r="E257" s="19" t="s">
        <v>12</v>
      </c>
      <c r="F257" s="19" t="s">
        <v>13</v>
      </c>
      <c r="G257" s="19" t="s">
        <v>72</v>
      </c>
      <c r="H257" s="19">
        <v>48</v>
      </c>
      <c r="I257" s="20">
        <v>38454</v>
      </c>
      <c r="J257" s="21">
        <v>87158</v>
      </c>
      <c r="K257" s="22">
        <v>0</v>
      </c>
      <c r="L257" s="19" t="s">
        <v>80</v>
      </c>
      <c r="M257" s="19" t="s">
        <v>81</v>
      </c>
      <c r="N257" s="20" t="s">
        <v>17</v>
      </c>
    </row>
    <row r="258" spans="1:14" x14ac:dyDescent="0.25">
      <c r="A258" s="15" t="s">
        <v>573</v>
      </c>
      <c r="B258" s="15" t="s">
        <v>574</v>
      </c>
      <c r="C258" s="15" t="s">
        <v>210</v>
      </c>
      <c r="D258" s="15" t="s">
        <v>56</v>
      </c>
      <c r="E258" s="15" t="s">
        <v>36</v>
      </c>
      <c r="F258" s="15" t="s">
        <v>13</v>
      </c>
      <c r="G258" s="15" t="s">
        <v>72</v>
      </c>
      <c r="H258" s="15">
        <v>64</v>
      </c>
      <c r="I258" s="16">
        <v>33875</v>
      </c>
      <c r="J258" s="17">
        <v>70778</v>
      </c>
      <c r="K258" s="18">
        <v>0</v>
      </c>
      <c r="L258" s="15" t="s">
        <v>7</v>
      </c>
      <c r="M258" s="15" t="s">
        <v>47</v>
      </c>
      <c r="N258" s="16" t="s">
        <v>17</v>
      </c>
    </row>
    <row r="259" spans="1:14" x14ac:dyDescent="0.25">
      <c r="A259" s="19" t="s">
        <v>575</v>
      </c>
      <c r="B259" s="19" t="s">
        <v>576</v>
      </c>
      <c r="C259" s="19" t="s">
        <v>20</v>
      </c>
      <c r="D259" s="19" t="s">
        <v>52</v>
      </c>
      <c r="E259" s="19" t="s">
        <v>22</v>
      </c>
      <c r="F259" s="19" t="s">
        <v>5</v>
      </c>
      <c r="G259" s="19" t="s">
        <v>72</v>
      </c>
      <c r="H259" s="19">
        <v>65</v>
      </c>
      <c r="I259" s="20">
        <v>38130</v>
      </c>
      <c r="J259" s="21">
        <v>153938</v>
      </c>
      <c r="K259" s="22">
        <v>0.2</v>
      </c>
      <c r="L259" s="19" t="s">
        <v>7</v>
      </c>
      <c r="M259" s="19" t="s">
        <v>31</v>
      </c>
      <c r="N259" s="20" t="s">
        <v>17</v>
      </c>
    </row>
    <row r="260" spans="1:14" x14ac:dyDescent="0.25">
      <c r="A260" s="15" t="s">
        <v>577</v>
      </c>
      <c r="B260" s="15" t="s">
        <v>578</v>
      </c>
      <c r="C260" s="15" t="s">
        <v>317</v>
      </c>
      <c r="D260" s="15" t="s">
        <v>3</v>
      </c>
      <c r="E260" s="15" t="s">
        <v>4</v>
      </c>
      <c r="F260" s="15" t="s">
        <v>13</v>
      </c>
      <c r="G260" s="15" t="s">
        <v>14</v>
      </c>
      <c r="H260" s="15">
        <v>43</v>
      </c>
      <c r="I260" s="16">
        <v>43224</v>
      </c>
      <c r="J260" s="17">
        <v>59888</v>
      </c>
      <c r="K260" s="18">
        <v>0</v>
      </c>
      <c r="L260" s="15" t="s">
        <v>15</v>
      </c>
      <c r="M260" s="15" t="s">
        <v>93</v>
      </c>
      <c r="N260" s="16" t="s">
        <v>17</v>
      </c>
    </row>
    <row r="261" spans="1:14" x14ac:dyDescent="0.25">
      <c r="A261" s="19" t="s">
        <v>579</v>
      </c>
      <c r="B261" s="19" t="s">
        <v>580</v>
      </c>
      <c r="C261" s="19" t="s">
        <v>210</v>
      </c>
      <c r="D261" s="19" t="s">
        <v>56</v>
      </c>
      <c r="E261" s="19" t="s">
        <v>36</v>
      </c>
      <c r="F261" s="19" t="s">
        <v>13</v>
      </c>
      <c r="G261" s="19" t="s">
        <v>23</v>
      </c>
      <c r="H261" s="19">
        <v>50</v>
      </c>
      <c r="I261" s="20">
        <v>43447</v>
      </c>
      <c r="J261" s="21">
        <v>63098</v>
      </c>
      <c r="K261" s="22">
        <v>0</v>
      </c>
      <c r="L261" s="19" t="s">
        <v>7</v>
      </c>
      <c r="M261" s="19" t="s">
        <v>75</v>
      </c>
      <c r="N261" s="20" t="s">
        <v>17</v>
      </c>
    </row>
    <row r="262" spans="1:14" x14ac:dyDescent="0.25">
      <c r="A262" s="15" t="s">
        <v>581</v>
      </c>
      <c r="B262" s="15" t="s">
        <v>582</v>
      </c>
      <c r="C262" s="15" t="s">
        <v>66</v>
      </c>
      <c r="D262" s="15" t="s">
        <v>21</v>
      </c>
      <c r="E262" s="15" t="s">
        <v>36</v>
      </c>
      <c r="F262" s="15" t="s">
        <v>5</v>
      </c>
      <c r="G262" s="15" t="s">
        <v>72</v>
      </c>
      <c r="H262" s="15">
        <v>27</v>
      </c>
      <c r="I262" s="16">
        <v>44545</v>
      </c>
      <c r="J262" s="17">
        <v>255369</v>
      </c>
      <c r="K262" s="18">
        <v>0.33</v>
      </c>
      <c r="L262" s="15" t="s">
        <v>80</v>
      </c>
      <c r="M262" s="15" t="s">
        <v>205</v>
      </c>
      <c r="N262" s="16" t="s">
        <v>17</v>
      </c>
    </row>
    <row r="263" spans="1:14" x14ac:dyDescent="0.25">
      <c r="A263" s="19" t="s">
        <v>583</v>
      </c>
      <c r="B263" s="19" t="s">
        <v>584</v>
      </c>
      <c r="C263" s="19" t="s">
        <v>2</v>
      </c>
      <c r="D263" s="19" t="s">
        <v>52</v>
      </c>
      <c r="E263" s="19" t="s">
        <v>12</v>
      </c>
      <c r="F263" s="19" t="s">
        <v>5</v>
      </c>
      <c r="G263" s="19" t="s">
        <v>6</v>
      </c>
      <c r="H263" s="19">
        <v>55</v>
      </c>
      <c r="I263" s="20">
        <v>38301</v>
      </c>
      <c r="J263" s="21">
        <v>142318</v>
      </c>
      <c r="K263" s="22">
        <v>0.14000000000000001</v>
      </c>
      <c r="L263" s="19" t="s">
        <v>7</v>
      </c>
      <c r="M263" s="19" t="s">
        <v>24</v>
      </c>
      <c r="N263" s="20" t="s">
        <v>17</v>
      </c>
    </row>
    <row r="264" spans="1:14" x14ac:dyDescent="0.25">
      <c r="A264" s="15" t="s">
        <v>585</v>
      </c>
      <c r="B264" s="15" t="s">
        <v>586</v>
      </c>
      <c r="C264" s="15" t="s">
        <v>171</v>
      </c>
      <c r="D264" s="15" t="s">
        <v>52</v>
      </c>
      <c r="E264" s="15" t="s">
        <v>12</v>
      </c>
      <c r="F264" s="15" t="s">
        <v>13</v>
      </c>
      <c r="G264" s="15" t="s">
        <v>6</v>
      </c>
      <c r="H264" s="15">
        <v>41</v>
      </c>
      <c r="I264" s="16">
        <v>38219</v>
      </c>
      <c r="J264" s="17">
        <v>49186</v>
      </c>
      <c r="K264" s="18">
        <v>0</v>
      </c>
      <c r="L264" s="15" t="s">
        <v>7</v>
      </c>
      <c r="M264" s="15" t="s">
        <v>47</v>
      </c>
      <c r="N264" s="16">
        <v>39616</v>
      </c>
    </row>
    <row r="265" spans="1:14" x14ac:dyDescent="0.25">
      <c r="A265" s="19" t="s">
        <v>587</v>
      </c>
      <c r="B265" s="19" t="s">
        <v>588</v>
      </c>
      <c r="C265" s="19" t="s">
        <v>66</v>
      </c>
      <c r="D265" s="19" t="s">
        <v>52</v>
      </c>
      <c r="E265" s="19" t="s">
        <v>4</v>
      </c>
      <c r="F265" s="19" t="s">
        <v>5</v>
      </c>
      <c r="G265" s="19" t="s">
        <v>6</v>
      </c>
      <c r="H265" s="19">
        <v>34</v>
      </c>
      <c r="I265" s="20">
        <v>43673</v>
      </c>
      <c r="J265" s="21">
        <v>220937</v>
      </c>
      <c r="K265" s="22">
        <v>0.38</v>
      </c>
      <c r="L265" s="19" t="s">
        <v>7</v>
      </c>
      <c r="M265" s="19" t="s">
        <v>47</v>
      </c>
      <c r="N265" s="20" t="s">
        <v>17</v>
      </c>
    </row>
    <row r="266" spans="1:14" x14ac:dyDescent="0.25">
      <c r="A266" s="15" t="s">
        <v>589</v>
      </c>
      <c r="B266" s="15" t="s">
        <v>590</v>
      </c>
      <c r="C266" s="15" t="s">
        <v>20</v>
      </c>
      <c r="D266" s="15" t="s">
        <v>3</v>
      </c>
      <c r="E266" s="15" t="s">
        <v>22</v>
      </c>
      <c r="F266" s="15" t="s">
        <v>5</v>
      </c>
      <c r="G266" s="15" t="s">
        <v>14</v>
      </c>
      <c r="H266" s="15">
        <v>47</v>
      </c>
      <c r="I266" s="16">
        <v>41208</v>
      </c>
      <c r="J266" s="17">
        <v>183156</v>
      </c>
      <c r="K266" s="18">
        <v>0.3</v>
      </c>
      <c r="L266" s="15" t="s">
        <v>7</v>
      </c>
      <c r="M266" s="15" t="s">
        <v>8</v>
      </c>
      <c r="N266" s="16" t="s">
        <v>17</v>
      </c>
    </row>
    <row r="267" spans="1:14" x14ac:dyDescent="0.25">
      <c r="A267" s="19" t="s">
        <v>591</v>
      </c>
      <c r="B267" s="19" t="s">
        <v>592</v>
      </c>
      <c r="C267" s="19" t="s">
        <v>66</v>
      </c>
      <c r="D267" s="19" t="s">
        <v>3</v>
      </c>
      <c r="E267" s="19" t="s">
        <v>22</v>
      </c>
      <c r="F267" s="19" t="s">
        <v>5</v>
      </c>
      <c r="G267" s="19" t="s">
        <v>72</v>
      </c>
      <c r="H267" s="19">
        <v>32</v>
      </c>
      <c r="I267" s="20">
        <v>44034</v>
      </c>
      <c r="J267" s="21">
        <v>192749</v>
      </c>
      <c r="K267" s="22">
        <v>0.31</v>
      </c>
      <c r="L267" s="19" t="s">
        <v>7</v>
      </c>
      <c r="M267" s="19" t="s">
        <v>24</v>
      </c>
      <c r="N267" s="20" t="s">
        <v>17</v>
      </c>
    </row>
    <row r="268" spans="1:14" x14ac:dyDescent="0.25">
      <c r="A268" s="15" t="s">
        <v>593</v>
      </c>
      <c r="B268" s="15" t="s">
        <v>594</v>
      </c>
      <c r="C268" s="15" t="s">
        <v>2</v>
      </c>
      <c r="D268" s="15" t="s">
        <v>3</v>
      </c>
      <c r="E268" s="15" t="s">
        <v>12</v>
      </c>
      <c r="F268" s="15" t="s">
        <v>5</v>
      </c>
      <c r="G268" s="15" t="s">
        <v>14</v>
      </c>
      <c r="H268" s="15">
        <v>39</v>
      </c>
      <c r="I268" s="16">
        <v>42819</v>
      </c>
      <c r="J268" s="17">
        <v>135325</v>
      </c>
      <c r="K268" s="18">
        <v>0.14000000000000001</v>
      </c>
      <c r="L268" s="15" t="s">
        <v>7</v>
      </c>
      <c r="M268" s="15" t="s">
        <v>31</v>
      </c>
      <c r="N268" s="16" t="s">
        <v>17</v>
      </c>
    </row>
    <row r="269" spans="1:14" x14ac:dyDescent="0.25">
      <c r="A269" s="19" t="s">
        <v>595</v>
      </c>
      <c r="B269" s="19" t="s">
        <v>596</v>
      </c>
      <c r="C269" s="19" t="s">
        <v>30</v>
      </c>
      <c r="D269" s="19" t="s">
        <v>35</v>
      </c>
      <c r="E269" s="19" t="s">
        <v>22</v>
      </c>
      <c r="F269" s="19" t="s">
        <v>5</v>
      </c>
      <c r="G269" s="19" t="s">
        <v>23</v>
      </c>
      <c r="H269" s="19">
        <v>26</v>
      </c>
      <c r="I269" s="20">
        <v>43752</v>
      </c>
      <c r="J269" s="21">
        <v>79356</v>
      </c>
      <c r="K269" s="22">
        <v>0</v>
      </c>
      <c r="L269" s="19" t="s">
        <v>7</v>
      </c>
      <c r="M269" s="19" t="s">
        <v>31</v>
      </c>
      <c r="N269" s="20" t="s">
        <v>17</v>
      </c>
    </row>
    <row r="270" spans="1:14" x14ac:dyDescent="0.25">
      <c r="A270" s="15" t="s">
        <v>597</v>
      </c>
      <c r="B270" s="15" t="s">
        <v>598</v>
      </c>
      <c r="C270" s="15" t="s">
        <v>264</v>
      </c>
      <c r="D270" s="15" t="s">
        <v>56</v>
      </c>
      <c r="E270" s="15" t="s">
        <v>12</v>
      </c>
      <c r="F270" s="15" t="s">
        <v>13</v>
      </c>
      <c r="G270" s="15" t="s">
        <v>6</v>
      </c>
      <c r="H270" s="15">
        <v>40</v>
      </c>
      <c r="I270" s="16">
        <v>38540</v>
      </c>
      <c r="J270" s="17">
        <v>74412</v>
      </c>
      <c r="K270" s="18">
        <v>0</v>
      </c>
      <c r="L270" s="15" t="s">
        <v>7</v>
      </c>
      <c r="M270" s="15" t="s">
        <v>8</v>
      </c>
      <c r="N270" s="16" t="s">
        <v>17</v>
      </c>
    </row>
    <row r="271" spans="1:14" x14ac:dyDescent="0.25">
      <c r="A271" s="19" t="s">
        <v>219</v>
      </c>
      <c r="B271" s="19" t="s">
        <v>599</v>
      </c>
      <c r="C271" s="19" t="s">
        <v>27</v>
      </c>
      <c r="D271" s="19" t="s">
        <v>3</v>
      </c>
      <c r="E271" s="19" t="s">
        <v>12</v>
      </c>
      <c r="F271" s="19" t="s">
        <v>5</v>
      </c>
      <c r="G271" s="19" t="s">
        <v>72</v>
      </c>
      <c r="H271" s="19">
        <v>32</v>
      </c>
      <c r="I271" s="20">
        <v>43010</v>
      </c>
      <c r="J271" s="21">
        <v>61886</v>
      </c>
      <c r="K271" s="22">
        <v>0.09</v>
      </c>
      <c r="L271" s="19" t="s">
        <v>80</v>
      </c>
      <c r="M271" s="19" t="s">
        <v>86</v>
      </c>
      <c r="N271" s="20" t="s">
        <v>17</v>
      </c>
    </row>
    <row r="272" spans="1:14" x14ac:dyDescent="0.25">
      <c r="A272" s="15" t="s">
        <v>600</v>
      </c>
      <c r="B272" s="15" t="s">
        <v>601</v>
      </c>
      <c r="C272" s="15" t="s">
        <v>20</v>
      </c>
      <c r="D272" s="15" t="s">
        <v>46</v>
      </c>
      <c r="E272" s="15" t="s">
        <v>4</v>
      </c>
      <c r="F272" s="15" t="s">
        <v>5</v>
      </c>
      <c r="G272" s="15" t="s">
        <v>14</v>
      </c>
      <c r="H272" s="15">
        <v>58</v>
      </c>
      <c r="I272" s="16">
        <v>37755</v>
      </c>
      <c r="J272" s="17">
        <v>173071</v>
      </c>
      <c r="K272" s="18">
        <v>0.28999999999999998</v>
      </c>
      <c r="L272" s="15" t="s">
        <v>7</v>
      </c>
      <c r="M272" s="15" t="s">
        <v>75</v>
      </c>
      <c r="N272" s="16" t="s">
        <v>17</v>
      </c>
    </row>
    <row r="273" spans="1:14" x14ac:dyDescent="0.25">
      <c r="A273" s="19" t="s">
        <v>602</v>
      </c>
      <c r="B273" s="19" t="s">
        <v>603</v>
      </c>
      <c r="C273" s="19" t="s">
        <v>162</v>
      </c>
      <c r="D273" s="19" t="s">
        <v>56</v>
      </c>
      <c r="E273" s="19" t="s">
        <v>4</v>
      </c>
      <c r="F273" s="19" t="s">
        <v>5</v>
      </c>
      <c r="G273" s="19" t="s">
        <v>23</v>
      </c>
      <c r="H273" s="19">
        <v>58</v>
      </c>
      <c r="I273" s="20">
        <v>34999</v>
      </c>
      <c r="J273" s="21">
        <v>70189</v>
      </c>
      <c r="K273" s="22">
        <v>0</v>
      </c>
      <c r="L273" s="19" t="s">
        <v>7</v>
      </c>
      <c r="M273" s="19" t="s">
        <v>75</v>
      </c>
      <c r="N273" s="20" t="s">
        <v>17</v>
      </c>
    </row>
    <row r="274" spans="1:14" x14ac:dyDescent="0.25">
      <c r="A274" s="15" t="s">
        <v>604</v>
      </c>
      <c r="B274" s="15" t="s">
        <v>605</v>
      </c>
      <c r="C274" s="15" t="s">
        <v>66</v>
      </c>
      <c r="D274" s="15" t="s">
        <v>35</v>
      </c>
      <c r="E274" s="15" t="s">
        <v>4</v>
      </c>
      <c r="F274" s="15" t="s">
        <v>5</v>
      </c>
      <c r="G274" s="15" t="s">
        <v>72</v>
      </c>
      <c r="H274" s="15">
        <v>42</v>
      </c>
      <c r="I274" s="16">
        <v>41528</v>
      </c>
      <c r="J274" s="17">
        <v>181452</v>
      </c>
      <c r="K274" s="18">
        <v>0.3</v>
      </c>
      <c r="L274" s="15" t="s">
        <v>7</v>
      </c>
      <c r="M274" s="15" t="s">
        <v>75</v>
      </c>
      <c r="N274" s="16" t="s">
        <v>17</v>
      </c>
    </row>
    <row r="275" spans="1:14" x14ac:dyDescent="0.25">
      <c r="A275" s="19" t="s">
        <v>606</v>
      </c>
      <c r="B275" s="19" t="s">
        <v>607</v>
      </c>
      <c r="C275" s="19" t="s">
        <v>151</v>
      </c>
      <c r="D275" s="19" t="s">
        <v>52</v>
      </c>
      <c r="E275" s="19" t="s">
        <v>22</v>
      </c>
      <c r="F275" s="19" t="s">
        <v>13</v>
      </c>
      <c r="G275" s="19" t="s">
        <v>23</v>
      </c>
      <c r="H275" s="19">
        <v>26</v>
      </c>
      <c r="I275" s="20">
        <v>44267</v>
      </c>
      <c r="J275" s="21">
        <v>70369</v>
      </c>
      <c r="K275" s="22">
        <v>0</v>
      </c>
      <c r="L275" s="19" t="s">
        <v>7</v>
      </c>
      <c r="M275" s="19" t="s">
        <v>8</v>
      </c>
      <c r="N275" s="20" t="s">
        <v>17</v>
      </c>
    </row>
    <row r="276" spans="1:14" x14ac:dyDescent="0.25">
      <c r="A276" s="15" t="s">
        <v>608</v>
      </c>
      <c r="B276" s="15" t="s">
        <v>609</v>
      </c>
      <c r="C276" s="15" t="s">
        <v>30</v>
      </c>
      <c r="D276" s="15" t="s">
        <v>46</v>
      </c>
      <c r="E276" s="15" t="s">
        <v>12</v>
      </c>
      <c r="F276" s="15" t="s">
        <v>13</v>
      </c>
      <c r="G276" s="15" t="s">
        <v>72</v>
      </c>
      <c r="H276" s="15">
        <v>38</v>
      </c>
      <c r="I276" s="16">
        <v>39634</v>
      </c>
      <c r="J276" s="17">
        <v>78056</v>
      </c>
      <c r="K276" s="18">
        <v>0</v>
      </c>
      <c r="L276" s="15" t="s">
        <v>80</v>
      </c>
      <c r="M276" s="15" t="s">
        <v>205</v>
      </c>
      <c r="N276" s="16" t="s">
        <v>17</v>
      </c>
    </row>
    <row r="277" spans="1:14" x14ac:dyDescent="0.25">
      <c r="A277" s="19" t="s">
        <v>610</v>
      </c>
      <c r="B277" s="19" t="s">
        <v>611</v>
      </c>
      <c r="C277" s="19" t="s">
        <v>20</v>
      </c>
      <c r="D277" s="19" t="s">
        <v>21</v>
      </c>
      <c r="E277" s="19" t="s">
        <v>4</v>
      </c>
      <c r="F277" s="19" t="s">
        <v>13</v>
      </c>
      <c r="G277" s="19" t="s">
        <v>14</v>
      </c>
      <c r="H277" s="19">
        <v>64</v>
      </c>
      <c r="I277" s="20">
        <v>35187</v>
      </c>
      <c r="J277" s="21">
        <v>189933</v>
      </c>
      <c r="K277" s="22">
        <v>0.23</v>
      </c>
      <c r="L277" s="19" t="s">
        <v>7</v>
      </c>
      <c r="M277" s="19" t="s">
        <v>43</v>
      </c>
      <c r="N277" s="20" t="s">
        <v>17</v>
      </c>
    </row>
    <row r="278" spans="1:14" x14ac:dyDescent="0.25">
      <c r="A278" s="15" t="s">
        <v>40</v>
      </c>
      <c r="B278" s="15" t="s">
        <v>612</v>
      </c>
      <c r="C278" s="15" t="s">
        <v>165</v>
      </c>
      <c r="D278" s="15" t="s">
        <v>56</v>
      </c>
      <c r="E278" s="15" t="s">
        <v>22</v>
      </c>
      <c r="F278" s="15" t="s">
        <v>13</v>
      </c>
      <c r="G278" s="15" t="s">
        <v>23</v>
      </c>
      <c r="H278" s="15">
        <v>38</v>
      </c>
      <c r="I278" s="16">
        <v>40360</v>
      </c>
      <c r="J278" s="17">
        <v>78237</v>
      </c>
      <c r="K278" s="18">
        <v>0</v>
      </c>
      <c r="L278" s="15" t="s">
        <v>7</v>
      </c>
      <c r="M278" s="15" t="s">
        <v>31</v>
      </c>
      <c r="N278" s="16" t="s">
        <v>17</v>
      </c>
    </row>
    <row r="279" spans="1:14" x14ac:dyDescent="0.25">
      <c r="A279" s="19" t="s">
        <v>613</v>
      </c>
      <c r="B279" s="19" t="s">
        <v>614</v>
      </c>
      <c r="C279" s="19" t="s">
        <v>42</v>
      </c>
      <c r="D279" s="19" t="s">
        <v>46</v>
      </c>
      <c r="E279" s="19" t="s">
        <v>4</v>
      </c>
      <c r="F279" s="19" t="s">
        <v>5</v>
      </c>
      <c r="G279" s="19" t="s">
        <v>72</v>
      </c>
      <c r="H279" s="19">
        <v>55</v>
      </c>
      <c r="I279" s="20">
        <v>35242</v>
      </c>
      <c r="J279" s="21">
        <v>48687</v>
      </c>
      <c r="K279" s="22">
        <v>0</v>
      </c>
      <c r="L279" s="19" t="s">
        <v>80</v>
      </c>
      <c r="M279" s="19" t="s">
        <v>86</v>
      </c>
      <c r="N279" s="20" t="s">
        <v>17</v>
      </c>
    </row>
    <row r="280" spans="1:14" x14ac:dyDescent="0.25">
      <c r="A280" s="15" t="s">
        <v>615</v>
      </c>
      <c r="B280" s="15" t="s">
        <v>616</v>
      </c>
      <c r="C280" s="15" t="s">
        <v>2</v>
      </c>
      <c r="D280" s="15" t="s">
        <v>67</v>
      </c>
      <c r="E280" s="15" t="s">
        <v>12</v>
      </c>
      <c r="F280" s="15" t="s">
        <v>5</v>
      </c>
      <c r="G280" s="15" t="s">
        <v>72</v>
      </c>
      <c r="H280" s="15">
        <v>45</v>
      </c>
      <c r="I280" s="16">
        <v>38218</v>
      </c>
      <c r="J280" s="17">
        <v>121065</v>
      </c>
      <c r="K280" s="18">
        <v>0.15</v>
      </c>
      <c r="L280" s="15" t="s">
        <v>80</v>
      </c>
      <c r="M280" s="15" t="s">
        <v>86</v>
      </c>
      <c r="N280" s="16" t="s">
        <v>17</v>
      </c>
    </row>
    <row r="281" spans="1:14" x14ac:dyDescent="0.25">
      <c r="A281" s="19" t="s">
        <v>617</v>
      </c>
      <c r="B281" s="19" t="s">
        <v>618</v>
      </c>
      <c r="C281" s="19" t="s">
        <v>30</v>
      </c>
      <c r="D281" s="19" t="s">
        <v>35</v>
      </c>
      <c r="E281" s="19" t="s">
        <v>36</v>
      </c>
      <c r="F281" s="19" t="s">
        <v>13</v>
      </c>
      <c r="G281" s="19" t="s">
        <v>6</v>
      </c>
      <c r="H281" s="19">
        <v>43</v>
      </c>
      <c r="I281" s="20">
        <v>38093</v>
      </c>
      <c r="J281" s="21">
        <v>94246</v>
      </c>
      <c r="K281" s="22">
        <v>0</v>
      </c>
      <c r="L281" s="19" t="s">
        <v>7</v>
      </c>
      <c r="M281" s="19" t="s">
        <v>47</v>
      </c>
      <c r="N281" s="20" t="s">
        <v>17</v>
      </c>
    </row>
    <row r="282" spans="1:14" x14ac:dyDescent="0.25">
      <c r="A282" s="15" t="s">
        <v>277</v>
      </c>
      <c r="B282" s="15" t="s">
        <v>619</v>
      </c>
      <c r="C282" s="15" t="s">
        <v>317</v>
      </c>
      <c r="D282" s="15" t="s">
        <v>3</v>
      </c>
      <c r="E282" s="15" t="s">
        <v>12</v>
      </c>
      <c r="F282" s="15" t="s">
        <v>5</v>
      </c>
      <c r="G282" s="15" t="s">
        <v>14</v>
      </c>
      <c r="H282" s="15">
        <v>34</v>
      </c>
      <c r="I282" s="16">
        <v>42512</v>
      </c>
      <c r="J282" s="17">
        <v>44614</v>
      </c>
      <c r="K282" s="18">
        <v>0</v>
      </c>
      <c r="L282" s="15" t="s">
        <v>7</v>
      </c>
      <c r="M282" s="15" t="s">
        <v>43</v>
      </c>
      <c r="N282" s="16" t="s">
        <v>17</v>
      </c>
    </row>
    <row r="283" spans="1:14" x14ac:dyDescent="0.25">
      <c r="A283" s="19" t="s">
        <v>620</v>
      </c>
      <c r="B283" s="19" t="s">
        <v>621</v>
      </c>
      <c r="C283" s="19" t="s">
        <v>66</v>
      </c>
      <c r="D283" s="19" t="s">
        <v>3</v>
      </c>
      <c r="E283" s="19" t="s">
        <v>4</v>
      </c>
      <c r="F283" s="19" t="s">
        <v>13</v>
      </c>
      <c r="G283" s="19" t="s">
        <v>14</v>
      </c>
      <c r="H283" s="19">
        <v>40</v>
      </c>
      <c r="I283" s="20">
        <v>44143</v>
      </c>
      <c r="J283" s="21">
        <v>234469</v>
      </c>
      <c r="K283" s="22">
        <v>0.31</v>
      </c>
      <c r="L283" s="19" t="s">
        <v>15</v>
      </c>
      <c r="M283" s="19" t="s">
        <v>121</v>
      </c>
      <c r="N283" s="20" t="s">
        <v>17</v>
      </c>
    </row>
    <row r="284" spans="1:14" x14ac:dyDescent="0.25">
      <c r="A284" s="15" t="s">
        <v>622</v>
      </c>
      <c r="B284" s="15" t="s">
        <v>623</v>
      </c>
      <c r="C284" s="15" t="s">
        <v>165</v>
      </c>
      <c r="D284" s="15" t="s">
        <v>56</v>
      </c>
      <c r="E284" s="15" t="s">
        <v>4</v>
      </c>
      <c r="F284" s="15" t="s">
        <v>13</v>
      </c>
      <c r="G284" s="15" t="s">
        <v>72</v>
      </c>
      <c r="H284" s="15">
        <v>52</v>
      </c>
      <c r="I284" s="16">
        <v>44022</v>
      </c>
      <c r="J284" s="17">
        <v>88272</v>
      </c>
      <c r="K284" s="18">
        <v>0</v>
      </c>
      <c r="L284" s="15" t="s">
        <v>80</v>
      </c>
      <c r="M284" s="15" t="s">
        <v>205</v>
      </c>
      <c r="N284" s="16" t="s">
        <v>17</v>
      </c>
    </row>
    <row r="285" spans="1:14" x14ac:dyDescent="0.25">
      <c r="A285" s="19" t="s">
        <v>624</v>
      </c>
      <c r="B285" s="19" t="s">
        <v>625</v>
      </c>
      <c r="C285" s="19" t="s">
        <v>111</v>
      </c>
      <c r="D285" s="19" t="s">
        <v>21</v>
      </c>
      <c r="E285" s="19" t="s">
        <v>36</v>
      </c>
      <c r="F285" s="19" t="s">
        <v>13</v>
      </c>
      <c r="G285" s="19" t="s">
        <v>14</v>
      </c>
      <c r="H285" s="19">
        <v>52</v>
      </c>
      <c r="I285" s="20">
        <v>42992</v>
      </c>
      <c r="J285" s="21">
        <v>74449</v>
      </c>
      <c r="K285" s="22">
        <v>0</v>
      </c>
      <c r="L285" s="19" t="s">
        <v>15</v>
      </c>
      <c r="M285" s="19" t="s">
        <v>93</v>
      </c>
      <c r="N285" s="20" t="s">
        <v>17</v>
      </c>
    </row>
    <row r="286" spans="1:14" x14ac:dyDescent="0.25">
      <c r="A286" s="15" t="s">
        <v>626</v>
      </c>
      <c r="B286" s="15" t="s">
        <v>627</v>
      </c>
      <c r="C286" s="15" t="s">
        <v>66</v>
      </c>
      <c r="D286" s="15" t="s">
        <v>56</v>
      </c>
      <c r="E286" s="15" t="s">
        <v>22</v>
      </c>
      <c r="F286" s="15" t="s">
        <v>13</v>
      </c>
      <c r="G286" s="15" t="s">
        <v>14</v>
      </c>
      <c r="H286" s="15">
        <v>47</v>
      </c>
      <c r="I286" s="16">
        <v>41071</v>
      </c>
      <c r="J286" s="17">
        <v>222941</v>
      </c>
      <c r="K286" s="18">
        <v>0.39</v>
      </c>
      <c r="L286" s="15" t="s">
        <v>15</v>
      </c>
      <c r="M286" s="15" t="s">
        <v>93</v>
      </c>
      <c r="N286" s="16" t="s">
        <v>17</v>
      </c>
    </row>
    <row r="287" spans="1:14" x14ac:dyDescent="0.25">
      <c r="A287" s="19" t="s">
        <v>628</v>
      </c>
      <c r="B287" s="19" t="s">
        <v>629</v>
      </c>
      <c r="C287" s="19" t="s">
        <v>42</v>
      </c>
      <c r="D287" s="19" t="s">
        <v>67</v>
      </c>
      <c r="E287" s="19" t="s">
        <v>12</v>
      </c>
      <c r="F287" s="19" t="s">
        <v>5</v>
      </c>
      <c r="G287" s="19" t="s">
        <v>14</v>
      </c>
      <c r="H287" s="19">
        <v>65</v>
      </c>
      <c r="I287" s="20">
        <v>41543</v>
      </c>
      <c r="J287" s="21">
        <v>50341</v>
      </c>
      <c r="K287" s="22">
        <v>0</v>
      </c>
      <c r="L287" s="19" t="s">
        <v>15</v>
      </c>
      <c r="M287" s="19" t="s">
        <v>93</v>
      </c>
      <c r="N287" s="20" t="s">
        <v>17</v>
      </c>
    </row>
    <row r="288" spans="1:14" x14ac:dyDescent="0.25">
      <c r="A288" s="15" t="s">
        <v>630</v>
      </c>
      <c r="B288" s="15" t="s">
        <v>631</v>
      </c>
      <c r="C288" s="15" t="s">
        <v>151</v>
      </c>
      <c r="D288" s="15" t="s">
        <v>52</v>
      </c>
      <c r="E288" s="15" t="s">
        <v>36</v>
      </c>
      <c r="F288" s="15" t="s">
        <v>5</v>
      </c>
      <c r="G288" s="15" t="s">
        <v>72</v>
      </c>
      <c r="H288" s="15">
        <v>31</v>
      </c>
      <c r="I288" s="16">
        <v>44297</v>
      </c>
      <c r="J288" s="17">
        <v>72235</v>
      </c>
      <c r="K288" s="18">
        <v>0</v>
      </c>
      <c r="L288" s="15" t="s">
        <v>80</v>
      </c>
      <c r="M288" s="15" t="s">
        <v>81</v>
      </c>
      <c r="N288" s="16" t="s">
        <v>17</v>
      </c>
    </row>
    <row r="289" spans="1:14" x14ac:dyDescent="0.25">
      <c r="A289" s="19" t="s">
        <v>632</v>
      </c>
      <c r="B289" s="19" t="s">
        <v>633</v>
      </c>
      <c r="C289" s="19" t="s">
        <v>30</v>
      </c>
      <c r="D289" s="19" t="s">
        <v>46</v>
      </c>
      <c r="E289" s="19" t="s">
        <v>36</v>
      </c>
      <c r="F289" s="19" t="s">
        <v>5</v>
      </c>
      <c r="G289" s="19" t="s">
        <v>72</v>
      </c>
      <c r="H289" s="19">
        <v>41</v>
      </c>
      <c r="I289" s="20">
        <v>42533</v>
      </c>
      <c r="J289" s="21">
        <v>70165</v>
      </c>
      <c r="K289" s="22">
        <v>0</v>
      </c>
      <c r="L289" s="19" t="s">
        <v>7</v>
      </c>
      <c r="M289" s="19" t="s">
        <v>75</v>
      </c>
      <c r="N289" s="20" t="s">
        <v>17</v>
      </c>
    </row>
    <row r="290" spans="1:14" x14ac:dyDescent="0.25">
      <c r="A290" s="15" t="s">
        <v>634</v>
      </c>
      <c r="B290" s="15" t="s">
        <v>635</v>
      </c>
      <c r="C290" s="15" t="s">
        <v>2</v>
      </c>
      <c r="D290" s="15" t="s">
        <v>67</v>
      </c>
      <c r="E290" s="15" t="s">
        <v>22</v>
      </c>
      <c r="F290" s="15" t="s">
        <v>13</v>
      </c>
      <c r="G290" s="15" t="s">
        <v>23</v>
      </c>
      <c r="H290" s="15">
        <v>30</v>
      </c>
      <c r="I290" s="16">
        <v>44030</v>
      </c>
      <c r="J290" s="17">
        <v>148485</v>
      </c>
      <c r="K290" s="18">
        <v>0.15</v>
      </c>
      <c r="L290" s="15" t="s">
        <v>7</v>
      </c>
      <c r="M290" s="15" t="s">
        <v>43</v>
      </c>
      <c r="N290" s="16" t="s">
        <v>17</v>
      </c>
    </row>
    <row r="291" spans="1:14" x14ac:dyDescent="0.25">
      <c r="A291" s="19" t="s">
        <v>636</v>
      </c>
      <c r="B291" s="19" t="s">
        <v>637</v>
      </c>
      <c r="C291" s="19" t="s">
        <v>11</v>
      </c>
      <c r="D291" s="19" t="s">
        <v>3</v>
      </c>
      <c r="E291" s="19" t="s">
        <v>12</v>
      </c>
      <c r="F291" s="19" t="s">
        <v>5</v>
      </c>
      <c r="G291" s="19" t="s">
        <v>14</v>
      </c>
      <c r="H291" s="19">
        <v>58</v>
      </c>
      <c r="I291" s="20">
        <v>38521</v>
      </c>
      <c r="J291" s="21">
        <v>86089</v>
      </c>
      <c r="K291" s="22">
        <v>0</v>
      </c>
      <c r="L291" s="19" t="s">
        <v>7</v>
      </c>
      <c r="M291" s="19" t="s">
        <v>24</v>
      </c>
      <c r="N291" s="20" t="s">
        <v>17</v>
      </c>
    </row>
    <row r="292" spans="1:14" x14ac:dyDescent="0.25">
      <c r="A292" s="15" t="s">
        <v>638</v>
      </c>
      <c r="B292" s="15" t="s">
        <v>639</v>
      </c>
      <c r="C292" s="15" t="s">
        <v>101</v>
      </c>
      <c r="D292" s="15" t="s">
        <v>56</v>
      </c>
      <c r="E292" s="15" t="s">
        <v>4</v>
      </c>
      <c r="F292" s="15" t="s">
        <v>13</v>
      </c>
      <c r="G292" s="15" t="s">
        <v>72</v>
      </c>
      <c r="H292" s="15">
        <v>54</v>
      </c>
      <c r="I292" s="16">
        <v>39382</v>
      </c>
      <c r="J292" s="17">
        <v>106313</v>
      </c>
      <c r="K292" s="18">
        <v>0.15</v>
      </c>
      <c r="L292" s="15" t="s">
        <v>7</v>
      </c>
      <c r="M292" s="15" t="s">
        <v>24</v>
      </c>
      <c r="N292" s="16" t="s">
        <v>17</v>
      </c>
    </row>
    <row r="293" spans="1:14" x14ac:dyDescent="0.25">
      <c r="A293" s="19" t="s">
        <v>640</v>
      </c>
      <c r="B293" s="19" t="s">
        <v>641</v>
      </c>
      <c r="C293" s="19" t="s">
        <v>42</v>
      </c>
      <c r="D293" s="19" t="s">
        <v>67</v>
      </c>
      <c r="E293" s="19" t="s">
        <v>4</v>
      </c>
      <c r="F293" s="19" t="s">
        <v>5</v>
      </c>
      <c r="G293" s="19" t="s">
        <v>14</v>
      </c>
      <c r="H293" s="19">
        <v>40</v>
      </c>
      <c r="I293" s="20">
        <v>44251</v>
      </c>
      <c r="J293" s="21">
        <v>46833</v>
      </c>
      <c r="K293" s="22">
        <v>0</v>
      </c>
      <c r="L293" s="19" t="s">
        <v>15</v>
      </c>
      <c r="M293" s="19" t="s">
        <v>121</v>
      </c>
      <c r="N293" s="20">
        <v>44510</v>
      </c>
    </row>
    <row r="294" spans="1:14" x14ac:dyDescent="0.25">
      <c r="A294" s="15" t="s">
        <v>642</v>
      </c>
      <c r="B294" s="15" t="s">
        <v>643</v>
      </c>
      <c r="C294" s="15" t="s">
        <v>20</v>
      </c>
      <c r="D294" s="15" t="s">
        <v>21</v>
      </c>
      <c r="E294" s="15" t="s">
        <v>4</v>
      </c>
      <c r="F294" s="15" t="s">
        <v>5</v>
      </c>
      <c r="G294" s="15" t="s">
        <v>14</v>
      </c>
      <c r="H294" s="15">
        <v>63</v>
      </c>
      <c r="I294" s="16">
        <v>36826</v>
      </c>
      <c r="J294" s="17">
        <v>155320</v>
      </c>
      <c r="K294" s="18">
        <v>0.17</v>
      </c>
      <c r="L294" s="15" t="s">
        <v>15</v>
      </c>
      <c r="M294" s="15" t="s">
        <v>16</v>
      </c>
      <c r="N294" s="16" t="s">
        <v>17</v>
      </c>
    </row>
    <row r="295" spans="1:14" x14ac:dyDescent="0.25">
      <c r="A295" s="19" t="s">
        <v>644</v>
      </c>
      <c r="B295" s="19" t="s">
        <v>645</v>
      </c>
      <c r="C295" s="19" t="s">
        <v>30</v>
      </c>
      <c r="D295" s="19" t="s">
        <v>46</v>
      </c>
      <c r="E295" s="19" t="s">
        <v>12</v>
      </c>
      <c r="F295" s="19" t="s">
        <v>13</v>
      </c>
      <c r="G295" s="19" t="s">
        <v>14</v>
      </c>
      <c r="H295" s="19">
        <v>40</v>
      </c>
      <c r="I295" s="20">
        <v>42384</v>
      </c>
      <c r="J295" s="21">
        <v>89984</v>
      </c>
      <c r="K295" s="22">
        <v>0</v>
      </c>
      <c r="L295" s="19" t="s">
        <v>15</v>
      </c>
      <c r="M295" s="19" t="s">
        <v>121</v>
      </c>
      <c r="N295" s="20" t="s">
        <v>17</v>
      </c>
    </row>
    <row r="296" spans="1:14" x14ac:dyDescent="0.25">
      <c r="A296" s="15" t="s">
        <v>646</v>
      </c>
      <c r="B296" s="15" t="s">
        <v>647</v>
      </c>
      <c r="C296" s="15" t="s">
        <v>101</v>
      </c>
      <c r="D296" s="15" t="s">
        <v>56</v>
      </c>
      <c r="E296" s="15" t="s">
        <v>22</v>
      </c>
      <c r="F296" s="15" t="s">
        <v>5</v>
      </c>
      <c r="G296" s="15" t="s">
        <v>14</v>
      </c>
      <c r="H296" s="15">
        <v>65</v>
      </c>
      <c r="I296" s="16">
        <v>38792</v>
      </c>
      <c r="J296" s="17">
        <v>83756</v>
      </c>
      <c r="K296" s="18">
        <v>0.14000000000000001</v>
      </c>
      <c r="L296" s="15" t="s">
        <v>15</v>
      </c>
      <c r="M296" s="15" t="s">
        <v>61</v>
      </c>
      <c r="N296" s="16" t="s">
        <v>17</v>
      </c>
    </row>
    <row r="297" spans="1:14" x14ac:dyDescent="0.25">
      <c r="A297" s="19" t="s">
        <v>648</v>
      </c>
      <c r="B297" s="19" t="s">
        <v>649</v>
      </c>
      <c r="C297" s="19" t="s">
        <v>20</v>
      </c>
      <c r="D297" s="19" t="s">
        <v>52</v>
      </c>
      <c r="E297" s="19" t="s">
        <v>36</v>
      </c>
      <c r="F297" s="19" t="s">
        <v>5</v>
      </c>
      <c r="G297" s="19" t="s">
        <v>14</v>
      </c>
      <c r="H297" s="19">
        <v>57</v>
      </c>
      <c r="I297" s="20">
        <v>42667</v>
      </c>
      <c r="J297" s="21">
        <v>176324</v>
      </c>
      <c r="K297" s="22">
        <v>0.23</v>
      </c>
      <c r="L297" s="19" t="s">
        <v>15</v>
      </c>
      <c r="M297" s="19" t="s">
        <v>61</v>
      </c>
      <c r="N297" s="20" t="s">
        <v>17</v>
      </c>
    </row>
    <row r="298" spans="1:14" x14ac:dyDescent="0.25">
      <c r="A298" s="15" t="s">
        <v>650</v>
      </c>
      <c r="B298" s="15" t="s">
        <v>651</v>
      </c>
      <c r="C298" s="15" t="s">
        <v>30</v>
      </c>
      <c r="D298" s="15" t="s">
        <v>46</v>
      </c>
      <c r="E298" s="15" t="s">
        <v>22</v>
      </c>
      <c r="F298" s="15" t="s">
        <v>13</v>
      </c>
      <c r="G298" s="15" t="s">
        <v>23</v>
      </c>
      <c r="H298" s="15">
        <v>27</v>
      </c>
      <c r="I298" s="16">
        <v>44482</v>
      </c>
      <c r="J298" s="17">
        <v>74077</v>
      </c>
      <c r="K298" s="18">
        <v>0</v>
      </c>
      <c r="L298" s="15" t="s">
        <v>7</v>
      </c>
      <c r="M298" s="15" t="s">
        <v>8</v>
      </c>
      <c r="N298" s="16" t="s">
        <v>17</v>
      </c>
    </row>
    <row r="299" spans="1:14" x14ac:dyDescent="0.25">
      <c r="A299" s="19" t="s">
        <v>652</v>
      </c>
      <c r="B299" s="19" t="s">
        <v>653</v>
      </c>
      <c r="C299" s="19" t="s">
        <v>39</v>
      </c>
      <c r="D299" s="19" t="s">
        <v>52</v>
      </c>
      <c r="E299" s="19" t="s">
        <v>12</v>
      </c>
      <c r="F299" s="19" t="s">
        <v>5</v>
      </c>
      <c r="G299" s="19" t="s">
        <v>23</v>
      </c>
      <c r="H299" s="19">
        <v>31</v>
      </c>
      <c r="I299" s="20">
        <v>44214</v>
      </c>
      <c r="J299" s="21">
        <v>104162</v>
      </c>
      <c r="K299" s="22">
        <v>7.0000000000000007E-2</v>
      </c>
      <c r="L299" s="19" t="s">
        <v>7</v>
      </c>
      <c r="M299" s="19" t="s">
        <v>47</v>
      </c>
      <c r="N299" s="20" t="s">
        <v>17</v>
      </c>
    </row>
    <row r="300" spans="1:14" x14ac:dyDescent="0.25">
      <c r="A300" s="15" t="s">
        <v>654</v>
      </c>
      <c r="B300" s="15" t="s">
        <v>655</v>
      </c>
      <c r="C300" s="15" t="s">
        <v>429</v>
      </c>
      <c r="D300" s="15" t="s">
        <v>3</v>
      </c>
      <c r="E300" s="15" t="s">
        <v>36</v>
      </c>
      <c r="F300" s="15" t="s">
        <v>5</v>
      </c>
      <c r="G300" s="15" t="s">
        <v>14</v>
      </c>
      <c r="H300" s="15">
        <v>45</v>
      </c>
      <c r="I300" s="16">
        <v>40418</v>
      </c>
      <c r="J300" s="17">
        <v>82162</v>
      </c>
      <c r="K300" s="18">
        <v>0</v>
      </c>
      <c r="L300" s="15" t="s">
        <v>15</v>
      </c>
      <c r="M300" s="15" t="s">
        <v>93</v>
      </c>
      <c r="N300" s="16">
        <v>44107</v>
      </c>
    </row>
    <row r="301" spans="1:14" x14ac:dyDescent="0.25">
      <c r="A301" s="19" t="s">
        <v>656</v>
      </c>
      <c r="B301" s="19" t="s">
        <v>657</v>
      </c>
      <c r="C301" s="19" t="s">
        <v>34</v>
      </c>
      <c r="D301" s="19" t="s">
        <v>35</v>
      </c>
      <c r="E301" s="19" t="s">
        <v>22</v>
      </c>
      <c r="F301" s="19" t="s">
        <v>5</v>
      </c>
      <c r="G301" s="19" t="s">
        <v>14</v>
      </c>
      <c r="H301" s="19">
        <v>47</v>
      </c>
      <c r="I301" s="20">
        <v>42195</v>
      </c>
      <c r="J301" s="21">
        <v>63880</v>
      </c>
      <c r="K301" s="22">
        <v>0</v>
      </c>
      <c r="L301" s="19" t="s">
        <v>15</v>
      </c>
      <c r="M301" s="19" t="s">
        <v>16</v>
      </c>
      <c r="N301" s="20" t="s">
        <v>17</v>
      </c>
    </row>
    <row r="302" spans="1:14" x14ac:dyDescent="0.25">
      <c r="A302" s="15" t="s">
        <v>658</v>
      </c>
      <c r="B302" s="15" t="s">
        <v>659</v>
      </c>
      <c r="C302" s="15" t="s">
        <v>210</v>
      </c>
      <c r="D302" s="15" t="s">
        <v>56</v>
      </c>
      <c r="E302" s="15" t="s">
        <v>4</v>
      </c>
      <c r="F302" s="15" t="s">
        <v>5</v>
      </c>
      <c r="G302" s="15" t="s">
        <v>14</v>
      </c>
      <c r="H302" s="15">
        <v>55</v>
      </c>
      <c r="I302" s="16">
        <v>41525</v>
      </c>
      <c r="J302" s="17">
        <v>73248</v>
      </c>
      <c r="K302" s="18">
        <v>0</v>
      </c>
      <c r="L302" s="15" t="s">
        <v>7</v>
      </c>
      <c r="M302" s="15" t="s">
        <v>75</v>
      </c>
      <c r="N302" s="16" t="s">
        <v>17</v>
      </c>
    </row>
    <row r="303" spans="1:14" x14ac:dyDescent="0.25">
      <c r="A303" s="19" t="s">
        <v>660</v>
      </c>
      <c r="B303" s="19" t="s">
        <v>661</v>
      </c>
      <c r="C303" s="19" t="s">
        <v>30</v>
      </c>
      <c r="D303" s="19" t="s">
        <v>46</v>
      </c>
      <c r="E303" s="19" t="s">
        <v>12</v>
      </c>
      <c r="F303" s="19" t="s">
        <v>13</v>
      </c>
      <c r="G303" s="19" t="s">
        <v>6</v>
      </c>
      <c r="H303" s="19">
        <v>51</v>
      </c>
      <c r="I303" s="20">
        <v>44113</v>
      </c>
      <c r="J303" s="21">
        <v>91853</v>
      </c>
      <c r="K303" s="22">
        <v>0</v>
      </c>
      <c r="L303" s="19" t="s">
        <v>7</v>
      </c>
      <c r="M303" s="19" t="s">
        <v>24</v>
      </c>
      <c r="N303" s="20" t="s">
        <v>17</v>
      </c>
    </row>
    <row r="304" spans="1:14" x14ac:dyDescent="0.25">
      <c r="A304" s="15" t="s">
        <v>662</v>
      </c>
      <c r="B304" s="15" t="s">
        <v>663</v>
      </c>
      <c r="C304" s="15" t="s">
        <v>20</v>
      </c>
      <c r="D304" s="15" t="s">
        <v>21</v>
      </c>
      <c r="E304" s="15" t="s">
        <v>22</v>
      </c>
      <c r="F304" s="15" t="s">
        <v>13</v>
      </c>
      <c r="G304" s="15" t="s">
        <v>23</v>
      </c>
      <c r="H304" s="15">
        <v>25</v>
      </c>
      <c r="I304" s="16">
        <v>43844</v>
      </c>
      <c r="J304" s="17">
        <v>168014</v>
      </c>
      <c r="K304" s="18">
        <v>0.27</v>
      </c>
      <c r="L304" s="15" t="s">
        <v>7</v>
      </c>
      <c r="M304" s="15" t="s">
        <v>24</v>
      </c>
      <c r="N304" s="16">
        <v>44404</v>
      </c>
    </row>
    <row r="305" spans="1:14" x14ac:dyDescent="0.25">
      <c r="A305" s="19" t="s">
        <v>664</v>
      </c>
      <c r="B305" s="19" t="s">
        <v>665</v>
      </c>
      <c r="C305" s="19" t="s">
        <v>264</v>
      </c>
      <c r="D305" s="19" t="s">
        <v>56</v>
      </c>
      <c r="E305" s="19" t="s">
        <v>36</v>
      </c>
      <c r="F305" s="19" t="s">
        <v>5</v>
      </c>
      <c r="G305" s="19" t="s">
        <v>23</v>
      </c>
      <c r="H305" s="19">
        <v>37</v>
      </c>
      <c r="I305" s="20">
        <v>42995</v>
      </c>
      <c r="J305" s="21">
        <v>70770</v>
      </c>
      <c r="K305" s="22">
        <v>0</v>
      </c>
      <c r="L305" s="19" t="s">
        <v>7</v>
      </c>
      <c r="M305" s="19" t="s">
        <v>43</v>
      </c>
      <c r="N305" s="20" t="s">
        <v>17</v>
      </c>
    </row>
    <row r="306" spans="1:14" x14ac:dyDescent="0.25">
      <c r="A306" s="15" t="s">
        <v>666</v>
      </c>
      <c r="B306" s="15" t="s">
        <v>667</v>
      </c>
      <c r="C306" s="15" t="s">
        <v>151</v>
      </c>
      <c r="D306" s="15" t="s">
        <v>52</v>
      </c>
      <c r="E306" s="15" t="s">
        <v>36</v>
      </c>
      <c r="F306" s="15" t="s">
        <v>13</v>
      </c>
      <c r="G306" s="15" t="s">
        <v>23</v>
      </c>
      <c r="H306" s="15">
        <v>62</v>
      </c>
      <c r="I306" s="16">
        <v>38271</v>
      </c>
      <c r="J306" s="17">
        <v>50825</v>
      </c>
      <c r="K306" s="18">
        <v>0</v>
      </c>
      <c r="L306" s="15" t="s">
        <v>7</v>
      </c>
      <c r="M306" s="15" t="s">
        <v>8</v>
      </c>
      <c r="N306" s="16" t="s">
        <v>17</v>
      </c>
    </row>
    <row r="307" spans="1:14" x14ac:dyDescent="0.25">
      <c r="A307" s="19" t="s">
        <v>668</v>
      </c>
      <c r="B307" s="19" t="s">
        <v>669</v>
      </c>
      <c r="C307" s="19" t="s">
        <v>2</v>
      </c>
      <c r="D307" s="19" t="s">
        <v>21</v>
      </c>
      <c r="E307" s="19" t="s">
        <v>4</v>
      </c>
      <c r="F307" s="19" t="s">
        <v>13</v>
      </c>
      <c r="G307" s="19" t="s">
        <v>72</v>
      </c>
      <c r="H307" s="19">
        <v>31</v>
      </c>
      <c r="I307" s="20">
        <v>42266</v>
      </c>
      <c r="J307" s="21">
        <v>145846</v>
      </c>
      <c r="K307" s="22">
        <v>0.15</v>
      </c>
      <c r="L307" s="19" t="s">
        <v>80</v>
      </c>
      <c r="M307" s="19" t="s">
        <v>81</v>
      </c>
      <c r="N307" s="20" t="s">
        <v>17</v>
      </c>
    </row>
    <row r="308" spans="1:14" x14ac:dyDescent="0.25">
      <c r="A308" s="15" t="s">
        <v>670</v>
      </c>
      <c r="B308" s="15" t="s">
        <v>671</v>
      </c>
      <c r="C308" s="15" t="s">
        <v>2</v>
      </c>
      <c r="D308" s="15" t="s">
        <v>52</v>
      </c>
      <c r="E308" s="15" t="s">
        <v>4</v>
      </c>
      <c r="F308" s="15" t="s">
        <v>5</v>
      </c>
      <c r="G308" s="15" t="s">
        <v>14</v>
      </c>
      <c r="H308" s="15">
        <v>64</v>
      </c>
      <c r="I308" s="16">
        <v>37962</v>
      </c>
      <c r="J308" s="17">
        <v>125807</v>
      </c>
      <c r="K308" s="18">
        <v>0.15</v>
      </c>
      <c r="L308" s="15" t="s">
        <v>7</v>
      </c>
      <c r="M308" s="15" t="s">
        <v>24</v>
      </c>
      <c r="N308" s="16" t="s">
        <v>17</v>
      </c>
    </row>
    <row r="309" spans="1:14" x14ac:dyDescent="0.25">
      <c r="A309" s="19" t="s">
        <v>672</v>
      </c>
      <c r="B309" s="19" t="s">
        <v>673</v>
      </c>
      <c r="C309" s="19" t="s">
        <v>42</v>
      </c>
      <c r="D309" s="19" t="s">
        <v>35</v>
      </c>
      <c r="E309" s="19" t="s">
        <v>22</v>
      </c>
      <c r="F309" s="19" t="s">
        <v>13</v>
      </c>
      <c r="G309" s="19" t="s">
        <v>14</v>
      </c>
      <c r="H309" s="19">
        <v>25</v>
      </c>
      <c r="I309" s="20">
        <v>44405</v>
      </c>
      <c r="J309" s="21">
        <v>46845</v>
      </c>
      <c r="K309" s="22">
        <v>0</v>
      </c>
      <c r="L309" s="19" t="s">
        <v>7</v>
      </c>
      <c r="M309" s="19" t="s">
        <v>43</v>
      </c>
      <c r="N309" s="20" t="s">
        <v>17</v>
      </c>
    </row>
    <row r="310" spans="1:14" x14ac:dyDescent="0.25">
      <c r="A310" s="15" t="s">
        <v>674</v>
      </c>
      <c r="B310" s="15" t="s">
        <v>675</v>
      </c>
      <c r="C310" s="15" t="s">
        <v>2</v>
      </c>
      <c r="D310" s="15" t="s">
        <v>67</v>
      </c>
      <c r="E310" s="15" t="s">
        <v>36</v>
      </c>
      <c r="F310" s="15" t="s">
        <v>5</v>
      </c>
      <c r="G310" s="15" t="s">
        <v>14</v>
      </c>
      <c r="H310" s="15">
        <v>59</v>
      </c>
      <c r="I310" s="16">
        <v>39689</v>
      </c>
      <c r="J310" s="17">
        <v>157969</v>
      </c>
      <c r="K310" s="18">
        <v>0.1</v>
      </c>
      <c r="L310" s="15" t="s">
        <v>15</v>
      </c>
      <c r="M310" s="15" t="s">
        <v>16</v>
      </c>
      <c r="N310" s="16" t="s">
        <v>17</v>
      </c>
    </row>
    <row r="311" spans="1:14" x14ac:dyDescent="0.25">
      <c r="A311" s="19" t="s">
        <v>676</v>
      </c>
      <c r="B311" s="19" t="s">
        <v>677</v>
      </c>
      <c r="C311" s="19" t="s">
        <v>359</v>
      </c>
      <c r="D311" s="19" t="s">
        <v>3</v>
      </c>
      <c r="E311" s="19" t="s">
        <v>36</v>
      </c>
      <c r="F311" s="19" t="s">
        <v>5</v>
      </c>
      <c r="G311" s="19" t="s">
        <v>23</v>
      </c>
      <c r="H311" s="19">
        <v>40</v>
      </c>
      <c r="I311" s="20">
        <v>40522</v>
      </c>
      <c r="J311" s="21">
        <v>97807</v>
      </c>
      <c r="K311" s="22">
        <v>0</v>
      </c>
      <c r="L311" s="19" t="s">
        <v>7</v>
      </c>
      <c r="M311" s="19" t="s">
        <v>24</v>
      </c>
      <c r="N311" s="20" t="s">
        <v>17</v>
      </c>
    </row>
    <row r="312" spans="1:14" x14ac:dyDescent="0.25">
      <c r="A312" s="15" t="s">
        <v>678</v>
      </c>
      <c r="B312" s="15" t="s">
        <v>679</v>
      </c>
      <c r="C312" s="15" t="s">
        <v>151</v>
      </c>
      <c r="D312" s="15" t="s">
        <v>52</v>
      </c>
      <c r="E312" s="15" t="s">
        <v>12</v>
      </c>
      <c r="F312" s="15" t="s">
        <v>13</v>
      </c>
      <c r="G312" s="15" t="s">
        <v>72</v>
      </c>
      <c r="H312" s="15">
        <v>31</v>
      </c>
      <c r="I312" s="16">
        <v>42347</v>
      </c>
      <c r="J312" s="17">
        <v>73854</v>
      </c>
      <c r="K312" s="18">
        <v>0</v>
      </c>
      <c r="L312" s="15" t="s">
        <v>7</v>
      </c>
      <c r="M312" s="15" t="s">
        <v>8</v>
      </c>
      <c r="N312" s="16" t="s">
        <v>17</v>
      </c>
    </row>
    <row r="313" spans="1:14" x14ac:dyDescent="0.25">
      <c r="A313" s="19" t="s">
        <v>680</v>
      </c>
      <c r="B313" s="19" t="s">
        <v>681</v>
      </c>
      <c r="C313" s="19" t="s">
        <v>2</v>
      </c>
      <c r="D313" s="19" t="s">
        <v>46</v>
      </c>
      <c r="E313" s="19" t="s">
        <v>12</v>
      </c>
      <c r="F313" s="19" t="s">
        <v>13</v>
      </c>
      <c r="G313" s="19" t="s">
        <v>14</v>
      </c>
      <c r="H313" s="19">
        <v>45</v>
      </c>
      <c r="I313" s="20">
        <v>39063</v>
      </c>
      <c r="J313" s="21">
        <v>149537</v>
      </c>
      <c r="K313" s="22">
        <v>0.14000000000000001</v>
      </c>
      <c r="L313" s="19" t="s">
        <v>7</v>
      </c>
      <c r="M313" s="19" t="s">
        <v>8</v>
      </c>
      <c r="N313" s="20" t="s">
        <v>17</v>
      </c>
    </row>
    <row r="314" spans="1:14" x14ac:dyDescent="0.25">
      <c r="A314" s="15" t="s">
        <v>682</v>
      </c>
      <c r="B314" s="15" t="s">
        <v>683</v>
      </c>
      <c r="C314" s="15" t="s">
        <v>2</v>
      </c>
      <c r="D314" s="15" t="s">
        <v>35</v>
      </c>
      <c r="E314" s="15" t="s">
        <v>12</v>
      </c>
      <c r="F314" s="15" t="s">
        <v>5</v>
      </c>
      <c r="G314" s="15" t="s">
        <v>23</v>
      </c>
      <c r="H314" s="15">
        <v>49</v>
      </c>
      <c r="I314" s="16">
        <v>41379</v>
      </c>
      <c r="J314" s="17">
        <v>128303</v>
      </c>
      <c r="K314" s="18">
        <v>0.15</v>
      </c>
      <c r="L314" s="15" t="s">
        <v>7</v>
      </c>
      <c r="M314" s="15" t="s">
        <v>31</v>
      </c>
      <c r="N314" s="16" t="s">
        <v>17</v>
      </c>
    </row>
    <row r="315" spans="1:14" x14ac:dyDescent="0.25">
      <c r="A315" s="19" t="s">
        <v>684</v>
      </c>
      <c r="B315" s="19" t="s">
        <v>685</v>
      </c>
      <c r="C315" s="19" t="s">
        <v>235</v>
      </c>
      <c r="D315" s="19" t="s">
        <v>3</v>
      </c>
      <c r="E315" s="19" t="s">
        <v>22</v>
      </c>
      <c r="F315" s="19" t="s">
        <v>13</v>
      </c>
      <c r="G315" s="19" t="s">
        <v>6</v>
      </c>
      <c r="H315" s="19">
        <v>46</v>
      </c>
      <c r="I315" s="20">
        <v>38513</v>
      </c>
      <c r="J315" s="21">
        <v>67374</v>
      </c>
      <c r="K315" s="22">
        <v>0</v>
      </c>
      <c r="L315" s="19" t="s">
        <v>7</v>
      </c>
      <c r="M315" s="19" t="s">
        <v>47</v>
      </c>
      <c r="N315" s="20" t="s">
        <v>17</v>
      </c>
    </row>
    <row r="316" spans="1:14" x14ac:dyDescent="0.25">
      <c r="A316" s="15" t="s">
        <v>686</v>
      </c>
      <c r="B316" s="15" t="s">
        <v>687</v>
      </c>
      <c r="C316" s="15" t="s">
        <v>39</v>
      </c>
      <c r="D316" s="15" t="s">
        <v>52</v>
      </c>
      <c r="E316" s="15" t="s">
        <v>36</v>
      </c>
      <c r="F316" s="15" t="s">
        <v>13</v>
      </c>
      <c r="G316" s="15" t="s">
        <v>72</v>
      </c>
      <c r="H316" s="15">
        <v>46</v>
      </c>
      <c r="I316" s="16">
        <v>40810</v>
      </c>
      <c r="J316" s="17">
        <v>102167</v>
      </c>
      <c r="K316" s="18">
        <v>0.06</v>
      </c>
      <c r="L316" s="15" t="s">
        <v>80</v>
      </c>
      <c r="M316" s="15" t="s">
        <v>86</v>
      </c>
      <c r="N316" s="16" t="s">
        <v>17</v>
      </c>
    </row>
    <row r="317" spans="1:14" x14ac:dyDescent="0.25">
      <c r="A317" s="19" t="s">
        <v>688</v>
      </c>
      <c r="B317" s="19" t="s">
        <v>689</v>
      </c>
      <c r="C317" s="19" t="s">
        <v>2</v>
      </c>
      <c r="D317" s="19" t="s">
        <v>35</v>
      </c>
      <c r="E317" s="19" t="s">
        <v>12</v>
      </c>
      <c r="F317" s="19" t="s">
        <v>13</v>
      </c>
      <c r="G317" s="19" t="s">
        <v>14</v>
      </c>
      <c r="H317" s="19">
        <v>45</v>
      </c>
      <c r="I317" s="20">
        <v>39332</v>
      </c>
      <c r="J317" s="21">
        <v>151027</v>
      </c>
      <c r="K317" s="22">
        <v>0.1</v>
      </c>
      <c r="L317" s="19" t="s">
        <v>15</v>
      </c>
      <c r="M317" s="19" t="s">
        <v>61</v>
      </c>
      <c r="N317" s="20" t="s">
        <v>17</v>
      </c>
    </row>
    <row r="318" spans="1:14" x14ac:dyDescent="0.25">
      <c r="A318" s="15" t="s">
        <v>690</v>
      </c>
      <c r="B318" s="15" t="s">
        <v>691</v>
      </c>
      <c r="C318" s="15" t="s">
        <v>39</v>
      </c>
      <c r="D318" s="15" t="s">
        <v>46</v>
      </c>
      <c r="E318" s="15" t="s">
        <v>22</v>
      </c>
      <c r="F318" s="15" t="s">
        <v>13</v>
      </c>
      <c r="G318" s="15" t="s">
        <v>14</v>
      </c>
      <c r="H318" s="15">
        <v>40</v>
      </c>
      <c r="I318" s="16">
        <v>43147</v>
      </c>
      <c r="J318" s="17">
        <v>120905</v>
      </c>
      <c r="K318" s="18">
        <v>0.05</v>
      </c>
      <c r="L318" s="15" t="s">
        <v>7</v>
      </c>
      <c r="M318" s="15" t="s">
        <v>8</v>
      </c>
      <c r="N318" s="16" t="s">
        <v>17</v>
      </c>
    </row>
    <row r="319" spans="1:14" x14ac:dyDescent="0.25">
      <c r="A319" s="19" t="s">
        <v>692</v>
      </c>
      <c r="B319" s="19" t="s">
        <v>693</v>
      </c>
      <c r="C319" s="19" t="s">
        <v>66</v>
      </c>
      <c r="D319" s="19" t="s">
        <v>21</v>
      </c>
      <c r="E319" s="19" t="s">
        <v>12</v>
      </c>
      <c r="F319" s="19" t="s">
        <v>5</v>
      </c>
      <c r="G319" s="19" t="s">
        <v>23</v>
      </c>
      <c r="H319" s="19">
        <v>48</v>
      </c>
      <c r="I319" s="20">
        <v>43253</v>
      </c>
      <c r="J319" s="21">
        <v>231567</v>
      </c>
      <c r="K319" s="22">
        <v>0.36</v>
      </c>
      <c r="L319" s="19" t="s">
        <v>7</v>
      </c>
      <c r="M319" s="19" t="s">
        <v>8</v>
      </c>
      <c r="N319" s="20" t="s">
        <v>17</v>
      </c>
    </row>
    <row r="320" spans="1:14" x14ac:dyDescent="0.25">
      <c r="A320" s="15" t="s">
        <v>399</v>
      </c>
      <c r="B320" s="15" t="s">
        <v>694</v>
      </c>
      <c r="C320" s="15" t="s">
        <v>66</v>
      </c>
      <c r="D320" s="15" t="s">
        <v>3</v>
      </c>
      <c r="E320" s="15" t="s">
        <v>4</v>
      </c>
      <c r="F320" s="15" t="s">
        <v>13</v>
      </c>
      <c r="G320" s="15" t="s">
        <v>14</v>
      </c>
      <c r="H320" s="15">
        <v>31</v>
      </c>
      <c r="I320" s="16">
        <v>42197</v>
      </c>
      <c r="J320" s="17">
        <v>215388</v>
      </c>
      <c r="K320" s="18">
        <v>0.33</v>
      </c>
      <c r="L320" s="15" t="s">
        <v>7</v>
      </c>
      <c r="M320" s="15" t="s">
        <v>43</v>
      </c>
      <c r="N320" s="16" t="s">
        <v>17</v>
      </c>
    </row>
    <row r="321" spans="1:14" x14ac:dyDescent="0.25">
      <c r="A321" s="19" t="s">
        <v>695</v>
      </c>
      <c r="B321" s="19" t="s">
        <v>696</v>
      </c>
      <c r="C321" s="19" t="s">
        <v>2</v>
      </c>
      <c r="D321" s="19" t="s">
        <v>35</v>
      </c>
      <c r="E321" s="19" t="s">
        <v>22</v>
      </c>
      <c r="F321" s="19" t="s">
        <v>5</v>
      </c>
      <c r="G321" s="19" t="s">
        <v>14</v>
      </c>
      <c r="H321" s="19">
        <v>30</v>
      </c>
      <c r="I321" s="20">
        <v>42168</v>
      </c>
      <c r="J321" s="21">
        <v>127972</v>
      </c>
      <c r="K321" s="22">
        <v>0.11</v>
      </c>
      <c r="L321" s="19" t="s">
        <v>7</v>
      </c>
      <c r="M321" s="19" t="s">
        <v>8</v>
      </c>
      <c r="N321" s="20" t="s">
        <v>17</v>
      </c>
    </row>
    <row r="322" spans="1:14" x14ac:dyDescent="0.25">
      <c r="A322" s="15" t="s">
        <v>697</v>
      </c>
      <c r="B322" s="15" t="s">
        <v>698</v>
      </c>
      <c r="C322" s="15" t="s">
        <v>168</v>
      </c>
      <c r="D322" s="15" t="s">
        <v>56</v>
      </c>
      <c r="E322" s="15" t="s">
        <v>36</v>
      </c>
      <c r="F322" s="15" t="s">
        <v>5</v>
      </c>
      <c r="G322" s="15" t="s">
        <v>14</v>
      </c>
      <c r="H322" s="15">
        <v>55</v>
      </c>
      <c r="I322" s="16">
        <v>34915</v>
      </c>
      <c r="J322" s="17">
        <v>80701</v>
      </c>
      <c r="K322" s="18">
        <v>0</v>
      </c>
      <c r="L322" s="15" t="s">
        <v>7</v>
      </c>
      <c r="M322" s="15" t="s">
        <v>24</v>
      </c>
      <c r="N322" s="16">
        <v>38456</v>
      </c>
    </row>
    <row r="323" spans="1:14" x14ac:dyDescent="0.25">
      <c r="A323" s="19" t="s">
        <v>699</v>
      </c>
      <c r="B323" s="19" t="s">
        <v>700</v>
      </c>
      <c r="C323" s="19" t="s">
        <v>39</v>
      </c>
      <c r="D323" s="19" t="s">
        <v>67</v>
      </c>
      <c r="E323" s="19" t="s">
        <v>36</v>
      </c>
      <c r="F323" s="19" t="s">
        <v>13</v>
      </c>
      <c r="G323" s="19" t="s">
        <v>14</v>
      </c>
      <c r="H323" s="19">
        <v>28</v>
      </c>
      <c r="I323" s="20">
        <v>43863</v>
      </c>
      <c r="J323" s="21">
        <v>115417</v>
      </c>
      <c r="K323" s="22">
        <v>0.06</v>
      </c>
      <c r="L323" s="19" t="s">
        <v>15</v>
      </c>
      <c r="M323" s="19" t="s">
        <v>61</v>
      </c>
      <c r="N323" s="20" t="s">
        <v>17</v>
      </c>
    </row>
    <row r="324" spans="1:14" x14ac:dyDescent="0.25">
      <c r="A324" s="15" t="s">
        <v>332</v>
      </c>
      <c r="B324" s="15" t="s">
        <v>701</v>
      </c>
      <c r="C324" s="15" t="s">
        <v>96</v>
      </c>
      <c r="D324" s="15" t="s">
        <v>56</v>
      </c>
      <c r="E324" s="15" t="s">
        <v>36</v>
      </c>
      <c r="F324" s="15" t="s">
        <v>5</v>
      </c>
      <c r="G324" s="15" t="s">
        <v>23</v>
      </c>
      <c r="H324" s="15">
        <v>45</v>
      </c>
      <c r="I324" s="16">
        <v>43635</v>
      </c>
      <c r="J324" s="17">
        <v>88045</v>
      </c>
      <c r="K324" s="18">
        <v>0</v>
      </c>
      <c r="L324" s="15" t="s">
        <v>7</v>
      </c>
      <c r="M324" s="15" t="s">
        <v>24</v>
      </c>
      <c r="N324" s="16" t="s">
        <v>17</v>
      </c>
    </row>
    <row r="325" spans="1:14" x14ac:dyDescent="0.25">
      <c r="A325" s="19" t="s">
        <v>702</v>
      </c>
      <c r="B325" s="19" t="s">
        <v>703</v>
      </c>
      <c r="C325" s="19" t="s">
        <v>27</v>
      </c>
      <c r="D325" s="19" t="s">
        <v>3</v>
      </c>
      <c r="E325" s="19" t="s">
        <v>22</v>
      </c>
      <c r="F325" s="19" t="s">
        <v>5</v>
      </c>
      <c r="G325" s="19" t="s">
        <v>6</v>
      </c>
      <c r="H325" s="19">
        <v>45</v>
      </c>
      <c r="I325" s="20">
        <v>43185</v>
      </c>
      <c r="J325" s="21">
        <v>86478</v>
      </c>
      <c r="K325" s="22">
        <v>0.06</v>
      </c>
      <c r="L325" s="19" t="s">
        <v>7</v>
      </c>
      <c r="M325" s="19" t="s">
        <v>47</v>
      </c>
      <c r="N325" s="20" t="s">
        <v>17</v>
      </c>
    </row>
    <row r="326" spans="1:14" x14ac:dyDescent="0.25">
      <c r="A326" s="15" t="s">
        <v>704</v>
      </c>
      <c r="B326" s="15" t="s">
        <v>705</v>
      </c>
      <c r="C326" s="15" t="s">
        <v>66</v>
      </c>
      <c r="D326" s="15" t="s">
        <v>56</v>
      </c>
      <c r="E326" s="15" t="s">
        <v>12</v>
      </c>
      <c r="F326" s="15" t="s">
        <v>13</v>
      </c>
      <c r="G326" s="15" t="s">
        <v>23</v>
      </c>
      <c r="H326" s="15">
        <v>63</v>
      </c>
      <c r="I326" s="16">
        <v>42387</v>
      </c>
      <c r="J326" s="17">
        <v>180994</v>
      </c>
      <c r="K326" s="18">
        <v>0.39</v>
      </c>
      <c r="L326" s="15" t="s">
        <v>7</v>
      </c>
      <c r="M326" s="15" t="s">
        <v>8</v>
      </c>
      <c r="N326" s="16" t="s">
        <v>17</v>
      </c>
    </row>
    <row r="327" spans="1:14" x14ac:dyDescent="0.25">
      <c r="A327" s="19" t="s">
        <v>706</v>
      </c>
      <c r="B327" s="19" t="s">
        <v>707</v>
      </c>
      <c r="C327" s="19" t="s">
        <v>111</v>
      </c>
      <c r="D327" s="19" t="s">
        <v>21</v>
      </c>
      <c r="E327" s="19" t="s">
        <v>4</v>
      </c>
      <c r="F327" s="19" t="s">
        <v>5</v>
      </c>
      <c r="G327" s="19" t="s">
        <v>14</v>
      </c>
      <c r="H327" s="19">
        <v>55</v>
      </c>
      <c r="I327" s="20">
        <v>39418</v>
      </c>
      <c r="J327" s="21">
        <v>64494</v>
      </c>
      <c r="K327" s="22">
        <v>0</v>
      </c>
      <c r="L327" s="19" t="s">
        <v>7</v>
      </c>
      <c r="M327" s="19" t="s">
        <v>75</v>
      </c>
      <c r="N327" s="20" t="s">
        <v>17</v>
      </c>
    </row>
    <row r="328" spans="1:14" x14ac:dyDescent="0.25">
      <c r="A328" s="15" t="s">
        <v>708</v>
      </c>
      <c r="B328" s="15" t="s">
        <v>709</v>
      </c>
      <c r="C328" s="15" t="s">
        <v>34</v>
      </c>
      <c r="D328" s="15" t="s">
        <v>35</v>
      </c>
      <c r="E328" s="15" t="s">
        <v>12</v>
      </c>
      <c r="F328" s="15" t="s">
        <v>13</v>
      </c>
      <c r="G328" s="15" t="s">
        <v>6</v>
      </c>
      <c r="H328" s="15">
        <v>47</v>
      </c>
      <c r="I328" s="16">
        <v>37550</v>
      </c>
      <c r="J328" s="17">
        <v>70122</v>
      </c>
      <c r="K328" s="18">
        <v>0</v>
      </c>
      <c r="L328" s="15" t="s">
        <v>7</v>
      </c>
      <c r="M328" s="15" t="s">
        <v>75</v>
      </c>
      <c r="N328" s="16" t="s">
        <v>17</v>
      </c>
    </row>
    <row r="329" spans="1:14" x14ac:dyDescent="0.25">
      <c r="A329" s="19" t="s">
        <v>710</v>
      </c>
      <c r="B329" s="19" t="s">
        <v>711</v>
      </c>
      <c r="C329" s="19" t="s">
        <v>20</v>
      </c>
      <c r="D329" s="19" t="s">
        <v>46</v>
      </c>
      <c r="E329" s="19" t="s">
        <v>12</v>
      </c>
      <c r="F329" s="19" t="s">
        <v>13</v>
      </c>
      <c r="G329" s="19" t="s">
        <v>23</v>
      </c>
      <c r="H329" s="19">
        <v>29</v>
      </c>
      <c r="I329" s="20">
        <v>42785</v>
      </c>
      <c r="J329" s="21">
        <v>181854</v>
      </c>
      <c r="K329" s="22">
        <v>0.28999999999999998</v>
      </c>
      <c r="L329" s="19" t="s">
        <v>7</v>
      </c>
      <c r="M329" s="19" t="s">
        <v>8</v>
      </c>
      <c r="N329" s="20">
        <v>43945</v>
      </c>
    </row>
    <row r="330" spans="1:14" x14ac:dyDescent="0.25">
      <c r="A330" s="15" t="s">
        <v>712</v>
      </c>
      <c r="B330" s="15" t="s">
        <v>713</v>
      </c>
      <c r="C330" s="15" t="s">
        <v>171</v>
      </c>
      <c r="D330" s="15" t="s">
        <v>52</v>
      </c>
      <c r="E330" s="15" t="s">
        <v>22</v>
      </c>
      <c r="F330" s="15" t="s">
        <v>5</v>
      </c>
      <c r="G330" s="15" t="s">
        <v>72</v>
      </c>
      <c r="H330" s="15">
        <v>34</v>
      </c>
      <c r="I330" s="16">
        <v>42664</v>
      </c>
      <c r="J330" s="17">
        <v>52811</v>
      </c>
      <c r="K330" s="18">
        <v>0</v>
      </c>
      <c r="L330" s="15" t="s">
        <v>7</v>
      </c>
      <c r="M330" s="15" t="s">
        <v>43</v>
      </c>
      <c r="N330" s="16" t="s">
        <v>17</v>
      </c>
    </row>
    <row r="331" spans="1:14" x14ac:dyDescent="0.25">
      <c r="A331" s="19" t="s">
        <v>714</v>
      </c>
      <c r="B331" s="19" t="s">
        <v>715</v>
      </c>
      <c r="C331" s="19" t="s">
        <v>317</v>
      </c>
      <c r="D331" s="19" t="s">
        <v>3</v>
      </c>
      <c r="E331" s="19" t="s">
        <v>4</v>
      </c>
      <c r="F331" s="19" t="s">
        <v>5</v>
      </c>
      <c r="G331" s="19" t="s">
        <v>14</v>
      </c>
      <c r="H331" s="19">
        <v>28</v>
      </c>
      <c r="I331" s="20">
        <v>43763</v>
      </c>
      <c r="J331" s="21">
        <v>50111</v>
      </c>
      <c r="K331" s="22">
        <v>0</v>
      </c>
      <c r="L331" s="19" t="s">
        <v>15</v>
      </c>
      <c r="M331" s="19" t="s">
        <v>121</v>
      </c>
      <c r="N331" s="20" t="s">
        <v>17</v>
      </c>
    </row>
    <row r="332" spans="1:14" x14ac:dyDescent="0.25">
      <c r="A332" s="15" t="s">
        <v>716</v>
      </c>
      <c r="B332" s="15" t="s">
        <v>612</v>
      </c>
      <c r="C332" s="15" t="s">
        <v>472</v>
      </c>
      <c r="D332" s="15" t="s">
        <v>3</v>
      </c>
      <c r="E332" s="15" t="s">
        <v>12</v>
      </c>
      <c r="F332" s="15" t="s">
        <v>13</v>
      </c>
      <c r="G332" s="15" t="s">
        <v>6</v>
      </c>
      <c r="H332" s="15">
        <v>31</v>
      </c>
      <c r="I332" s="16">
        <v>42497</v>
      </c>
      <c r="J332" s="17">
        <v>71192</v>
      </c>
      <c r="K332" s="18">
        <v>0</v>
      </c>
      <c r="L332" s="15" t="s">
        <v>7</v>
      </c>
      <c r="M332" s="15" t="s">
        <v>47</v>
      </c>
      <c r="N332" s="16" t="s">
        <v>17</v>
      </c>
    </row>
    <row r="333" spans="1:14" x14ac:dyDescent="0.25">
      <c r="A333" s="19" t="s">
        <v>717</v>
      </c>
      <c r="B333" s="19" t="s">
        <v>718</v>
      </c>
      <c r="C333" s="19" t="s">
        <v>20</v>
      </c>
      <c r="D333" s="19" t="s">
        <v>35</v>
      </c>
      <c r="E333" s="19" t="s">
        <v>12</v>
      </c>
      <c r="F333" s="19" t="s">
        <v>5</v>
      </c>
      <c r="G333" s="19" t="s">
        <v>72</v>
      </c>
      <c r="H333" s="19">
        <v>50</v>
      </c>
      <c r="I333" s="20">
        <v>43452</v>
      </c>
      <c r="J333" s="21">
        <v>155351</v>
      </c>
      <c r="K333" s="22">
        <v>0.2</v>
      </c>
      <c r="L333" s="19" t="s">
        <v>7</v>
      </c>
      <c r="M333" s="19" t="s">
        <v>8</v>
      </c>
      <c r="N333" s="20" t="s">
        <v>17</v>
      </c>
    </row>
    <row r="334" spans="1:14" x14ac:dyDescent="0.25">
      <c r="A334" s="15" t="s">
        <v>719</v>
      </c>
      <c r="B334" s="15" t="s">
        <v>720</v>
      </c>
      <c r="C334" s="15" t="s">
        <v>20</v>
      </c>
      <c r="D334" s="15" t="s">
        <v>52</v>
      </c>
      <c r="E334" s="15" t="s">
        <v>22</v>
      </c>
      <c r="F334" s="15" t="s">
        <v>13</v>
      </c>
      <c r="G334" s="15" t="s">
        <v>14</v>
      </c>
      <c r="H334" s="15">
        <v>39</v>
      </c>
      <c r="I334" s="16">
        <v>39049</v>
      </c>
      <c r="J334" s="17">
        <v>161690</v>
      </c>
      <c r="K334" s="18">
        <v>0.28999999999999998</v>
      </c>
      <c r="L334" s="15" t="s">
        <v>15</v>
      </c>
      <c r="M334" s="15" t="s">
        <v>93</v>
      </c>
      <c r="N334" s="16" t="s">
        <v>17</v>
      </c>
    </row>
    <row r="335" spans="1:14" x14ac:dyDescent="0.25">
      <c r="A335" s="19" t="s">
        <v>721</v>
      </c>
      <c r="B335" s="19" t="s">
        <v>722</v>
      </c>
      <c r="C335" s="19" t="s">
        <v>264</v>
      </c>
      <c r="D335" s="19" t="s">
        <v>56</v>
      </c>
      <c r="E335" s="19" t="s">
        <v>22</v>
      </c>
      <c r="F335" s="19" t="s">
        <v>5</v>
      </c>
      <c r="G335" s="19" t="s">
        <v>14</v>
      </c>
      <c r="H335" s="19">
        <v>35</v>
      </c>
      <c r="I335" s="20">
        <v>42776</v>
      </c>
      <c r="J335" s="21">
        <v>60132</v>
      </c>
      <c r="K335" s="22">
        <v>0</v>
      </c>
      <c r="L335" s="19" t="s">
        <v>15</v>
      </c>
      <c r="M335" s="19" t="s">
        <v>16</v>
      </c>
      <c r="N335" s="20" t="s">
        <v>17</v>
      </c>
    </row>
    <row r="336" spans="1:14" x14ac:dyDescent="0.25">
      <c r="A336" s="15" t="s">
        <v>723</v>
      </c>
      <c r="B336" s="15" t="s">
        <v>724</v>
      </c>
      <c r="C336" s="15" t="s">
        <v>235</v>
      </c>
      <c r="D336" s="15" t="s">
        <v>3</v>
      </c>
      <c r="E336" s="15" t="s">
        <v>12</v>
      </c>
      <c r="F336" s="15" t="s">
        <v>13</v>
      </c>
      <c r="G336" s="15" t="s">
        <v>23</v>
      </c>
      <c r="H336" s="15">
        <v>54</v>
      </c>
      <c r="I336" s="16">
        <v>34631</v>
      </c>
      <c r="J336" s="17">
        <v>87216</v>
      </c>
      <c r="K336" s="18">
        <v>0</v>
      </c>
      <c r="L336" s="15" t="s">
        <v>7</v>
      </c>
      <c r="M336" s="15" t="s">
        <v>43</v>
      </c>
      <c r="N336" s="16" t="s">
        <v>17</v>
      </c>
    </row>
    <row r="337" spans="1:14" x14ac:dyDescent="0.25">
      <c r="A337" s="19" t="s">
        <v>725</v>
      </c>
      <c r="B337" s="19" t="s">
        <v>726</v>
      </c>
      <c r="C337" s="19" t="s">
        <v>317</v>
      </c>
      <c r="D337" s="19" t="s">
        <v>3</v>
      </c>
      <c r="E337" s="19" t="s">
        <v>36</v>
      </c>
      <c r="F337" s="19" t="s">
        <v>13</v>
      </c>
      <c r="G337" s="19" t="s">
        <v>23</v>
      </c>
      <c r="H337" s="19">
        <v>47</v>
      </c>
      <c r="I337" s="20">
        <v>43944</v>
      </c>
      <c r="J337" s="21">
        <v>50069</v>
      </c>
      <c r="K337" s="22">
        <v>0</v>
      </c>
      <c r="L337" s="19" t="s">
        <v>7</v>
      </c>
      <c r="M337" s="19" t="s">
        <v>8</v>
      </c>
      <c r="N337" s="20" t="s">
        <v>17</v>
      </c>
    </row>
    <row r="338" spans="1:14" x14ac:dyDescent="0.25">
      <c r="A338" s="15" t="s">
        <v>727</v>
      </c>
      <c r="B338" s="15" t="s">
        <v>728</v>
      </c>
      <c r="C338" s="15" t="s">
        <v>20</v>
      </c>
      <c r="D338" s="15" t="s">
        <v>3</v>
      </c>
      <c r="E338" s="15" t="s">
        <v>22</v>
      </c>
      <c r="F338" s="15" t="s">
        <v>5</v>
      </c>
      <c r="G338" s="15" t="s">
        <v>23</v>
      </c>
      <c r="H338" s="15">
        <v>26</v>
      </c>
      <c r="I338" s="16">
        <v>44403</v>
      </c>
      <c r="J338" s="17">
        <v>151108</v>
      </c>
      <c r="K338" s="18">
        <v>0.22</v>
      </c>
      <c r="L338" s="15" t="s">
        <v>7</v>
      </c>
      <c r="M338" s="15" t="s">
        <v>31</v>
      </c>
      <c r="N338" s="16" t="s">
        <v>17</v>
      </c>
    </row>
    <row r="339" spans="1:14" x14ac:dyDescent="0.25">
      <c r="A339" s="19" t="s">
        <v>729</v>
      </c>
      <c r="B339" s="19" t="s">
        <v>730</v>
      </c>
      <c r="C339" s="19" t="s">
        <v>27</v>
      </c>
      <c r="D339" s="19" t="s">
        <v>3</v>
      </c>
      <c r="E339" s="19" t="s">
        <v>12</v>
      </c>
      <c r="F339" s="19" t="s">
        <v>5</v>
      </c>
      <c r="G339" s="19" t="s">
        <v>14</v>
      </c>
      <c r="H339" s="19">
        <v>42</v>
      </c>
      <c r="I339" s="20">
        <v>38640</v>
      </c>
      <c r="J339" s="21">
        <v>67398</v>
      </c>
      <c r="K339" s="22">
        <v>7.0000000000000007E-2</v>
      </c>
      <c r="L339" s="19" t="s">
        <v>7</v>
      </c>
      <c r="M339" s="19" t="s">
        <v>31</v>
      </c>
      <c r="N339" s="20" t="s">
        <v>17</v>
      </c>
    </row>
    <row r="340" spans="1:14" x14ac:dyDescent="0.25">
      <c r="A340" s="15" t="s">
        <v>731</v>
      </c>
      <c r="B340" s="15" t="s">
        <v>732</v>
      </c>
      <c r="C340" s="15" t="s">
        <v>264</v>
      </c>
      <c r="D340" s="15" t="s">
        <v>56</v>
      </c>
      <c r="E340" s="15" t="s">
        <v>4</v>
      </c>
      <c r="F340" s="15" t="s">
        <v>5</v>
      </c>
      <c r="G340" s="15" t="s">
        <v>72</v>
      </c>
      <c r="H340" s="15">
        <v>47</v>
      </c>
      <c r="I340" s="16">
        <v>42245</v>
      </c>
      <c r="J340" s="17">
        <v>68488</v>
      </c>
      <c r="K340" s="18">
        <v>0</v>
      </c>
      <c r="L340" s="15" t="s">
        <v>7</v>
      </c>
      <c r="M340" s="15" t="s">
        <v>8</v>
      </c>
      <c r="N340" s="16" t="s">
        <v>17</v>
      </c>
    </row>
    <row r="341" spans="1:14" x14ac:dyDescent="0.25">
      <c r="A341" s="19" t="s">
        <v>733</v>
      </c>
      <c r="B341" s="19" t="s">
        <v>734</v>
      </c>
      <c r="C341" s="19" t="s">
        <v>96</v>
      </c>
      <c r="D341" s="19" t="s">
        <v>56</v>
      </c>
      <c r="E341" s="19" t="s">
        <v>12</v>
      </c>
      <c r="F341" s="19" t="s">
        <v>5</v>
      </c>
      <c r="G341" s="19" t="s">
        <v>72</v>
      </c>
      <c r="H341" s="19">
        <v>60</v>
      </c>
      <c r="I341" s="20">
        <v>35992</v>
      </c>
      <c r="J341" s="21">
        <v>92932</v>
      </c>
      <c r="K341" s="22">
        <v>0</v>
      </c>
      <c r="L341" s="19" t="s">
        <v>7</v>
      </c>
      <c r="M341" s="19" t="s">
        <v>75</v>
      </c>
      <c r="N341" s="20" t="s">
        <v>17</v>
      </c>
    </row>
    <row r="342" spans="1:14" x14ac:dyDescent="0.25">
      <c r="A342" s="15" t="s">
        <v>735</v>
      </c>
      <c r="B342" s="15" t="s">
        <v>736</v>
      </c>
      <c r="C342" s="15" t="s">
        <v>42</v>
      </c>
      <c r="D342" s="15" t="s">
        <v>21</v>
      </c>
      <c r="E342" s="15" t="s">
        <v>36</v>
      </c>
      <c r="F342" s="15" t="s">
        <v>5</v>
      </c>
      <c r="G342" s="15" t="s">
        <v>72</v>
      </c>
      <c r="H342" s="15">
        <v>36</v>
      </c>
      <c r="I342" s="16">
        <v>39994</v>
      </c>
      <c r="J342" s="17">
        <v>43363</v>
      </c>
      <c r="K342" s="18">
        <v>0</v>
      </c>
      <c r="L342" s="15" t="s">
        <v>7</v>
      </c>
      <c r="M342" s="15" t="s">
        <v>47</v>
      </c>
      <c r="N342" s="16" t="s">
        <v>17</v>
      </c>
    </row>
    <row r="343" spans="1:14" x14ac:dyDescent="0.25">
      <c r="A343" s="19" t="s">
        <v>737</v>
      </c>
      <c r="B343" s="19" t="s">
        <v>738</v>
      </c>
      <c r="C343" s="19" t="s">
        <v>449</v>
      </c>
      <c r="D343" s="19" t="s">
        <v>3</v>
      </c>
      <c r="E343" s="19" t="s">
        <v>22</v>
      </c>
      <c r="F343" s="19" t="s">
        <v>13</v>
      </c>
      <c r="G343" s="19" t="s">
        <v>14</v>
      </c>
      <c r="H343" s="19">
        <v>31</v>
      </c>
      <c r="I343" s="20">
        <v>42780</v>
      </c>
      <c r="J343" s="21">
        <v>95963</v>
      </c>
      <c r="K343" s="22">
        <v>0</v>
      </c>
      <c r="L343" s="19" t="s">
        <v>15</v>
      </c>
      <c r="M343" s="19" t="s">
        <v>121</v>
      </c>
      <c r="N343" s="20" t="s">
        <v>17</v>
      </c>
    </row>
    <row r="344" spans="1:14" x14ac:dyDescent="0.25">
      <c r="A344" s="15" t="s">
        <v>739</v>
      </c>
      <c r="B344" s="15" t="s">
        <v>740</v>
      </c>
      <c r="C344" s="15" t="s">
        <v>39</v>
      </c>
      <c r="D344" s="15" t="s">
        <v>21</v>
      </c>
      <c r="E344" s="15" t="s">
        <v>22</v>
      </c>
      <c r="F344" s="15" t="s">
        <v>5</v>
      </c>
      <c r="G344" s="15" t="s">
        <v>72</v>
      </c>
      <c r="H344" s="15">
        <v>55</v>
      </c>
      <c r="I344" s="16">
        <v>40297</v>
      </c>
      <c r="J344" s="17">
        <v>111038</v>
      </c>
      <c r="K344" s="18">
        <v>0.05</v>
      </c>
      <c r="L344" s="15" t="s">
        <v>80</v>
      </c>
      <c r="M344" s="15" t="s">
        <v>205</v>
      </c>
      <c r="N344" s="16" t="s">
        <v>17</v>
      </c>
    </row>
    <row r="345" spans="1:14" x14ac:dyDescent="0.25">
      <c r="A345" s="19" t="s">
        <v>741</v>
      </c>
      <c r="B345" s="19" t="s">
        <v>742</v>
      </c>
      <c r="C345" s="19" t="s">
        <v>66</v>
      </c>
      <c r="D345" s="19" t="s">
        <v>56</v>
      </c>
      <c r="E345" s="19" t="s">
        <v>4</v>
      </c>
      <c r="F345" s="19" t="s">
        <v>5</v>
      </c>
      <c r="G345" s="19" t="s">
        <v>23</v>
      </c>
      <c r="H345" s="19">
        <v>51</v>
      </c>
      <c r="I345" s="20">
        <v>35230</v>
      </c>
      <c r="J345" s="21">
        <v>200246</v>
      </c>
      <c r="K345" s="22">
        <v>0.34</v>
      </c>
      <c r="L345" s="19" t="s">
        <v>7</v>
      </c>
      <c r="M345" s="19" t="s">
        <v>75</v>
      </c>
      <c r="N345" s="20" t="s">
        <v>17</v>
      </c>
    </row>
    <row r="346" spans="1:14" x14ac:dyDescent="0.25">
      <c r="A346" s="15" t="s">
        <v>531</v>
      </c>
      <c r="B346" s="15" t="s">
        <v>743</v>
      </c>
      <c r="C346" s="15" t="s">
        <v>66</v>
      </c>
      <c r="D346" s="15" t="s">
        <v>3</v>
      </c>
      <c r="E346" s="15" t="s">
        <v>36</v>
      </c>
      <c r="F346" s="15" t="s">
        <v>5</v>
      </c>
      <c r="G346" s="15" t="s">
        <v>23</v>
      </c>
      <c r="H346" s="15">
        <v>48</v>
      </c>
      <c r="I346" s="16">
        <v>42053</v>
      </c>
      <c r="J346" s="17">
        <v>194871</v>
      </c>
      <c r="K346" s="18">
        <v>0.35</v>
      </c>
      <c r="L346" s="15" t="s">
        <v>7</v>
      </c>
      <c r="M346" s="15" t="s">
        <v>75</v>
      </c>
      <c r="N346" s="16" t="s">
        <v>17</v>
      </c>
    </row>
    <row r="347" spans="1:14" x14ac:dyDescent="0.25">
      <c r="A347" s="19" t="s">
        <v>744</v>
      </c>
      <c r="B347" s="19" t="s">
        <v>745</v>
      </c>
      <c r="C347" s="19" t="s">
        <v>30</v>
      </c>
      <c r="D347" s="19" t="s">
        <v>46</v>
      </c>
      <c r="E347" s="19" t="s">
        <v>4</v>
      </c>
      <c r="F347" s="19" t="s">
        <v>13</v>
      </c>
      <c r="G347" s="19" t="s">
        <v>72</v>
      </c>
      <c r="H347" s="19">
        <v>58</v>
      </c>
      <c r="I347" s="20">
        <v>34592</v>
      </c>
      <c r="J347" s="21">
        <v>98769</v>
      </c>
      <c r="K347" s="22">
        <v>0</v>
      </c>
      <c r="L347" s="19" t="s">
        <v>80</v>
      </c>
      <c r="M347" s="19" t="s">
        <v>86</v>
      </c>
      <c r="N347" s="20">
        <v>42646</v>
      </c>
    </row>
    <row r="348" spans="1:14" x14ac:dyDescent="0.25">
      <c r="A348" s="15" t="s">
        <v>746</v>
      </c>
      <c r="B348" s="15" t="s">
        <v>747</v>
      </c>
      <c r="C348" s="15" t="s">
        <v>34</v>
      </c>
      <c r="D348" s="15" t="s">
        <v>35</v>
      </c>
      <c r="E348" s="15" t="s">
        <v>4</v>
      </c>
      <c r="F348" s="15" t="s">
        <v>5</v>
      </c>
      <c r="G348" s="15" t="s">
        <v>72</v>
      </c>
      <c r="H348" s="15">
        <v>29</v>
      </c>
      <c r="I348" s="16">
        <v>43239</v>
      </c>
      <c r="J348" s="17">
        <v>65334</v>
      </c>
      <c r="K348" s="18">
        <v>0</v>
      </c>
      <c r="L348" s="15" t="s">
        <v>80</v>
      </c>
      <c r="M348" s="15" t="s">
        <v>86</v>
      </c>
      <c r="N348" s="16" t="s">
        <v>17</v>
      </c>
    </row>
    <row r="349" spans="1:14" x14ac:dyDescent="0.25">
      <c r="A349" s="19" t="s">
        <v>748</v>
      </c>
      <c r="B349" s="19" t="s">
        <v>749</v>
      </c>
      <c r="C349" s="19" t="s">
        <v>11</v>
      </c>
      <c r="D349" s="19" t="s">
        <v>3</v>
      </c>
      <c r="E349" s="19" t="s">
        <v>12</v>
      </c>
      <c r="F349" s="19" t="s">
        <v>5</v>
      </c>
      <c r="G349" s="19" t="s">
        <v>72</v>
      </c>
      <c r="H349" s="19">
        <v>25</v>
      </c>
      <c r="I349" s="20">
        <v>44327</v>
      </c>
      <c r="J349" s="21">
        <v>83934</v>
      </c>
      <c r="K349" s="22">
        <v>0</v>
      </c>
      <c r="L349" s="19" t="s">
        <v>7</v>
      </c>
      <c r="M349" s="19" t="s">
        <v>43</v>
      </c>
      <c r="N349" s="20" t="s">
        <v>17</v>
      </c>
    </row>
    <row r="350" spans="1:14" x14ac:dyDescent="0.25">
      <c r="A350" s="15" t="s">
        <v>750</v>
      </c>
      <c r="B350" s="15" t="s">
        <v>751</v>
      </c>
      <c r="C350" s="15" t="s">
        <v>20</v>
      </c>
      <c r="D350" s="15" t="s">
        <v>46</v>
      </c>
      <c r="E350" s="15" t="s">
        <v>4</v>
      </c>
      <c r="F350" s="15" t="s">
        <v>13</v>
      </c>
      <c r="G350" s="15" t="s">
        <v>23</v>
      </c>
      <c r="H350" s="15">
        <v>36</v>
      </c>
      <c r="I350" s="16">
        <v>42616</v>
      </c>
      <c r="J350" s="17">
        <v>150399</v>
      </c>
      <c r="K350" s="18">
        <v>0.28000000000000003</v>
      </c>
      <c r="L350" s="15" t="s">
        <v>7</v>
      </c>
      <c r="M350" s="15" t="s">
        <v>24</v>
      </c>
      <c r="N350" s="16" t="s">
        <v>17</v>
      </c>
    </row>
    <row r="351" spans="1:14" x14ac:dyDescent="0.25">
      <c r="A351" s="19" t="s">
        <v>752</v>
      </c>
      <c r="B351" s="19" t="s">
        <v>753</v>
      </c>
      <c r="C351" s="19" t="s">
        <v>20</v>
      </c>
      <c r="D351" s="19" t="s">
        <v>52</v>
      </c>
      <c r="E351" s="19" t="s">
        <v>4</v>
      </c>
      <c r="F351" s="19" t="s">
        <v>13</v>
      </c>
      <c r="G351" s="19" t="s">
        <v>14</v>
      </c>
      <c r="H351" s="19">
        <v>37</v>
      </c>
      <c r="I351" s="20">
        <v>41048</v>
      </c>
      <c r="J351" s="21">
        <v>160280</v>
      </c>
      <c r="K351" s="22">
        <v>0.19</v>
      </c>
      <c r="L351" s="19" t="s">
        <v>15</v>
      </c>
      <c r="M351" s="19" t="s">
        <v>93</v>
      </c>
      <c r="N351" s="20" t="s">
        <v>17</v>
      </c>
    </row>
    <row r="352" spans="1:14" x14ac:dyDescent="0.25">
      <c r="A352" s="15" t="s">
        <v>754</v>
      </c>
      <c r="B352" s="15" t="s">
        <v>755</v>
      </c>
      <c r="C352" s="15" t="s">
        <v>171</v>
      </c>
      <c r="D352" s="15" t="s">
        <v>52</v>
      </c>
      <c r="E352" s="15" t="s">
        <v>22</v>
      </c>
      <c r="F352" s="15" t="s">
        <v>13</v>
      </c>
      <c r="G352" s="15" t="s">
        <v>14</v>
      </c>
      <c r="H352" s="15">
        <v>57</v>
      </c>
      <c r="I352" s="16">
        <v>35548</v>
      </c>
      <c r="J352" s="17">
        <v>54051</v>
      </c>
      <c r="K352" s="18">
        <v>0</v>
      </c>
      <c r="L352" s="15" t="s">
        <v>7</v>
      </c>
      <c r="M352" s="15" t="s">
        <v>43</v>
      </c>
      <c r="N352" s="16">
        <v>36079</v>
      </c>
    </row>
    <row r="353" spans="1:14" x14ac:dyDescent="0.25">
      <c r="A353" s="19" t="s">
        <v>756</v>
      </c>
      <c r="B353" s="19" t="s">
        <v>757</v>
      </c>
      <c r="C353" s="19" t="s">
        <v>20</v>
      </c>
      <c r="D353" s="19" t="s">
        <v>56</v>
      </c>
      <c r="E353" s="19" t="s">
        <v>4</v>
      </c>
      <c r="F353" s="19" t="s">
        <v>5</v>
      </c>
      <c r="G353" s="19" t="s">
        <v>72</v>
      </c>
      <c r="H353" s="19">
        <v>59</v>
      </c>
      <c r="I353" s="20">
        <v>37726</v>
      </c>
      <c r="J353" s="21">
        <v>150699</v>
      </c>
      <c r="K353" s="22">
        <v>0.28999999999999998</v>
      </c>
      <c r="L353" s="19" t="s">
        <v>80</v>
      </c>
      <c r="M353" s="19" t="s">
        <v>205</v>
      </c>
      <c r="N353" s="20" t="s">
        <v>17</v>
      </c>
    </row>
    <row r="354" spans="1:14" x14ac:dyDescent="0.25">
      <c r="A354" s="15" t="s">
        <v>758</v>
      </c>
      <c r="B354" s="15" t="s">
        <v>759</v>
      </c>
      <c r="C354" s="15" t="s">
        <v>111</v>
      </c>
      <c r="D354" s="15" t="s">
        <v>67</v>
      </c>
      <c r="E354" s="15" t="s">
        <v>22</v>
      </c>
      <c r="F354" s="15" t="s">
        <v>13</v>
      </c>
      <c r="G354" s="15" t="s">
        <v>72</v>
      </c>
      <c r="H354" s="15">
        <v>37</v>
      </c>
      <c r="I354" s="16">
        <v>41363</v>
      </c>
      <c r="J354" s="17">
        <v>69570</v>
      </c>
      <c r="K354" s="18">
        <v>0</v>
      </c>
      <c r="L354" s="15" t="s">
        <v>7</v>
      </c>
      <c r="M354" s="15" t="s">
        <v>43</v>
      </c>
      <c r="N354" s="16" t="s">
        <v>17</v>
      </c>
    </row>
    <row r="355" spans="1:14" x14ac:dyDescent="0.25">
      <c r="A355" s="19" t="s">
        <v>760</v>
      </c>
      <c r="B355" s="19" t="s">
        <v>761</v>
      </c>
      <c r="C355" s="19" t="s">
        <v>449</v>
      </c>
      <c r="D355" s="19" t="s">
        <v>3</v>
      </c>
      <c r="E355" s="19" t="s">
        <v>12</v>
      </c>
      <c r="F355" s="19" t="s">
        <v>5</v>
      </c>
      <c r="G355" s="19" t="s">
        <v>14</v>
      </c>
      <c r="H355" s="19">
        <v>30</v>
      </c>
      <c r="I355" s="20">
        <v>43553</v>
      </c>
      <c r="J355" s="21">
        <v>86774</v>
      </c>
      <c r="K355" s="22">
        <v>0</v>
      </c>
      <c r="L355" s="19" t="s">
        <v>15</v>
      </c>
      <c r="M355" s="19" t="s">
        <v>121</v>
      </c>
      <c r="N355" s="20" t="s">
        <v>17</v>
      </c>
    </row>
    <row r="356" spans="1:14" x14ac:dyDescent="0.25">
      <c r="A356" s="15" t="s">
        <v>762</v>
      </c>
      <c r="B356" s="15" t="s">
        <v>763</v>
      </c>
      <c r="C356" s="15" t="s">
        <v>151</v>
      </c>
      <c r="D356" s="15" t="s">
        <v>52</v>
      </c>
      <c r="E356" s="15" t="s">
        <v>12</v>
      </c>
      <c r="F356" s="15" t="s">
        <v>13</v>
      </c>
      <c r="G356" s="15" t="s">
        <v>23</v>
      </c>
      <c r="H356" s="15">
        <v>49</v>
      </c>
      <c r="I356" s="16">
        <v>36979</v>
      </c>
      <c r="J356" s="17">
        <v>57606</v>
      </c>
      <c r="K356" s="18">
        <v>0</v>
      </c>
      <c r="L356" s="15" t="s">
        <v>7</v>
      </c>
      <c r="M356" s="15" t="s">
        <v>43</v>
      </c>
      <c r="N356" s="16" t="s">
        <v>17</v>
      </c>
    </row>
    <row r="357" spans="1:14" x14ac:dyDescent="0.25">
      <c r="A357" s="19" t="s">
        <v>764</v>
      </c>
      <c r="B357" s="19" t="s">
        <v>765</v>
      </c>
      <c r="C357" s="19" t="s">
        <v>2</v>
      </c>
      <c r="D357" s="19" t="s">
        <v>21</v>
      </c>
      <c r="E357" s="19" t="s">
        <v>36</v>
      </c>
      <c r="F357" s="19" t="s">
        <v>5</v>
      </c>
      <c r="G357" s="19" t="s">
        <v>14</v>
      </c>
      <c r="H357" s="19">
        <v>48</v>
      </c>
      <c r="I357" s="20">
        <v>37144</v>
      </c>
      <c r="J357" s="21">
        <v>125730</v>
      </c>
      <c r="K357" s="22">
        <v>0.11</v>
      </c>
      <c r="L357" s="19" t="s">
        <v>15</v>
      </c>
      <c r="M357" s="19" t="s">
        <v>16</v>
      </c>
      <c r="N357" s="20" t="s">
        <v>17</v>
      </c>
    </row>
    <row r="358" spans="1:14" x14ac:dyDescent="0.25">
      <c r="A358" s="15" t="s">
        <v>766</v>
      </c>
      <c r="B358" s="15" t="s">
        <v>767</v>
      </c>
      <c r="C358" s="15" t="s">
        <v>286</v>
      </c>
      <c r="D358" s="15" t="s">
        <v>3</v>
      </c>
      <c r="E358" s="15" t="s">
        <v>4</v>
      </c>
      <c r="F358" s="15" t="s">
        <v>5</v>
      </c>
      <c r="G358" s="15" t="s">
        <v>14</v>
      </c>
      <c r="H358" s="15">
        <v>51</v>
      </c>
      <c r="I358" s="16">
        <v>40964</v>
      </c>
      <c r="J358" s="17">
        <v>64170</v>
      </c>
      <c r="K358" s="18">
        <v>0</v>
      </c>
      <c r="L358" s="15" t="s">
        <v>7</v>
      </c>
      <c r="M358" s="15" t="s">
        <v>75</v>
      </c>
      <c r="N358" s="16" t="s">
        <v>17</v>
      </c>
    </row>
    <row r="359" spans="1:14" x14ac:dyDescent="0.25">
      <c r="A359" s="19" t="s">
        <v>768</v>
      </c>
      <c r="B359" s="19" t="s">
        <v>769</v>
      </c>
      <c r="C359" s="19" t="s">
        <v>130</v>
      </c>
      <c r="D359" s="19" t="s">
        <v>52</v>
      </c>
      <c r="E359" s="19" t="s">
        <v>22</v>
      </c>
      <c r="F359" s="19" t="s">
        <v>13</v>
      </c>
      <c r="G359" s="19" t="s">
        <v>72</v>
      </c>
      <c r="H359" s="19">
        <v>56</v>
      </c>
      <c r="I359" s="20">
        <v>35816</v>
      </c>
      <c r="J359" s="21">
        <v>72303</v>
      </c>
      <c r="K359" s="22">
        <v>0</v>
      </c>
      <c r="L359" s="19" t="s">
        <v>7</v>
      </c>
      <c r="M359" s="19" t="s">
        <v>31</v>
      </c>
      <c r="N359" s="20" t="s">
        <v>17</v>
      </c>
    </row>
    <row r="360" spans="1:14" x14ac:dyDescent="0.25">
      <c r="A360" s="15" t="s">
        <v>770</v>
      </c>
      <c r="B360" s="15" t="s">
        <v>771</v>
      </c>
      <c r="C360" s="15" t="s">
        <v>39</v>
      </c>
      <c r="D360" s="15" t="s">
        <v>35</v>
      </c>
      <c r="E360" s="15" t="s">
        <v>4</v>
      </c>
      <c r="F360" s="15" t="s">
        <v>13</v>
      </c>
      <c r="G360" s="15" t="s">
        <v>72</v>
      </c>
      <c r="H360" s="15">
        <v>36</v>
      </c>
      <c r="I360" s="16">
        <v>41116</v>
      </c>
      <c r="J360" s="17">
        <v>105891</v>
      </c>
      <c r="K360" s="18">
        <v>7.0000000000000007E-2</v>
      </c>
      <c r="L360" s="15" t="s">
        <v>7</v>
      </c>
      <c r="M360" s="15" t="s">
        <v>8</v>
      </c>
      <c r="N360" s="16" t="s">
        <v>17</v>
      </c>
    </row>
    <row r="361" spans="1:14" x14ac:dyDescent="0.25">
      <c r="A361" s="19" t="s">
        <v>435</v>
      </c>
      <c r="B361" s="19" t="s">
        <v>772</v>
      </c>
      <c r="C361" s="19" t="s">
        <v>66</v>
      </c>
      <c r="D361" s="19" t="s">
        <v>67</v>
      </c>
      <c r="E361" s="19" t="s">
        <v>22</v>
      </c>
      <c r="F361" s="19" t="s">
        <v>13</v>
      </c>
      <c r="G361" s="19" t="s">
        <v>14</v>
      </c>
      <c r="H361" s="19">
        <v>38</v>
      </c>
      <c r="I361" s="20">
        <v>44433</v>
      </c>
      <c r="J361" s="21">
        <v>255230</v>
      </c>
      <c r="K361" s="22">
        <v>0.36</v>
      </c>
      <c r="L361" s="19" t="s">
        <v>7</v>
      </c>
      <c r="M361" s="19" t="s">
        <v>47</v>
      </c>
      <c r="N361" s="20" t="s">
        <v>17</v>
      </c>
    </row>
    <row r="362" spans="1:14" x14ac:dyDescent="0.25">
      <c r="A362" s="15" t="s">
        <v>773</v>
      </c>
      <c r="B362" s="15" t="s">
        <v>774</v>
      </c>
      <c r="C362" s="15" t="s">
        <v>111</v>
      </c>
      <c r="D362" s="15" t="s">
        <v>35</v>
      </c>
      <c r="E362" s="15" t="s">
        <v>12</v>
      </c>
      <c r="F362" s="15" t="s">
        <v>5</v>
      </c>
      <c r="G362" s="15" t="s">
        <v>72</v>
      </c>
      <c r="H362" s="15">
        <v>56</v>
      </c>
      <c r="I362" s="16">
        <v>33770</v>
      </c>
      <c r="J362" s="17">
        <v>59591</v>
      </c>
      <c r="K362" s="18">
        <v>0</v>
      </c>
      <c r="L362" s="15" t="s">
        <v>80</v>
      </c>
      <c r="M362" s="15" t="s">
        <v>205</v>
      </c>
      <c r="N362" s="16" t="s">
        <v>17</v>
      </c>
    </row>
    <row r="363" spans="1:14" x14ac:dyDescent="0.25">
      <c r="A363" s="19" t="s">
        <v>775</v>
      </c>
      <c r="B363" s="19" t="s">
        <v>776</v>
      </c>
      <c r="C363" s="19" t="s">
        <v>66</v>
      </c>
      <c r="D363" s="19" t="s">
        <v>52</v>
      </c>
      <c r="E363" s="19" t="s">
        <v>12</v>
      </c>
      <c r="F363" s="19" t="s">
        <v>5</v>
      </c>
      <c r="G363" s="19" t="s">
        <v>14</v>
      </c>
      <c r="H363" s="19">
        <v>52</v>
      </c>
      <c r="I363" s="20">
        <v>41113</v>
      </c>
      <c r="J363" s="21">
        <v>187048</v>
      </c>
      <c r="K363" s="22">
        <v>0.32</v>
      </c>
      <c r="L363" s="19" t="s">
        <v>15</v>
      </c>
      <c r="M363" s="19" t="s">
        <v>121</v>
      </c>
      <c r="N363" s="20" t="s">
        <v>17</v>
      </c>
    </row>
    <row r="364" spans="1:14" x14ac:dyDescent="0.25">
      <c r="A364" s="15" t="s">
        <v>777</v>
      </c>
      <c r="B364" s="15" t="s">
        <v>778</v>
      </c>
      <c r="C364" s="15" t="s">
        <v>111</v>
      </c>
      <c r="D364" s="15" t="s">
        <v>21</v>
      </c>
      <c r="E364" s="15" t="s">
        <v>22</v>
      </c>
      <c r="F364" s="15" t="s">
        <v>5</v>
      </c>
      <c r="G364" s="15" t="s">
        <v>72</v>
      </c>
      <c r="H364" s="15">
        <v>53</v>
      </c>
      <c r="I364" s="16">
        <v>37296</v>
      </c>
      <c r="J364" s="17">
        <v>58605</v>
      </c>
      <c r="K364" s="18">
        <v>0</v>
      </c>
      <c r="L364" s="15" t="s">
        <v>7</v>
      </c>
      <c r="M364" s="15" t="s">
        <v>31</v>
      </c>
      <c r="N364" s="16" t="s">
        <v>17</v>
      </c>
    </row>
    <row r="365" spans="1:14" x14ac:dyDescent="0.25">
      <c r="A365" s="19" t="s">
        <v>779</v>
      </c>
      <c r="B365" s="19" t="s">
        <v>780</v>
      </c>
      <c r="C365" s="19" t="s">
        <v>20</v>
      </c>
      <c r="D365" s="19" t="s">
        <v>56</v>
      </c>
      <c r="E365" s="19" t="s">
        <v>36</v>
      </c>
      <c r="F365" s="19" t="s">
        <v>5</v>
      </c>
      <c r="G365" s="19" t="s">
        <v>72</v>
      </c>
      <c r="H365" s="19">
        <v>60</v>
      </c>
      <c r="I365" s="20">
        <v>42739</v>
      </c>
      <c r="J365" s="21">
        <v>178502</v>
      </c>
      <c r="K365" s="22">
        <v>0.2</v>
      </c>
      <c r="L365" s="19" t="s">
        <v>7</v>
      </c>
      <c r="M365" s="19" t="s">
        <v>47</v>
      </c>
      <c r="N365" s="20" t="s">
        <v>17</v>
      </c>
    </row>
    <row r="366" spans="1:14" x14ac:dyDescent="0.25">
      <c r="A366" s="15" t="s">
        <v>781</v>
      </c>
      <c r="B366" s="15" t="s">
        <v>782</v>
      </c>
      <c r="C366" s="15" t="s">
        <v>39</v>
      </c>
      <c r="D366" s="15" t="s">
        <v>46</v>
      </c>
      <c r="E366" s="15" t="s">
        <v>22</v>
      </c>
      <c r="F366" s="15" t="s">
        <v>13</v>
      </c>
      <c r="G366" s="15" t="s">
        <v>14</v>
      </c>
      <c r="H366" s="15">
        <v>63</v>
      </c>
      <c r="I366" s="16">
        <v>42214</v>
      </c>
      <c r="J366" s="17">
        <v>103724</v>
      </c>
      <c r="K366" s="18">
        <v>0.05</v>
      </c>
      <c r="L366" s="15" t="s">
        <v>15</v>
      </c>
      <c r="M366" s="15" t="s">
        <v>61</v>
      </c>
      <c r="N366" s="16" t="s">
        <v>17</v>
      </c>
    </row>
    <row r="367" spans="1:14" x14ac:dyDescent="0.25">
      <c r="A367" s="19" t="s">
        <v>783</v>
      </c>
      <c r="B367" s="19" t="s">
        <v>784</v>
      </c>
      <c r="C367" s="19" t="s">
        <v>20</v>
      </c>
      <c r="D367" s="19" t="s">
        <v>56</v>
      </c>
      <c r="E367" s="19" t="s">
        <v>4</v>
      </c>
      <c r="F367" s="19" t="s">
        <v>5</v>
      </c>
      <c r="G367" s="19" t="s">
        <v>72</v>
      </c>
      <c r="H367" s="19">
        <v>37</v>
      </c>
      <c r="I367" s="20">
        <v>39528</v>
      </c>
      <c r="J367" s="21">
        <v>156277</v>
      </c>
      <c r="K367" s="22">
        <v>0.22</v>
      </c>
      <c r="L367" s="19" t="s">
        <v>80</v>
      </c>
      <c r="M367" s="19" t="s">
        <v>81</v>
      </c>
      <c r="N367" s="20" t="s">
        <v>17</v>
      </c>
    </row>
    <row r="368" spans="1:14" x14ac:dyDescent="0.25">
      <c r="A368" s="15" t="s">
        <v>785</v>
      </c>
      <c r="B368" s="15" t="s">
        <v>786</v>
      </c>
      <c r="C368" s="15" t="s">
        <v>162</v>
      </c>
      <c r="D368" s="15" t="s">
        <v>56</v>
      </c>
      <c r="E368" s="15" t="s">
        <v>4</v>
      </c>
      <c r="F368" s="15" t="s">
        <v>5</v>
      </c>
      <c r="G368" s="15" t="s">
        <v>72</v>
      </c>
      <c r="H368" s="15">
        <v>30</v>
      </c>
      <c r="I368" s="16">
        <v>43086</v>
      </c>
      <c r="J368" s="17">
        <v>87744</v>
      </c>
      <c r="K368" s="18">
        <v>0</v>
      </c>
      <c r="L368" s="15" t="s">
        <v>80</v>
      </c>
      <c r="M368" s="15" t="s">
        <v>205</v>
      </c>
      <c r="N368" s="16" t="s">
        <v>17</v>
      </c>
    </row>
    <row r="369" spans="1:14" x14ac:dyDescent="0.25">
      <c r="A369" s="19" t="s">
        <v>787</v>
      </c>
      <c r="B369" s="19" t="s">
        <v>788</v>
      </c>
      <c r="C369" s="19" t="s">
        <v>111</v>
      </c>
      <c r="D369" s="19" t="s">
        <v>21</v>
      </c>
      <c r="E369" s="19" t="s">
        <v>12</v>
      </c>
      <c r="F369" s="19" t="s">
        <v>13</v>
      </c>
      <c r="G369" s="19" t="s">
        <v>23</v>
      </c>
      <c r="H369" s="19">
        <v>30</v>
      </c>
      <c r="I369" s="20">
        <v>43542</v>
      </c>
      <c r="J369" s="21">
        <v>54714</v>
      </c>
      <c r="K369" s="22">
        <v>0</v>
      </c>
      <c r="L369" s="19" t="s">
        <v>7</v>
      </c>
      <c r="M369" s="19" t="s">
        <v>75</v>
      </c>
      <c r="N369" s="20" t="s">
        <v>17</v>
      </c>
    </row>
    <row r="370" spans="1:14" x14ac:dyDescent="0.25">
      <c r="A370" s="15" t="s">
        <v>789</v>
      </c>
      <c r="B370" s="15" t="s">
        <v>790</v>
      </c>
      <c r="C370" s="15" t="s">
        <v>118</v>
      </c>
      <c r="D370" s="15" t="s">
        <v>3</v>
      </c>
      <c r="E370" s="15" t="s">
        <v>36</v>
      </c>
      <c r="F370" s="15" t="s">
        <v>5</v>
      </c>
      <c r="G370" s="15" t="s">
        <v>14</v>
      </c>
      <c r="H370" s="15">
        <v>45</v>
      </c>
      <c r="I370" s="16">
        <v>41511</v>
      </c>
      <c r="J370" s="17">
        <v>99169</v>
      </c>
      <c r="K370" s="18">
        <v>0</v>
      </c>
      <c r="L370" s="15" t="s">
        <v>15</v>
      </c>
      <c r="M370" s="15" t="s">
        <v>93</v>
      </c>
      <c r="N370" s="16" t="s">
        <v>17</v>
      </c>
    </row>
    <row r="371" spans="1:14" x14ac:dyDescent="0.25">
      <c r="A371" s="19" t="s">
        <v>791</v>
      </c>
      <c r="B371" s="19" t="s">
        <v>792</v>
      </c>
      <c r="C371" s="19" t="s">
        <v>2</v>
      </c>
      <c r="D371" s="19" t="s">
        <v>46</v>
      </c>
      <c r="E371" s="19" t="s">
        <v>4</v>
      </c>
      <c r="F371" s="19" t="s">
        <v>5</v>
      </c>
      <c r="G371" s="19" t="s">
        <v>14</v>
      </c>
      <c r="H371" s="19">
        <v>55</v>
      </c>
      <c r="I371" s="20">
        <v>38888</v>
      </c>
      <c r="J371" s="21">
        <v>142628</v>
      </c>
      <c r="K371" s="22">
        <v>0.12</v>
      </c>
      <c r="L371" s="19" t="s">
        <v>15</v>
      </c>
      <c r="M371" s="19" t="s">
        <v>16</v>
      </c>
      <c r="N371" s="20" t="s">
        <v>17</v>
      </c>
    </row>
    <row r="372" spans="1:14" x14ac:dyDescent="0.25">
      <c r="A372" s="15" t="s">
        <v>793</v>
      </c>
      <c r="B372" s="15" t="s">
        <v>794</v>
      </c>
      <c r="C372" s="15" t="s">
        <v>30</v>
      </c>
      <c r="D372" s="15" t="s">
        <v>67</v>
      </c>
      <c r="E372" s="15" t="s">
        <v>12</v>
      </c>
      <c r="F372" s="15" t="s">
        <v>5</v>
      </c>
      <c r="G372" s="15" t="s">
        <v>72</v>
      </c>
      <c r="H372" s="15">
        <v>33</v>
      </c>
      <c r="I372" s="16">
        <v>41756</v>
      </c>
      <c r="J372" s="17">
        <v>75869</v>
      </c>
      <c r="K372" s="18">
        <v>0</v>
      </c>
      <c r="L372" s="15" t="s">
        <v>80</v>
      </c>
      <c r="M372" s="15" t="s">
        <v>205</v>
      </c>
      <c r="N372" s="16" t="s">
        <v>17</v>
      </c>
    </row>
    <row r="373" spans="1:14" x14ac:dyDescent="0.25">
      <c r="A373" s="19" t="s">
        <v>795</v>
      </c>
      <c r="B373" s="19" t="s">
        <v>796</v>
      </c>
      <c r="C373" s="19" t="s">
        <v>235</v>
      </c>
      <c r="D373" s="19" t="s">
        <v>3</v>
      </c>
      <c r="E373" s="19" t="s">
        <v>12</v>
      </c>
      <c r="F373" s="19" t="s">
        <v>5</v>
      </c>
      <c r="G373" s="19" t="s">
        <v>23</v>
      </c>
      <c r="H373" s="19">
        <v>65</v>
      </c>
      <c r="I373" s="20">
        <v>43234</v>
      </c>
      <c r="J373" s="21">
        <v>60985</v>
      </c>
      <c r="K373" s="22">
        <v>0</v>
      </c>
      <c r="L373" s="19" t="s">
        <v>7</v>
      </c>
      <c r="M373" s="19" t="s">
        <v>8</v>
      </c>
      <c r="N373" s="20" t="s">
        <v>17</v>
      </c>
    </row>
    <row r="374" spans="1:14" x14ac:dyDescent="0.25">
      <c r="A374" s="15" t="s">
        <v>797</v>
      </c>
      <c r="B374" s="15" t="s">
        <v>798</v>
      </c>
      <c r="C374" s="15" t="s">
        <v>2</v>
      </c>
      <c r="D374" s="15" t="s">
        <v>3</v>
      </c>
      <c r="E374" s="15" t="s">
        <v>4</v>
      </c>
      <c r="F374" s="15" t="s">
        <v>5</v>
      </c>
      <c r="G374" s="15" t="s">
        <v>14</v>
      </c>
      <c r="H374" s="15">
        <v>60</v>
      </c>
      <c r="I374" s="16">
        <v>40383</v>
      </c>
      <c r="J374" s="17">
        <v>126911</v>
      </c>
      <c r="K374" s="18">
        <v>0.1</v>
      </c>
      <c r="L374" s="15" t="s">
        <v>15</v>
      </c>
      <c r="M374" s="15" t="s">
        <v>61</v>
      </c>
      <c r="N374" s="16" t="s">
        <v>17</v>
      </c>
    </row>
    <row r="375" spans="1:14" x14ac:dyDescent="0.25">
      <c r="A375" s="19" t="s">
        <v>799</v>
      </c>
      <c r="B375" s="19" t="s">
        <v>800</v>
      </c>
      <c r="C375" s="19" t="s">
        <v>66</v>
      </c>
      <c r="D375" s="19" t="s">
        <v>35</v>
      </c>
      <c r="E375" s="19" t="s">
        <v>4</v>
      </c>
      <c r="F375" s="19" t="s">
        <v>13</v>
      </c>
      <c r="G375" s="19" t="s">
        <v>14</v>
      </c>
      <c r="H375" s="19">
        <v>56</v>
      </c>
      <c r="I375" s="20">
        <v>38042</v>
      </c>
      <c r="J375" s="21">
        <v>216949</v>
      </c>
      <c r="K375" s="22">
        <v>0.32</v>
      </c>
      <c r="L375" s="19" t="s">
        <v>15</v>
      </c>
      <c r="M375" s="19" t="s">
        <v>61</v>
      </c>
      <c r="N375" s="20" t="s">
        <v>17</v>
      </c>
    </row>
    <row r="376" spans="1:14" x14ac:dyDescent="0.25">
      <c r="A376" s="15" t="s">
        <v>801</v>
      </c>
      <c r="B376" s="15" t="s">
        <v>802</v>
      </c>
      <c r="C376" s="15" t="s">
        <v>20</v>
      </c>
      <c r="D376" s="15" t="s">
        <v>56</v>
      </c>
      <c r="E376" s="15" t="s">
        <v>12</v>
      </c>
      <c r="F376" s="15" t="s">
        <v>13</v>
      </c>
      <c r="G376" s="15" t="s">
        <v>14</v>
      </c>
      <c r="H376" s="15">
        <v>53</v>
      </c>
      <c r="I376" s="16">
        <v>41204</v>
      </c>
      <c r="J376" s="17">
        <v>168510</v>
      </c>
      <c r="K376" s="18">
        <v>0.28999999999999998</v>
      </c>
      <c r="L376" s="15" t="s">
        <v>7</v>
      </c>
      <c r="M376" s="15" t="s">
        <v>8</v>
      </c>
      <c r="N376" s="16" t="s">
        <v>17</v>
      </c>
    </row>
    <row r="377" spans="1:14" x14ac:dyDescent="0.25">
      <c r="A377" s="19" t="s">
        <v>803</v>
      </c>
      <c r="B377" s="19" t="s">
        <v>804</v>
      </c>
      <c r="C377" s="19" t="s">
        <v>162</v>
      </c>
      <c r="D377" s="19" t="s">
        <v>56</v>
      </c>
      <c r="E377" s="19" t="s">
        <v>22</v>
      </c>
      <c r="F377" s="19" t="s">
        <v>5</v>
      </c>
      <c r="G377" s="19" t="s">
        <v>72</v>
      </c>
      <c r="H377" s="19">
        <v>36</v>
      </c>
      <c r="I377" s="20">
        <v>42443</v>
      </c>
      <c r="J377" s="21">
        <v>85870</v>
      </c>
      <c r="K377" s="22">
        <v>0</v>
      </c>
      <c r="L377" s="19" t="s">
        <v>80</v>
      </c>
      <c r="M377" s="19" t="s">
        <v>205</v>
      </c>
      <c r="N377" s="20" t="s">
        <v>17</v>
      </c>
    </row>
    <row r="378" spans="1:14" x14ac:dyDescent="0.25">
      <c r="A378" s="15" t="s">
        <v>805</v>
      </c>
      <c r="B378" s="15" t="s">
        <v>806</v>
      </c>
      <c r="C378" s="15" t="s">
        <v>30</v>
      </c>
      <c r="D378" s="15" t="s">
        <v>67</v>
      </c>
      <c r="E378" s="15" t="s">
        <v>36</v>
      </c>
      <c r="F378" s="15" t="s">
        <v>5</v>
      </c>
      <c r="G378" s="15" t="s">
        <v>14</v>
      </c>
      <c r="H378" s="15">
        <v>46</v>
      </c>
      <c r="I378" s="16">
        <v>37271</v>
      </c>
      <c r="J378" s="17">
        <v>86510</v>
      </c>
      <c r="K378" s="18">
        <v>0</v>
      </c>
      <c r="L378" s="15" t="s">
        <v>15</v>
      </c>
      <c r="M378" s="15" t="s">
        <v>93</v>
      </c>
      <c r="N378" s="16">
        <v>37623</v>
      </c>
    </row>
    <row r="379" spans="1:14" x14ac:dyDescent="0.25">
      <c r="A379" s="19" t="s">
        <v>807</v>
      </c>
      <c r="B379" s="19" t="s">
        <v>808</v>
      </c>
      <c r="C379" s="19" t="s">
        <v>39</v>
      </c>
      <c r="D379" s="19" t="s">
        <v>35</v>
      </c>
      <c r="E379" s="19" t="s">
        <v>22</v>
      </c>
      <c r="F379" s="19" t="s">
        <v>5</v>
      </c>
      <c r="G379" s="19" t="s">
        <v>72</v>
      </c>
      <c r="H379" s="19">
        <v>38</v>
      </c>
      <c r="I379" s="20">
        <v>42999</v>
      </c>
      <c r="J379" s="21">
        <v>119647</v>
      </c>
      <c r="K379" s="22">
        <v>0.09</v>
      </c>
      <c r="L379" s="19" t="s">
        <v>80</v>
      </c>
      <c r="M379" s="19" t="s">
        <v>205</v>
      </c>
      <c r="N379" s="20" t="s">
        <v>17</v>
      </c>
    </row>
    <row r="380" spans="1:14" x14ac:dyDescent="0.25">
      <c r="A380" s="15" t="s">
        <v>809</v>
      </c>
      <c r="B380" s="15" t="s">
        <v>810</v>
      </c>
      <c r="C380" s="15" t="s">
        <v>118</v>
      </c>
      <c r="D380" s="15" t="s">
        <v>3</v>
      </c>
      <c r="E380" s="15" t="s">
        <v>4</v>
      </c>
      <c r="F380" s="15" t="s">
        <v>13</v>
      </c>
      <c r="G380" s="15" t="s">
        <v>23</v>
      </c>
      <c r="H380" s="15">
        <v>62</v>
      </c>
      <c r="I380" s="16">
        <v>36996</v>
      </c>
      <c r="J380" s="17">
        <v>80921</v>
      </c>
      <c r="K380" s="18">
        <v>0</v>
      </c>
      <c r="L380" s="15" t="s">
        <v>7</v>
      </c>
      <c r="M380" s="15" t="s">
        <v>75</v>
      </c>
      <c r="N380" s="16" t="s">
        <v>17</v>
      </c>
    </row>
    <row r="381" spans="1:14" x14ac:dyDescent="0.25">
      <c r="A381" s="19" t="s">
        <v>811</v>
      </c>
      <c r="B381" s="19" t="s">
        <v>812</v>
      </c>
      <c r="C381" s="19" t="s">
        <v>101</v>
      </c>
      <c r="D381" s="19" t="s">
        <v>56</v>
      </c>
      <c r="E381" s="19" t="s">
        <v>4</v>
      </c>
      <c r="F381" s="19" t="s">
        <v>5</v>
      </c>
      <c r="G381" s="19" t="s">
        <v>23</v>
      </c>
      <c r="H381" s="19">
        <v>61</v>
      </c>
      <c r="I381" s="20">
        <v>40193</v>
      </c>
      <c r="J381" s="21">
        <v>98110</v>
      </c>
      <c r="K381" s="22">
        <v>0.13</v>
      </c>
      <c r="L381" s="19" t="s">
        <v>7</v>
      </c>
      <c r="M381" s="19" t="s">
        <v>24</v>
      </c>
      <c r="N381" s="20" t="s">
        <v>17</v>
      </c>
    </row>
    <row r="382" spans="1:14" x14ac:dyDescent="0.25">
      <c r="A382" s="15" t="s">
        <v>813</v>
      </c>
      <c r="B382" s="15" t="s">
        <v>814</v>
      </c>
      <c r="C382" s="15" t="s">
        <v>235</v>
      </c>
      <c r="D382" s="15" t="s">
        <v>3</v>
      </c>
      <c r="E382" s="15" t="s">
        <v>22</v>
      </c>
      <c r="F382" s="15" t="s">
        <v>5</v>
      </c>
      <c r="G382" s="15" t="s">
        <v>23</v>
      </c>
      <c r="H382" s="15">
        <v>59</v>
      </c>
      <c r="I382" s="16">
        <v>43028</v>
      </c>
      <c r="J382" s="17">
        <v>86831</v>
      </c>
      <c r="K382" s="18">
        <v>0</v>
      </c>
      <c r="L382" s="15" t="s">
        <v>7</v>
      </c>
      <c r="M382" s="15" t="s">
        <v>31</v>
      </c>
      <c r="N382" s="16" t="s">
        <v>17</v>
      </c>
    </row>
    <row r="383" spans="1:14" x14ac:dyDescent="0.25">
      <c r="A383" s="19" t="s">
        <v>815</v>
      </c>
      <c r="B383" s="19" t="s">
        <v>816</v>
      </c>
      <c r="C383" s="19" t="s">
        <v>11</v>
      </c>
      <c r="D383" s="19" t="s">
        <v>3</v>
      </c>
      <c r="E383" s="19" t="s">
        <v>22</v>
      </c>
      <c r="F383" s="19" t="s">
        <v>5</v>
      </c>
      <c r="G383" s="19" t="s">
        <v>14</v>
      </c>
      <c r="H383" s="19">
        <v>49</v>
      </c>
      <c r="I383" s="20">
        <v>40431</v>
      </c>
      <c r="J383" s="21">
        <v>72826</v>
      </c>
      <c r="K383" s="22">
        <v>0</v>
      </c>
      <c r="L383" s="19" t="s">
        <v>15</v>
      </c>
      <c r="M383" s="19" t="s">
        <v>93</v>
      </c>
      <c r="N383" s="20" t="s">
        <v>17</v>
      </c>
    </row>
    <row r="384" spans="1:14" x14ac:dyDescent="0.25">
      <c r="A384" s="15" t="s">
        <v>817</v>
      </c>
      <c r="B384" s="15" t="s">
        <v>818</v>
      </c>
      <c r="C384" s="15" t="s">
        <v>20</v>
      </c>
      <c r="D384" s="15" t="s">
        <v>67</v>
      </c>
      <c r="E384" s="15" t="s">
        <v>12</v>
      </c>
      <c r="F384" s="15" t="s">
        <v>5</v>
      </c>
      <c r="G384" s="15" t="s">
        <v>14</v>
      </c>
      <c r="H384" s="15">
        <v>64</v>
      </c>
      <c r="I384" s="16">
        <v>40588</v>
      </c>
      <c r="J384" s="17">
        <v>171217</v>
      </c>
      <c r="K384" s="18">
        <v>0.19</v>
      </c>
      <c r="L384" s="15" t="s">
        <v>7</v>
      </c>
      <c r="M384" s="15" t="s">
        <v>8</v>
      </c>
      <c r="N384" s="16" t="s">
        <v>17</v>
      </c>
    </row>
    <row r="385" spans="1:14" x14ac:dyDescent="0.25">
      <c r="A385" s="19" t="s">
        <v>819</v>
      </c>
      <c r="B385" s="19" t="s">
        <v>820</v>
      </c>
      <c r="C385" s="19" t="s">
        <v>39</v>
      </c>
      <c r="D385" s="19" t="s">
        <v>3</v>
      </c>
      <c r="E385" s="19" t="s">
        <v>4</v>
      </c>
      <c r="F385" s="19" t="s">
        <v>5</v>
      </c>
      <c r="G385" s="19" t="s">
        <v>23</v>
      </c>
      <c r="H385" s="19">
        <v>57</v>
      </c>
      <c r="I385" s="20">
        <v>43948</v>
      </c>
      <c r="J385" s="21">
        <v>103058</v>
      </c>
      <c r="K385" s="22">
        <v>7.0000000000000007E-2</v>
      </c>
      <c r="L385" s="19" t="s">
        <v>7</v>
      </c>
      <c r="M385" s="19" t="s">
        <v>75</v>
      </c>
      <c r="N385" s="20" t="s">
        <v>17</v>
      </c>
    </row>
    <row r="386" spans="1:14" x14ac:dyDescent="0.25">
      <c r="A386" s="15" t="s">
        <v>821</v>
      </c>
      <c r="B386" s="15" t="s">
        <v>822</v>
      </c>
      <c r="C386" s="15" t="s">
        <v>39</v>
      </c>
      <c r="D386" s="15" t="s">
        <v>35</v>
      </c>
      <c r="E386" s="15" t="s">
        <v>22</v>
      </c>
      <c r="F386" s="15" t="s">
        <v>13</v>
      </c>
      <c r="G386" s="15" t="s">
        <v>14</v>
      </c>
      <c r="H386" s="15">
        <v>52</v>
      </c>
      <c r="I386" s="16">
        <v>41858</v>
      </c>
      <c r="J386" s="17">
        <v>117062</v>
      </c>
      <c r="K386" s="18">
        <v>7.0000000000000007E-2</v>
      </c>
      <c r="L386" s="15" t="s">
        <v>7</v>
      </c>
      <c r="M386" s="15" t="s">
        <v>31</v>
      </c>
      <c r="N386" s="16" t="s">
        <v>17</v>
      </c>
    </row>
    <row r="387" spans="1:14" x14ac:dyDescent="0.25">
      <c r="A387" s="19" t="s">
        <v>823</v>
      </c>
      <c r="B387" s="19" t="s">
        <v>824</v>
      </c>
      <c r="C387" s="19" t="s">
        <v>2</v>
      </c>
      <c r="D387" s="19" t="s">
        <v>46</v>
      </c>
      <c r="E387" s="19" t="s">
        <v>22</v>
      </c>
      <c r="F387" s="19" t="s">
        <v>13</v>
      </c>
      <c r="G387" s="19" t="s">
        <v>72</v>
      </c>
      <c r="H387" s="19">
        <v>40</v>
      </c>
      <c r="I387" s="20">
        <v>43488</v>
      </c>
      <c r="J387" s="21">
        <v>159031</v>
      </c>
      <c r="K387" s="22">
        <v>0.1</v>
      </c>
      <c r="L387" s="19" t="s">
        <v>7</v>
      </c>
      <c r="M387" s="19" t="s">
        <v>43</v>
      </c>
      <c r="N387" s="20" t="s">
        <v>17</v>
      </c>
    </row>
    <row r="388" spans="1:14" x14ac:dyDescent="0.25">
      <c r="A388" s="15" t="s">
        <v>825</v>
      </c>
      <c r="B388" s="15" t="s">
        <v>826</v>
      </c>
      <c r="C388" s="15" t="s">
        <v>2</v>
      </c>
      <c r="D388" s="15" t="s">
        <v>3</v>
      </c>
      <c r="E388" s="15" t="s">
        <v>4</v>
      </c>
      <c r="F388" s="15" t="s">
        <v>5</v>
      </c>
      <c r="G388" s="15" t="s">
        <v>72</v>
      </c>
      <c r="H388" s="15">
        <v>49</v>
      </c>
      <c r="I388" s="16">
        <v>38000</v>
      </c>
      <c r="J388" s="17">
        <v>125086</v>
      </c>
      <c r="K388" s="18">
        <v>0.1</v>
      </c>
      <c r="L388" s="15" t="s">
        <v>80</v>
      </c>
      <c r="M388" s="15" t="s">
        <v>205</v>
      </c>
      <c r="N388" s="16" t="s">
        <v>17</v>
      </c>
    </row>
    <row r="389" spans="1:14" x14ac:dyDescent="0.25">
      <c r="A389" s="19" t="s">
        <v>827</v>
      </c>
      <c r="B389" s="19" t="s">
        <v>828</v>
      </c>
      <c r="C389" s="19" t="s">
        <v>286</v>
      </c>
      <c r="D389" s="19" t="s">
        <v>3</v>
      </c>
      <c r="E389" s="19" t="s">
        <v>22</v>
      </c>
      <c r="F389" s="19" t="s">
        <v>13</v>
      </c>
      <c r="G389" s="19" t="s">
        <v>23</v>
      </c>
      <c r="H389" s="19">
        <v>43</v>
      </c>
      <c r="I389" s="20">
        <v>42467</v>
      </c>
      <c r="J389" s="21">
        <v>67976</v>
      </c>
      <c r="K389" s="22">
        <v>0</v>
      </c>
      <c r="L389" s="19" t="s">
        <v>7</v>
      </c>
      <c r="M389" s="19" t="s">
        <v>8</v>
      </c>
      <c r="N389" s="20" t="s">
        <v>17</v>
      </c>
    </row>
    <row r="390" spans="1:14" x14ac:dyDescent="0.25">
      <c r="A390" s="15" t="s">
        <v>829</v>
      </c>
      <c r="B390" s="15" t="s">
        <v>830</v>
      </c>
      <c r="C390" s="15" t="s">
        <v>111</v>
      </c>
      <c r="D390" s="15" t="s">
        <v>21</v>
      </c>
      <c r="E390" s="15" t="s">
        <v>22</v>
      </c>
      <c r="F390" s="15" t="s">
        <v>13</v>
      </c>
      <c r="G390" s="15" t="s">
        <v>23</v>
      </c>
      <c r="H390" s="15">
        <v>31</v>
      </c>
      <c r="I390" s="16">
        <v>44308</v>
      </c>
      <c r="J390" s="17">
        <v>74215</v>
      </c>
      <c r="K390" s="18">
        <v>0</v>
      </c>
      <c r="L390" s="15" t="s">
        <v>7</v>
      </c>
      <c r="M390" s="15" t="s">
        <v>31</v>
      </c>
      <c r="N390" s="16" t="s">
        <v>17</v>
      </c>
    </row>
    <row r="391" spans="1:14" x14ac:dyDescent="0.25">
      <c r="A391" s="19" t="s">
        <v>831</v>
      </c>
      <c r="B391" s="19" t="s">
        <v>832</v>
      </c>
      <c r="C391" s="19" t="s">
        <v>20</v>
      </c>
      <c r="D391" s="19" t="s">
        <v>46</v>
      </c>
      <c r="E391" s="19" t="s">
        <v>12</v>
      </c>
      <c r="F391" s="19" t="s">
        <v>13</v>
      </c>
      <c r="G391" s="19" t="s">
        <v>14</v>
      </c>
      <c r="H391" s="19">
        <v>55</v>
      </c>
      <c r="I391" s="20">
        <v>40340</v>
      </c>
      <c r="J391" s="21">
        <v>187389</v>
      </c>
      <c r="K391" s="22">
        <v>0.25</v>
      </c>
      <c r="L391" s="19" t="s">
        <v>15</v>
      </c>
      <c r="M391" s="19" t="s">
        <v>121</v>
      </c>
      <c r="N391" s="20" t="s">
        <v>17</v>
      </c>
    </row>
    <row r="392" spans="1:14" x14ac:dyDescent="0.25">
      <c r="A392" s="15" t="s">
        <v>634</v>
      </c>
      <c r="B392" s="15" t="s">
        <v>833</v>
      </c>
      <c r="C392" s="15" t="s">
        <v>2</v>
      </c>
      <c r="D392" s="15" t="s">
        <v>52</v>
      </c>
      <c r="E392" s="15" t="s">
        <v>22</v>
      </c>
      <c r="F392" s="15" t="s">
        <v>5</v>
      </c>
      <c r="G392" s="15" t="s">
        <v>23</v>
      </c>
      <c r="H392" s="15">
        <v>41</v>
      </c>
      <c r="I392" s="16">
        <v>39747</v>
      </c>
      <c r="J392" s="17">
        <v>131841</v>
      </c>
      <c r="K392" s="18">
        <v>0.13</v>
      </c>
      <c r="L392" s="15" t="s">
        <v>7</v>
      </c>
      <c r="M392" s="15" t="s">
        <v>75</v>
      </c>
      <c r="N392" s="16" t="s">
        <v>17</v>
      </c>
    </row>
    <row r="393" spans="1:14" x14ac:dyDescent="0.25">
      <c r="A393" s="19" t="s">
        <v>834</v>
      </c>
      <c r="B393" s="19" t="s">
        <v>835</v>
      </c>
      <c r="C393" s="19" t="s">
        <v>30</v>
      </c>
      <c r="D393" s="19" t="s">
        <v>46</v>
      </c>
      <c r="E393" s="19" t="s">
        <v>4</v>
      </c>
      <c r="F393" s="19" t="s">
        <v>13</v>
      </c>
      <c r="G393" s="19" t="s">
        <v>14</v>
      </c>
      <c r="H393" s="19">
        <v>34</v>
      </c>
      <c r="I393" s="20">
        <v>40750</v>
      </c>
      <c r="J393" s="21">
        <v>97231</v>
      </c>
      <c r="K393" s="22">
        <v>0</v>
      </c>
      <c r="L393" s="19" t="s">
        <v>15</v>
      </c>
      <c r="M393" s="19" t="s">
        <v>93</v>
      </c>
      <c r="N393" s="20" t="s">
        <v>17</v>
      </c>
    </row>
    <row r="394" spans="1:14" x14ac:dyDescent="0.25">
      <c r="A394" s="15" t="s">
        <v>836</v>
      </c>
      <c r="B394" s="15" t="s">
        <v>837</v>
      </c>
      <c r="C394" s="15" t="s">
        <v>2</v>
      </c>
      <c r="D394" s="15" t="s">
        <v>21</v>
      </c>
      <c r="E394" s="15" t="s">
        <v>36</v>
      </c>
      <c r="F394" s="15" t="s">
        <v>5</v>
      </c>
      <c r="G394" s="15" t="s">
        <v>14</v>
      </c>
      <c r="H394" s="15">
        <v>41</v>
      </c>
      <c r="I394" s="16">
        <v>38060</v>
      </c>
      <c r="J394" s="17">
        <v>155004</v>
      </c>
      <c r="K394" s="18">
        <v>0.12</v>
      </c>
      <c r="L394" s="15" t="s">
        <v>7</v>
      </c>
      <c r="M394" s="15" t="s">
        <v>47</v>
      </c>
      <c r="N394" s="16" t="s">
        <v>17</v>
      </c>
    </row>
    <row r="395" spans="1:14" x14ac:dyDescent="0.25">
      <c r="A395" s="19" t="s">
        <v>838</v>
      </c>
      <c r="B395" s="19" t="s">
        <v>839</v>
      </c>
      <c r="C395" s="19" t="s">
        <v>317</v>
      </c>
      <c r="D395" s="19" t="s">
        <v>3</v>
      </c>
      <c r="E395" s="19" t="s">
        <v>12</v>
      </c>
      <c r="F395" s="19" t="s">
        <v>13</v>
      </c>
      <c r="G395" s="19" t="s">
        <v>14</v>
      </c>
      <c r="H395" s="19">
        <v>40</v>
      </c>
      <c r="I395" s="20">
        <v>39293</v>
      </c>
      <c r="J395" s="21">
        <v>41859</v>
      </c>
      <c r="K395" s="22">
        <v>0</v>
      </c>
      <c r="L395" s="19" t="s">
        <v>7</v>
      </c>
      <c r="M395" s="19" t="s">
        <v>8</v>
      </c>
      <c r="N395" s="20" t="s">
        <v>17</v>
      </c>
    </row>
    <row r="396" spans="1:14" x14ac:dyDescent="0.25">
      <c r="A396" s="15" t="s">
        <v>840</v>
      </c>
      <c r="B396" s="15" t="s">
        <v>841</v>
      </c>
      <c r="C396" s="15" t="s">
        <v>106</v>
      </c>
      <c r="D396" s="15" t="s">
        <v>3</v>
      </c>
      <c r="E396" s="15" t="s">
        <v>12</v>
      </c>
      <c r="F396" s="15" t="s">
        <v>13</v>
      </c>
      <c r="G396" s="15" t="s">
        <v>6</v>
      </c>
      <c r="H396" s="15">
        <v>42</v>
      </c>
      <c r="I396" s="16">
        <v>38984</v>
      </c>
      <c r="J396" s="17">
        <v>52733</v>
      </c>
      <c r="K396" s="18">
        <v>0</v>
      </c>
      <c r="L396" s="15" t="s">
        <v>7</v>
      </c>
      <c r="M396" s="15" t="s">
        <v>24</v>
      </c>
      <c r="N396" s="16" t="s">
        <v>17</v>
      </c>
    </row>
    <row r="397" spans="1:14" x14ac:dyDescent="0.25">
      <c r="A397" s="19" t="s">
        <v>842</v>
      </c>
      <c r="B397" s="19" t="s">
        <v>843</v>
      </c>
      <c r="C397" s="19" t="s">
        <v>66</v>
      </c>
      <c r="D397" s="19" t="s">
        <v>52</v>
      </c>
      <c r="E397" s="19" t="s">
        <v>36</v>
      </c>
      <c r="F397" s="19" t="s">
        <v>13</v>
      </c>
      <c r="G397" s="19" t="s">
        <v>14</v>
      </c>
      <c r="H397" s="19">
        <v>31</v>
      </c>
      <c r="I397" s="20">
        <v>42250</v>
      </c>
      <c r="J397" s="21">
        <v>250953</v>
      </c>
      <c r="K397" s="22">
        <v>0.34</v>
      </c>
      <c r="L397" s="19" t="s">
        <v>7</v>
      </c>
      <c r="M397" s="19" t="s">
        <v>75</v>
      </c>
      <c r="N397" s="20" t="s">
        <v>17</v>
      </c>
    </row>
    <row r="398" spans="1:14" x14ac:dyDescent="0.25">
      <c r="A398" s="15" t="s">
        <v>844</v>
      </c>
      <c r="B398" s="15" t="s">
        <v>845</v>
      </c>
      <c r="C398" s="15" t="s">
        <v>20</v>
      </c>
      <c r="D398" s="15" t="s">
        <v>67</v>
      </c>
      <c r="E398" s="15" t="s">
        <v>4</v>
      </c>
      <c r="F398" s="15" t="s">
        <v>13</v>
      </c>
      <c r="G398" s="15" t="s">
        <v>14</v>
      </c>
      <c r="H398" s="15">
        <v>49</v>
      </c>
      <c r="I398" s="16">
        <v>36210</v>
      </c>
      <c r="J398" s="17">
        <v>191807</v>
      </c>
      <c r="K398" s="18">
        <v>0.21</v>
      </c>
      <c r="L398" s="15" t="s">
        <v>15</v>
      </c>
      <c r="M398" s="15" t="s">
        <v>16</v>
      </c>
      <c r="N398" s="16" t="s">
        <v>17</v>
      </c>
    </row>
    <row r="399" spans="1:14" x14ac:dyDescent="0.25">
      <c r="A399" s="19" t="s">
        <v>846</v>
      </c>
      <c r="B399" s="19" t="s">
        <v>847</v>
      </c>
      <c r="C399" s="19" t="s">
        <v>11</v>
      </c>
      <c r="D399" s="19" t="s">
        <v>3</v>
      </c>
      <c r="E399" s="19" t="s">
        <v>22</v>
      </c>
      <c r="F399" s="19" t="s">
        <v>13</v>
      </c>
      <c r="G399" s="19" t="s">
        <v>14</v>
      </c>
      <c r="H399" s="19">
        <v>42</v>
      </c>
      <c r="I399" s="20">
        <v>41813</v>
      </c>
      <c r="J399" s="21">
        <v>64677</v>
      </c>
      <c r="K399" s="22">
        <v>0</v>
      </c>
      <c r="L399" s="19" t="s">
        <v>15</v>
      </c>
      <c r="M399" s="19" t="s">
        <v>16</v>
      </c>
      <c r="N399" s="20" t="s">
        <v>17</v>
      </c>
    </row>
    <row r="400" spans="1:14" x14ac:dyDescent="0.25">
      <c r="A400" s="15" t="s">
        <v>396</v>
      </c>
      <c r="B400" s="15" t="s">
        <v>848</v>
      </c>
      <c r="C400" s="15" t="s">
        <v>2</v>
      </c>
      <c r="D400" s="15" t="s">
        <v>3</v>
      </c>
      <c r="E400" s="15" t="s">
        <v>36</v>
      </c>
      <c r="F400" s="15" t="s">
        <v>13</v>
      </c>
      <c r="G400" s="15" t="s">
        <v>23</v>
      </c>
      <c r="H400" s="15">
        <v>46</v>
      </c>
      <c r="I400" s="16">
        <v>38244</v>
      </c>
      <c r="J400" s="17">
        <v>130274</v>
      </c>
      <c r="K400" s="18">
        <v>0.11</v>
      </c>
      <c r="L400" s="15" t="s">
        <v>7</v>
      </c>
      <c r="M400" s="15" t="s">
        <v>24</v>
      </c>
      <c r="N400" s="16" t="s">
        <v>17</v>
      </c>
    </row>
    <row r="401" spans="1:14" x14ac:dyDescent="0.25">
      <c r="A401" s="19" t="s">
        <v>849</v>
      </c>
      <c r="B401" s="19" t="s">
        <v>850</v>
      </c>
      <c r="C401" s="19" t="s">
        <v>235</v>
      </c>
      <c r="D401" s="19" t="s">
        <v>3</v>
      </c>
      <c r="E401" s="19" t="s">
        <v>4</v>
      </c>
      <c r="F401" s="19" t="s">
        <v>13</v>
      </c>
      <c r="G401" s="19" t="s">
        <v>14</v>
      </c>
      <c r="H401" s="19">
        <v>37</v>
      </c>
      <c r="I401" s="20">
        <v>42922</v>
      </c>
      <c r="J401" s="21">
        <v>96331</v>
      </c>
      <c r="K401" s="22">
        <v>0</v>
      </c>
      <c r="L401" s="19" t="s">
        <v>15</v>
      </c>
      <c r="M401" s="19" t="s">
        <v>61</v>
      </c>
      <c r="N401" s="20" t="s">
        <v>17</v>
      </c>
    </row>
    <row r="402" spans="1:14" x14ac:dyDescent="0.25">
      <c r="A402" s="15" t="s">
        <v>851</v>
      </c>
      <c r="B402" s="15" t="s">
        <v>852</v>
      </c>
      <c r="C402" s="15" t="s">
        <v>2</v>
      </c>
      <c r="D402" s="15" t="s">
        <v>21</v>
      </c>
      <c r="E402" s="15" t="s">
        <v>4</v>
      </c>
      <c r="F402" s="15" t="s">
        <v>5</v>
      </c>
      <c r="G402" s="15" t="s">
        <v>23</v>
      </c>
      <c r="H402" s="15">
        <v>51</v>
      </c>
      <c r="I402" s="16">
        <v>38835</v>
      </c>
      <c r="J402" s="17">
        <v>150758</v>
      </c>
      <c r="K402" s="18">
        <v>0.13</v>
      </c>
      <c r="L402" s="15" t="s">
        <v>7</v>
      </c>
      <c r="M402" s="15" t="s">
        <v>24</v>
      </c>
      <c r="N402" s="16">
        <v>39310</v>
      </c>
    </row>
    <row r="403" spans="1:14" x14ac:dyDescent="0.25">
      <c r="A403" s="19" t="s">
        <v>853</v>
      </c>
      <c r="B403" s="19" t="s">
        <v>854</v>
      </c>
      <c r="C403" s="19" t="s">
        <v>20</v>
      </c>
      <c r="D403" s="19" t="s">
        <v>56</v>
      </c>
      <c r="E403" s="19" t="s">
        <v>36</v>
      </c>
      <c r="F403" s="19" t="s">
        <v>13</v>
      </c>
      <c r="G403" s="19" t="s">
        <v>72</v>
      </c>
      <c r="H403" s="19">
        <v>46</v>
      </c>
      <c r="I403" s="20">
        <v>41839</v>
      </c>
      <c r="J403" s="21">
        <v>173629</v>
      </c>
      <c r="K403" s="22">
        <v>0.21</v>
      </c>
      <c r="L403" s="19" t="s">
        <v>80</v>
      </c>
      <c r="M403" s="19" t="s">
        <v>205</v>
      </c>
      <c r="N403" s="20" t="s">
        <v>17</v>
      </c>
    </row>
    <row r="404" spans="1:14" x14ac:dyDescent="0.25">
      <c r="A404" s="15" t="s">
        <v>855</v>
      </c>
      <c r="B404" s="15" t="s">
        <v>856</v>
      </c>
      <c r="C404" s="15" t="s">
        <v>359</v>
      </c>
      <c r="D404" s="15" t="s">
        <v>3</v>
      </c>
      <c r="E404" s="15" t="s">
        <v>36</v>
      </c>
      <c r="F404" s="15" t="s">
        <v>13</v>
      </c>
      <c r="G404" s="15" t="s">
        <v>6</v>
      </c>
      <c r="H404" s="15">
        <v>55</v>
      </c>
      <c r="I404" s="16">
        <v>35919</v>
      </c>
      <c r="J404" s="17">
        <v>62174</v>
      </c>
      <c r="K404" s="18">
        <v>0</v>
      </c>
      <c r="L404" s="15" t="s">
        <v>7</v>
      </c>
      <c r="M404" s="15" t="s">
        <v>24</v>
      </c>
      <c r="N404" s="16" t="s">
        <v>17</v>
      </c>
    </row>
    <row r="405" spans="1:14" x14ac:dyDescent="0.25">
      <c r="A405" s="19" t="s">
        <v>857</v>
      </c>
      <c r="B405" s="19" t="s">
        <v>858</v>
      </c>
      <c r="C405" s="19" t="s">
        <v>111</v>
      </c>
      <c r="D405" s="19" t="s">
        <v>46</v>
      </c>
      <c r="E405" s="19" t="s">
        <v>12</v>
      </c>
      <c r="F405" s="19" t="s">
        <v>13</v>
      </c>
      <c r="G405" s="19" t="s">
        <v>23</v>
      </c>
      <c r="H405" s="19">
        <v>43</v>
      </c>
      <c r="I405" s="20">
        <v>43028</v>
      </c>
      <c r="J405" s="21">
        <v>56555</v>
      </c>
      <c r="K405" s="22">
        <v>0</v>
      </c>
      <c r="L405" s="19" t="s">
        <v>7</v>
      </c>
      <c r="M405" s="19" t="s">
        <v>31</v>
      </c>
      <c r="N405" s="20" t="s">
        <v>17</v>
      </c>
    </row>
    <row r="406" spans="1:14" x14ac:dyDescent="0.25">
      <c r="A406" s="15" t="s">
        <v>859</v>
      </c>
      <c r="B406" s="15" t="s">
        <v>860</v>
      </c>
      <c r="C406" s="15" t="s">
        <v>111</v>
      </c>
      <c r="D406" s="15" t="s">
        <v>67</v>
      </c>
      <c r="E406" s="15" t="s">
        <v>12</v>
      </c>
      <c r="F406" s="15" t="s">
        <v>13</v>
      </c>
      <c r="G406" s="15" t="s">
        <v>23</v>
      </c>
      <c r="H406" s="15">
        <v>48</v>
      </c>
      <c r="I406" s="16">
        <v>38623</v>
      </c>
      <c r="J406" s="17">
        <v>74655</v>
      </c>
      <c r="K406" s="18">
        <v>0</v>
      </c>
      <c r="L406" s="15" t="s">
        <v>7</v>
      </c>
      <c r="M406" s="15" t="s">
        <v>47</v>
      </c>
      <c r="N406" s="16" t="s">
        <v>17</v>
      </c>
    </row>
    <row r="407" spans="1:14" x14ac:dyDescent="0.25">
      <c r="A407" s="19" t="s">
        <v>861</v>
      </c>
      <c r="B407" s="19" t="s">
        <v>862</v>
      </c>
      <c r="C407" s="19" t="s">
        <v>286</v>
      </c>
      <c r="D407" s="19" t="s">
        <v>3</v>
      </c>
      <c r="E407" s="19" t="s">
        <v>36</v>
      </c>
      <c r="F407" s="19" t="s">
        <v>13</v>
      </c>
      <c r="G407" s="19" t="s">
        <v>23</v>
      </c>
      <c r="H407" s="19">
        <v>48</v>
      </c>
      <c r="I407" s="20">
        <v>37844</v>
      </c>
      <c r="J407" s="21">
        <v>93017</v>
      </c>
      <c r="K407" s="22">
        <v>0</v>
      </c>
      <c r="L407" s="19" t="s">
        <v>7</v>
      </c>
      <c r="M407" s="19" t="s">
        <v>8</v>
      </c>
      <c r="N407" s="20" t="s">
        <v>17</v>
      </c>
    </row>
    <row r="408" spans="1:14" x14ac:dyDescent="0.25">
      <c r="A408" s="15" t="s">
        <v>863</v>
      </c>
      <c r="B408" s="15" t="s">
        <v>864</v>
      </c>
      <c r="C408" s="15" t="s">
        <v>30</v>
      </c>
      <c r="D408" s="15" t="s">
        <v>67</v>
      </c>
      <c r="E408" s="15" t="s">
        <v>12</v>
      </c>
      <c r="F408" s="15" t="s">
        <v>13</v>
      </c>
      <c r="G408" s="15" t="s">
        <v>14</v>
      </c>
      <c r="H408" s="15">
        <v>51</v>
      </c>
      <c r="I408" s="16">
        <v>41013</v>
      </c>
      <c r="J408" s="17">
        <v>82300</v>
      </c>
      <c r="K408" s="18">
        <v>0</v>
      </c>
      <c r="L408" s="15" t="s">
        <v>15</v>
      </c>
      <c r="M408" s="15" t="s">
        <v>121</v>
      </c>
      <c r="N408" s="16" t="s">
        <v>17</v>
      </c>
    </row>
    <row r="409" spans="1:14" x14ac:dyDescent="0.25">
      <c r="A409" s="19" t="s">
        <v>865</v>
      </c>
      <c r="B409" s="19" t="s">
        <v>866</v>
      </c>
      <c r="C409" s="19" t="s">
        <v>165</v>
      </c>
      <c r="D409" s="19" t="s">
        <v>56</v>
      </c>
      <c r="E409" s="19" t="s">
        <v>4</v>
      </c>
      <c r="F409" s="19" t="s">
        <v>5</v>
      </c>
      <c r="G409" s="19" t="s">
        <v>23</v>
      </c>
      <c r="H409" s="19">
        <v>46</v>
      </c>
      <c r="I409" s="20">
        <v>39471</v>
      </c>
      <c r="J409" s="21">
        <v>91621</v>
      </c>
      <c r="K409" s="22">
        <v>0</v>
      </c>
      <c r="L409" s="19" t="s">
        <v>7</v>
      </c>
      <c r="M409" s="19" t="s">
        <v>24</v>
      </c>
      <c r="N409" s="20" t="s">
        <v>17</v>
      </c>
    </row>
    <row r="410" spans="1:14" x14ac:dyDescent="0.25">
      <c r="A410" s="15" t="s">
        <v>867</v>
      </c>
      <c r="B410" s="15" t="s">
        <v>868</v>
      </c>
      <c r="C410" s="15" t="s">
        <v>30</v>
      </c>
      <c r="D410" s="15" t="s">
        <v>67</v>
      </c>
      <c r="E410" s="15" t="s">
        <v>4</v>
      </c>
      <c r="F410" s="15" t="s">
        <v>13</v>
      </c>
      <c r="G410" s="15" t="s">
        <v>72</v>
      </c>
      <c r="H410" s="15">
        <v>33</v>
      </c>
      <c r="I410" s="16">
        <v>41973</v>
      </c>
      <c r="J410" s="17">
        <v>91280</v>
      </c>
      <c r="K410" s="18">
        <v>0</v>
      </c>
      <c r="L410" s="15" t="s">
        <v>7</v>
      </c>
      <c r="M410" s="15" t="s">
        <v>43</v>
      </c>
      <c r="N410" s="16" t="s">
        <v>17</v>
      </c>
    </row>
    <row r="411" spans="1:14" x14ac:dyDescent="0.25">
      <c r="A411" s="19" t="s">
        <v>869</v>
      </c>
      <c r="B411" s="19" t="s">
        <v>870</v>
      </c>
      <c r="C411" s="19" t="s">
        <v>171</v>
      </c>
      <c r="D411" s="19" t="s">
        <v>52</v>
      </c>
      <c r="E411" s="19" t="s">
        <v>12</v>
      </c>
      <c r="F411" s="19" t="s">
        <v>5</v>
      </c>
      <c r="G411" s="19" t="s">
        <v>6</v>
      </c>
      <c r="H411" s="19">
        <v>42</v>
      </c>
      <c r="I411" s="20">
        <v>44092</v>
      </c>
      <c r="J411" s="21">
        <v>47071</v>
      </c>
      <c r="K411" s="22">
        <v>0</v>
      </c>
      <c r="L411" s="19" t="s">
        <v>7</v>
      </c>
      <c r="M411" s="19" t="s">
        <v>75</v>
      </c>
      <c r="N411" s="20" t="s">
        <v>17</v>
      </c>
    </row>
    <row r="412" spans="1:14" x14ac:dyDescent="0.25">
      <c r="A412" s="15" t="s">
        <v>871</v>
      </c>
      <c r="B412" s="15" t="s">
        <v>872</v>
      </c>
      <c r="C412" s="15" t="s">
        <v>429</v>
      </c>
      <c r="D412" s="15" t="s">
        <v>3</v>
      </c>
      <c r="E412" s="15" t="s">
        <v>12</v>
      </c>
      <c r="F412" s="15" t="s">
        <v>5</v>
      </c>
      <c r="G412" s="15" t="s">
        <v>23</v>
      </c>
      <c r="H412" s="15">
        <v>55</v>
      </c>
      <c r="I412" s="16">
        <v>40868</v>
      </c>
      <c r="J412" s="17">
        <v>81218</v>
      </c>
      <c r="K412" s="18">
        <v>0</v>
      </c>
      <c r="L412" s="15" t="s">
        <v>7</v>
      </c>
      <c r="M412" s="15" t="s">
        <v>24</v>
      </c>
      <c r="N412" s="16" t="s">
        <v>17</v>
      </c>
    </row>
    <row r="413" spans="1:14" x14ac:dyDescent="0.25">
      <c r="A413" s="19" t="s">
        <v>873</v>
      </c>
      <c r="B413" s="19" t="s">
        <v>874</v>
      </c>
      <c r="C413" s="19" t="s">
        <v>66</v>
      </c>
      <c r="D413" s="19" t="s">
        <v>56</v>
      </c>
      <c r="E413" s="19" t="s">
        <v>12</v>
      </c>
      <c r="F413" s="19" t="s">
        <v>5</v>
      </c>
      <c r="G413" s="19" t="s">
        <v>14</v>
      </c>
      <c r="H413" s="19">
        <v>50</v>
      </c>
      <c r="I413" s="20">
        <v>39734</v>
      </c>
      <c r="J413" s="21">
        <v>181801</v>
      </c>
      <c r="K413" s="22">
        <v>0.4</v>
      </c>
      <c r="L413" s="19" t="s">
        <v>15</v>
      </c>
      <c r="M413" s="19" t="s">
        <v>16</v>
      </c>
      <c r="N413" s="20">
        <v>43810</v>
      </c>
    </row>
    <row r="414" spans="1:14" x14ac:dyDescent="0.25">
      <c r="A414" s="15" t="s">
        <v>875</v>
      </c>
      <c r="B414" s="15" t="s">
        <v>876</v>
      </c>
      <c r="C414" s="15" t="s">
        <v>34</v>
      </c>
      <c r="D414" s="15" t="s">
        <v>35</v>
      </c>
      <c r="E414" s="15" t="s">
        <v>12</v>
      </c>
      <c r="F414" s="15" t="s">
        <v>5</v>
      </c>
      <c r="G414" s="15" t="s">
        <v>23</v>
      </c>
      <c r="H414" s="15">
        <v>26</v>
      </c>
      <c r="I414" s="16">
        <v>44521</v>
      </c>
      <c r="J414" s="17">
        <v>63137</v>
      </c>
      <c r="K414" s="18">
        <v>0</v>
      </c>
      <c r="L414" s="15" t="s">
        <v>7</v>
      </c>
      <c r="M414" s="15" t="s">
        <v>24</v>
      </c>
      <c r="N414" s="16" t="s">
        <v>17</v>
      </c>
    </row>
    <row r="415" spans="1:14" x14ac:dyDescent="0.25">
      <c r="A415" s="19" t="s">
        <v>877</v>
      </c>
      <c r="B415" s="19" t="s">
        <v>878</v>
      </c>
      <c r="C415" s="19" t="s">
        <v>66</v>
      </c>
      <c r="D415" s="19" t="s">
        <v>56</v>
      </c>
      <c r="E415" s="19" t="s">
        <v>12</v>
      </c>
      <c r="F415" s="19" t="s">
        <v>5</v>
      </c>
      <c r="G415" s="19" t="s">
        <v>14</v>
      </c>
      <c r="H415" s="19">
        <v>55</v>
      </c>
      <c r="I415" s="20">
        <v>43345</v>
      </c>
      <c r="J415" s="21">
        <v>221465</v>
      </c>
      <c r="K415" s="22">
        <v>0.34</v>
      </c>
      <c r="L415" s="19" t="s">
        <v>15</v>
      </c>
      <c r="M415" s="19" t="s">
        <v>121</v>
      </c>
      <c r="N415" s="20" t="s">
        <v>17</v>
      </c>
    </row>
    <row r="416" spans="1:14" x14ac:dyDescent="0.25">
      <c r="A416" s="15" t="s">
        <v>879</v>
      </c>
      <c r="B416" s="15" t="s">
        <v>880</v>
      </c>
      <c r="C416" s="15" t="s">
        <v>96</v>
      </c>
      <c r="D416" s="15" t="s">
        <v>56</v>
      </c>
      <c r="E416" s="15" t="s">
        <v>4</v>
      </c>
      <c r="F416" s="15" t="s">
        <v>5</v>
      </c>
      <c r="G416" s="15" t="s">
        <v>14</v>
      </c>
      <c r="H416" s="15">
        <v>50</v>
      </c>
      <c r="I416" s="16">
        <v>41404</v>
      </c>
      <c r="J416" s="17">
        <v>79388</v>
      </c>
      <c r="K416" s="18">
        <v>0</v>
      </c>
      <c r="L416" s="15" t="s">
        <v>7</v>
      </c>
      <c r="M416" s="15" t="s">
        <v>47</v>
      </c>
      <c r="N416" s="16">
        <v>43681</v>
      </c>
    </row>
    <row r="417" spans="1:14" x14ac:dyDescent="0.25">
      <c r="A417" s="19" t="s">
        <v>881</v>
      </c>
      <c r="B417" s="19" t="s">
        <v>882</v>
      </c>
      <c r="C417" s="19" t="s">
        <v>359</v>
      </c>
      <c r="D417" s="19" t="s">
        <v>3</v>
      </c>
      <c r="E417" s="19" t="s">
        <v>12</v>
      </c>
      <c r="F417" s="19" t="s">
        <v>5</v>
      </c>
      <c r="G417" s="19" t="s">
        <v>23</v>
      </c>
      <c r="H417" s="19">
        <v>28</v>
      </c>
      <c r="I417" s="20">
        <v>43122</v>
      </c>
      <c r="J417" s="21">
        <v>68176</v>
      </c>
      <c r="K417" s="22">
        <v>0</v>
      </c>
      <c r="L417" s="19" t="s">
        <v>7</v>
      </c>
      <c r="M417" s="19" t="s">
        <v>8</v>
      </c>
      <c r="N417" s="20" t="s">
        <v>17</v>
      </c>
    </row>
    <row r="418" spans="1:14" x14ac:dyDescent="0.25">
      <c r="A418" s="15" t="s">
        <v>875</v>
      </c>
      <c r="B418" s="15" t="s">
        <v>883</v>
      </c>
      <c r="C418" s="15" t="s">
        <v>2</v>
      </c>
      <c r="D418" s="15" t="s">
        <v>21</v>
      </c>
      <c r="E418" s="15" t="s">
        <v>4</v>
      </c>
      <c r="F418" s="15" t="s">
        <v>5</v>
      </c>
      <c r="G418" s="15" t="s">
        <v>72</v>
      </c>
      <c r="H418" s="15">
        <v>39</v>
      </c>
      <c r="I418" s="16">
        <v>43756</v>
      </c>
      <c r="J418" s="17">
        <v>122829</v>
      </c>
      <c r="K418" s="18">
        <v>0.11</v>
      </c>
      <c r="L418" s="15" t="s">
        <v>7</v>
      </c>
      <c r="M418" s="15" t="s">
        <v>24</v>
      </c>
      <c r="N418" s="16" t="s">
        <v>17</v>
      </c>
    </row>
    <row r="419" spans="1:14" x14ac:dyDescent="0.25">
      <c r="A419" s="19" t="s">
        <v>884</v>
      </c>
      <c r="B419" s="19" t="s">
        <v>885</v>
      </c>
      <c r="C419" s="19" t="s">
        <v>2</v>
      </c>
      <c r="D419" s="19" t="s">
        <v>67</v>
      </c>
      <c r="E419" s="19" t="s">
        <v>22</v>
      </c>
      <c r="F419" s="19" t="s">
        <v>5</v>
      </c>
      <c r="G419" s="19" t="s">
        <v>14</v>
      </c>
      <c r="H419" s="19">
        <v>31</v>
      </c>
      <c r="I419" s="20">
        <v>43695</v>
      </c>
      <c r="J419" s="21">
        <v>126353</v>
      </c>
      <c r="K419" s="22">
        <v>0.12</v>
      </c>
      <c r="L419" s="19" t="s">
        <v>15</v>
      </c>
      <c r="M419" s="19" t="s">
        <v>61</v>
      </c>
      <c r="N419" s="20" t="s">
        <v>17</v>
      </c>
    </row>
    <row r="420" spans="1:14" x14ac:dyDescent="0.25">
      <c r="A420" s="15" t="s">
        <v>886</v>
      </c>
      <c r="B420" s="15" t="s">
        <v>887</v>
      </c>
      <c r="C420" s="15" t="s">
        <v>20</v>
      </c>
      <c r="D420" s="15" t="s">
        <v>46</v>
      </c>
      <c r="E420" s="15" t="s">
        <v>22</v>
      </c>
      <c r="F420" s="15" t="s">
        <v>5</v>
      </c>
      <c r="G420" s="15" t="s">
        <v>14</v>
      </c>
      <c r="H420" s="15">
        <v>55</v>
      </c>
      <c r="I420" s="16">
        <v>40468</v>
      </c>
      <c r="J420" s="17">
        <v>188727</v>
      </c>
      <c r="K420" s="18">
        <v>0.23</v>
      </c>
      <c r="L420" s="15" t="s">
        <v>15</v>
      </c>
      <c r="M420" s="15" t="s">
        <v>121</v>
      </c>
      <c r="N420" s="16" t="s">
        <v>17</v>
      </c>
    </row>
    <row r="421" spans="1:14" x14ac:dyDescent="0.25">
      <c r="A421" s="19" t="s">
        <v>579</v>
      </c>
      <c r="B421" s="19" t="s">
        <v>888</v>
      </c>
      <c r="C421" s="19" t="s">
        <v>30</v>
      </c>
      <c r="D421" s="19" t="s">
        <v>35</v>
      </c>
      <c r="E421" s="19" t="s">
        <v>4</v>
      </c>
      <c r="F421" s="19" t="s">
        <v>13</v>
      </c>
      <c r="G421" s="19" t="s">
        <v>14</v>
      </c>
      <c r="H421" s="19">
        <v>52</v>
      </c>
      <c r="I421" s="20">
        <v>34383</v>
      </c>
      <c r="J421" s="21">
        <v>99624</v>
      </c>
      <c r="K421" s="22">
        <v>0</v>
      </c>
      <c r="L421" s="19" t="s">
        <v>7</v>
      </c>
      <c r="M421" s="19" t="s">
        <v>8</v>
      </c>
      <c r="N421" s="20" t="s">
        <v>17</v>
      </c>
    </row>
    <row r="422" spans="1:14" x14ac:dyDescent="0.25">
      <c r="A422" s="15" t="s">
        <v>889</v>
      </c>
      <c r="B422" s="15" t="s">
        <v>890</v>
      </c>
      <c r="C422" s="15" t="s">
        <v>39</v>
      </c>
      <c r="D422" s="15" t="s">
        <v>35</v>
      </c>
      <c r="E422" s="15" t="s">
        <v>22</v>
      </c>
      <c r="F422" s="15" t="s">
        <v>5</v>
      </c>
      <c r="G422" s="15" t="s">
        <v>14</v>
      </c>
      <c r="H422" s="15">
        <v>55</v>
      </c>
      <c r="I422" s="16">
        <v>41202</v>
      </c>
      <c r="J422" s="17">
        <v>108686</v>
      </c>
      <c r="K422" s="18">
        <v>0.06</v>
      </c>
      <c r="L422" s="15" t="s">
        <v>7</v>
      </c>
      <c r="M422" s="15" t="s">
        <v>75</v>
      </c>
      <c r="N422" s="16" t="s">
        <v>17</v>
      </c>
    </row>
    <row r="423" spans="1:14" x14ac:dyDescent="0.25">
      <c r="A423" s="19" t="s">
        <v>891</v>
      </c>
      <c r="B423" s="19" t="s">
        <v>892</v>
      </c>
      <c r="C423" s="19" t="s">
        <v>42</v>
      </c>
      <c r="D423" s="19" t="s">
        <v>46</v>
      </c>
      <c r="E423" s="19" t="s">
        <v>36</v>
      </c>
      <c r="F423" s="19" t="s">
        <v>5</v>
      </c>
      <c r="G423" s="19" t="s">
        <v>72</v>
      </c>
      <c r="H423" s="19">
        <v>56</v>
      </c>
      <c r="I423" s="20">
        <v>34802</v>
      </c>
      <c r="J423" s="21">
        <v>50857</v>
      </c>
      <c r="K423" s="22">
        <v>0</v>
      </c>
      <c r="L423" s="19" t="s">
        <v>80</v>
      </c>
      <c r="M423" s="19" t="s">
        <v>81</v>
      </c>
      <c r="N423" s="20" t="s">
        <v>17</v>
      </c>
    </row>
    <row r="424" spans="1:14" x14ac:dyDescent="0.25">
      <c r="A424" s="15" t="s">
        <v>893</v>
      </c>
      <c r="B424" s="15" t="s">
        <v>894</v>
      </c>
      <c r="C424" s="15" t="s">
        <v>168</v>
      </c>
      <c r="D424" s="15" t="s">
        <v>56</v>
      </c>
      <c r="E424" s="15" t="s">
        <v>12</v>
      </c>
      <c r="F424" s="15" t="s">
        <v>13</v>
      </c>
      <c r="G424" s="15" t="s">
        <v>23</v>
      </c>
      <c r="H424" s="15">
        <v>47</v>
      </c>
      <c r="I424" s="16">
        <v>36893</v>
      </c>
      <c r="J424" s="17">
        <v>120628</v>
      </c>
      <c r="K424" s="18">
        <v>0</v>
      </c>
      <c r="L424" s="15" t="s">
        <v>7</v>
      </c>
      <c r="M424" s="15" t="s">
        <v>24</v>
      </c>
      <c r="N424" s="16" t="s">
        <v>17</v>
      </c>
    </row>
    <row r="425" spans="1:14" x14ac:dyDescent="0.25">
      <c r="A425" s="19" t="s">
        <v>895</v>
      </c>
      <c r="B425" s="19" t="s">
        <v>896</v>
      </c>
      <c r="C425" s="19" t="s">
        <v>20</v>
      </c>
      <c r="D425" s="19" t="s">
        <v>35</v>
      </c>
      <c r="E425" s="19" t="s">
        <v>22</v>
      </c>
      <c r="F425" s="19" t="s">
        <v>5</v>
      </c>
      <c r="G425" s="19" t="s">
        <v>23</v>
      </c>
      <c r="H425" s="19">
        <v>63</v>
      </c>
      <c r="I425" s="20">
        <v>43996</v>
      </c>
      <c r="J425" s="21">
        <v>181216</v>
      </c>
      <c r="K425" s="22">
        <v>0.27</v>
      </c>
      <c r="L425" s="19" t="s">
        <v>7</v>
      </c>
      <c r="M425" s="19" t="s">
        <v>75</v>
      </c>
      <c r="N425" s="20" t="s">
        <v>17</v>
      </c>
    </row>
    <row r="426" spans="1:14" x14ac:dyDescent="0.25">
      <c r="A426" s="15" t="s">
        <v>897</v>
      </c>
      <c r="B426" s="15" t="s">
        <v>898</v>
      </c>
      <c r="C426" s="15" t="s">
        <v>42</v>
      </c>
      <c r="D426" s="15" t="s">
        <v>21</v>
      </c>
      <c r="E426" s="15" t="s">
        <v>36</v>
      </c>
      <c r="F426" s="15" t="s">
        <v>5</v>
      </c>
      <c r="G426" s="15" t="s">
        <v>23</v>
      </c>
      <c r="H426" s="15">
        <v>63</v>
      </c>
      <c r="I426" s="16">
        <v>40984</v>
      </c>
      <c r="J426" s="17">
        <v>46081</v>
      </c>
      <c r="K426" s="18">
        <v>0</v>
      </c>
      <c r="L426" s="15" t="s">
        <v>7</v>
      </c>
      <c r="M426" s="15" t="s">
        <v>24</v>
      </c>
      <c r="N426" s="16" t="s">
        <v>17</v>
      </c>
    </row>
    <row r="427" spans="1:14" x14ac:dyDescent="0.25">
      <c r="A427" s="19" t="s">
        <v>899</v>
      </c>
      <c r="B427" s="19" t="s">
        <v>900</v>
      </c>
      <c r="C427" s="19" t="s">
        <v>2</v>
      </c>
      <c r="D427" s="19" t="s">
        <v>46</v>
      </c>
      <c r="E427" s="19" t="s">
        <v>36</v>
      </c>
      <c r="F427" s="19" t="s">
        <v>5</v>
      </c>
      <c r="G427" s="19" t="s">
        <v>23</v>
      </c>
      <c r="H427" s="19">
        <v>55</v>
      </c>
      <c r="I427" s="20">
        <v>38135</v>
      </c>
      <c r="J427" s="21">
        <v>159885</v>
      </c>
      <c r="K427" s="22">
        <v>0.12</v>
      </c>
      <c r="L427" s="19" t="s">
        <v>7</v>
      </c>
      <c r="M427" s="19" t="s">
        <v>75</v>
      </c>
      <c r="N427" s="20" t="s">
        <v>17</v>
      </c>
    </row>
    <row r="428" spans="1:14" x14ac:dyDescent="0.25">
      <c r="A428" s="15" t="s">
        <v>901</v>
      </c>
      <c r="B428" s="15" t="s">
        <v>902</v>
      </c>
      <c r="C428" s="15" t="s">
        <v>20</v>
      </c>
      <c r="D428" s="15" t="s">
        <v>35</v>
      </c>
      <c r="E428" s="15" t="s">
        <v>12</v>
      </c>
      <c r="F428" s="15" t="s">
        <v>5</v>
      </c>
      <c r="G428" s="15" t="s">
        <v>23</v>
      </c>
      <c r="H428" s="15">
        <v>55</v>
      </c>
      <c r="I428" s="16">
        <v>35001</v>
      </c>
      <c r="J428" s="17">
        <v>153271</v>
      </c>
      <c r="K428" s="18">
        <v>0.15</v>
      </c>
      <c r="L428" s="15" t="s">
        <v>7</v>
      </c>
      <c r="M428" s="15" t="s">
        <v>47</v>
      </c>
      <c r="N428" s="16" t="s">
        <v>17</v>
      </c>
    </row>
    <row r="429" spans="1:14" x14ac:dyDescent="0.25">
      <c r="A429" s="19" t="s">
        <v>903</v>
      </c>
      <c r="B429" s="19" t="s">
        <v>904</v>
      </c>
      <c r="C429" s="19" t="s">
        <v>39</v>
      </c>
      <c r="D429" s="19" t="s">
        <v>52</v>
      </c>
      <c r="E429" s="19" t="s">
        <v>12</v>
      </c>
      <c r="F429" s="19" t="s">
        <v>13</v>
      </c>
      <c r="G429" s="19" t="s">
        <v>14</v>
      </c>
      <c r="H429" s="19">
        <v>42</v>
      </c>
      <c r="I429" s="20">
        <v>40159</v>
      </c>
      <c r="J429" s="21">
        <v>114242</v>
      </c>
      <c r="K429" s="22">
        <v>0.08</v>
      </c>
      <c r="L429" s="19" t="s">
        <v>7</v>
      </c>
      <c r="M429" s="19" t="s">
        <v>31</v>
      </c>
      <c r="N429" s="20" t="s">
        <v>17</v>
      </c>
    </row>
    <row r="430" spans="1:14" x14ac:dyDescent="0.25">
      <c r="A430" s="15" t="s">
        <v>905</v>
      </c>
      <c r="B430" s="15" t="s">
        <v>906</v>
      </c>
      <c r="C430" s="15" t="s">
        <v>106</v>
      </c>
      <c r="D430" s="15" t="s">
        <v>3</v>
      </c>
      <c r="E430" s="15" t="s">
        <v>22</v>
      </c>
      <c r="F430" s="15" t="s">
        <v>5</v>
      </c>
      <c r="G430" s="15" t="s">
        <v>14</v>
      </c>
      <c r="H430" s="15">
        <v>39</v>
      </c>
      <c r="I430" s="16">
        <v>44153</v>
      </c>
      <c r="J430" s="17">
        <v>48415</v>
      </c>
      <c r="K430" s="18">
        <v>0</v>
      </c>
      <c r="L430" s="15" t="s">
        <v>15</v>
      </c>
      <c r="M430" s="15" t="s">
        <v>61</v>
      </c>
      <c r="N430" s="16" t="s">
        <v>17</v>
      </c>
    </row>
    <row r="431" spans="1:14" x14ac:dyDescent="0.25">
      <c r="A431" s="19" t="s">
        <v>907</v>
      </c>
      <c r="B431" s="19" t="s">
        <v>908</v>
      </c>
      <c r="C431" s="19" t="s">
        <v>264</v>
      </c>
      <c r="D431" s="19" t="s">
        <v>56</v>
      </c>
      <c r="E431" s="19" t="s">
        <v>12</v>
      </c>
      <c r="F431" s="19" t="s">
        <v>13</v>
      </c>
      <c r="G431" s="19" t="s">
        <v>72</v>
      </c>
      <c r="H431" s="19">
        <v>35</v>
      </c>
      <c r="I431" s="20">
        <v>42878</v>
      </c>
      <c r="J431" s="21">
        <v>65566</v>
      </c>
      <c r="K431" s="22">
        <v>0</v>
      </c>
      <c r="L431" s="19" t="s">
        <v>7</v>
      </c>
      <c r="M431" s="19" t="s">
        <v>8</v>
      </c>
      <c r="N431" s="20" t="s">
        <v>17</v>
      </c>
    </row>
    <row r="432" spans="1:14" x14ac:dyDescent="0.25">
      <c r="A432" s="15" t="s">
        <v>909</v>
      </c>
      <c r="B432" s="15" t="s">
        <v>910</v>
      </c>
      <c r="C432" s="15" t="s">
        <v>2</v>
      </c>
      <c r="D432" s="15" t="s">
        <v>67</v>
      </c>
      <c r="E432" s="15" t="s">
        <v>4</v>
      </c>
      <c r="F432" s="15" t="s">
        <v>13</v>
      </c>
      <c r="G432" s="15" t="s">
        <v>14</v>
      </c>
      <c r="H432" s="15">
        <v>45</v>
      </c>
      <c r="I432" s="16">
        <v>37014</v>
      </c>
      <c r="J432" s="17">
        <v>147752</v>
      </c>
      <c r="K432" s="18">
        <v>0.12</v>
      </c>
      <c r="L432" s="15" t="s">
        <v>15</v>
      </c>
      <c r="M432" s="15" t="s">
        <v>61</v>
      </c>
      <c r="N432" s="16">
        <v>40903</v>
      </c>
    </row>
    <row r="433" spans="1:14" x14ac:dyDescent="0.25">
      <c r="A433" s="19" t="s">
        <v>911</v>
      </c>
      <c r="B433" s="19" t="s">
        <v>912</v>
      </c>
      <c r="C433" s="19" t="s">
        <v>2</v>
      </c>
      <c r="D433" s="19" t="s">
        <v>67</v>
      </c>
      <c r="E433" s="19" t="s">
        <v>12</v>
      </c>
      <c r="F433" s="19" t="s">
        <v>5</v>
      </c>
      <c r="G433" s="19" t="s">
        <v>14</v>
      </c>
      <c r="H433" s="19">
        <v>25</v>
      </c>
      <c r="I433" s="20">
        <v>44453</v>
      </c>
      <c r="J433" s="21">
        <v>136810</v>
      </c>
      <c r="K433" s="22">
        <v>0.14000000000000001</v>
      </c>
      <c r="L433" s="19" t="s">
        <v>15</v>
      </c>
      <c r="M433" s="19" t="s">
        <v>16</v>
      </c>
      <c r="N433" s="20" t="s">
        <v>17</v>
      </c>
    </row>
    <row r="434" spans="1:14" x14ac:dyDescent="0.25">
      <c r="A434" s="15" t="s">
        <v>913</v>
      </c>
      <c r="B434" s="15" t="s">
        <v>914</v>
      </c>
      <c r="C434" s="15" t="s">
        <v>42</v>
      </c>
      <c r="D434" s="15" t="s">
        <v>35</v>
      </c>
      <c r="E434" s="15" t="s">
        <v>36</v>
      </c>
      <c r="F434" s="15" t="s">
        <v>13</v>
      </c>
      <c r="G434" s="15" t="s">
        <v>23</v>
      </c>
      <c r="H434" s="15">
        <v>47</v>
      </c>
      <c r="I434" s="16">
        <v>41333</v>
      </c>
      <c r="J434" s="17">
        <v>54635</v>
      </c>
      <c r="K434" s="18">
        <v>0</v>
      </c>
      <c r="L434" s="15" t="s">
        <v>7</v>
      </c>
      <c r="M434" s="15" t="s">
        <v>24</v>
      </c>
      <c r="N434" s="16" t="s">
        <v>17</v>
      </c>
    </row>
    <row r="435" spans="1:14" x14ac:dyDescent="0.25">
      <c r="A435" s="19" t="s">
        <v>915</v>
      </c>
      <c r="B435" s="19" t="s">
        <v>916</v>
      </c>
      <c r="C435" s="19" t="s">
        <v>194</v>
      </c>
      <c r="D435" s="19" t="s">
        <v>3</v>
      </c>
      <c r="E435" s="19" t="s">
        <v>36</v>
      </c>
      <c r="F435" s="19" t="s">
        <v>5</v>
      </c>
      <c r="G435" s="19" t="s">
        <v>23</v>
      </c>
      <c r="H435" s="19">
        <v>42</v>
      </c>
      <c r="I435" s="20">
        <v>43866</v>
      </c>
      <c r="J435" s="21">
        <v>96636</v>
      </c>
      <c r="K435" s="22">
        <v>0</v>
      </c>
      <c r="L435" s="19" t="s">
        <v>7</v>
      </c>
      <c r="M435" s="19" t="s">
        <v>75</v>
      </c>
      <c r="N435" s="20" t="s">
        <v>17</v>
      </c>
    </row>
    <row r="436" spans="1:14" x14ac:dyDescent="0.25">
      <c r="A436" s="15" t="s">
        <v>917</v>
      </c>
      <c r="B436" s="15" t="s">
        <v>918</v>
      </c>
      <c r="C436" s="15" t="s">
        <v>286</v>
      </c>
      <c r="D436" s="15" t="s">
        <v>3</v>
      </c>
      <c r="E436" s="15" t="s">
        <v>12</v>
      </c>
      <c r="F436" s="15" t="s">
        <v>5</v>
      </c>
      <c r="G436" s="15" t="s">
        <v>6</v>
      </c>
      <c r="H436" s="15">
        <v>35</v>
      </c>
      <c r="I436" s="16">
        <v>41941</v>
      </c>
      <c r="J436" s="17">
        <v>91592</v>
      </c>
      <c r="K436" s="18">
        <v>0</v>
      </c>
      <c r="L436" s="15" t="s">
        <v>7</v>
      </c>
      <c r="M436" s="15" t="s">
        <v>24</v>
      </c>
      <c r="N436" s="16" t="s">
        <v>17</v>
      </c>
    </row>
    <row r="437" spans="1:14" x14ac:dyDescent="0.25">
      <c r="A437" s="19" t="s">
        <v>919</v>
      </c>
      <c r="B437" s="19" t="s">
        <v>920</v>
      </c>
      <c r="C437" s="19" t="s">
        <v>171</v>
      </c>
      <c r="D437" s="19" t="s">
        <v>52</v>
      </c>
      <c r="E437" s="19" t="s">
        <v>4</v>
      </c>
      <c r="F437" s="19" t="s">
        <v>5</v>
      </c>
      <c r="G437" s="19" t="s">
        <v>14</v>
      </c>
      <c r="H437" s="19">
        <v>45</v>
      </c>
      <c r="I437" s="20">
        <v>36755</v>
      </c>
      <c r="J437" s="21">
        <v>55563</v>
      </c>
      <c r="K437" s="22">
        <v>0</v>
      </c>
      <c r="L437" s="19" t="s">
        <v>15</v>
      </c>
      <c r="M437" s="19" t="s">
        <v>121</v>
      </c>
      <c r="N437" s="20" t="s">
        <v>17</v>
      </c>
    </row>
    <row r="438" spans="1:14" x14ac:dyDescent="0.25">
      <c r="A438" s="15" t="s">
        <v>921</v>
      </c>
      <c r="B438" s="15" t="s">
        <v>922</v>
      </c>
      <c r="C438" s="15" t="s">
        <v>20</v>
      </c>
      <c r="D438" s="15" t="s">
        <v>3</v>
      </c>
      <c r="E438" s="15" t="s">
        <v>4</v>
      </c>
      <c r="F438" s="15" t="s">
        <v>5</v>
      </c>
      <c r="G438" s="15" t="s">
        <v>14</v>
      </c>
      <c r="H438" s="15">
        <v>52</v>
      </c>
      <c r="I438" s="16">
        <v>35109</v>
      </c>
      <c r="J438" s="17">
        <v>159724</v>
      </c>
      <c r="K438" s="18">
        <v>0.23</v>
      </c>
      <c r="L438" s="15" t="s">
        <v>15</v>
      </c>
      <c r="M438" s="15" t="s">
        <v>93</v>
      </c>
      <c r="N438" s="16" t="s">
        <v>17</v>
      </c>
    </row>
    <row r="439" spans="1:14" x14ac:dyDescent="0.25">
      <c r="A439" s="19" t="s">
        <v>923</v>
      </c>
      <c r="B439" s="19" t="s">
        <v>924</v>
      </c>
      <c r="C439" s="19" t="s">
        <v>66</v>
      </c>
      <c r="D439" s="19" t="s">
        <v>67</v>
      </c>
      <c r="E439" s="19" t="s">
        <v>36</v>
      </c>
      <c r="F439" s="19" t="s">
        <v>13</v>
      </c>
      <c r="G439" s="19" t="s">
        <v>14</v>
      </c>
      <c r="H439" s="19">
        <v>57</v>
      </c>
      <c r="I439" s="20">
        <v>42951</v>
      </c>
      <c r="J439" s="21">
        <v>183190</v>
      </c>
      <c r="K439" s="22">
        <v>0.36</v>
      </c>
      <c r="L439" s="19" t="s">
        <v>7</v>
      </c>
      <c r="M439" s="19" t="s">
        <v>24</v>
      </c>
      <c r="N439" s="20" t="s">
        <v>17</v>
      </c>
    </row>
    <row r="440" spans="1:14" x14ac:dyDescent="0.25">
      <c r="A440" s="15" t="s">
        <v>925</v>
      </c>
      <c r="B440" s="15" t="s">
        <v>926</v>
      </c>
      <c r="C440" s="15" t="s">
        <v>42</v>
      </c>
      <c r="D440" s="15" t="s">
        <v>46</v>
      </c>
      <c r="E440" s="15" t="s">
        <v>22</v>
      </c>
      <c r="F440" s="15" t="s">
        <v>5</v>
      </c>
      <c r="G440" s="15" t="s">
        <v>23</v>
      </c>
      <c r="H440" s="15">
        <v>56</v>
      </c>
      <c r="I440" s="16">
        <v>43824</v>
      </c>
      <c r="J440" s="17">
        <v>54829</v>
      </c>
      <c r="K440" s="18">
        <v>0</v>
      </c>
      <c r="L440" s="15" t="s">
        <v>7</v>
      </c>
      <c r="M440" s="15" t="s">
        <v>31</v>
      </c>
      <c r="N440" s="16" t="s">
        <v>17</v>
      </c>
    </row>
    <row r="441" spans="1:14" x14ac:dyDescent="0.25">
      <c r="A441" s="19" t="s">
        <v>927</v>
      </c>
      <c r="B441" s="19" t="s">
        <v>928</v>
      </c>
      <c r="C441" s="19" t="s">
        <v>96</v>
      </c>
      <c r="D441" s="19" t="s">
        <v>56</v>
      </c>
      <c r="E441" s="19" t="s">
        <v>36</v>
      </c>
      <c r="F441" s="19" t="s">
        <v>13</v>
      </c>
      <c r="G441" s="19" t="s">
        <v>72</v>
      </c>
      <c r="H441" s="19">
        <v>46</v>
      </c>
      <c r="I441" s="20">
        <v>38464</v>
      </c>
      <c r="J441" s="21">
        <v>96639</v>
      </c>
      <c r="K441" s="22">
        <v>0</v>
      </c>
      <c r="L441" s="19" t="s">
        <v>80</v>
      </c>
      <c r="M441" s="19" t="s">
        <v>86</v>
      </c>
      <c r="N441" s="20" t="s">
        <v>17</v>
      </c>
    </row>
    <row r="442" spans="1:14" x14ac:dyDescent="0.25">
      <c r="A442" s="15" t="s">
        <v>929</v>
      </c>
      <c r="B442" s="15" t="s">
        <v>930</v>
      </c>
      <c r="C442" s="15" t="s">
        <v>39</v>
      </c>
      <c r="D442" s="15" t="s">
        <v>67</v>
      </c>
      <c r="E442" s="15" t="s">
        <v>22</v>
      </c>
      <c r="F442" s="15" t="s">
        <v>5</v>
      </c>
      <c r="G442" s="15" t="s">
        <v>14</v>
      </c>
      <c r="H442" s="15">
        <v>43</v>
      </c>
      <c r="I442" s="16">
        <v>38879</v>
      </c>
      <c r="J442" s="17">
        <v>117278</v>
      </c>
      <c r="K442" s="18">
        <v>0.09</v>
      </c>
      <c r="L442" s="15" t="s">
        <v>7</v>
      </c>
      <c r="M442" s="15" t="s">
        <v>43</v>
      </c>
      <c r="N442" s="16" t="s">
        <v>17</v>
      </c>
    </row>
    <row r="443" spans="1:14" x14ac:dyDescent="0.25">
      <c r="A443" s="19" t="s">
        <v>931</v>
      </c>
      <c r="B443" s="19" t="s">
        <v>932</v>
      </c>
      <c r="C443" s="19" t="s">
        <v>27</v>
      </c>
      <c r="D443" s="19" t="s">
        <v>3</v>
      </c>
      <c r="E443" s="19" t="s">
        <v>22</v>
      </c>
      <c r="F443" s="19" t="s">
        <v>13</v>
      </c>
      <c r="G443" s="19" t="s">
        <v>14</v>
      </c>
      <c r="H443" s="19">
        <v>53</v>
      </c>
      <c r="I443" s="20">
        <v>39487</v>
      </c>
      <c r="J443" s="21">
        <v>84193</v>
      </c>
      <c r="K443" s="22">
        <v>0.09</v>
      </c>
      <c r="L443" s="19" t="s">
        <v>15</v>
      </c>
      <c r="M443" s="19" t="s">
        <v>61</v>
      </c>
      <c r="N443" s="20" t="s">
        <v>17</v>
      </c>
    </row>
    <row r="444" spans="1:14" x14ac:dyDescent="0.25">
      <c r="A444" s="15" t="s">
        <v>933</v>
      </c>
      <c r="B444" s="15" t="s">
        <v>934</v>
      </c>
      <c r="C444" s="15" t="s">
        <v>472</v>
      </c>
      <c r="D444" s="15" t="s">
        <v>3</v>
      </c>
      <c r="E444" s="15" t="s">
        <v>12</v>
      </c>
      <c r="F444" s="15" t="s">
        <v>5</v>
      </c>
      <c r="G444" s="15" t="s">
        <v>23</v>
      </c>
      <c r="H444" s="15">
        <v>47</v>
      </c>
      <c r="I444" s="16">
        <v>43309</v>
      </c>
      <c r="J444" s="17">
        <v>87806</v>
      </c>
      <c r="K444" s="18">
        <v>0</v>
      </c>
      <c r="L444" s="15" t="s">
        <v>7</v>
      </c>
      <c r="M444" s="15" t="s">
        <v>8</v>
      </c>
      <c r="N444" s="16" t="s">
        <v>17</v>
      </c>
    </row>
    <row r="445" spans="1:14" x14ac:dyDescent="0.25">
      <c r="A445" s="19" t="s">
        <v>935</v>
      </c>
      <c r="B445" s="19" t="s">
        <v>936</v>
      </c>
      <c r="C445" s="19" t="s">
        <v>210</v>
      </c>
      <c r="D445" s="19" t="s">
        <v>56</v>
      </c>
      <c r="E445" s="19" t="s">
        <v>4</v>
      </c>
      <c r="F445" s="19" t="s">
        <v>13</v>
      </c>
      <c r="G445" s="19" t="s">
        <v>23</v>
      </c>
      <c r="H445" s="19">
        <v>62</v>
      </c>
      <c r="I445" s="20">
        <v>40820</v>
      </c>
      <c r="J445" s="21">
        <v>63959</v>
      </c>
      <c r="K445" s="22">
        <v>0</v>
      </c>
      <c r="L445" s="19" t="s">
        <v>7</v>
      </c>
      <c r="M445" s="19" t="s">
        <v>8</v>
      </c>
      <c r="N445" s="20" t="s">
        <v>17</v>
      </c>
    </row>
    <row r="446" spans="1:14" x14ac:dyDescent="0.25">
      <c r="A446" s="15" t="s">
        <v>937</v>
      </c>
      <c r="B446" s="15" t="s">
        <v>938</v>
      </c>
      <c r="C446" s="15" t="s">
        <v>66</v>
      </c>
      <c r="D446" s="15" t="s">
        <v>3</v>
      </c>
      <c r="E446" s="15" t="s">
        <v>4</v>
      </c>
      <c r="F446" s="15" t="s">
        <v>13</v>
      </c>
      <c r="G446" s="15" t="s">
        <v>14</v>
      </c>
      <c r="H446" s="15">
        <v>35</v>
      </c>
      <c r="I446" s="16">
        <v>42166</v>
      </c>
      <c r="J446" s="17">
        <v>234723</v>
      </c>
      <c r="K446" s="18">
        <v>0.36</v>
      </c>
      <c r="L446" s="15" t="s">
        <v>15</v>
      </c>
      <c r="M446" s="15" t="s">
        <v>61</v>
      </c>
      <c r="N446" s="16" t="s">
        <v>17</v>
      </c>
    </row>
    <row r="447" spans="1:14" x14ac:dyDescent="0.25">
      <c r="A447" s="19" t="s">
        <v>939</v>
      </c>
      <c r="B447" s="19" t="s">
        <v>940</v>
      </c>
      <c r="C447" s="19" t="s">
        <v>42</v>
      </c>
      <c r="D447" s="19" t="s">
        <v>46</v>
      </c>
      <c r="E447" s="19" t="s">
        <v>36</v>
      </c>
      <c r="F447" s="19" t="s">
        <v>5</v>
      </c>
      <c r="G447" s="19" t="s">
        <v>14</v>
      </c>
      <c r="H447" s="19">
        <v>27</v>
      </c>
      <c r="I447" s="20">
        <v>43701</v>
      </c>
      <c r="J447" s="21">
        <v>50809</v>
      </c>
      <c r="K447" s="22">
        <v>0</v>
      </c>
      <c r="L447" s="19" t="s">
        <v>15</v>
      </c>
      <c r="M447" s="19" t="s">
        <v>16</v>
      </c>
      <c r="N447" s="20" t="s">
        <v>17</v>
      </c>
    </row>
    <row r="448" spans="1:14" x14ac:dyDescent="0.25">
      <c r="A448" s="15" t="s">
        <v>941</v>
      </c>
      <c r="B448" s="15" t="s">
        <v>942</v>
      </c>
      <c r="C448" s="15" t="s">
        <v>30</v>
      </c>
      <c r="D448" s="15" t="s">
        <v>21</v>
      </c>
      <c r="E448" s="15" t="s">
        <v>12</v>
      </c>
      <c r="F448" s="15" t="s">
        <v>13</v>
      </c>
      <c r="G448" s="15" t="s">
        <v>23</v>
      </c>
      <c r="H448" s="15">
        <v>55</v>
      </c>
      <c r="I448" s="16">
        <v>37456</v>
      </c>
      <c r="J448" s="17">
        <v>77396</v>
      </c>
      <c r="K448" s="18">
        <v>0</v>
      </c>
      <c r="L448" s="15" t="s">
        <v>7</v>
      </c>
      <c r="M448" s="15" t="s">
        <v>43</v>
      </c>
      <c r="N448" s="16" t="s">
        <v>17</v>
      </c>
    </row>
    <row r="449" spans="1:14" x14ac:dyDescent="0.25">
      <c r="A449" s="19" t="s">
        <v>943</v>
      </c>
      <c r="B449" s="19" t="s">
        <v>944</v>
      </c>
      <c r="C449" s="19" t="s">
        <v>30</v>
      </c>
      <c r="D449" s="19" t="s">
        <v>21</v>
      </c>
      <c r="E449" s="19" t="s">
        <v>22</v>
      </c>
      <c r="F449" s="19" t="s">
        <v>5</v>
      </c>
      <c r="G449" s="19" t="s">
        <v>14</v>
      </c>
      <c r="H449" s="19">
        <v>63</v>
      </c>
      <c r="I449" s="20">
        <v>36525</v>
      </c>
      <c r="J449" s="21">
        <v>89523</v>
      </c>
      <c r="K449" s="22">
        <v>0</v>
      </c>
      <c r="L449" s="19" t="s">
        <v>7</v>
      </c>
      <c r="M449" s="19" t="s">
        <v>31</v>
      </c>
      <c r="N449" s="20" t="s">
        <v>17</v>
      </c>
    </row>
    <row r="450" spans="1:14" x14ac:dyDescent="0.25">
      <c r="A450" s="15" t="s">
        <v>945</v>
      </c>
      <c r="B450" s="15" t="s">
        <v>946</v>
      </c>
      <c r="C450" s="15" t="s">
        <v>194</v>
      </c>
      <c r="D450" s="15" t="s">
        <v>3</v>
      </c>
      <c r="E450" s="15" t="s">
        <v>36</v>
      </c>
      <c r="F450" s="15" t="s">
        <v>5</v>
      </c>
      <c r="G450" s="15" t="s">
        <v>14</v>
      </c>
      <c r="H450" s="15">
        <v>53</v>
      </c>
      <c r="I450" s="16">
        <v>40744</v>
      </c>
      <c r="J450" s="17">
        <v>86173</v>
      </c>
      <c r="K450" s="18">
        <v>0</v>
      </c>
      <c r="L450" s="15" t="s">
        <v>15</v>
      </c>
      <c r="M450" s="15" t="s">
        <v>16</v>
      </c>
      <c r="N450" s="16" t="s">
        <v>17</v>
      </c>
    </row>
    <row r="451" spans="1:14" x14ac:dyDescent="0.25">
      <c r="A451" s="19" t="s">
        <v>947</v>
      </c>
      <c r="B451" s="19" t="s">
        <v>948</v>
      </c>
      <c r="C451" s="19" t="s">
        <v>66</v>
      </c>
      <c r="D451" s="19" t="s">
        <v>35</v>
      </c>
      <c r="E451" s="19" t="s">
        <v>12</v>
      </c>
      <c r="F451" s="19" t="s">
        <v>5</v>
      </c>
      <c r="G451" s="19" t="s">
        <v>6</v>
      </c>
      <c r="H451" s="19">
        <v>54</v>
      </c>
      <c r="I451" s="20">
        <v>36757</v>
      </c>
      <c r="J451" s="21">
        <v>222224</v>
      </c>
      <c r="K451" s="22">
        <v>0.38</v>
      </c>
      <c r="L451" s="19" t="s">
        <v>7</v>
      </c>
      <c r="M451" s="19" t="s">
        <v>75</v>
      </c>
      <c r="N451" s="20" t="s">
        <v>17</v>
      </c>
    </row>
    <row r="452" spans="1:14" x14ac:dyDescent="0.25">
      <c r="A452" s="15" t="s">
        <v>949</v>
      </c>
      <c r="B452" s="15" t="s">
        <v>950</v>
      </c>
      <c r="C452" s="15" t="s">
        <v>2</v>
      </c>
      <c r="D452" s="15" t="s">
        <v>21</v>
      </c>
      <c r="E452" s="15" t="s">
        <v>4</v>
      </c>
      <c r="F452" s="15" t="s">
        <v>13</v>
      </c>
      <c r="G452" s="15" t="s">
        <v>14</v>
      </c>
      <c r="H452" s="15">
        <v>43</v>
      </c>
      <c r="I452" s="16">
        <v>44303</v>
      </c>
      <c r="J452" s="17">
        <v>146140</v>
      </c>
      <c r="K452" s="18">
        <v>0.15</v>
      </c>
      <c r="L452" s="15" t="s">
        <v>7</v>
      </c>
      <c r="M452" s="15" t="s">
        <v>8</v>
      </c>
      <c r="N452" s="16" t="s">
        <v>17</v>
      </c>
    </row>
    <row r="453" spans="1:14" x14ac:dyDescent="0.25">
      <c r="A453" s="19" t="s">
        <v>951</v>
      </c>
      <c r="B453" s="19" t="s">
        <v>952</v>
      </c>
      <c r="C453" s="19" t="s">
        <v>101</v>
      </c>
      <c r="D453" s="19" t="s">
        <v>56</v>
      </c>
      <c r="E453" s="19" t="s">
        <v>22</v>
      </c>
      <c r="F453" s="19" t="s">
        <v>5</v>
      </c>
      <c r="G453" s="19" t="s">
        <v>23</v>
      </c>
      <c r="H453" s="19">
        <v>64</v>
      </c>
      <c r="I453" s="20">
        <v>34505</v>
      </c>
      <c r="J453" s="21">
        <v>109456</v>
      </c>
      <c r="K453" s="22">
        <v>0.1</v>
      </c>
      <c r="L453" s="19" t="s">
        <v>7</v>
      </c>
      <c r="M453" s="19" t="s">
        <v>24</v>
      </c>
      <c r="N453" s="20" t="s">
        <v>17</v>
      </c>
    </row>
    <row r="454" spans="1:14" x14ac:dyDescent="0.25">
      <c r="A454" s="15" t="s">
        <v>953</v>
      </c>
      <c r="B454" s="15" t="s">
        <v>954</v>
      </c>
      <c r="C454" s="15" t="s">
        <v>20</v>
      </c>
      <c r="D454" s="15" t="s">
        <v>21</v>
      </c>
      <c r="E454" s="15" t="s">
        <v>4</v>
      </c>
      <c r="F454" s="15" t="s">
        <v>5</v>
      </c>
      <c r="G454" s="15" t="s">
        <v>72</v>
      </c>
      <c r="H454" s="15">
        <v>65</v>
      </c>
      <c r="I454" s="16">
        <v>39728</v>
      </c>
      <c r="J454" s="17">
        <v>170221</v>
      </c>
      <c r="K454" s="18">
        <v>0.15</v>
      </c>
      <c r="L454" s="15" t="s">
        <v>80</v>
      </c>
      <c r="M454" s="15" t="s">
        <v>81</v>
      </c>
      <c r="N454" s="16" t="s">
        <v>17</v>
      </c>
    </row>
    <row r="455" spans="1:14" x14ac:dyDescent="0.25">
      <c r="A455" s="19" t="s">
        <v>708</v>
      </c>
      <c r="B455" s="19" t="s">
        <v>955</v>
      </c>
      <c r="C455" s="19" t="s">
        <v>27</v>
      </c>
      <c r="D455" s="19" t="s">
        <v>3</v>
      </c>
      <c r="E455" s="19" t="s">
        <v>4</v>
      </c>
      <c r="F455" s="19" t="s">
        <v>5</v>
      </c>
      <c r="G455" s="19" t="s">
        <v>23</v>
      </c>
      <c r="H455" s="19">
        <v>42</v>
      </c>
      <c r="I455" s="20">
        <v>38777</v>
      </c>
      <c r="J455" s="21">
        <v>97433</v>
      </c>
      <c r="K455" s="22">
        <v>0.05</v>
      </c>
      <c r="L455" s="19" t="s">
        <v>7</v>
      </c>
      <c r="M455" s="19" t="s">
        <v>8</v>
      </c>
      <c r="N455" s="20">
        <v>42224</v>
      </c>
    </row>
    <row r="456" spans="1:14" x14ac:dyDescent="0.25">
      <c r="A456" s="15" t="s">
        <v>956</v>
      </c>
      <c r="B456" s="15" t="s">
        <v>957</v>
      </c>
      <c r="C456" s="15" t="s">
        <v>34</v>
      </c>
      <c r="D456" s="15" t="s">
        <v>35</v>
      </c>
      <c r="E456" s="15" t="s">
        <v>12</v>
      </c>
      <c r="F456" s="15" t="s">
        <v>13</v>
      </c>
      <c r="G456" s="15" t="s">
        <v>14</v>
      </c>
      <c r="H456" s="15">
        <v>35</v>
      </c>
      <c r="I456" s="16">
        <v>41516</v>
      </c>
      <c r="J456" s="17">
        <v>59646</v>
      </c>
      <c r="K456" s="18">
        <v>0</v>
      </c>
      <c r="L456" s="15" t="s">
        <v>15</v>
      </c>
      <c r="M456" s="15" t="s">
        <v>61</v>
      </c>
      <c r="N456" s="16" t="s">
        <v>17</v>
      </c>
    </row>
    <row r="457" spans="1:14" x14ac:dyDescent="0.25">
      <c r="A457" s="19" t="s">
        <v>958</v>
      </c>
      <c r="B457" s="19" t="s">
        <v>959</v>
      </c>
      <c r="C457" s="19" t="s">
        <v>20</v>
      </c>
      <c r="D457" s="19" t="s">
        <v>56</v>
      </c>
      <c r="E457" s="19" t="s">
        <v>22</v>
      </c>
      <c r="F457" s="19" t="s">
        <v>13</v>
      </c>
      <c r="G457" s="19" t="s">
        <v>14</v>
      </c>
      <c r="H457" s="19">
        <v>64</v>
      </c>
      <c r="I457" s="20">
        <v>34940</v>
      </c>
      <c r="J457" s="21">
        <v>158787</v>
      </c>
      <c r="K457" s="22">
        <v>0.18</v>
      </c>
      <c r="L457" s="19" t="s">
        <v>15</v>
      </c>
      <c r="M457" s="19" t="s">
        <v>121</v>
      </c>
      <c r="N457" s="20" t="s">
        <v>17</v>
      </c>
    </row>
    <row r="458" spans="1:14" x14ac:dyDescent="0.25">
      <c r="A458" s="15" t="s">
        <v>960</v>
      </c>
      <c r="B458" s="15" t="s">
        <v>961</v>
      </c>
      <c r="C458" s="15" t="s">
        <v>55</v>
      </c>
      <c r="D458" s="15" t="s">
        <v>56</v>
      </c>
      <c r="E458" s="15" t="s">
        <v>4</v>
      </c>
      <c r="F458" s="15" t="s">
        <v>13</v>
      </c>
      <c r="G458" s="15" t="s">
        <v>14</v>
      </c>
      <c r="H458" s="15">
        <v>55</v>
      </c>
      <c r="I458" s="16">
        <v>43219</v>
      </c>
      <c r="J458" s="17">
        <v>83378</v>
      </c>
      <c r="K458" s="18">
        <v>0</v>
      </c>
      <c r="L458" s="15" t="s">
        <v>15</v>
      </c>
      <c r="M458" s="15" t="s">
        <v>93</v>
      </c>
      <c r="N458" s="16" t="s">
        <v>17</v>
      </c>
    </row>
    <row r="459" spans="1:14" x14ac:dyDescent="0.25">
      <c r="A459" s="19" t="s">
        <v>962</v>
      </c>
      <c r="B459" s="19" t="s">
        <v>963</v>
      </c>
      <c r="C459" s="19" t="s">
        <v>30</v>
      </c>
      <c r="D459" s="19" t="s">
        <v>67</v>
      </c>
      <c r="E459" s="19" t="s">
        <v>36</v>
      </c>
      <c r="F459" s="19" t="s">
        <v>5</v>
      </c>
      <c r="G459" s="19" t="s">
        <v>72</v>
      </c>
      <c r="H459" s="19">
        <v>32</v>
      </c>
      <c r="I459" s="20">
        <v>41590</v>
      </c>
      <c r="J459" s="21">
        <v>88895</v>
      </c>
      <c r="K459" s="22">
        <v>0</v>
      </c>
      <c r="L459" s="19" t="s">
        <v>7</v>
      </c>
      <c r="M459" s="19" t="s">
        <v>24</v>
      </c>
      <c r="N459" s="20" t="s">
        <v>17</v>
      </c>
    </row>
    <row r="460" spans="1:14" x14ac:dyDescent="0.25">
      <c r="A460" s="15" t="s">
        <v>964</v>
      </c>
      <c r="B460" s="15" t="s">
        <v>965</v>
      </c>
      <c r="C460" s="15" t="s">
        <v>20</v>
      </c>
      <c r="D460" s="15" t="s">
        <v>67</v>
      </c>
      <c r="E460" s="15" t="s">
        <v>36</v>
      </c>
      <c r="F460" s="15" t="s">
        <v>13</v>
      </c>
      <c r="G460" s="15" t="s">
        <v>14</v>
      </c>
      <c r="H460" s="15">
        <v>45</v>
      </c>
      <c r="I460" s="16">
        <v>38332</v>
      </c>
      <c r="J460" s="17">
        <v>168846</v>
      </c>
      <c r="K460" s="18">
        <v>0.24</v>
      </c>
      <c r="L460" s="15" t="s">
        <v>15</v>
      </c>
      <c r="M460" s="15" t="s">
        <v>16</v>
      </c>
      <c r="N460" s="16" t="s">
        <v>17</v>
      </c>
    </row>
    <row r="461" spans="1:14" x14ac:dyDescent="0.25">
      <c r="A461" s="19" t="s">
        <v>966</v>
      </c>
      <c r="B461" s="19" t="s">
        <v>967</v>
      </c>
      <c r="C461" s="19" t="s">
        <v>171</v>
      </c>
      <c r="D461" s="19" t="s">
        <v>52</v>
      </c>
      <c r="E461" s="19" t="s">
        <v>4</v>
      </c>
      <c r="F461" s="19" t="s">
        <v>13</v>
      </c>
      <c r="G461" s="19" t="s">
        <v>14</v>
      </c>
      <c r="H461" s="19">
        <v>35</v>
      </c>
      <c r="I461" s="20">
        <v>40596</v>
      </c>
      <c r="J461" s="21">
        <v>43336</v>
      </c>
      <c r="K461" s="22">
        <v>0</v>
      </c>
      <c r="L461" s="19" t="s">
        <v>7</v>
      </c>
      <c r="M461" s="19" t="s">
        <v>47</v>
      </c>
      <c r="N461" s="20">
        <v>44024</v>
      </c>
    </row>
    <row r="462" spans="1:14" x14ac:dyDescent="0.25">
      <c r="A462" s="15" t="s">
        <v>968</v>
      </c>
      <c r="B462" s="15" t="s">
        <v>969</v>
      </c>
      <c r="C462" s="15" t="s">
        <v>2</v>
      </c>
      <c r="D462" s="15" t="s">
        <v>52</v>
      </c>
      <c r="E462" s="15" t="s">
        <v>36</v>
      </c>
      <c r="F462" s="15" t="s">
        <v>13</v>
      </c>
      <c r="G462" s="15" t="s">
        <v>72</v>
      </c>
      <c r="H462" s="15">
        <v>38</v>
      </c>
      <c r="I462" s="16">
        <v>40083</v>
      </c>
      <c r="J462" s="17">
        <v>127801</v>
      </c>
      <c r="K462" s="18">
        <v>0.15</v>
      </c>
      <c r="L462" s="15" t="s">
        <v>7</v>
      </c>
      <c r="M462" s="15" t="s">
        <v>31</v>
      </c>
      <c r="N462" s="16" t="s">
        <v>17</v>
      </c>
    </row>
    <row r="463" spans="1:14" x14ac:dyDescent="0.25">
      <c r="A463" s="19" t="s">
        <v>970</v>
      </c>
      <c r="B463" s="19" t="s">
        <v>971</v>
      </c>
      <c r="C463" s="19" t="s">
        <v>472</v>
      </c>
      <c r="D463" s="19" t="s">
        <v>3</v>
      </c>
      <c r="E463" s="19" t="s">
        <v>36</v>
      </c>
      <c r="F463" s="19" t="s">
        <v>13</v>
      </c>
      <c r="G463" s="19" t="s">
        <v>6</v>
      </c>
      <c r="H463" s="19">
        <v>54</v>
      </c>
      <c r="I463" s="20">
        <v>36617</v>
      </c>
      <c r="J463" s="21">
        <v>76352</v>
      </c>
      <c r="K463" s="22">
        <v>0</v>
      </c>
      <c r="L463" s="19" t="s">
        <v>7</v>
      </c>
      <c r="M463" s="19" t="s">
        <v>47</v>
      </c>
      <c r="N463" s="20" t="s">
        <v>17</v>
      </c>
    </row>
    <row r="464" spans="1:14" x14ac:dyDescent="0.25">
      <c r="A464" s="15" t="s">
        <v>972</v>
      </c>
      <c r="B464" s="15" t="s">
        <v>973</v>
      </c>
      <c r="C464" s="15" t="s">
        <v>66</v>
      </c>
      <c r="D464" s="15" t="s">
        <v>21</v>
      </c>
      <c r="E464" s="15" t="s">
        <v>36</v>
      </c>
      <c r="F464" s="15" t="s">
        <v>13</v>
      </c>
      <c r="G464" s="15" t="s">
        <v>23</v>
      </c>
      <c r="H464" s="15">
        <v>28</v>
      </c>
      <c r="I464" s="16">
        <v>43638</v>
      </c>
      <c r="J464" s="17">
        <v>250767</v>
      </c>
      <c r="K464" s="18">
        <v>0.38</v>
      </c>
      <c r="L464" s="15" t="s">
        <v>7</v>
      </c>
      <c r="M464" s="15" t="s">
        <v>8</v>
      </c>
      <c r="N464" s="16" t="s">
        <v>17</v>
      </c>
    </row>
    <row r="465" spans="1:14" x14ac:dyDescent="0.25">
      <c r="A465" s="19" t="s">
        <v>974</v>
      </c>
      <c r="B465" s="19" t="s">
        <v>975</v>
      </c>
      <c r="C465" s="19" t="s">
        <v>66</v>
      </c>
      <c r="D465" s="19" t="s">
        <v>67</v>
      </c>
      <c r="E465" s="19" t="s">
        <v>36</v>
      </c>
      <c r="F465" s="19" t="s">
        <v>13</v>
      </c>
      <c r="G465" s="19" t="s">
        <v>23</v>
      </c>
      <c r="H465" s="19">
        <v>26</v>
      </c>
      <c r="I465" s="20">
        <v>44101</v>
      </c>
      <c r="J465" s="21">
        <v>223055</v>
      </c>
      <c r="K465" s="22">
        <v>0.3</v>
      </c>
      <c r="L465" s="19" t="s">
        <v>7</v>
      </c>
      <c r="M465" s="19" t="s">
        <v>75</v>
      </c>
      <c r="N465" s="20" t="s">
        <v>17</v>
      </c>
    </row>
    <row r="466" spans="1:14" x14ac:dyDescent="0.25">
      <c r="A466" s="15" t="s">
        <v>976</v>
      </c>
      <c r="B466" s="15" t="s">
        <v>977</v>
      </c>
      <c r="C466" s="15" t="s">
        <v>20</v>
      </c>
      <c r="D466" s="15" t="s">
        <v>56</v>
      </c>
      <c r="E466" s="15" t="s">
        <v>36</v>
      </c>
      <c r="F466" s="15" t="s">
        <v>13</v>
      </c>
      <c r="G466" s="15" t="s">
        <v>72</v>
      </c>
      <c r="H466" s="15">
        <v>45</v>
      </c>
      <c r="I466" s="16">
        <v>39185</v>
      </c>
      <c r="J466" s="17">
        <v>189680</v>
      </c>
      <c r="K466" s="18">
        <v>0.23</v>
      </c>
      <c r="L466" s="15" t="s">
        <v>80</v>
      </c>
      <c r="M466" s="15" t="s">
        <v>205</v>
      </c>
      <c r="N466" s="16" t="s">
        <v>17</v>
      </c>
    </row>
    <row r="467" spans="1:14" x14ac:dyDescent="0.25">
      <c r="A467" s="19" t="s">
        <v>978</v>
      </c>
      <c r="B467" s="19" t="s">
        <v>979</v>
      </c>
      <c r="C467" s="19" t="s">
        <v>210</v>
      </c>
      <c r="D467" s="19" t="s">
        <v>56</v>
      </c>
      <c r="E467" s="19" t="s">
        <v>12</v>
      </c>
      <c r="F467" s="19" t="s">
        <v>13</v>
      </c>
      <c r="G467" s="19" t="s">
        <v>23</v>
      </c>
      <c r="H467" s="19">
        <v>57</v>
      </c>
      <c r="I467" s="20">
        <v>43299</v>
      </c>
      <c r="J467" s="21">
        <v>71167</v>
      </c>
      <c r="K467" s="22">
        <v>0</v>
      </c>
      <c r="L467" s="19" t="s">
        <v>7</v>
      </c>
      <c r="M467" s="19" t="s">
        <v>75</v>
      </c>
      <c r="N467" s="20" t="s">
        <v>17</v>
      </c>
    </row>
    <row r="468" spans="1:14" x14ac:dyDescent="0.25">
      <c r="A468" s="15" t="s">
        <v>980</v>
      </c>
      <c r="B468" s="15" t="s">
        <v>981</v>
      </c>
      <c r="C468" s="15" t="s">
        <v>11</v>
      </c>
      <c r="D468" s="15" t="s">
        <v>3</v>
      </c>
      <c r="E468" s="15" t="s">
        <v>22</v>
      </c>
      <c r="F468" s="15" t="s">
        <v>5</v>
      </c>
      <c r="G468" s="15" t="s">
        <v>23</v>
      </c>
      <c r="H468" s="15">
        <v>59</v>
      </c>
      <c r="I468" s="16">
        <v>40272</v>
      </c>
      <c r="J468" s="17">
        <v>76027</v>
      </c>
      <c r="K468" s="18">
        <v>0</v>
      </c>
      <c r="L468" s="15" t="s">
        <v>7</v>
      </c>
      <c r="M468" s="15" t="s">
        <v>8</v>
      </c>
      <c r="N468" s="16" t="s">
        <v>17</v>
      </c>
    </row>
    <row r="469" spans="1:14" x14ac:dyDescent="0.25">
      <c r="A469" s="19" t="s">
        <v>982</v>
      </c>
      <c r="B469" s="19" t="s">
        <v>983</v>
      </c>
      <c r="C469" s="19" t="s">
        <v>20</v>
      </c>
      <c r="D469" s="19" t="s">
        <v>56</v>
      </c>
      <c r="E469" s="19" t="s">
        <v>36</v>
      </c>
      <c r="F469" s="19" t="s">
        <v>13</v>
      </c>
      <c r="G469" s="19" t="s">
        <v>72</v>
      </c>
      <c r="H469" s="19">
        <v>48</v>
      </c>
      <c r="I469" s="20">
        <v>43809</v>
      </c>
      <c r="J469" s="21">
        <v>183113</v>
      </c>
      <c r="K469" s="22">
        <v>0.24</v>
      </c>
      <c r="L469" s="19" t="s">
        <v>80</v>
      </c>
      <c r="M469" s="19" t="s">
        <v>86</v>
      </c>
      <c r="N469" s="20" t="s">
        <v>17</v>
      </c>
    </row>
    <row r="470" spans="1:14" x14ac:dyDescent="0.25">
      <c r="A470" s="15" t="s">
        <v>984</v>
      </c>
      <c r="B470" s="15" t="s">
        <v>985</v>
      </c>
      <c r="C470" s="15" t="s">
        <v>111</v>
      </c>
      <c r="D470" s="15" t="s">
        <v>46</v>
      </c>
      <c r="E470" s="15" t="s">
        <v>12</v>
      </c>
      <c r="F470" s="15" t="s">
        <v>13</v>
      </c>
      <c r="G470" s="15" t="s">
        <v>6</v>
      </c>
      <c r="H470" s="15">
        <v>30</v>
      </c>
      <c r="I470" s="16">
        <v>44124</v>
      </c>
      <c r="J470" s="17">
        <v>67753</v>
      </c>
      <c r="K470" s="18">
        <v>0</v>
      </c>
      <c r="L470" s="15" t="s">
        <v>7</v>
      </c>
      <c r="M470" s="15" t="s">
        <v>31</v>
      </c>
      <c r="N470" s="16" t="s">
        <v>17</v>
      </c>
    </row>
    <row r="471" spans="1:14" x14ac:dyDescent="0.25">
      <c r="A471" s="19" t="s">
        <v>986</v>
      </c>
      <c r="B471" s="19" t="s">
        <v>987</v>
      </c>
      <c r="C471" s="19" t="s">
        <v>27</v>
      </c>
      <c r="D471" s="19" t="s">
        <v>3</v>
      </c>
      <c r="E471" s="19" t="s">
        <v>36</v>
      </c>
      <c r="F471" s="19" t="s">
        <v>13</v>
      </c>
      <c r="G471" s="19" t="s">
        <v>6</v>
      </c>
      <c r="H471" s="19">
        <v>31</v>
      </c>
      <c r="I471" s="20">
        <v>42656</v>
      </c>
      <c r="J471" s="21">
        <v>63744</v>
      </c>
      <c r="K471" s="22">
        <v>0.08</v>
      </c>
      <c r="L471" s="19" t="s">
        <v>7</v>
      </c>
      <c r="M471" s="19" t="s">
        <v>47</v>
      </c>
      <c r="N471" s="20" t="s">
        <v>17</v>
      </c>
    </row>
    <row r="472" spans="1:14" x14ac:dyDescent="0.25">
      <c r="A472" s="15" t="s">
        <v>328</v>
      </c>
      <c r="B472" s="15" t="s">
        <v>988</v>
      </c>
      <c r="C472" s="15" t="s">
        <v>96</v>
      </c>
      <c r="D472" s="15" t="s">
        <v>56</v>
      </c>
      <c r="E472" s="15" t="s">
        <v>12</v>
      </c>
      <c r="F472" s="15" t="s">
        <v>5</v>
      </c>
      <c r="G472" s="15" t="s">
        <v>14</v>
      </c>
      <c r="H472" s="15">
        <v>50</v>
      </c>
      <c r="I472" s="16">
        <v>37446</v>
      </c>
      <c r="J472" s="17">
        <v>92209</v>
      </c>
      <c r="K472" s="18">
        <v>0</v>
      </c>
      <c r="L472" s="15" t="s">
        <v>15</v>
      </c>
      <c r="M472" s="15" t="s">
        <v>61</v>
      </c>
      <c r="N472" s="16" t="s">
        <v>17</v>
      </c>
    </row>
    <row r="473" spans="1:14" x14ac:dyDescent="0.25">
      <c r="A473" s="19" t="s">
        <v>989</v>
      </c>
      <c r="B473" s="19" t="s">
        <v>990</v>
      </c>
      <c r="C473" s="19" t="s">
        <v>2</v>
      </c>
      <c r="D473" s="19" t="s">
        <v>35</v>
      </c>
      <c r="E473" s="19" t="s">
        <v>36</v>
      </c>
      <c r="F473" s="19" t="s">
        <v>13</v>
      </c>
      <c r="G473" s="19" t="s">
        <v>6</v>
      </c>
      <c r="H473" s="19">
        <v>51</v>
      </c>
      <c r="I473" s="20">
        <v>36770</v>
      </c>
      <c r="J473" s="21">
        <v>157487</v>
      </c>
      <c r="K473" s="22">
        <v>0.12</v>
      </c>
      <c r="L473" s="19" t="s">
        <v>7</v>
      </c>
      <c r="M473" s="19" t="s">
        <v>31</v>
      </c>
      <c r="N473" s="20" t="s">
        <v>17</v>
      </c>
    </row>
    <row r="474" spans="1:14" x14ac:dyDescent="0.25">
      <c r="A474" s="15" t="s">
        <v>991</v>
      </c>
      <c r="B474" s="15" t="s">
        <v>992</v>
      </c>
      <c r="C474" s="15" t="s">
        <v>30</v>
      </c>
      <c r="D474" s="15" t="s">
        <v>67</v>
      </c>
      <c r="E474" s="15" t="s">
        <v>4</v>
      </c>
      <c r="F474" s="15" t="s">
        <v>13</v>
      </c>
      <c r="G474" s="15" t="s">
        <v>72</v>
      </c>
      <c r="H474" s="15">
        <v>42</v>
      </c>
      <c r="I474" s="16">
        <v>42101</v>
      </c>
      <c r="J474" s="17">
        <v>99697</v>
      </c>
      <c r="K474" s="18">
        <v>0</v>
      </c>
      <c r="L474" s="15" t="s">
        <v>80</v>
      </c>
      <c r="M474" s="15" t="s">
        <v>86</v>
      </c>
      <c r="N474" s="16" t="s">
        <v>17</v>
      </c>
    </row>
    <row r="475" spans="1:14" x14ac:dyDescent="0.25">
      <c r="A475" s="19" t="s">
        <v>993</v>
      </c>
      <c r="B475" s="19" t="s">
        <v>994</v>
      </c>
      <c r="C475" s="19" t="s">
        <v>472</v>
      </c>
      <c r="D475" s="19" t="s">
        <v>3</v>
      </c>
      <c r="E475" s="19" t="s">
        <v>4</v>
      </c>
      <c r="F475" s="19" t="s">
        <v>13</v>
      </c>
      <c r="G475" s="19" t="s">
        <v>14</v>
      </c>
      <c r="H475" s="19">
        <v>45</v>
      </c>
      <c r="I475" s="20">
        <v>40235</v>
      </c>
      <c r="J475" s="21">
        <v>90770</v>
      </c>
      <c r="K475" s="22">
        <v>0</v>
      </c>
      <c r="L475" s="19" t="s">
        <v>7</v>
      </c>
      <c r="M475" s="19" t="s">
        <v>75</v>
      </c>
      <c r="N475" s="20" t="s">
        <v>17</v>
      </c>
    </row>
    <row r="476" spans="1:14" x14ac:dyDescent="0.25">
      <c r="A476" s="15" t="s">
        <v>995</v>
      </c>
      <c r="B476" s="15" t="s">
        <v>996</v>
      </c>
      <c r="C476" s="15" t="s">
        <v>42</v>
      </c>
      <c r="D476" s="15" t="s">
        <v>35</v>
      </c>
      <c r="E476" s="15" t="s">
        <v>22</v>
      </c>
      <c r="F476" s="15" t="s">
        <v>5</v>
      </c>
      <c r="G476" s="15" t="s">
        <v>14</v>
      </c>
      <c r="H476" s="15">
        <v>64</v>
      </c>
      <c r="I476" s="16">
        <v>38380</v>
      </c>
      <c r="J476" s="17">
        <v>55369</v>
      </c>
      <c r="K476" s="18">
        <v>0</v>
      </c>
      <c r="L476" s="15" t="s">
        <v>7</v>
      </c>
      <c r="M476" s="15" t="s">
        <v>31</v>
      </c>
      <c r="N476" s="16" t="s">
        <v>17</v>
      </c>
    </row>
    <row r="477" spans="1:14" x14ac:dyDescent="0.25">
      <c r="A477" s="19" t="s">
        <v>997</v>
      </c>
      <c r="B477" s="19" t="s">
        <v>998</v>
      </c>
      <c r="C477" s="19" t="s">
        <v>162</v>
      </c>
      <c r="D477" s="19" t="s">
        <v>56</v>
      </c>
      <c r="E477" s="19" t="s">
        <v>22</v>
      </c>
      <c r="F477" s="19" t="s">
        <v>5</v>
      </c>
      <c r="G477" s="19" t="s">
        <v>72</v>
      </c>
      <c r="H477" s="19">
        <v>59</v>
      </c>
      <c r="I477" s="20">
        <v>41898</v>
      </c>
      <c r="J477" s="21">
        <v>69578</v>
      </c>
      <c r="K477" s="22">
        <v>0</v>
      </c>
      <c r="L477" s="19" t="s">
        <v>80</v>
      </c>
      <c r="M477" s="19" t="s">
        <v>86</v>
      </c>
      <c r="N477" s="20" t="s">
        <v>17</v>
      </c>
    </row>
    <row r="478" spans="1:14" x14ac:dyDescent="0.25">
      <c r="A478" s="15" t="s">
        <v>999</v>
      </c>
      <c r="B478" s="15" t="s">
        <v>1000</v>
      </c>
      <c r="C478" s="15" t="s">
        <v>20</v>
      </c>
      <c r="D478" s="15" t="s">
        <v>46</v>
      </c>
      <c r="E478" s="15" t="s">
        <v>22</v>
      </c>
      <c r="F478" s="15" t="s">
        <v>13</v>
      </c>
      <c r="G478" s="15" t="s">
        <v>23</v>
      </c>
      <c r="H478" s="15">
        <v>41</v>
      </c>
      <c r="I478" s="16">
        <v>41429</v>
      </c>
      <c r="J478" s="17">
        <v>167526</v>
      </c>
      <c r="K478" s="18">
        <v>0.26</v>
      </c>
      <c r="L478" s="15" t="s">
        <v>7</v>
      </c>
      <c r="M478" s="15" t="s">
        <v>43</v>
      </c>
      <c r="N478" s="16" t="s">
        <v>17</v>
      </c>
    </row>
    <row r="479" spans="1:14" x14ac:dyDescent="0.25">
      <c r="A479" s="19" t="s">
        <v>1001</v>
      </c>
      <c r="B479" s="19" t="s">
        <v>1002</v>
      </c>
      <c r="C479" s="19" t="s">
        <v>162</v>
      </c>
      <c r="D479" s="19" t="s">
        <v>56</v>
      </c>
      <c r="E479" s="19" t="s">
        <v>22</v>
      </c>
      <c r="F479" s="19" t="s">
        <v>5</v>
      </c>
      <c r="G479" s="19" t="s">
        <v>72</v>
      </c>
      <c r="H479" s="19">
        <v>42</v>
      </c>
      <c r="I479" s="20">
        <v>44232</v>
      </c>
      <c r="J479" s="21">
        <v>65507</v>
      </c>
      <c r="K479" s="22">
        <v>0</v>
      </c>
      <c r="L479" s="19" t="s">
        <v>80</v>
      </c>
      <c r="M479" s="19" t="s">
        <v>81</v>
      </c>
      <c r="N479" s="20" t="s">
        <v>17</v>
      </c>
    </row>
    <row r="480" spans="1:14" x14ac:dyDescent="0.25">
      <c r="A480" s="15" t="s">
        <v>1003</v>
      </c>
      <c r="B480" s="15" t="s">
        <v>1004</v>
      </c>
      <c r="C480" s="15" t="s">
        <v>39</v>
      </c>
      <c r="D480" s="15" t="s">
        <v>21</v>
      </c>
      <c r="E480" s="15" t="s">
        <v>4</v>
      </c>
      <c r="F480" s="15" t="s">
        <v>13</v>
      </c>
      <c r="G480" s="15" t="s">
        <v>72</v>
      </c>
      <c r="H480" s="15">
        <v>54</v>
      </c>
      <c r="I480" s="16">
        <v>35913</v>
      </c>
      <c r="J480" s="17">
        <v>108268</v>
      </c>
      <c r="K480" s="18">
        <v>0.09</v>
      </c>
      <c r="L480" s="15" t="s">
        <v>80</v>
      </c>
      <c r="M480" s="15" t="s">
        <v>205</v>
      </c>
      <c r="N480" s="16">
        <v>38122</v>
      </c>
    </row>
    <row r="481" spans="1:14" x14ac:dyDescent="0.25">
      <c r="A481" s="19" t="s">
        <v>1005</v>
      </c>
      <c r="B481" s="19" t="s">
        <v>1006</v>
      </c>
      <c r="C481" s="19" t="s">
        <v>11</v>
      </c>
      <c r="D481" s="19" t="s">
        <v>3</v>
      </c>
      <c r="E481" s="19" t="s">
        <v>4</v>
      </c>
      <c r="F481" s="19" t="s">
        <v>13</v>
      </c>
      <c r="G481" s="19" t="s">
        <v>14</v>
      </c>
      <c r="H481" s="19">
        <v>37</v>
      </c>
      <c r="I481" s="20">
        <v>42405</v>
      </c>
      <c r="J481" s="21">
        <v>80055</v>
      </c>
      <c r="K481" s="22">
        <v>0</v>
      </c>
      <c r="L481" s="19" t="s">
        <v>15</v>
      </c>
      <c r="M481" s="19" t="s">
        <v>93</v>
      </c>
      <c r="N481" s="20" t="s">
        <v>17</v>
      </c>
    </row>
    <row r="482" spans="1:14" x14ac:dyDescent="0.25">
      <c r="A482" s="15" t="s">
        <v>1007</v>
      </c>
      <c r="B482" s="15" t="s">
        <v>1008</v>
      </c>
      <c r="C482" s="15" t="s">
        <v>30</v>
      </c>
      <c r="D482" s="15" t="s">
        <v>35</v>
      </c>
      <c r="E482" s="15" t="s">
        <v>4</v>
      </c>
      <c r="F482" s="15" t="s">
        <v>13</v>
      </c>
      <c r="G482" s="15" t="s">
        <v>72</v>
      </c>
      <c r="H482" s="15">
        <v>58</v>
      </c>
      <c r="I482" s="16">
        <v>39930</v>
      </c>
      <c r="J482" s="17">
        <v>76802</v>
      </c>
      <c r="K482" s="18">
        <v>0</v>
      </c>
      <c r="L482" s="15" t="s">
        <v>80</v>
      </c>
      <c r="M482" s="15" t="s">
        <v>81</v>
      </c>
      <c r="N482" s="16" t="s">
        <v>17</v>
      </c>
    </row>
    <row r="483" spans="1:14" x14ac:dyDescent="0.25">
      <c r="A483" s="19" t="s">
        <v>1009</v>
      </c>
      <c r="B483" s="19" t="s">
        <v>1010</v>
      </c>
      <c r="C483" s="19" t="s">
        <v>66</v>
      </c>
      <c r="D483" s="19" t="s">
        <v>35</v>
      </c>
      <c r="E483" s="19" t="s">
        <v>22</v>
      </c>
      <c r="F483" s="19" t="s">
        <v>13</v>
      </c>
      <c r="G483" s="19" t="s">
        <v>14</v>
      </c>
      <c r="H483" s="19">
        <v>47</v>
      </c>
      <c r="I483" s="20">
        <v>42696</v>
      </c>
      <c r="J483" s="21">
        <v>253249</v>
      </c>
      <c r="K483" s="22">
        <v>0.31</v>
      </c>
      <c r="L483" s="19" t="s">
        <v>7</v>
      </c>
      <c r="M483" s="19" t="s">
        <v>47</v>
      </c>
      <c r="N483" s="20" t="s">
        <v>17</v>
      </c>
    </row>
    <row r="484" spans="1:14" x14ac:dyDescent="0.25">
      <c r="A484" s="15" t="s">
        <v>141</v>
      </c>
      <c r="B484" s="15" t="s">
        <v>1011</v>
      </c>
      <c r="C484" s="15" t="s">
        <v>130</v>
      </c>
      <c r="D484" s="15" t="s">
        <v>52</v>
      </c>
      <c r="E484" s="15" t="s">
        <v>4</v>
      </c>
      <c r="F484" s="15" t="s">
        <v>5</v>
      </c>
      <c r="G484" s="15" t="s">
        <v>14</v>
      </c>
      <c r="H484" s="15">
        <v>60</v>
      </c>
      <c r="I484" s="16">
        <v>38667</v>
      </c>
      <c r="J484" s="17">
        <v>78388</v>
      </c>
      <c r="K484" s="18">
        <v>0</v>
      </c>
      <c r="L484" s="15" t="s">
        <v>15</v>
      </c>
      <c r="M484" s="15" t="s">
        <v>16</v>
      </c>
      <c r="N484" s="16" t="s">
        <v>17</v>
      </c>
    </row>
    <row r="485" spans="1:14" x14ac:dyDescent="0.25">
      <c r="A485" s="19" t="s">
        <v>527</v>
      </c>
      <c r="B485" s="19" t="s">
        <v>1012</v>
      </c>
      <c r="C485" s="19" t="s">
        <v>66</v>
      </c>
      <c r="D485" s="19" t="s">
        <v>3</v>
      </c>
      <c r="E485" s="19" t="s">
        <v>36</v>
      </c>
      <c r="F485" s="19" t="s">
        <v>13</v>
      </c>
      <c r="G485" s="19" t="s">
        <v>23</v>
      </c>
      <c r="H485" s="19">
        <v>38</v>
      </c>
      <c r="I485" s="20">
        <v>42543</v>
      </c>
      <c r="J485" s="21">
        <v>249870</v>
      </c>
      <c r="K485" s="22">
        <v>0.34</v>
      </c>
      <c r="L485" s="19" t="s">
        <v>7</v>
      </c>
      <c r="M485" s="19" t="s">
        <v>24</v>
      </c>
      <c r="N485" s="20" t="s">
        <v>17</v>
      </c>
    </row>
    <row r="486" spans="1:14" x14ac:dyDescent="0.25">
      <c r="A486" s="15" t="s">
        <v>729</v>
      </c>
      <c r="B486" s="15" t="s">
        <v>1013</v>
      </c>
      <c r="C486" s="15" t="s">
        <v>2</v>
      </c>
      <c r="D486" s="15" t="s">
        <v>67</v>
      </c>
      <c r="E486" s="15" t="s">
        <v>12</v>
      </c>
      <c r="F486" s="15" t="s">
        <v>13</v>
      </c>
      <c r="G486" s="15" t="s">
        <v>14</v>
      </c>
      <c r="H486" s="15">
        <v>63</v>
      </c>
      <c r="I486" s="16">
        <v>42064</v>
      </c>
      <c r="J486" s="17">
        <v>148321</v>
      </c>
      <c r="K486" s="18">
        <v>0.15</v>
      </c>
      <c r="L486" s="15" t="s">
        <v>15</v>
      </c>
      <c r="M486" s="15" t="s">
        <v>93</v>
      </c>
      <c r="N486" s="16" t="s">
        <v>17</v>
      </c>
    </row>
    <row r="487" spans="1:14" x14ac:dyDescent="0.25">
      <c r="A487" s="19" t="s">
        <v>1014</v>
      </c>
      <c r="B487" s="19" t="s">
        <v>1015</v>
      </c>
      <c r="C487" s="19" t="s">
        <v>449</v>
      </c>
      <c r="D487" s="19" t="s">
        <v>3</v>
      </c>
      <c r="E487" s="19" t="s">
        <v>36</v>
      </c>
      <c r="F487" s="19" t="s">
        <v>5</v>
      </c>
      <c r="G487" s="19" t="s">
        <v>14</v>
      </c>
      <c r="H487" s="19">
        <v>60</v>
      </c>
      <c r="I487" s="20">
        <v>38027</v>
      </c>
      <c r="J487" s="21">
        <v>90258</v>
      </c>
      <c r="K487" s="22">
        <v>0</v>
      </c>
      <c r="L487" s="19" t="s">
        <v>15</v>
      </c>
      <c r="M487" s="19" t="s">
        <v>16</v>
      </c>
      <c r="N487" s="20" t="s">
        <v>17</v>
      </c>
    </row>
    <row r="488" spans="1:14" x14ac:dyDescent="0.25">
      <c r="A488" s="15" t="s">
        <v>1016</v>
      </c>
      <c r="B488" s="15" t="s">
        <v>1017</v>
      </c>
      <c r="C488" s="15" t="s">
        <v>286</v>
      </c>
      <c r="D488" s="15" t="s">
        <v>3</v>
      </c>
      <c r="E488" s="15" t="s">
        <v>12</v>
      </c>
      <c r="F488" s="15" t="s">
        <v>5</v>
      </c>
      <c r="G488" s="15" t="s">
        <v>6</v>
      </c>
      <c r="H488" s="15">
        <v>42</v>
      </c>
      <c r="I488" s="16">
        <v>40593</v>
      </c>
      <c r="J488" s="17">
        <v>72486</v>
      </c>
      <c r="K488" s="18">
        <v>0</v>
      </c>
      <c r="L488" s="15" t="s">
        <v>7</v>
      </c>
      <c r="M488" s="15" t="s">
        <v>8</v>
      </c>
      <c r="N488" s="16" t="s">
        <v>17</v>
      </c>
    </row>
    <row r="489" spans="1:14" x14ac:dyDescent="0.25">
      <c r="A489" s="19" t="s">
        <v>1018</v>
      </c>
      <c r="B489" s="19" t="s">
        <v>1019</v>
      </c>
      <c r="C489" s="19" t="s">
        <v>30</v>
      </c>
      <c r="D489" s="19" t="s">
        <v>21</v>
      </c>
      <c r="E489" s="19" t="s">
        <v>36</v>
      </c>
      <c r="F489" s="19" t="s">
        <v>13</v>
      </c>
      <c r="G489" s="19" t="s">
        <v>72</v>
      </c>
      <c r="H489" s="19">
        <v>34</v>
      </c>
      <c r="I489" s="20">
        <v>41886</v>
      </c>
      <c r="J489" s="21">
        <v>95499</v>
      </c>
      <c r="K489" s="22">
        <v>0</v>
      </c>
      <c r="L489" s="19" t="s">
        <v>80</v>
      </c>
      <c r="M489" s="19" t="s">
        <v>205</v>
      </c>
      <c r="N489" s="20">
        <v>42958</v>
      </c>
    </row>
    <row r="490" spans="1:14" x14ac:dyDescent="0.25">
      <c r="A490" s="15" t="s">
        <v>1020</v>
      </c>
      <c r="B490" s="15" t="s">
        <v>1021</v>
      </c>
      <c r="C490" s="15" t="s">
        <v>30</v>
      </c>
      <c r="D490" s="15" t="s">
        <v>46</v>
      </c>
      <c r="E490" s="15" t="s">
        <v>4</v>
      </c>
      <c r="F490" s="15" t="s">
        <v>5</v>
      </c>
      <c r="G490" s="15" t="s">
        <v>72</v>
      </c>
      <c r="H490" s="15">
        <v>53</v>
      </c>
      <c r="I490" s="16">
        <v>38344</v>
      </c>
      <c r="J490" s="17">
        <v>90212</v>
      </c>
      <c r="K490" s="18">
        <v>0</v>
      </c>
      <c r="L490" s="15" t="s">
        <v>80</v>
      </c>
      <c r="M490" s="15" t="s">
        <v>205</v>
      </c>
      <c r="N490" s="16" t="s">
        <v>17</v>
      </c>
    </row>
    <row r="491" spans="1:14" x14ac:dyDescent="0.25">
      <c r="A491" s="19" t="s">
        <v>1022</v>
      </c>
      <c r="B491" s="19" t="s">
        <v>1023</v>
      </c>
      <c r="C491" s="19" t="s">
        <v>66</v>
      </c>
      <c r="D491" s="19" t="s">
        <v>67</v>
      </c>
      <c r="E491" s="19" t="s">
        <v>4</v>
      </c>
      <c r="F491" s="19" t="s">
        <v>13</v>
      </c>
      <c r="G491" s="19" t="s">
        <v>14</v>
      </c>
      <c r="H491" s="19">
        <v>39</v>
      </c>
      <c r="I491" s="20">
        <v>43804</v>
      </c>
      <c r="J491" s="21">
        <v>254057</v>
      </c>
      <c r="K491" s="22">
        <v>0.39</v>
      </c>
      <c r="L491" s="19" t="s">
        <v>15</v>
      </c>
      <c r="M491" s="19" t="s">
        <v>61</v>
      </c>
      <c r="N491" s="20" t="s">
        <v>17</v>
      </c>
    </row>
    <row r="492" spans="1:14" x14ac:dyDescent="0.25">
      <c r="A492" s="15" t="s">
        <v>1024</v>
      </c>
      <c r="B492" s="15" t="s">
        <v>1025</v>
      </c>
      <c r="C492" s="15" t="s">
        <v>171</v>
      </c>
      <c r="D492" s="15" t="s">
        <v>52</v>
      </c>
      <c r="E492" s="15" t="s">
        <v>12</v>
      </c>
      <c r="F492" s="15" t="s">
        <v>5</v>
      </c>
      <c r="G492" s="15" t="s">
        <v>72</v>
      </c>
      <c r="H492" s="15">
        <v>58</v>
      </c>
      <c r="I492" s="16">
        <v>40463</v>
      </c>
      <c r="J492" s="17">
        <v>43001</v>
      </c>
      <c r="K492" s="18">
        <v>0</v>
      </c>
      <c r="L492" s="15" t="s">
        <v>7</v>
      </c>
      <c r="M492" s="15" t="s">
        <v>47</v>
      </c>
      <c r="N492" s="16" t="s">
        <v>17</v>
      </c>
    </row>
    <row r="493" spans="1:14" x14ac:dyDescent="0.25">
      <c r="A493" s="19" t="s">
        <v>186</v>
      </c>
      <c r="B493" s="19" t="s">
        <v>1026</v>
      </c>
      <c r="C493" s="19" t="s">
        <v>27</v>
      </c>
      <c r="D493" s="19" t="s">
        <v>3</v>
      </c>
      <c r="E493" s="19" t="s">
        <v>12</v>
      </c>
      <c r="F493" s="19" t="s">
        <v>13</v>
      </c>
      <c r="G493" s="19" t="s">
        <v>72</v>
      </c>
      <c r="H493" s="19">
        <v>60</v>
      </c>
      <c r="I493" s="20">
        <v>36010</v>
      </c>
      <c r="J493" s="21">
        <v>85120</v>
      </c>
      <c r="K493" s="22">
        <v>0.09</v>
      </c>
      <c r="L493" s="19" t="s">
        <v>7</v>
      </c>
      <c r="M493" s="19" t="s">
        <v>8</v>
      </c>
      <c r="N493" s="20" t="s">
        <v>17</v>
      </c>
    </row>
    <row r="494" spans="1:14" x14ac:dyDescent="0.25">
      <c r="A494" s="15" t="s">
        <v>1027</v>
      </c>
      <c r="B494" s="15" t="s">
        <v>1028</v>
      </c>
      <c r="C494" s="15" t="s">
        <v>171</v>
      </c>
      <c r="D494" s="15" t="s">
        <v>52</v>
      </c>
      <c r="E494" s="15" t="s">
        <v>12</v>
      </c>
      <c r="F494" s="15" t="s">
        <v>13</v>
      </c>
      <c r="G494" s="15" t="s">
        <v>72</v>
      </c>
      <c r="H494" s="15">
        <v>34</v>
      </c>
      <c r="I494" s="16">
        <v>42219</v>
      </c>
      <c r="J494" s="17">
        <v>52200</v>
      </c>
      <c r="K494" s="18">
        <v>0</v>
      </c>
      <c r="L494" s="15" t="s">
        <v>7</v>
      </c>
      <c r="M494" s="15" t="s">
        <v>75</v>
      </c>
      <c r="N494" s="16" t="s">
        <v>17</v>
      </c>
    </row>
    <row r="495" spans="1:14" x14ac:dyDescent="0.25">
      <c r="A495" s="19" t="s">
        <v>1029</v>
      </c>
      <c r="B495" s="19" t="s">
        <v>1030</v>
      </c>
      <c r="C495" s="19" t="s">
        <v>2</v>
      </c>
      <c r="D495" s="19" t="s">
        <v>52</v>
      </c>
      <c r="E495" s="19" t="s">
        <v>36</v>
      </c>
      <c r="F495" s="19" t="s">
        <v>5</v>
      </c>
      <c r="G495" s="19" t="s">
        <v>23</v>
      </c>
      <c r="H495" s="19">
        <v>60</v>
      </c>
      <c r="I495" s="20">
        <v>39739</v>
      </c>
      <c r="J495" s="21">
        <v>150855</v>
      </c>
      <c r="K495" s="22">
        <v>0.11</v>
      </c>
      <c r="L495" s="19" t="s">
        <v>7</v>
      </c>
      <c r="M495" s="19" t="s">
        <v>31</v>
      </c>
      <c r="N495" s="20" t="s">
        <v>17</v>
      </c>
    </row>
    <row r="496" spans="1:14" x14ac:dyDescent="0.25">
      <c r="A496" s="15" t="s">
        <v>1031</v>
      </c>
      <c r="B496" s="15" t="s">
        <v>1032</v>
      </c>
      <c r="C496" s="15" t="s">
        <v>118</v>
      </c>
      <c r="D496" s="15" t="s">
        <v>3</v>
      </c>
      <c r="E496" s="15" t="s">
        <v>12</v>
      </c>
      <c r="F496" s="15" t="s">
        <v>5</v>
      </c>
      <c r="G496" s="15" t="s">
        <v>72</v>
      </c>
      <c r="H496" s="15">
        <v>53</v>
      </c>
      <c r="I496" s="16">
        <v>38188</v>
      </c>
      <c r="J496" s="17">
        <v>65702</v>
      </c>
      <c r="K496" s="18">
        <v>0</v>
      </c>
      <c r="L496" s="15" t="s">
        <v>7</v>
      </c>
      <c r="M496" s="15" t="s">
        <v>75</v>
      </c>
      <c r="N496" s="16" t="s">
        <v>17</v>
      </c>
    </row>
    <row r="497" spans="1:14" x14ac:dyDescent="0.25">
      <c r="A497" s="19" t="s">
        <v>1033</v>
      </c>
      <c r="B497" s="19" t="s">
        <v>1034</v>
      </c>
      <c r="C497" s="19" t="s">
        <v>20</v>
      </c>
      <c r="D497" s="19" t="s">
        <v>21</v>
      </c>
      <c r="E497" s="19" t="s">
        <v>36</v>
      </c>
      <c r="F497" s="19" t="s">
        <v>13</v>
      </c>
      <c r="G497" s="19" t="s">
        <v>14</v>
      </c>
      <c r="H497" s="19">
        <v>58</v>
      </c>
      <c r="I497" s="20">
        <v>39367</v>
      </c>
      <c r="J497" s="21">
        <v>162038</v>
      </c>
      <c r="K497" s="22">
        <v>0.24</v>
      </c>
      <c r="L497" s="19" t="s">
        <v>15</v>
      </c>
      <c r="M497" s="19" t="s">
        <v>16</v>
      </c>
      <c r="N497" s="20" t="s">
        <v>17</v>
      </c>
    </row>
    <row r="498" spans="1:14" x14ac:dyDescent="0.25">
      <c r="A498" s="15" t="s">
        <v>1035</v>
      </c>
      <c r="B498" s="15" t="s">
        <v>1036</v>
      </c>
      <c r="C498" s="15" t="s">
        <v>2</v>
      </c>
      <c r="D498" s="15" t="s">
        <v>67</v>
      </c>
      <c r="E498" s="15" t="s">
        <v>4</v>
      </c>
      <c r="F498" s="15" t="s">
        <v>5</v>
      </c>
      <c r="G498" s="15" t="s">
        <v>14</v>
      </c>
      <c r="H498" s="15">
        <v>25</v>
      </c>
      <c r="I498" s="16">
        <v>43930</v>
      </c>
      <c r="J498" s="17">
        <v>157057</v>
      </c>
      <c r="K498" s="18">
        <v>0.1</v>
      </c>
      <c r="L498" s="15" t="s">
        <v>7</v>
      </c>
      <c r="M498" s="15" t="s">
        <v>75</v>
      </c>
      <c r="N498" s="16" t="s">
        <v>17</v>
      </c>
    </row>
    <row r="499" spans="1:14" x14ac:dyDescent="0.25">
      <c r="A499" s="19" t="s">
        <v>1037</v>
      </c>
      <c r="B499" s="19" t="s">
        <v>1038</v>
      </c>
      <c r="C499" s="19" t="s">
        <v>39</v>
      </c>
      <c r="D499" s="19" t="s">
        <v>3</v>
      </c>
      <c r="E499" s="19" t="s">
        <v>4</v>
      </c>
      <c r="F499" s="19" t="s">
        <v>13</v>
      </c>
      <c r="G499" s="19" t="s">
        <v>23</v>
      </c>
      <c r="H499" s="19">
        <v>46</v>
      </c>
      <c r="I499" s="20">
        <v>44419</v>
      </c>
      <c r="J499" s="21">
        <v>127559</v>
      </c>
      <c r="K499" s="22">
        <v>0.1</v>
      </c>
      <c r="L499" s="19" t="s">
        <v>7</v>
      </c>
      <c r="M499" s="19" t="s">
        <v>47</v>
      </c>
      <c r="N499" s="20" t="s">
        <v>17</v>
      </c>
    </row>
    <row r="500" spans="1:14" x14ac:dyDescent="0.25">
      <c r="A500" s="15" t="s">
        <v>1039</v>
      </c>
      <c r="B500" s="15" t="s">
        <v>1040</v>
      </c>
      <c r="C500" s="15" t="s">
        <v>162</v>
      </c>
      <c r="D500" s="15" t="s">
        <v>56</v>
      </c>
      <c r="E500" s="15" t="s">
        <v>36</v>
      </c>
      <c r="F500" s="15" t="s">
        <v>5</v>
      </c>
      <c r="G500" s="15" t="s">
        <v>23</v>
      </c>
      <c r="H500" s="15">
        <v>39</v>
      </c>
      <c r="I500" s="16">
        <v>43536</v>
      </c>
      <c r="J500" s="17">
        <v>62644</v>
      </c>
      <c r="K500" s="18">
        <v>0</v>
      </c>
      <c r="L500" s="15" t="s">
        <v>7</v>
      </c>
      <c r="M500" s="15" t="s">
        <v>8</v>
      </c>
      <c r="N500" s="16" t="s">
        <v>17</v>
      </c>
    </row>
    <row r="501" spans="1:14" x14ac:dyDescent="0.25">
      <c r="A501" s="19" t="s">
        <v>1041</v>
      </c>
      <c r="B501" s="19" t="s">
        <v>1042</v>
      </c>
      <c r="C501" s="19" t="s">
        <v>235</v>
      </c>
      <c r="D501" s="19" t="s">
        <v>3</v>
      </c>
      <c r="E501" s="19" t="s">
        <v>12</v>
      </c>
      <c r="F501" s="19" t="s">
        <v>13</v>
      </c>
      <c r="G501" s="19" t="s">
        <v>14</v>
      </c>
      <c r="H501" s="19">
        <v>50</v>
      </c>
      <c r="I501" s="20">
        <v>36956</v>
      </c>
      <c r="J501" s="21">
        <v>73907</v>
      </c>
      <c r="K501" s="22">
        <v>0</v>
      </c>
      <c r="L501" s="19" t="s">
        <v>15</v>
      </c>
      <c r="M501" s="19" t="s">
        <v>61</v>
      </c>
      <c r="N501" s="20" t="s">
        <v>17</v>
      </c>
    </row>
    <row r="502" spans="1:14" x14ac:dyDescent="0.25">
      <c r="A502" s="15" t="s">
        <v>1043</v>
      </c>
      <c r="B502" s="15" t="s">
        <v>1044</v>
      </c>
      <c r="C502" s="15" t="s">
        <v>30</v>
      </c>
      <c r="D502" s="15" t="s">
        <v>46</v>
      </c>
      <c r="E502" s="15" t="s">
        <v>12</v>
      </c>
      <c r="F502" s="15" t="s">
        <v>5</v>
      </c>
      <c r="G502" s="15" t="s">
        <v>23</v>
      </c>
      <c r="H502" s="15">
        <v>56</v>
      </c>
      <c r="I502" s="16">
        <v>43169</v>
      </c>
      <c r="J502" s="17">
        <v>90040</v>
      </c>
      <c r="K502" s="18">
        <v>0</v>
      </c>
      <c r="L502" s="15" t="s">
        <v>7</v>
      </c>
      <c r="M502" s="15" t="s">
        <v>24</v>
      </c>
      <c r="N502" s="16" t="s">
        <v>17</v>
      </c>
    </row>
    <row r="503" spans="1:14" x14ac:dyDescent="0.25">
      <c r="A503" s="19" t="s">
        <v>1045</v>
      </c>
      <c r="B503" s="19" t="s">
        <v>1046</v>
      </c>
      <c r="C503" s="19" t="s">
        <v>264</v>
      </c>
      <c r="D503" s="19" t="s">
        <v>56</v>
      </c>
      <c r="E503" s="19" t="s">
        <v>12</v>
      </c>
      <c r="F503" s="19" t="s">
        <v>5</v>
      </c>
      <c r="G503" s="19" t="s">
        <v>72</v>
      </c>
      <c r="H503" s="19">
        <v>30</v>
      </c>
      <c r="I503" s="20">
        <v>42516</v>
      </c>
      <c r="J503" s="21">
        <v>91134</v>
      </c>
      <c r="K503" s="22">
        <v>0</v>
      </c>
      <c r="L503" s="19" t="s">
        <v>80</v>
      </c>
      <c r="M503" s="19" t="s">
        <v>205</v>
      </c>
      <c r="N503" s="20" t="s">
        <v>17</v>
      </c>
    </row>
    <row r="504" spans="1:14" x14ac:dyDescent="0.25">
      <c r="A504" s="15" t="s">
        <v>1047</v>
      </c>
      <c r="B504" s="15" t="s">
        <v>1048</v>
      </c>
      <c r="C504" s="15" t="s">
        <v>66</v>
      </c>
      <c r="D504" s="15" t="s">
        <v>52</v>
      </c>
      <c r="E504" s="15" t="s">
        <v>22</v>
      </c>
      <c r="F504" s="15" t="s">
        <v>5</v>
      </c>
      <c r="G504" s="15" t="s">
        <v>14</v>
      </c>
      <c r="H504" s="15">
        <v>45</v>
      </c>
      <c r="I504" s="16">
        <v>44461</v>
      </c>
      <c r="J504" s="17">
        <v>201396</v>
      </c>
      <c r="K504" s="18">
        <v>0.32</v>
      </c>
      <c r="L504" s="15" t="s">
        <v>7</v>
      </c>
      <c r="M504" s="15" t="s">
        <v>43</v>
      </c>
      <c r="N504" s="16" t="s">
        <v>17</v>
      </c>
    </row>
    <row r="505" spans="1:14" x14ac:dyDescent="0.25">
      <c r="A505" s="19" t="s">
        <v>1049</v>
      </c>
      <c r="B505" s="19" t="s">
        <v>1050</v>
      </c>
      <c r="C505" s="19" t="s">
        <v>42</v>
      </c>
      <c r="D505" s="19" t="s">
        <v>46</v>
      </c>
      <c r="E505" s="19" t="s">
        <v>36</v>
      </c>
      <c r="F505" s="19" t="s">
        <v>5</v>
      </c>
      <c r="G505" s="19" t="s">
        <v>14</v>
      </c>
      <c r="H505" s="19">
        <v>55</v>
      </c>
      <c r="I505" s="20">
        <v>40899</v>
      </c>
      <c r="J505" s="21">
        <v>54733</v>
      </c>
      <c r="K505" s="22">
        <v>0</v>
      </c>
      <c r="L505" s="19" t="s">
        <v>15</v>
      </c>
      <c r="M505" s="19" t="s">
        <v>16</v>
      </c>
      <c r="N505" s="20" t="s">
        <v>17</v>
      </c>
    </row>
    <row r="506" spans="1:14" x14ac:dyDescent="0.25">
      <c r="A506" s="15" t="s">
        <v>1051</v>
      </c>
      <c r="B506" s="15" t="s">
        <v>1052</v>
      </c>
      <c r="C506" s="15" t="s">
        <v>286</v>
      </c>
      <c r="D506" s="15" t="s">
        <v>3</v>
      </c>
      <c r="E506" s="15" t="s">
        <v>36</v>
      </c>
      <c r="F506" s="15" t="s">
        <v>13</v>
      </c>
      <c r="G506" s="15" t="s">
        <v>6</v>
      </c>
      <c r="H506" s="15">
        <v>28</v>
      </c>
      <c r="I506" s="16">
        <v>43633</v>
      </c>
      <c r="J506" s="17">
        <v>65341</v>
      </c>
      <c r="K506" s="18">
        <v>0</v>
      </c>
      <c r="L506" s="15" t="s">
        <v>7</v>
      </c>
      <c r="M506" s="15" t="s">
        <v>43</v>
      </c>
      <c r="N506" s="16">
        <v>44662</v>
      </c>
    </row>
    <row r="507" spans="1:14" x14ac:dyDescent="0.25">
      <c r="A507" s="19" t="s">
        <v>1053</v>
      </c>
      <c r="B507" s="19" t="s">
        <v>1054</v>
      </c>
      <c r="C507" s="19" t="s">
        <v>2</v>
      </c>
      <c r="D507" s="19" t="s">
        <v>21</v>
      </c>
      <c r="E507" s="19" t="s">
        <v>36</v>
      </c>
      <c r="F507" s="19" t="s">
        <v>5</v>
      </c>
      <c r="G507" s="19" t="s">
        <v>6</v>
      </c>
      <c r="H507" s="19">
        <v>59</v>
      </c>
      <c r="I507" s="20">
        <v>43400</v>
      </c>
      <c r="J507" s="21">
        <v>139208</v>
      </c>
      <c r="K507" s="22">
        <v>0.11</v>
      </c>
      <c r="L507" s="19" t="s">
        <v>7</v>
      </c>
      <c r="M507" s="19" t="s">
        <v>47</v>
      </c>
      <c r="N507" s="20" t="s">
        <v>17</v>
      </c>
    </row>
    <row r="508" spans="1:14" x14ac:dyDescent="0.25">
      <c r="A508" s="15" t="s">
        <v>1055</v>
      </c>
      <c r="B508" s="15" t="s">
        <v>1056</v>
      </c>
      <c r="C508" s="15" t="s">
        <v>30</v>
      </c>
      <c r="D508" s="15" t="s">
        <v>35</v>
      </c>
      <c r="E508" s="15" t="s">
        <v>22</v>
      </c>
      <c r="F508" s="15" t="s">
        <v>13</v>
      </c>
      <c r="G508" s="15" t="s">
        <v>14</v>
      </c>
      <c r="H508" s="15">
        <v>63</v>
      </c>
      <c r="I508" s="16">
        <v>43171</v>
      </c>
      <c r="J508" s="17">
        <v>73200</v>
      </c>
      <c r="K508" s="18">
        <v>0</v>
      </c>
      <c r="L508" s="15" t="s">
        <v>15</v>
      </c>
      <c r="M508" s="15" t="s">
        <v>61</v>
      </c>
      <c r="N508" s="16" t="s">
        <v>17</v>
      </c>
    </row>
    <row r="509" spans="1:14" x14ac:dyDescent="0.25">
      <c r="A509" s="19" t="s">
        <v>1057</v>
      </c>
      <c r="B509" s="19" t="s">
        <v>1058</v>
      </c>
      <c r="C509" s="19" t="s">
        <v>39</v>
      </c>
      <c r="D509" s="19" t="s">
        <v>46</v>
      </c>
      <c r="E509" s="19" t="s">
        <v>22</v>
      </c>
      <c r="F509" s="19" t="s">
        <v>5</v>
      </c>
      <c r="G509" s="19" t="s">
        <v>72</v>
      </c>
      <c r="H509" s="19">
        <v>46</v>
      </c>
      <c r="I509" s="20">
        <v>40292</v>
      </c>
      <c r="J509" s="21">
        <v>102636</v>
      </c>
      <c r="K509" s="22">
        <v>0.06</v>
      </c>
      <c r="L509" s="19" t="s">
        <v>7</v>
      </c>
      <c r="M509" s="19" t="s">
        <v>8</v>
      </c>
      <c r="N509" s="20" t="s">
        <v>17</v>
      </c>
    </row>
    <row r="510" spans="1:14" x14ac:dyDescent="0.25">
      <c r="A510" s="15" t="s">
        <v>1059</v>
      </c>
      <c r="B510" s="15" t="s">
        <v>1060</v>
      </c>
      <c r="C510" s="15" t="s">
        <v>281</v>
      </c>
      <c r="D510" s="15" t="s">
        <v>35</v>
      </c>
      <c r="E510" s="15" t="s">
        <v>22</v>
      </c>
      <c r="F510" s="15" t="s">
        <v>5</v>
      </c>
      <c r="G510" s="15" t="s">
        <v>72</v>
      </c>
      <c r="H510" s="15">
        <v>26</v>
      </c>
      <c r="I510" s="16">
        <v>44236</v>
      </c>
      <c r="J510" s="17">
        <v>87427</v>
      </c>
      <c r="K510" s="18">
        <v>0</v>
      </c>
      <c r="L510" s="15" t="s">
        <v>80</v>
      </c>
      <c r="M510" s="15" t="s">
        <v>205</v>
      </c>
      <c r="N510" s="16" t="s">
        <v>17</v>
      </c>
    </row>
    <row r="511" spans="1:14" x14ac:dyDescent="0.25">
      <c r="A511" s="19" t="s">
        <v>1061</v>
      </c>
      <c r="B511" s="19" t="s">
        <v>1062</v>
      </c>
      <c r="C511" s="19" t="s">
        <v>106</v>
      </c>
      <c r="D511" s="19" t="s">
        <v>3</v>
      </c>
      <c r="E511" s="19" t="s">
        <v>4</v>
      </c>
      <c r="F511" s="19" t="s">
        <v>13</v>
      </c>
      <c r="G511" s="19" t="s">
        <v>23</v>
      </c>
      <c r="H511" s="19">
        <v>45</v>
      </c>
      <c r="I511" s="20">
        <v>43248</v>
      </c>
      <c r="J511" s="21">
        <v>49219</v>
      </c>
      <c r="K511" s="22">
        <v>0</v>
      </c>
      <c r="L511" s="19" t="s">
        <v>7</v>
      </c>
      <c r="M511" s="19" t="s">
        <v>75</v>
      </c>
      <c r="N511" s="20" t="s">
        <v>17</v>
      </c>
    </row>
    <row r="512" spans="1:14" x14ac:dyDescent="0.25">
      <c r="A512" s="15" t="s">
        <v>1063</v>
      </c>
      <c r="B512" s="15" t="s">
        <v>611</v>
      </c>
      <c r="C512" s="15" t="s">
        <v>39</v>
      </c>
      <c r="D512" s="15" t="s">
        <v>21</v>
      </c>
      <c r="E512" s="15" t="s">
        <v>12</v>
      </c>
      <c r="F512" s="15" t="s">
        <v>13</v>
      </c>
      <c r="G512" s="15" t="s">
        <v>14</v>
      </c>
      <c r="H512" s="15">
        <v>50</v>
      </c>
      <c r="I512" s="16">
        <v>43239</v>
      </c>
      <c r="J512" s="17">
        <v>106437</v>
      </c>
      <c r="K512" s="18">
        <v>7.0000000000000007E-2</v>
      </c>
      <c r="L512" s="15" t="s">
        <v>15</v>
      </c>
      <c r="M512" s="15" t="s">
        <v>16</v>
      </c>
      <c r="N512" s="16" t="s">
        <v>17</v>
      </c>
    </row>
    <row r="513" spans="1:14" x14ac:dyDescent="0.25">
      <c r="A513" s="19" t="s">
        <v>1064</v>
      </c>
      <c r="B513" s="19" t="s">
        <v>1065</v>
      </c>
      <c r="C513" s="19" t="s">
        <v>111</v>
      </c>
      <c r="D513" s="19" t="s">
        <v>21</v>
      </c>
      <c r="E513" s="19" t="s">
        <v>12</v>
      </c>
      <c r="F513" s="19" t="s">
        <v>13</v>
      </c>
      <c r="G513" s="19" t="s">
        <v>72</v>
      </c>
      <c r="H513" s="19">
        <v>46</v>
      </c>
      <c r="I513" s="20">
        <v>42129</v>
      </c>
      <c r="J513" s="21">
        <v>64364</v>
      </c>
      <c r="K513" s="22">
        <v>0</v>
      </c>
      <c r="L513" s="19" t="s">
        <v>80</v>
      </c>
      <c r="M513" s="19" t="s">
        <v>205</v>
      </c>
      <c r="N513" s="20" t="s">
        <v>17</v>
      </c>
    </row>
    <row r="514" spans="1:14" x14ac:dyDescent="0.25">
      <c r="A514" s="15" t="s">
        <v>1066</v>
      </c>
      <c r="B514" s="15" t="s">
        <v>1067</v>
      </c>
      <c r="C514" s="15" t="s">
        <v>20</v>
      </c>
      <c r="D514" s="15" t="s">
        <v>52</v>
      </c>
      <c r="E514" s="15" t="s">
        <v>12</v>
      </c>
      <c r="F514" s="15" t="s">
        <v>13</v>
      </c>
      <c r="G514" s="15" t="s">
        <v>23</v>
      </c>
      <c r="H514" s="15">
        <v>50</v>
      </c>
      <c r="I514" s="16">
        <v>44486</v>
      </c>
      <c r="J514" s="17">
        <v>172180</v>
      </c>
      <c r="K514" s="18">
        <v>0.3</v>
      </c>
      <c r="L514" s="15" t="s">
        <v>7</v>
      </c>
      <c r="M514" s="15" t="s">
        <v>75</v>
      </c>
      <c r="N514" s="16" t="s">
        <v>17</v>
      </c>
    </row>
    <row r="515" spans="1:14" x14ac:dyDescent="0.25">
      <c r="A515" s="19" t="s">
        <v>1068</v>
      </c>
      <c r="B515" s="19" t="s">
        <v>1069</v>
      </c>
      <c r="C515" s="19" t="s">
        <v>30</v>
      </c>
      <c r="D515" s="19" t="s">
        <v>35</v>
      </c>
      <c r="E515" s="19" t="s">
        <v>12</v>
      </c>
      <c r="F515" s="19" t="s">
        <v>5</v>
      </c>
      <c r="G515" s="19" t="s">
        <v>72</v>
      </c>
      <c r="H515" s="19">
        <v>33</v>
      </c>
      <c r="I515" s="20">
        <v>41043</v>
      </c>
      <c r="J515" s="21">
        <v>88343</v>
      </c>
      <c r="K515" s="22">
        <v>0</v>
      </c>
      <c r="L515" s="19" t="s">
        <v>80</v>
      </c>
      <c r="M515" s="19" t="s">
        <v>86</v>
      </c>
      <c r="N515" s="20" t="s">
        <v>17</v>
      </c>
    </row>
    <row r="516" spans="1:14" x14ac:dyDescent="0.25">
      <c r="A516" s="15" t="s">
        <v>1070</v>
      </c>
      <c r="B516" s="15" t="s">
        <v>1071</v>
      </c>
      <c r="C516" s="15" t="s">
        <v>359</v>
      </c>
      <c r="D516" s="15" t="s">
        <v>3</v>
      </c>
      <c r="E516" s="15" t="s">
        <v>22</v>
      </c>
      <c r="F516" s="15" t="s">
        <v>13</v>
      </c>
      <c r="G516" s="15" t="s">
        <v>72</v>
      </c>
      <c r="H516" s="15">
        <v>57</v>
      </c>
      <c r="I516" s="16">
        <v>41830</v>
      </c>
      <c r="J516" s="17">
        <v>66649</v>
      </c>
      <c r="K516" s="18">
        <v>0</v>
      </c>
      <c r="L516" s="15" t="s">
        <v>80</v>
      </c>
      <c r="M516" s="15" t="s">
        <v>86</v>
      </c>
      <c r="N516" s="16" t="s">
        <v>17</v>
      </c>
    </row>
    <row r="517" spans="1:14" x14ac:dyDescent="0.25">
      <c r="A517" s="19" t="s">
        <v>145</v>
      </c>
      <c r="B517" s="19" t="s">
        <v>1072</v>
      </c>
      <c r="C517" s="19" t="s">
        <v>39</v>
      </c>
      <c r="D517" s="19" t="s">
        <v>21</v>
      </c>
      <c r="E517" s="19" t="s">
        <v>36</v>
      </c>
      <c r="F517" s="19" t="s">
        <v>5</v>
      </c>
      <c r="G517" s="19" t="s">
        <v>23</v>
      </c>
      <c r="H517" s="19">
        <v>48</v>
      </c>
      <c r="I517" s="20">
        <v>36272</v>
      </c>
      <c r="J517" s="21">
        <v>102847</v>
      </c>
      <c r="K517" s="22">
        <v>0.05</v>
      </c>
      <c r="L517" s="19" t="s">
        <v>7</v>
      </c>
      <c r="M517" s="19" t="s">
        <v>24</v>
      </c>
      <c r="N517" s="20" t="s">
        <v>17</v>
      </c>
    </row>
    <row r="518" spans="1:14" x14ac:dyDescent="0.25">
      <c r="A518" s="15" t="s">
        <v>1073</v>
      </c>
      <c r="B518" s="15" t="s">
        <v>1074</v>
      </c>
      <c r="C518" s="15" t="s">
        <v>2</v>
      </c>
      <c r="D518" s="15" t="s">
        <v>21</v>
      </c>
      <c r="E518" s="15" t="s">
        <v>12</v>
      </c>
      <c r="F518" s="15" t="s">
        <v>13</v>
      </c>
      <c r="G518" s="15" t="s">
        <v>72</v>
      </c>
      <c r="H518" s="15">
        <v>46</v>
      </c>
      <c r="I518" s="16">
        <v>40378</v>
      </c>
      <c r="J518" s="17">
        <v>134881</v>
      </c>
      <c r="K518" s="18">
        <v>0.15</v>
      </c>
      <c r="L518" s="15" t="s">
        <v>80</v>
      </c>
      <c r="M518" s="15" t="s">
        <v>81</v>
      </c>
      <c r="N518" s="16" t="s">
        <v>17</v>
      </c>
    </row>
    <row r="519" spans="1:14" x14ac:dyDescent="0.25">
      <c r="A519" s="19" t="s">
        <v>1075</v>
      </c>
      <c r="B519" s="19" t="s">
        <v>1076</v>
      </c>
      <c r="C519" s="19" t="s">
        <v>111</v>
      </c>
      <c r="D519" s="19" t="s">
        <v>67</v>
      </c>
      <c r="E519" s="19" t="s">
        <v>12</v>
      </c>
      <c r="F519" s="19" t="s">
        <v>13</v>
      </c>
      <c r="G519" s="19" t="s">
        <v>14</v>
      </c>
      <c r="H519" s="19">
        <v>52</v>
      </c>
      <c r="I519" s="20">
        <v>36303</v>
      </c>
      <c r="J519" s="21">
        <v>68807</v>
      </c>
      <c r="K519" s="22">
        <v>0</v>
      </c>
      <c r="L519" s="19" t="s">
        <v>15</v>
      </c>
      <c r="M519" s="19" t="s">
        <v>121</v>
      </c>
      <c r="N519" s="20">
        <v>42338</v>
      </c>
    </row>
    <row r="520" spans="1:14" x14ac:dyDescent="0.25">
      <c r="A520" s="15" t="s">
        <v>1077</v>
      </c>
      <c r="B520" s="15" t="s">
        <v>1078</v>
      </c>
      <c r="C520" s="15" t="s">
        <v>66</v>
      </c>
      <c r="D520" s="15" t="s">
        <v>3</v>
      </c>
      <c r="E520" s="15" t="s">
        <v>12</v>
      </c>
      <c r="F520" s="15" t="s">
        <v>13</v>
      </c>
      <c r="G520" s="15" t="s">
        <v>23</v>
      </c>
      <c r="H520" s="15">
        <v>56</v>
      </c>
      <c r="I520" s="16">
        <v>38866</v>
      </c>
      <c r="J520" s="17">
        <v>228822</v>
      </c>
      <c r="K520" s="18">
        <v>0.36</v>
      </c>
      <c r="L520" s="15" t="s">
        <v>7</v>
      </c>
      <c r="M520" s="15" t="s">
        <v>43</v>
      </c>
      <c r="N520" s="16" t="s">
        <v>17</v>
      </c>
    </row>
    <row r="521" spans="1:14" x14ac:dyDescent="0.25">
      <c r="A521" s="19" t="s">
        <v>1079</v>
      </c>
      <c r="B521" s="19" t="s">
        <v>1080</v>
      </c>
      <c r="C521" s="19" t="s">
        <v>42</v>
      </c>
      <c r="D521" s="19" t="s">
        <v>67</v>
      </c>
      <c r="E521" s="19" t="s">
        <v>12</v>
      </c>
      <c r="F521" s="19" t="s">
        <v>13</v>
      </c>
      <c r="G521" s="19" t="s">
        <v>23</v>
      </c>
      <c r="H521" s="19">
        <v>28</v>
      </c>
      <c r="I521" s="20">
        <v>44395</v>
      </c>
      <c r="J521" s="21">
        <v>43391</v>
      </c>
      <c r="K521" s="22">
        <v>0</v>
      </c>
      <c r="L521" s="19" t="s">
        <v>7</v>
      </c>
      <c r="M521" s="19" t="s">
        <v>75</v>
      </c>
      <c r="N521" s="20" t="s">
        <v>17</v>
      </c>
    </row>
    <row r="522" spans="1:14" x14ac:dyDescent="0.25">
      <c r="A522" s="15" t="s">
        <v>1081</v>
      </c>
      <c r="B522" s="15" t="s">
        <v>1082</v>
      </c>
      <c r="C522" s="15" t="s">
        <v>96</v>
      </c>
      <c r="D522" s="15" t="s">
        <v>56</v>
      </c>
      <c r="E522" s="15" t="s">
        <v>22</v>
      </c>
      <c r="F522" s="15" t="s">
        <v>13</v>
      </c>
      <c r="G522" s="15" t="s">
        <v>14</v>
      </c>
      <c r="H522" s="15">
        <v>29</v>
      </c>
      <c r="I522" s="16">
        <v>44515</v>
      </c>
      <c r="J522" s="17">
        <v>91782</v>
      </c>
      <c r="K522" s="18">
        <v>0</v>
      </c>
      <c r="L522" s="15" t="s">
        <v>15</v>
      </c>
      <c r="M522" s="15" t="s">
        <v>16</v>
      </c>
      <c r="N522" s="16" t="s">
        <v>17</v>
      </c>
    </row>
    <row r="523" spans="1:14" x14ac:dyDescent="0.25">
      <c r="A523" s="19" t="s">
        <v>1083</v>
      </c>
      <c r="B523" s="19" t="s">
        <v>1084</v>
      </c>
      <c r="C523" s="19" t="s">
        <v>66</v>
      </c>
      <c r="D523" s="19" t="s">
        <v>67</v>
      </c>
      <c r="E523" s="19" t="s">
        <v>36</v>
      </c>
      <c r="F523" s="19" t="s">
        <v>5</v>
      </c>
      <c r="G523" s="19" t="s">
        <v>14</v>
      </c>
      <c r="H523" s="19">
        <v>45</v>
      </c>
      <c r="I523" s="20">
        <v>42428</v>
      </c>
      <c r="J523" s="21">
        <v>211637</v>
      </c>
      <c r="K523" s="22">
        <v>0.31</v>
      </c>
      <c r="L523" s="19" t="s">
        <v>7</v>
      </c>
      <c r="M523" s="19" t="s">
        <v>24</v>
      </c>
      <c r="N523" s="20" t="s">
        <v>17</v>
      </c>
    </row>
    <row r="524" spans="1:14" x14ac:dyDescent="0.25">
      <c r="A524" s="15" t="s">
        <v>197</v>
      </c>
      <c r="B524" s="15" t="s">
        <v>1085</v>
      </c>
      <c r="C524" s="15" t="s">
        <v>27</v>
      </c>
      <c r="D524" s="15" t="s">
        <v>3</v>
      </c>
      <c r="E524" s="15" t="s">
        <v>12</v>
      </c>
      <c r="F524" s="15" t="s">
        <v>13</v>
      </c>
      <c r="G524" s="15" t="s">
        <v>23</v>
      </c>
      <c r="H524" s="15">
        <v>28</v>
      </c>
      <c r="I524" s="16">
        <v>44051</v>
      </c>
      <c r="J524" s="17">
        <v>73255</v>
      </c>
      <c r="K524" s="18">
        <v>0.09</v>
      </c>
      <c r="L524" s="15" t="s">
        <v>7</v>
      </c>
      <c r="M524" s="15" t="s">
        <v>31</v>
      </c>
      <c r="N524" s="16" t="s">
        <v>17</v>
      </c>
    </row>
    <row r="525" spans="1:14" x14ac:dyDescent="0.25">
      <c r="A525" s="19" t="s">
        <v>1086</v>
      </c>
      <c r="B525" s="19" t="s">
        <v>1087</v>
      </c>
      <c r="C525" s="19" t="s">
        <v>39</v>
      </c>
      <c r="D525" s="19" t="s">
        <v>35</v>
      </c>
      <c r="E525" s="19" t="s">
        <v>36</v>
      </c>
      <c r="F525" s="19" t="s">
        <v>13</v>
      </c>
      <c r="G525" s="19" t="s">
        <v>23</v>
      </c>
      <c r="H525" s="19">
        <v>28</v>
      </c>
      <c r="I525" s="20">
        <v>44204</v>
      </c>
      <c r="J525" s="21">
        <v>108826</v>
      </c>
      <c r="K525" s="22">
        <v>0.1</v>
      </c>
      <c r="L525" s="19" t="s">
        <v>7</v>
      </c>
      <c r="M525" s="19" t="s">
        <v>43</v>
      </c>
      <c r="N525" s="20" t="s">
        <v>17</v>
      </c>
    </row>
    <row r="526" spans="1:14" x14ac:dyDescent="0.25">
      <c r="A526" s="15" t="s">
        <v>1088</v>
      </c>
      <c r="B526" s="15" t="s">
        <v>1089</v>
      </c>
      <c r="C526" s="15" t="s">
        <v>359</v>
      </c>
      <c r="D526" s="15" t="s">
        <v>3</v>
      </c>
      <c r="E526" s="15" t="s">
        <v>22</v>
      </c>
      <c r="F526" s="15" t="s">
        <v>13</v>
      </c>
      <c r="G526" s="15" t="s">
        <v>23</v>
      </c>
      <c r="H526" s="15">
        <v>34</v>
      </c>
      <c r="I526" s="16">
        <v>42514</v>
      </c>
      <c r="J526" s="17">
        <v>94352</v>
      </c>
      <c r="K526" s="18">
        <v>0</v>
      </c>
      <c r="L526" s="15" t="s">
        <v>7</v>
      </c>
      <c r="M526" s="15" t="s">
        <v>43</v>
      </c>
      <c r="N526" s="16" t="s">
        <v>17</v>
      </c>
    </row>
    <row r="527" spans="1:14" x14ac:dyDescent="0.25">
      <c r="A527" s="19" t="s">
        <v>1090</v>
      </c>
      <c r="B527" s="19" t="s">
        <v>1091</v>
      </c>
      <c r="C527" s="19" t="s">
        <v>429</v>
      </c>
      <c r="D527" s="19" t="s">
        <v>3</v>
      </c>
      <c r="E527" s="19" t="s">
        <v>4</v>
      </c>
      <c r="F527" s="19" t="s">
        <v>5</v>
      </c>
      <c r="G527" s="19" t="s">
        <v>72</v>
      </c>
      <c r="H527" s="19">
        <v>55</v>
      </c>
      <c r="I527" s="20">
        <v>34576</v>
      </c>
      <c r="J527" s="21">
        <v>73955</v>
      </c>
      <c r="K527" s="22">
        <v>0</v>
      </c>
      <c r="L527" s="19" t="s">
        <v>7</v>
      </c>
      <c r="M527" s="19" t="s">
        <v>31</v>
      </c>
      <c r="N527" s="20" t="s">
        <v>17</v>
      </c>
    </row>
    <row r="528" spans="1:14" x14ac:dyDescent="0.25">
      <c r="A528" s="15" t="s">
        <v>1092</v>
      </c>
      <c r="B528" s="15" t="s">
        <v>1093</v>
      </c>
      <c r="C528" s="15" t="s">
        <v>39</v>
      </c>
      <c r="D528" s="15" t="s">
        <v>52</v>
      </c>
      <c r="E528" s="15" t="s">
        <v>12</v>
      </c>
      <c r="F528" s="15" t="s">
        <v>13</v>
      </c>
      <c r="G528" s="15" t="s">
        <v>72</v>
      </c>
      <c r="H528" s="15">
        <v>34</v>
      </c>
      <c r="I528" s="16">
        <v>41499</v>
      </c>
      <c r="J528" s="17">
        <v>113909</v>
      </c>
      <c r="K528" s="18">
        <v>0.06</v>
      </c>
      <c r="L528" s="15" t="s">
        <v>80</v>
      </c>
      <c r="M528" s="15" t="s">
        <v>86</v>
      </c>
      <c r="N528" s="16" t="s">
        <v>17</v>
      </c>
    </row>
    <row r="529" spans="1:14" x14ac:dyDescent="0.25">
      <c r="A529" s="19" t="s">
        <v>1094</v>
      </c>
      <c r="B529" s="19" t="s">
        <v>1095</v>
      </c>
      <c r="C529" s="19" t="s">
        <v>472</v>
      </c>
      <c r="D529" s="19" t="s">
        <v>3</v>
      </c>
      <c r="E529" s="19" t="s">
        <v>12</v>
      </c>
      <c r="F529" s="19" t="s">
        <v>13</v>
      </c>
      <c r="G529" s="19" t="s">
        <v>14</v>
      </c>
      <c r="H529" s="19">
        <v>27</v>
      </c>
      <c r="I529" s="20">
        <v>44189</v>
      </c>
      <c r="J529" s="21">
        <v>92321</v>
      </c>
      <c r="K529" s="22">
        <v>0</v>
      </c>
      <c r="L529" s="19" t="s">
        <v>7</v>
      </c>
      <c r="M529" s="19" t="s">
        <v>24</v>
      </c>
      <c r="N529" s="20" t="s">
        <v>17</v>
      </c>
    </row>
    <row r="530" spans="1:14" x14ac:dyDescent="0.25">
      <c r="A530" s="15" t="s">
        <v>1033</v>
      </c>
      <c r="B530" s="15" t="s">
        <v>1096</v>
      </c>
      <c r="C530" s="15" t="s">
        <v>27</v>
      </c>
      <c r="D530" s="15" t="s">
        <v>3</v>
      </c>
      <c r="E530" s="15" t="s">
        <v>4</v>
      </c>
      <c r="F530" s="15" t="s">
        <v>13</v>
      </c>
      <c r="G530" s="15" t="s">
        <v>23</v>
      </c>
      <c r="H530" s="15">
        <v>52</v>
      </c>
      <c r="I530" s="16">
        <v>41417</v>
      </c>
      <c r="J530" s="17">
        <v>99557</v>
      </c>
      <c r="K530" s="18">
        <v>0.09</v>
      </c>
      <c r="L530" s="15" t="s">
        <v>7</v>
      </c>
      <c r="M530" s="15" t="s">
        <v>8</v>
      </c>
      <c r="N530" s="16" t="s">
        <v>17</v>
      </c>
    </row>
    <row r="531" spans="1:14" x14ac:dyDescent="0.25">
      <c r="A531" s="19" t="s">
        <v>1097</v>
      </c>
      <c r="B531" s="19" t="s">
        <v>1098</v>
      </c>
      <c r="C531" s="19" t="s">
        <v>165</v>
      </c>
      <c r="D531" s="19" t="s">
        <v>56</v>
      </c>
      <c r="E531" s="19" t="s">
        <v>22</v>
      </c>
      <c r="F531" s="19" t="s">
        <v>5</v>
      </c>
      <c r="G531" s="19" t="s">
        <v>23</v>
      </c>
      <c r="H531" s="19">
        <v>28</v>
      </c>
      <c r="I531" s="20">
        <v>43418</v>
      </c>
      <c r="J531" s="21">
        <v>115854</v>
      </c>
      <c r="K531" s="22">
        <v>0</v>
      </c>
      <c r="L531" s="19" t="s">
        <v>7</v>
      </c>
      <c r="M531" s="19" t="s">
        <v>31</v>
      </c>
      <c r="N531" s="20" t="s">
        <v>17</v>
      </c>
    </row>
    <row r="532" spans="1:14" x14ac:dyDescent="0.25">
      <c r="A532" s="15" t="s">
        <v>1099</v>
      </c>
      <c r="B532" s="15" t="s">
        <v>1100</v>
      </c>
      <c r="C532" s="15" t="s">
        <v>429</v>
      </c>
      <c r="D532" s="15" t="s">
        <v>3</v>
      </c>
      <c r="E532" s="15" t="s">
        <v>12</v>
      </c>
      <c r="F532" s="15" t="s">
        <v>5</v>
      </c>
      <c r="G532" s="15" t="s">
        <v>72</v>
      </c>
      <c r="H532" s="15">
        <v>44</v>
      </c>
      <c r="I532" s="16">
        <v>40603</v>
      </c>
      <c r="J532" s="17">
        <v>82462</v>
      </c>
      <c r="K532" s="18">
        <v>0</v>
      </c>
      <c r="L532" s="15" t="s">
        <v>7</v>
      </c>
      <c r="M532" s="15" t="s">
        <v>47</v>
      </c>
      <c r="N532" s="16" t="s">
        <v>17</v>
      </c>
    </row>
    <row r="533" spans="1:14" x14ac:dyDescent="0.25">
      <c r="A533" s="19" t="s">
        <v>1101</v>
      </c>
      <c r="B533" s="19" t="s">
        <v>1102</v>
      </c>
      <c r="C533" s="19" t="s">
        <v>66</v>
      </c>
      <c r="D533" s="19" t="s">
        <v>3</v>
      </c>
      <c r="E533" s="19" t="s">
        <v>4</v>
      </c>
      <c r="F533" s="19" t="s">
        <v>5</v>
      </c>
      <c r="G533" s="19" t="s">
        <v>23</v>
      </c>
      <c r="H533" s="19">
        <v>53</v>
      </c>
      <c r="I533" s="20">
        <v>40856</v>
      </c>
      <c r="J533" s="21">
        <v>198473</v>
      </c>
      <c r="K533" s="22">
        <v>0.32</v>
      </c>
      <c r="L533" s="19" t="s">
        <v>7</v>
      </c>
      <c r="M533" s="19" t="s">
        <v>43</v>
      </c>
      <c r="N533" s="20" t="s">
        <v>17</v>
      </c>
    </row>
    <row r="534" spans="1:14" x14ac:dyDescent="0.25">
      <c r="A534" s="15" t="s">
        <v>1103</v>
      </c>
      <c r="B534" s="15" t="s">
        <v>1104</v>
      </c>
      <c r="C534" s="15" t="s">
        <v>2</v>
      </c>
      <c r="D534" s="15" t="s">
        <v>21</v>
      </c>
      <c r="E534" s="15" t="s">
        <v>36</v>
      </c>
      <c r="F534" s="15" t="s">
        <v>5</v>
      </c>
      <c r="G534" s="15" t="s">
        <v>14</v>
      </c>
      <c r="H534" s="15">
        <v>43</v>
      </c>
      <c r="I534" s="16">
        <v>39005</v>
      </c>
      <c r="J534" s="17">
        <v>153492</v>
      </c>
      <c r="K534" s="18">
        <v>0.11</v>
      </c>
      <c r="L534" s="15" t="s">
        <v>7</v>
      </c>
      <c r="M534" s="15" t="s">
        <v>24</v>
      </c>
      <c r="N534" s="16" t="s">
        <v>17</v>
      </c>
    </row>
    <row r="535" spans="1:14" x14ac:dyDescent="0.25">
      <c r="A535" s="19" t="s">
        <v>1105</v>
      </c>
      <c r="B535" s="19" t="s">
        <v>1106</v>
      </c>
      <c r="C535" s="19" t="s">
        <v>66</v>
      </c>
      <c r="D535" s="19" t="s">
        <v>52</v>
      </c>
      <c r="E535" s="19" t="s">
        <v>36</v>
      </c>
      <c r="F535" s="19" t="s">
        <v>5</v>
      </c>
      <c r="G535" s="19" t="s">
        <v>6</v>
      </c>
      <c r="H535" s="19">
        <v>28</v>
      </c>
      <c r="I535" s="20">
        <v>43121</v>
      </c>
      <c r="J535" s="21">
        <v>208210</v>
      </c>
      <c r="K535" s="22">
        <v>0.3</v>
      </c>
      <c r="L535" s="19" t="s">
        <v>7</v>
      </c>
      <c r="M535" s="19" t="s">
        <v>8</v>
      </c>
      <c r="N535" s="20" t="s">
        <v>17</v>
      </c>
    </row>
    <row r="536" spans="1:14" x14ac:dyDescent="0.25">
      <c r="A536" s="15" t="s">
        <v>1107</v>
      </c>
      <c r="B536" s="15" t="s">
        <v>1108</v>
      </c>
      <c r="C536" s="15" t="s">
        <v>30</v>
      </c>
      <c r="D536" s="15" t="s">
        <v>67</v>
      </c>
      <c r="E536" s="15" t="s">
        <v>36</v>
      </c>
      <c r="F536" s="15" t="s">
        <v>13</v>
      </c>
      <c r="G536" s="15" t="s">
        <v>23</v>
      </c>
      <c r="H536" s="15">
        <v>33</v>
      </c>
      <c r="I536" s="16">
        <v>42325</v>
      </c>
      <c r="J536" s="17">
        <v>91632</v>
      </c>
      <c r="K536" s="18">
        <v>0</v>
      </c>
      <c r="L536" s="15" t="s">
        <v>7</v>
      </c>
      <c r="M536" s="15" t="s">
        <v>31</v>
      </c>
      <c r="N536" s="16" t="s">
        <v>17</v>
      </c>
    </row>
    <row r="537" spans="1:14" x14ac:dyDescent="0.25">
      <c r="A537" s="19" t="s">
        <v>1109</v>
      </c>
      <c r="B537" s="19" t="s">
        <v>1110</v>
      </c>
      <c r="C537" s="19" t="s">
        <v>151</v>
      </c>
      <c r="D537" s="19" t="s">
        <v>52</v>
      </c>
      <c r="E537" s="19" t="s">
        <v>36</v>
      </c>
      <c r="F537" s="19" t="s">
        <v>13</v>
      </c>
      <c r="G537" s="19" t="s">
        <v>14</v>
      </c>
      <c r="H537" s="19">
        <v>31</v>
      </c>
      <c r="I537" s="20">
        <v>43002</v>
      </c>
      <c r="J537" s="21">
        <v>71755</v>
      </c>
      <c r="K537" s="22">
        <v>0</v>
      </c>
      <c r="L537" s="19" t="s">
        <v>15</v>
      </c>
      <c r="M537" s="19" t="s">
        <v>16</v>
      </c>
      <c r="N537" s="20" t="s">
        <v>17</v>
      </c>
    </row>
    <row r="538" spans="1:14" x14ac:dyDescent="0.25">
      <c r="A538" s="15" t="s">
        <v>1111</v>
      </c>
      <c r="B538" s="15" t="s">
        <v>1112</v>
      </c>
      <c r="C538" s="15" t="s">
        <v>39</v>
      </c>
      <c r="D538" s="15" t="s">
        <v>46</v>
      </c>
      <c r="E538" s="15" t="s">
        <v>36</v>
      </c>
      <c r="F538" s="15" t="s">
        <v>5</v>
      </c>
      <c r="G538" s="15" t="s">
        <v>14</v>
      </c>
      <c r="H538" s="15">
        <v>52</v>
      </c>
      <c r="I538" s="16">
        <v>44519</v>
      </c>
      <c r="J538" s="17">
        <v>111006</v>
      </c>
      <c r="K538" s="18">
        <v>0.08</v>
      </c>
      <c r="L538" s="15" t="s">
        <v>15</v>
      </c>
      <c r="M538" s="15" t="s">
        <v>16</v>
      </c>
      <c r="N538" s="16" t="s">
        <v>17</v>
      </c>
    </row>
    <row r="539" spans="1:14" x14ac:dyDescent="0.25">
      <c r="A539" s="19" t="s">
        <v>1113</v>
      </c>
      <c r="B539" s="19" t="s">
        <v>1114</v>
      </c>
      <c r="C539" s="19" t="s">
        <v>194</v>
      </c>
      <c r="D539" s="19" t="s">
        <v>3</v>
      </c>
      <c r="E539" s="19" t="s">
        <v>36</v>
      </c>
      <c r="F539" s="19" t="s">
        <v>13</v>
      </c>
      <c r="G539" s="19" t="s">
        <v>14</v>
      </c>
      <c r="H539" s="19">
        <v>55</v>
      </c>
      <c r="I539" s="20">
        <v>34692</v>
      </c>
      <c r="J539" s="21">
        <v>99774</v>
      </c>
      <c r="K539" s="22">
        <v>0</v>
      </c>
      <c r="L539" s="19" t="s">
        <v>7</v>
      </c>
      <c r="M539" s="19" t="s">
        <v>47</v>
      </c>
      <c r="N539" s="20" t="s">
        <v>17</v>
      </c>
    </row>
    <row r="540" spans="1:14" x14ac:dyDescent="0.25">
      <c r="A540" s="15" t="s">
        <v>1115</v>
      </c>
      <c r="B540" s="15" t="s">
        <v>1116</v>
      </c>
      <c r="C540" s="15" t="s">
        <v>20</v>
      </c>
      <c r="D540" s="15" t="s">
        <v>3</v>
      </c>
      <c r="E540" s="15" t="s">
        <v>4</v>
      </c>
      <c r="F540" s="15" t="s">
        <v>13</v>
      </c>
      <c r="G540" s="15" t="s">
        <v>14</v>
      </c>
      <c r="H540" s="15">
        <v>55</v>
      </c>
      <c r="I540" s="16">
        <v>39154</v>
      </c>
      <c r="J540" s="17">
        <v>184648</v>
      </c>
      <c r="K540" s="18">
        <v>0.24</v>
      </c>
      <c r="L540" s="15" t="s">
        <v>15</v>
      </c>
      <c r="M540" s="15" t="s">
        <v>61</v>
      </c>
      <c r="N540" s="16" t="s">
        <v>17</v>
      </c>
    </row>
    <row r="541" spans="1:14" x14ac:dyDescent="0.25">
      <c r="A541" s="19" t="s">
        <v>1117</v>
      </c>
      <c r="B541" s="19" t="s">
        <v>1118</v>
      </c>
      <c r="C541" s="19" t="s">
        <v>66</v>
      </c>
      <c r="D541" s="19" t="s">
        <v>3</v>
      </c>
      <c r="E541" s="19" t="s">
        <v>12</v>
      </c>
      <c r="F541" s="19" t="s">
        <v>13</v>
      </c>
      <c r="G541" s="19" t="s">
        <v>72</v>
      </c>
      <c r="H541" s="19">
        <v>51</v>
      </c>
      <c r="I541" s="20">
        <v>37091</v>
      </c>
      <c r="J541" s="21">
        <v>247874</v>
      </c>
      <c r="K541" s="22">
        <v>0.33</v>
      </c>
      <c r="L541" s="19" t="s">
        <v>80</v>
      </c>
      <c r="M541" s="19" t="s">
        <v>81</v>
      </c>
      <c r="N541" s="20" t="s">
        <v>17</v>
      </c>
    </row>
    <row r="542" spans="1:14" x14ac:dyDescent="0.25">
      <c r="A542" s="15" t="s">
        <v>1119</v>
      </c>
      <c r="B542" s="15" t="s">
        <v>1120</v>
      </c>
      <c r="C542" s="15" t="s">
        <v>264</v>
      </c>
      <c r="D542" s="15" t="s">
        <v>56</v>
      </c>
      <c r="E542" s="15" t="s">
        <v>12</v>
      </c>
      <c r="F542" s="15" t="s">
        <v>13</v>
      </c>
      <c r="G542" s="15" t="s">
        <v>14</v>
      </c>
      <c r="H542" s="15">
        <v>60</v>
      </c>
      <c r="I542" s="16">
        <v>39944</v>
      </c>
      <c r="J542" s="17">
        <v>62239</v>
      </c>
      <c r="K542" s="18">
        <v>0</v>
      </c>
      <c r="L542" s="15" t="s">
        <v>15</v>
      </c>
      <c r="M542" s="15" t="s">
        <v>93</v>
      </c>
      <c r="N542" s="16" t="s">
        <v>17</v>
      </c>
    </row>
    <row r="543" spans="1:14" x14ac:dyDescent="0.25">
      <c r="A543" s="19" t="s">
        <v>1121</v>
      </c>
      <c r="B543" s="19" t="s">
        <v>1122</v>
      </c>
      <c r="C543" s="19" t="s">
        <v>39</v>
      </c>
      <c r="D543" s="19" t="s">
        <v>46</v>
      </c>
      <c r="E543" s="19" t="s">
        <v>22</v>
      </c>
      <c r="F543" s="19" t="s">
        <v>5</v>
      </c>
      <c r="G543" s="19" t="s">
        <v>23</v>
      </c>
      <c r="H543" s="19">
        <v>31</v>
      </c>
      <c r="I543" s="20">
        <v>41919</v>
      </c>
      <c r="J543" s="21">
        <v>114911</v>
      </c>
      <c r="K543" s="22">
        <v>7.0000000000000007E-2</v>
      </c>
      <c r="L543" s="19" t="s">
        <v>7</v>
      </c>
      <c r="M543" s="19" t="s">
        <v>24</v>
      </c>
      <c r="N543" s="20" t="s">
        <v>17</v>
      </c>
    </row>
    <row r="544" spans="1:14" x14ac:dyDescent="0.25">
      <c r="A544" s="15" t="s">
        <v>1123</v>
      </c>
      <c r="B544" s="15" t="s">
        <v>1124</v>
      </c>
      <c r="C544" s="15" t="s">
        <v>101</v>
      </c>
      <c r="D544" s="15" t="s">
        <v>56</v>
      </c>
      <c r="E544" s="15" t="s">
        <v>36</v>
      </c>
      <c r="F544" s="15" t="s">
        <v>13</v>
      </c>
      <c r="G544" s="15" t="s">
        <v>72</v>
      </c>
      <c r="H544" s="15">
        <v>45</v>
      </c>
      <c r="I544" s="16">
        <v>43217</v>
      </c>
      <c r="J544" s="17">
        <v>115490</v>
      </c>
      <c r="K544" s="18">
        <v>0.12</v>
      </c>
      <c r="L544" s="15" t="s">
        <v>7</v>
      </c>
      <c r="M544" s="15" t="s">
        <v>24</v>
      </c>
      <c r="N544" s="16" t="s">
        <v>17</v>
      </c>
    </row>
    <row r="545" spans="1:14" x14ac:dyDescent="0.25">
      <c r="A545" s="19" t="s">
        <v>1125</v>
      </c>
      <c r="B545" s="19" t="s">
        <v>1126</v>
      </c>
      <c r="C545" s="19" t="s">
        <v>39</v>
      </c>
      <c r="D545" s="19" t="s">
        <v>46</v>
      </c>
      <c r="E545" s="19" t="s">
        <v>22</v>
      </c>
      <c r="F545" s="19" t="s">
        <v>13</v>
      </c>
      <c r="G545" s="19" t="s">
        <v>14</v>
      </c>
      <c r="H545" s="19">
        <v>34</v>
      </c>
      <c r="I545" s="20">
        <v>40952</v>
      </c>
      <c r="J545" s="21">
        <v>118708</v>
      </c>
      <c r="K545" s="22">
        <v>7.0000000000000007E-2</v>
      </c>
      <c r="L545" s="19" t="s">
        <v>15</v>
      </c>
      <c r="M545" s="19" t="s">
        <v>61</v>
      </c>
      <c r="N545" s="20" t="s">
        <v>17</v>
      </c>
    </row>
    <row r="546" spans="1:14" x14ac:dyDescent="0.25">
      <c r="A546" s="15" t="s">
        <v>1127</v>
      </c>
      <c r="B546" s="15" t="s">
        <v>1128</v>
      </c>
      <c r="C546" s="15" t="s">
        <v>20</v>
      </c>
      <c r="D546" s="15" t="s">
        <v>46</v>
      </c>
      <c r="E546" s="15" t="s">
        <v>22</v>
      </c>
      <c r="F546" s="15" t="s">
        <v>5</v>
      </c>
      <c r="G546" s="15" t="s">
        <v>14</v>
      </c>
      <c r="H546" s="15">
        <v>29</v>
      </c>
      <c r="I546" s="16">
        <v>42914</v>
      </c>
      <c r="J546" s="17">
        <v>197649</v>
      </c>
      <c r="K546" s="18">
        <v>0.2</v>
      </c>
      <c r="L546" s="15" t="s">
        <v>7</v>
      </c>
      <c r="M546" s="15" t="s">
        <v>75</v>
      </c>
      <c r="N546" s="16" t="s">
        <v>17</v>
      </c>
    </row>
    <row r="547" spans="1:14" x14ac:dyDescent="0.25">
      <c r="A547" s="19" t="s">
        <v>1129</v>
      </c>
      <c r="B547" s="19" t="s">
        <v>1130</v>
      </c>
      <c r="C547" s="19" t="s">
        <v>30</v>
      </c>
      <c r="D547" s="19" t="s">
        <v>46</v>
      </c>
      <c r="E547" s="19" t="s">
        <v>22</v>
      </c>
      <c r="F547" s="19" t="s">
        <v>5</v>
      </c>
      <c r="G547" s="19" t="s">
        <v>14</v>
      </c>
      <c r="H547" s="19">
        <v>45</v>
      </c>
      <c r="I547" s="20">
        <v>43999</v>
      </c>
      <c r="J547" s="21">
        <v>89841</v>
      </c>
      <c r="K547" s="22">
        <v>0</v>
      </c>
      <c r="L547" s="19" t="s">
        <v>15</v>
      </c>
      <c r="M547" s="19" t="s">
        <v>93</v>
      </c>
      <c r="N547" s="20" t="s">
        <v>17</v>
      </c>
    </row>
    <row r="548" spans="1:14" x14ac:dyDescent="0.25">
      <c r="A548" s="15" t="s">
        <v>258</v>
      </c>
      <c r="B548" s="15" t="s">
        <v>1131</v>
      </c>
      <c r="C548" s="15" t="s">
        <v>111</v>
      </c>
      <c r="D548" s="15" t="s">
        <v>21</v>
      </c>
      <c r="E548" s="15" t="s">
        <v>22</v>
      </c>
      <c r="F548" s="15" t="s">
        <v>5</v>
      </c>
      <c r="G548" s="15" t="s">
        <v>23</v>
      </c>
      <c r="H548" s="15">
        <v>52</v>
      </c>
      <c r="I548" s="16">
        <v>43819</v>
      </c>
      <c r="J548" s="17">
        <v>61026</v>
      </c>
      <c r="K548" s="18">
        <v>0</v>
      </c>
      <c r="L548" s="15" t="s">
        <v>7</v>
      </c>
      <c r="M548" s="15" t="s">
        <v>31</v>
      </c>
      <c r="N548" s="16" t="s">
        <v>17</v>
      </c>
    </row>
    <row r="549" spans="1:14" x14ac:dyDescent="0.25">
      <c r="A549" s="19" t="s">
        <v>1132</v>
      </c>
      <c r="B549" s="19" t="s">
        <v>1133</v>
      </c>
      <c r="C549" s="19" t="s">
        <v>55</v>
      </c>
      <c r="D549" s="19" t="s">
        <v>56</v>
      </c>
      <c r="E549" s="19" t="s">
        <v>22</v>
      </c>
      <c r="F549" s="19" t="s">
        <v>5</v>
      </c>
      <c r="G549" s="19" t="s">
        <v>23</v>
      </c>
      <c r="H549" s="19">
        <v>48</v>
      </c>
      <c r="I549" s="20">
        <v>41907</v>
      </c>
      <c r="J549" s="21">
        <v>96693</v>
      </c>
      <c r="K549" s="22">
        <v>0</v>
      </c>
      <c r="L549" s="19" t="s">
        <v>7</v>
      </c>
      <c r="M549" s="19" t="s">
        <v>24</v>
      </c>
      <c r="N549" s="20" t="s">
        <v>17</v>
      </c>
    </row>
    <row r="550" spans="1:14" x14ac:dyDescent="0.25">
      <c r="A550" s="15" t="s">
        <v>1134</v>
      </c>
      <c r="B550" s="15" t="s">
        <v>1135</v>
      </c>
      <c r="C550" s="15" t="s">
        <v>210</v>
      </c>
      <c r="D550" s="15" t="s">
        <v>56</v>
      </c>
      <c r="E550" s="15" t="s">
        <v>22</v>
      </c>
      <c r="F550" s="15" t="s">
        <v>5</v>
      </c>
      <c r="G550" s="15" t="s">
        <v>72</v>
      </c>
      <c r="H550" s="15">
        <v>48</v>
      </c>
      <c r="I550" s="16">
        <v>39991</v>
      </c>
      <c r="J550" s="17">
        <v>82907</v>
      </c>
      <c r="K550" s="18">
        <v>0</v>
      </c>
      <c r="L550" s="15" t="s">
        <v>7</v>
      </c>
      <c r="M550" s="15" t="s">
        <v>8</v>
      </c>
      <c r="N550" s="16" t="s">
        <v>17</v>
      </c>
    </row>
    <row r="551" spans="1:14" x14ac:dyDescent="0.25">
      <c r="A551" s="19" t="s">
        <v>1136</v>
      </c>
      <c r="B551" s="19" t="s">
        <v>1137</v>
      </c>
      <c r="C551" s="19" t="s">
        <v>66</v>
      </c>
      <c r="D551" s="19" t="s">
        <v>67</v>
      </c>
      <c r="E551" s="19" t="s">
        <v>36</v>
      </c>
      <c r="F551" s="19" t="s">
        <v>13</v>
      </c>
      <c r="G551" s="19" t="s">
        <v>14</v>
      </c>
      <c r="H551" s="19">
        <v>41</v>
      </c>
      <c r="I551" s="20">
        <v>41916</v>
      </c>
      <c r="J551" s="21">
        <v>257194</v>
      </c>
      <c r="K551" s="22">
        <v>0.35</v>
      </c>
      <c r="L551" s="19" t="s">
        <v>15</v>
      </c>
      <c r="M551" s="19" t="s">
        <v>16</v>
      </c>
      <c r="N551" s="20" t="s">
        <v>17</v>
      </c>
    </row>
    <row r="552" spans="1:14" x14ac:dyDescent="0.25">
      <c r="A552" s="15" t="s">
        <v>1138</v>
      </c>
      <c r="B552" s="15" t="s">
        <v>1139</v>
      </c>
      <c r="C552" s="15" t="s">
        <v>96</v>
      </c>
      <c r="D552" s="15" t="s">
        <v>56</v>
      </c>
      <c r="E552" s="15" t="s">
        <v>4</v>
      </c>
      <c r="F552" s="15" t="s">
        <v>13</v>
      </c>
      <c r="G552" s="15" t="s">
        <v>72</v>
      </c>
      <c r="H552" s="15">
        <v>41</v>
      </c>
      <c r="I552" s="16">
        <v>40929</v>
      </c>
      <c r="J552" s="17">
        <v>94658</v>
      </c>
      <c r="K552" s="18">
        <v>0</v>
      </c>
      <c r="L552" s="15" t="s">
        <v>7</v>
      </c>
      <c r="M552" s="15" t="s">
        <v>43</v>
      </c>
      <c r="N552" s="16" t="s">
        <v>17</v>
      </c>
    </row>
    <row r="553" spans="1:14" x14ac:dyDescent="0.25">
      <c r="A553" s="19" t="s">
        <v>1140</v>
      </c>
      <c r="B553" s="19" t="s">
        <v>1141</v>
      </c>
      <c r="C553" s="19" t="s">
        <v>96</v>
      </c>
      <c r="D553" s="19" t="s">
        <v>56</v>
      </c>
      <c r="E553" s="19" t="s">
        <v>4</v>
      </c>
      <c r="F553" s="19" t="s">
        <v>13</v>
      </c>
      <c r="G553" s="19" t="s">
        <v>14</v>
      </c>
      <c r="H553" s="19">
        <v>55</v>
      </c>
      <c r="I553" s="20">
        <v>40663</v>
      </c>
      <c r="J553" s="21">
        <v>89419</v>
      </c>
      <c r="K553" s="22">
        <v>0</v>
      </c>
      <c r="L553" s="19" t="s">
        <v>15</v>
      </c>
      <c r="M553" s="19" t="s">
        <v>61</v>
      </c>
      <c r="N553" s="20" t="s">
        <v>17</v>
      </c>
    </row>
    <row r="554" spans="1:14" x14ac:dyDescent="0.25">
      <c r="A554" s="15" t="s">
        <v>1142</v>
      </c>
      <c r="B554" s="15" t="s">
        <v>1143</v>
      </c>
      <c r="C554" s="15" t="s">
        <v>151</v>
      </c>
      <c r="D554" s="15" t="s">
        <v>52</v>
      </c>
      <c r="E554" s="15" t="s">
        <v>12</v>
      </c>
      <c r="F554" s="15" t="s">
        <v>13</v>
      </c>
      <c r="G554" s="15" t="s">
        <v>6</v>
      </c>
      <c r="H554" s="15">
        <v>45</v>
      </c>
      <c r="I554" s="16">
        <v>42357</v>
      </c>
      <c r="J554" s="17">
        <v>51983</v>
      </c>
      <c r="K554" s="18">
        <v>0</v>
      </c>
      <c r="L554" s="15" t="s">
        <v>7</v>
      </c>
      <c r="M554" s="15" t="s">
        <v>75</v>
      </c>
      <c r="N554" s="16" t="s">
        <v>17</v>
      </c>
    </row>
    <row r="555" spans="1:14" x14ac:dyDescent="0.25">
      <c r="A555" s="19" t="s">
        <v>1144</v>
      </c>
      <c r="B555" s="19" t="s">
        <v>1145</v>
      </c>
      <c r="C555" s="19" t="s">
        <v>20</v>
      </c>
      <c r="D555" s="19" t="s">
        <v>21</v>
      </c>
      <c r="E555" s="19" t="s">
        <v>36</v>
      </c>
      <c r="F555" s="19" t="s">
        <v>5</v>
      </c>
      <c r="G555" s="19" t="s">
        <v>14</v>
      </c>
      <c r="H555" s="19">
        <v>53</v>
      </c>
      <c r="I555" s="20">
        <v>37304</v>
      </c>
      <c r="J555" s="21">
        <v>179494</v>
      </c>
      <c r="K555" s="22">
        <v>0.2</v>
      </c>
      <c r="L555" s="19" t="s">
        <v>15</v>
      </c>
      <c r="M555" s="19" t="s">
        <v>16</v>
      </c>
      <c r="N555" s="20" t="s">
        <v>17</v>
      </c>
    </row>
    <row r="556" spans="1:14" x14ac:dyDescent="0.25">
      <c r="A556" s="15" t="s">
        <v>1146</v>
      </c>
      <c r="B556" s="15" t="s">
        <v>1147</v>
      </c>
      <c r="C556" s="15" t="s">
        <v>429</v>
      </c>
      <c r="D556" s="15" t="s">
        <v>3</v>
      </c>
      <c r="E556" s="15" t="s">
        <v>36</v>
      </c>
      <c r="F556" s="15" t="s">
        <v>13</v>
      </c>
      <c r="G556" s="15" t="s">
        <v>72</v>
      </c>
      <c r="H556" s="15">
        <v>49</v>
      </c>
      <c r="I556" s="16">
        <v>42545</v>
      </c>
      <c r="J556" s="17">
        <v>68426</v>
      </c>
      <c r="K556" s="18">
        <v>0</v>
      </c>
      <c r="L556" s="15" t="s">
        <v>80</v>
      </c>
      <c r="M556" s="15" t="s">
        <v>86</v>
      </c>
      <c r="N556" s="16" t="s">
        <v>17</v>
      </c>
    </row>
    <row r="557" spans="1:14" x14ac:dyDescent="0.25">
      <c r="A557" s="19" t="s">
        <v>1148</v>
      </c>
      <c r="B557" s="19" t="s">
        <v>1149</v>
      </c>
      <c r="C557" s="19" t="s">
        <v>2</v>
      </c>
      <c r="D557" s="19" t="s">
        <v>21</v>
      </c>
      <c r="E557" s="19" t="s">
        <v>36</v>
      </c>
      <c r="F557" s="19" t="s">
        <v>5</v>
      </c>
      <c r="G557" s="19" t="s">
        <v>72</v>
      </c>
      <c r="H557" s="19">
        <v>55</v>
      </c>
      <c r="I557" s="20">
        <v>42772</v>
      </c>
      <c r="J557" s="21">
        <v>144986</v>
      </c>
      <c r="K557" s="22">
        <v>0.12</v>
      </c>
      <c r="L557" s="19" t="s">
        <v>7</v>
      </c>
      <c r="M557" s="19" t="s">
        <v>31</v>
      </c>
      <c r="N557" s="20" t="s">
        <v>17</v>
      </c>
    </row>
    <row r="558" spans="1:14" x14ac:dyDescent="0.25">
      <c r="A558" s="15" t="s">
        <v>1150</v>
      </c>
      <c r="B558" s="15" t="s">
        <v>1151</v>
      </c>
      <c r="C558" s="15" t="s">
        <v>34</v>
      </c>
      <c r="D558" s="15" t="s">
        <v>35</v>
      </c>
      <c r="E558" s="15" t="s">
        <v>22</v>
      </c>
      <c r="F558" s="15" t="s">
        <v>5</v>
      </c>
      <c r="G558" s="15" t="s">
        <v>14</v>
      </c>
      <c r="H558" s="15">
        <v>45</v>
      </c>
      <c r="I558" s="16">
        <v>36754</v>
      </c>
      <c r="J558" s="17">
        <v>60113</v>
      </c>
      <c r="K558" s="18">
        <v>0</v>
      </c>
      <c r="L558" s="15" t="s">
        <v>7</v>
      </c>
      <c r="M558" s="15" t="s">
        <v>24</v>
      </c>
      <c r="N558" s="16" t="s">
        <v>17</v>
      </c>
    </row>
    <row r="559" spans="1:14" x14ac:dyDescent="0.25">
      <c r="A559" s="19" t="s">
        <v>243</v>
      </c>
      <c r="B559" s="19" t="s">
        <v>1152</v>
      </c>
      <c r="C559" s="19" t="s">
        <v>151</v>
      </c>
      <c r="D559" s="19" t="s">
        <v>52</v>
      </c>
      <c r="E559" s="19" t="s">
        <v>4</v>
      </c>
      <c r="F559" s="19" t="s">
        <v>5</v>
      </c>
      <c r="G559" s="19" t="s">
        <v>72</v>
      </c>
      <c r="H559" s="19">
        <v>52</v>
      </c>
      <c r="I559" s="20">
        <v>44304</v>
      </c>
      <c r="J559" s="21">
        <v>50548</v>
      </c>
      <c r="K559" s="22">
        <v>0</v>
      </c>
      <c r="L559" s="19" t="s">
        <v>80</v>
      </c>
      <c r="M559" s="19" t="s">
        <v>205</v>
      </c>
      <c r="N559" s="20" t="s">
        <v>17</v>
      </c>
    </row>
    <row r="560" spans="1:14" x14ac:dyDescent="0.25">
      <c r="A560" s="15" t="s">
        <v>1153</v>
      </c>
      <c r="B560" s="15" t="s">
        <v>1154</v>
      </c>
      <c r="C560" s="15" t="s">
        <v>111</v>
      </c>
      <c r="D560" s="15" t="s">
        <v>67</v>
      </c>
      <c r="E560" s="15" t="s">
        <v>12</v>
      </c>
      <c r="F560" s="15" t="s">
        <v>5</v>
      </c>
      <c r="G560" s="15" t="s">
        <v>23</v>
      </c>
      <c r="H560" s="15">
        <v>33</v>
      </c>
      <c r="I560" s="16">
        <v>43904</v>
      </c>
      <c r="J560" s="17">
        <v>68846</v>
      </c>
      <c r="K560" s="18">
        <v>0</v>
      </c>
      <c r="L560" s="15" t="s">
        <v>7</v>
      </c>
      <c r="M560" s="15" t="s">
        <v>24</v>
      </c>
      <c r="N560" s="16" t="s">
        <v>17</v>
      </c>
    </row>
    <row r="561" spans="1:14" x14ac:dyDescent="0.25">
      <c r="A561" s="19" t="s">
        <v>529</v>
      </c>
      <c r="B561" s="19" t="s">
        <v>1155</v>
      </c>
      <c r="C561" s="19" t="s">
        <v>359</v>
      </c>
      <c r="D561" s="19" t="s">
        <v>3</v>
      </c>
      <c r="E561" s="19" t="s">
        <v>36</v>
      </c>
      <c r="F561" s="19" t="s">
        <v>5</v>
      </c>
      <c r="G561" s="19" t="s">
        <v>72</v>
      </c>
      <c r="H561" s="19">
        <v>59</v>
      </c>
      <c r="I561" s="20">
        <v>41717</v>
      </c>
      <c r="J561" s="21">
        <v>90901</v>
      </c>
      <c r="K561" s="22">
        <v>0</v>
      </c>
      <c r="L561" s="19" t="s">
        <v>7</v>
      </c>
      <c r="M561" s="19" t="s">
        <v>8</v>
      </c>
      <c r="N561" s="20" t="s">
        <v>17</v>
      </c>
    </row>
    <row r="562" spans="1:14" x14ac:dyDescent="0.25">
      <c r="A562" s="15" t="s">
        <v>1156</v>
      </c>
      <c r="B562" s="15" t="s">
        <v>1157</v>
      </c>
      <c r="C562" s="15" t="s">
        <v>39</v>
      </c>
      <c r="D562" s="15" t="s">
        <v>46</v>
      </c>
      <c r="E562" s="15" t="s">
        <v>36</v>
      </c>
      <c r="F562" s="15" t="s">
        <v>5</v>
      </c>
      <c r="G562" s="15" t="s">
        <v>14</v>
      </c>
      <c r="H562" s="15">
        <v>50</v>
      </c>
      <c r="I562" s="16">
        <v>41155</v>
      </c>
      <c r="J562" s="17">
        <v>102033</v>
      </c>
      <c r="K562" s="18">
        <v>0.08</v>
      </c>
      <c r="L562" s="15" t="s">
        <v>7</v>
      </c>
      <c r="M562" s="15" t="s">
        <v>47</v>
      </c>
      <c r="N562" s="16" t="s">
        <v>17</v>
      </c>
    </row>
    <row r="563" spans="1:14" x14ac:dyDescent="0.25">
      <c r="A563" s="19" t="s">
        <v>1158</v>
      </c>
      <c r="B563" s="19" t="s">
        <v>1159</v>
      </c>
      <c r="C563" s="19" t="s">
        <v>20</v>
      </c>
      <c r="D563" s="19" t="s">
        <v>35</v>
      </c>
      <c r="E563" s="19" t="s">
        <v>12</v>
      </c>
      <c r="F563" s="19" t="s">
        <v>5</v>
      </c>
      <c r="G563" s="19" t="s">
        <v>23</v>
      </c>
      <c r="H563" s="19">
        <v>61</v>
      </c>
      <c r="I563" s="20">
        <v>44219</v>
      </c>
      <c r="J563" s="21">
        <v>151783</v>
      </c>
      <c r="K563" s="22">
        <v>0.26</v>
      </c>
      <c r="L563" s="19" t="s">
        <v>7</v>
      </c>
      <c r="M563" s="19" t="s">
        <v>8</v>
      </c>
      <c r="N563" s="20" t="s">
        <v>17</v>
      </c>
    </row>
    <row r="564" spans="1:14" x14ac:dyDescent="0.25">
      <c r="A564" s="15" t="s">
        <v>1160</v>
      </c>
      <c r="B564" s="15" t="s">
        <v>1161</v>
      </c>
      <c r="C564" s="15" t="s">
        <v>20</v>
      </c>
      <c r="D564" s="15" t="s">
        <v>56</v>
      </c>
      <c r="E564" s="15" t="s">
        <v>36</v>
      </c>
      <c r="F564" s="15" t="s">
        <v>5</v>
      </c>
      <c r="G564" s="15" t="s">
        <v>72</v>
      </c>
      <c r="H564" s="15">
        <v>27</v>
      </c>
      <c r="I564" s="16">
        <v>43441</v>
      </c>
      <c r="J564" s="17">
        <v>170164</v>
      </c>
      <c r="K564" s="18">
        <v>0.17</v>
      </c>
      <c r="L564" s="15" t="s">
        <v>7</v>
      </c>
      <c r="M564" s="15" t="s">
        <v>47</v>
      </c>
      <c r="N564" s="16" t="s">
        <v>17</v>
      </c>
    </row>
    <row r="565" spans="1:14" x14ac:dyDescent="0.25">
      <c r="A565" s="19" t="s">
        <v>1162</v>
      </c>
      <c r="B565" s="19" t="s">
        <v>1163</v>
      </c>
      <c r="C565" s="19" t="s">
        <v>2</v>
      </c>
      <c r="D565" s="19" t="s">
        <v>67</v>
      </c>
      <c r="E565" s="19" t="s">
        <v>22</v>
      </c>
      <c r="F565" s="19" t="s">
        <v>5</v>
      </c>
      <c r="G565" s="19" t="s">
        <v>14</v>
      </c>
      <c r="H565" s="19">
        <v>35</v>
      </c>
      <c r="I565" s="20">
        <v>41690</v>
      </c>
      <c r="J565" s="21">
        <v>155905</v>
      </c>
      <c r="K565" s="22">
        <v>0.14000000000000001</v>
      </c>
      <c r="L565" s="19" t="s">
        <v>7</v>
      </c>
      <c r="M565" s="19" t="s">
        <v>31</v>
      </c>
      <c r="N565" s="20" t="s">
        <v>17</v>
      </c>
    </row>
    <row r="566" spans="1:14" x14ac:dyDescent="0.25">
      <c r="A566" s="15" t="s">
        <v>909</v>
      </c>
      <c r="B566" s="15" t="s">
        <v>1164</v>
      </c>
      <c r="C566" s="15" t="s">
        <v>42</v>
      </c>
      <c r="D566" s="15" t="s">
        <v>35</v>
      </c>
      <c r="E566" s="15" t="s">
        <v>36</v>
      </c>
      <c r="F566" s="15" t="s">
        <v>13</v>
      </c>
      <c r="G566" s="15" t="s">
        <v>14</v>
      </c>
      <c r="H566" s="15">
        <v>40</v>
      </c>
      <c r="I566" s="16">
        <v>42721</v>
      </c>
      <c r="J566" s="17">
        <v>50733</v>
      </c>
      <c r="K566" s="18">
        <v>0</v>
      </c>
      <c r="L566" s="15" t="s">
        <v>7</v>
      </c>
      <c r="M566" s="15" t="s">
        <v>43</v>
      </c>
      <c r="N566" s="16" t="s">
        <v>17</v>
      </c>
    </row>
    <row r="567" spans="1:14" x14ac:dyDescent="0.25">
      <c r="A567" s="19" t="s">
        <v>1165</v>
      </c>
      <c r="B567" s="19" t="s">
        <v>1166</v>
      </c>
      <c r="C567" s="19" t="s">
        <v>130</v>
      </c>
      <c r="D567" s="19" t="s">
        <v>52</v>
      </c>
      <c r="E567" s="19" t="s">
        <v>36</v>
      </c>
      <c r="F567" s="19" t="s">
        <v>5</v>
      </c>
      <c r="G567" s="19" t="s">
        <v>23</v>
      </c>
      <c r="H567" s="19">
        <v>30</v>
      </c>
      <c r="I567" s="20">
        <v>42761</v>
      </c>
      <c r="J567" s="21">
        <v>88663</v>
      </c>
      <c r="K567" s="22">
        <v>0</v>
      </c>
      <c r="L567" s="19" t="s">
        <v>7</v>
      </c>
      <c r="M567" s="19" t="s">
        <v>31</v>
      </c>
      <c r="N567" s="20" t="s">
        <v>17</v>
      </c>
    </row>
    <row r="568" spans="1:14" x14ac:dyDescent="0.25">
      <c r="A568" s="15" t="s">
        <v>1167</v>
      </c>
      <c r="B568" s="15" t="s">
        <v>1168</v>
      </c>
      <c r="C568" s="15" t="s">
        <v>162</v>
      </c>
      <c r="D568" s="15" t="s">
        <v>56</v>
      </c>
      <c r="E568" s="15" t="s">
        <v>12</v>
      </c>
      <c r="F568" s="15" t="s">
        <v>13</v>
      </c>
      <c r="G568" s="15" t="s">
        <v>14</v>
      </c>
      <c r="H568" s="15">
        <v>60</v>
      </c>
      <c r="I568" s="16">
        <v>33890</v>
      </c>
      <c r="J568" s="17">
        <v>88213</v>
      </c>
      <c r="K568" s="18">
        <v>0</v>
      </c>
      <c r="L568" s="15" t="s">
        <v>15</v>
      </c>
      <c r="M568" s="15" t="s">
        <v>16</v>
      </c>
      <c r="N568" s="16" t="s">
        <v>17</v>
      </c>
    </row>
    <row r="569" spans="1:14" x14ac:dyDescent="0.25">
      <c r="A569" s="19" t="s">
        <v>1169</v>
      </c>
      <c r="B569" s="19" t="s">
        <v>1170</v>
      </c>
      <c r="C569" s="19" t="s">
        <v>111</v>
      </c>
      <c r="D569" s="19" t="s">
        <v>35</v>
      </c>
      <c r="E569" s="19" t="s">
        <v>22</v>
      </c>
      <c r="F569" s="19" t="s">
        <v>13</v>
      </c>
      <c r="G569" s="19" t="s">
        <v>14</v>
      </c>
      <c r="H569" s="19">
        <v>55</v>
      </c>
      <c r="I569" s="20">
        <v>44410</v>
      </c>
      <c r="J569" s="21">
        <v>67130</v>
      </c>
      <c r="K569" s="22">
        <v>0</v>
      </c>
      <c r="L569" s="19" t="s">
        <v>7</v>
      </c>
      <c r="M569" s="19" t="s">
        <v>43</v>
      </c>
      <c r="N569" s="20" t="s">
        <v>17</v>
      </c>
    </row>
    <row r="570" spans="1:14" x14ac:dyDescent="0.25">
      <c r="A570" s="15" t="s">
        <v>309</v>
      </c>
      <c r="B570" s="15" t="s">
        <v>1171</v>
      </c>
      <c r="C570" s="15" t="s">
        <v>30</v>
      </c>
      <c r="D570" s="15" t="s">
        <v>21</v>
      </c>
      <c r="E570" s="15" t="s">
        <v>22</v>
      </c>
      <c r="F570" s="15" t="s">
        <v>5</v>
      </c>
      <c r="G570" s="15" t="s">
        <v>14</v>
      </c>
      <c r="H570" s="15">
        <v>33</v>
      </c>
      <c r="I570" s="16">
        <v>42285</v>
      </c>
      <c r="J570" s="17">
        <v>94876</v>
      </c>
      <c r="K570" s="18">
        <v>0</v>
      </c>
      <c r="L570" s="15" t="s">
        <v>7</v>
      </c>
      <c r="M570" s="15" t="s">
        <v>43</v>
      </c>
      <c r="N570" s="16" t="s">
        <v>17</v>
      </c>
    </row>
    <row r="571" spans="1:14" x14ac:dyDescent="0.25">
      <c r="A571" s="19" t="s">
        <v>1172</v>
      </c>
      <c r="B571" s="19" t="s">
        <v>1173</v>
      </c>
      <c r="C571" s="19" t="s">
        <v>264</v>
      </c>
      <c r="D571" s="19" t="s">
        <v>56</v>
      </c>
      <c r="E571" s="19" t="s">
        <v>22</v>
      </c>
      <c r="F571" s="19" t="s">
        <v>13</v>
      </c>
      <c r="G571" s="19" t="s">
        <v>72</v>
      </c>
      <c r="H571" s="19">
        <v>62</v>
      </c>
      <c r="I571" s="20">
        <v>34616</v>
      </c>
      <c r="J571" s="21">
        <v>98230</v>
      </c>
      <c r="K571" s="22">
        <v>0</v>
      </c>
      <c r="L571" s="19" t="s">
        <v>7</v>
      </c>
      <c r="M571" s="19" t="s">
        <v>43</v>
      </c>
      <c r="N571" s="20" t="s">
        <v>17</v>
      </c>
    </row>
    <row r="572" spans="1:14" x14ac:dyDescent="0.25">
      <c r="A572" s="15" t="s">
        <v>1174</v>
      </c>
      <c r="B572" s="15" t="s">
        <v>1175</v>
      </c>
      <c r="C572" s="15" t="s">
        <v>210</v>
      </c>
      <c r="D572" s="15" t="s">
        <v>56</v>
      </c>
      <c r="E572" s="15" t="s">
        <v>4</v>
      </c>
      <c r="F572" s="15" t="s">
        <v>5</v>
      </c>
      <c r="G572" s="15" t="s">
        <v>14</v>
      </c>
      <c r="H572" s="15">
        <v>36</v>
      </c>
      <c r="I572" s="16">
        <v>43448</v>
      </c>
      <c r="J572" s="17">
        <v>96757</v>
      </c>
      <c r="K572" s="18">
        <v>0</v>
      </c>
      <c r="L572" s="15" t="s">
        <v>7</v>
      </c>
      <c r="M572" s="15" t="s">
        <v>75</v>
      </c>
      <c r="N572" s="16" t="s">
        <v>17</v>
      </c>
    </row>
    <row r="573" spans="1:14" x14ac:dyDescent="0.25">
      <c r="A573" s="19" t="s">
        <v>1176</v>
      </c>
      <c r="B573" s="19" t="s">
        <v>1177</v>
      </c>
      <c r="C573" s="19" t="s">
        <v>111</v>
      </c>
      <c r="D573" s="19" t="s">
        <v>67</v>
      </c>
      <c r="E573" s="19" t="s">
        <v>12</v>
      </c>
      <c r="F573" s="19" t="s">
        <v>13</v>
      </c>
      <c r="G573" s="19" t="s">
        <v>6</v>
      </c>
      <c r="H573" s="19">
        <v>35</v>
      </c>
      <c r="I573" s="20">
        <v>44015</v>
      </c>
      <c r="J573" s="21">
        <v>51513</v>
      </c>
      <c r="K573" s="22">
        <v>0</v>
      </c>
      <c r="L573" s="19" t="s">
        <v>7</v>
      </c>
      <c r="M573" s="19" t="s">
        <v>75</v>
      </c>
      <c r="N573" s="20" t="s">
        <v>17</v>
      </c>
    </row>
    <row r="574" spans="1:14" x14ac:dyDescent="0.25">
      <c r="A574" s="15" t="s">
        <v>1178</v>
      </c>
      <c r="B574" s="15" t="s">
        <v>1179</v>
      </c>
      <c r="C574" s="15" t="s">
        <v>66</v>
      </c>
      <c r="D574" s="15" t="s">
        <v>67</v>
      </c>
      <c r="E574" s="15" t="s">
        <v>36</v>
      </c>
      <c r="F574" s="15" t="s">
        <v>13</v>
      </c>
      <c r="G574" s="15" t="s">
        <v>14</v>
      </c>
      <c r="H574" s="15">
        <v>60</v>
      </c>
      <c r="I574" s="16">
        <v>39109</v>
      </c>
      <c r="J574" s="17">
        <v>234311</v>
      </c>
      <c r="K574" s="18">
        <v>0.37</v>
      </c>
      <c r="L574" s="15" t="s">
        <v>7</v>
      </c>
      <c r="M574" s="15" t="s">
        <v>43</v>
      </c>
      <c r="N574" s="16" t="s">
        <v>17</v>
      </c>
    </row>
    <row r="575" spans="1:14" x14ac:dyDescent="0.25">
      <c r="A575" s="19" t="s">
        <v>1180</v>
      </c>
      <c r="B575" s="19" t="s">
        <v>1181</v>
      </c>
      <c r="C575" s="19" t="s">
        <v>2</v>
      </c>
      <c r="D575" s="19" t="s">
        <v>52</v>
      </c>
      <c r="E575" s="19" t="s">
        <v>22</v>
      </c>
      <c r="F575" s="19" t="s">
        <v>5</v>
      </c>
      <c r="G575" s="19" t="s">
        <v>72</v>
      </c>
      <c r="H575" s="19">
        <v>45</v>
      </c>
      <c r="I575" s="20">
        <v>40685</v>
      </c>
      <c r="J575" s="21">
        <v>152353</v>
      </c>
      <c r="K575" s="22">
        <v>0.14000000000000001</v>
      </c>
      <c r="L575" s="19" t="s">
        <v>7</v>
      </c>
      <c r="M575" s="19" t="s">
        <v>8</v>
      </c>
      <c r="N575" s="20" t="s">
        <v>17</v>
      </c>
    </row>
    <row r="576" spans="1:14" x14ac:dyDescent="0.25">
      <c r="A576" s="15" t="s">
        <v>1182</v>
      </c>
      <c r="B576" s="15" t="s">
        <v>1183</v>
      </c>
      <c r="C576" s="15" t="s">
        <v>2</v>
      </c>
      <c r="D576" s="15" t="s">
        <v>46</v>
      </c>
      <c r="E576" s="15" t="s">
        <v>22</v>
      </c>
      <c r="F576" s="15" t="s">
        <v>5</v>
      </c>
      <c r="G576" s="15" t="s">
        <v>23</v>
      </c>
      <c r="H576" s="15">
        <v>48</v>
      </c>
      <c r="I576" s="16">
        <v>40389</v>
      </c>
      <c r="J576" s="17">
        <v>124774</v>
      </c>
      <c r="K576" s="18">
        <v>0.12</v>
      </c>
      <c r="L576" s="15" t="s">
        <v>7</v>
      </c>
      <c r="M576" s="15" t="s">
        <v>31</v>
      </c>
      <c r="N576" s="16" t="s">
        <v>17</v>
      </c>
    </row>
    <row r="577" spans="1:14" x14ac:dyDescent="0.25">
      <c r="A577" s="19" t="s">
        <v>899</v>
      </c>
      <c r="B577" s="19" t="s">
        <v>1184</v>
      </c>
      <c r="C577" s="19" t="s">
        <v>20</v>
      </c>
      <c r="D577" s="19" t="s">
        <v>67</v>
      </c>
      <c r="E577" s="19" t="s">
        <v>36</v>
      </c>
      <c r="F577" s="19" t="s">
        <v>5</v>
      </c>
      <c r="G577" s="19" t="s">
        <v>14</v>
      </c>
      <c r="H577" s="19">
        <v>36</v>
      </c>
      <c r="I577" s="20">
        <v>40434</v>
      </c>
      <c r="J577" s="21">
        <v>157070</v>
      </c>
      <c r="K577" s="22">
        <v>0.28000000000000003</v>
      </c>
      <c r="L577" s="19" t="s">
        <v>15</v>
      </c>
      <c r="M577" s="19" t="s">
        <v>16</v>
      </c>
      <c r="N577" s="20" t="s">
        <v>17</v>
      </c>
    </row>
    <row r="578" spans="1:14" x14ac:dyDescent="0.25">
      <c r="A578" s="15" t="s">
        <v>1185</v>
      </c>
      <c r="B578" s="15" t="s">
        <v>1186</v>
      </c>
      <c r="C578" s="15" t="s">
        <v>2</v>
      </c>
      <c r="D578" s="15" t="s">
        <v>21</v>
      </c>
      <c r="E578" s="15" t="s">
        <v>22</v>
      </c>
      <c r="F578" s="15" t="s">
        <v>13</v>
      </c>
      <c r="G578" s="15" t="s">
        <v>72</v>
      </c>
      <c r="H578" s="15">
        <v>44</v>
      </c>
      <c r="I578" s="16">
        <v>43685</v>
      </c>
      <c r="J578" s="17">
        <v>130133</v>
      </c>
      <c r="K578" s="18">
        <v>0.15</v>
      </c>
      <c r="L578" s="15" t="s">
        <v>7</v>
      </c>
      <c r="M578" s="15" t="s">
        <v>47</v>
      </c>
      <c r="N578" s="16">
        <v>44699</v>
      </c>
    </row>
    <row r="579" spans="1:14" x14ac:dyDescent="0.25">
      <c r="A579" s="19" t="s">
        <v>1187</v>
      </c>
      <c r="B579" s="19" t="s">
        <v>1188</v>
      </c>
      <c r="C579" s="19" t="s">
        <v>39</v>
      </c>
      <c r="D579" s="19" t="s">
        <v>67</v>
      </c>
      <c r="E579" s="19" t="s">
        <v>12</v>
      </c>
      <c r="F579" s="19" t="s">
        <v>5</v>
      </c>
      <c r="G579" s="19" t="s">
        <v>14</v>
      </c>
      <c r="H579" s="19">
        <v>64</v>
      </c>
      <c r="I579" s="20">
        <v>43729</v>
      </c>
      <c r="J579" s="21">
        <v>108780</v>
      </c>
      <c r="K579" s="22">
        <v>0.06</v>
      </c>
      <c r="L579" s="19" t="s">
        <v>15</v>
      </c>
      <c r="M579" s="19" t="s">
        <v>61</v>
      </c>
      <c r="N579" s="20" t="s">
        <v>17</v>
      </c>
    </row>
    <row r="580" spans="1:14" x14ac:dyDescent="0.25">
      <c r="A580" s="15" t="s">
        <v>1189</v>
      </c>
      <c r="B580" s="15" t="s">
        <v>1190</v>
      </c>
      <c r="C580" s="15" t="s">
        <v>20</v>
      </c>
      <c r="D580" s="15" t="s">
        <v>56</v>
      </c>
      <c r="E580" s="15" t="s">
        <v>22</v>
      </c>
      <c r="F580" s="15" t="s">
        <v>5</v>
      </c>
      <c r="G580" s="15" t="s">
        <v>14</v>
      </c>
      <c r="H580" s="15">
        <v>46</v>
      </c>
      <c r="I580" s="16">
        <v>44125</v>
      </c>
      <c r="J580" s="17">
        <v>151853</v>
      </c>
      <c r="K580" s="18">
        <v>0.16</v>
      </c>
      <c r="L580" s="15" t="s">
        <v>15</v>
      </c>
      <c r="M580" s="15" t="s">
        <v>121</v>
      </c>
      <c r="N580" s="16" t="s">
        <v>17</v>
      </c>
    </row>
    <row r="581" spans="1:14" x14ac:dyDescent="0.25">
      <c r="A581" s="19" t="s">
        <v>1191</v>
      </c>
      <c r="B581" s="19" t="s">
        <v>1192</v>
      </c>
      <c r="C581" s="19" t="s">
        <v>34</v>
      </c>
      <c r="D581" s="19" t="s">
        <v>35</v>
      </c>
      <c r="E581" s="19" t="s">
        <v>12</v>
      </c>
      <c r="F581" s="19" t="s">
        <v>5</v>
      </c>
      <c r="G581" s="19" t="s">
        <v>14</v>
      </c>
      <c r="H581" s="19">
        <v>62</v>
      </c>
      <c r="I581" s="20">
        <v>38977</v>
      </c>
      <c r="J581" s="21">
        <v>64669</v>
      </c>
      <c r="K581" s="22">
        <v>0</v>
      </c>
      <c r="L581" s="19" t="s">
        <v>15</v>
      </c>
      <c r="M581" s="19" t="s">
        <v>16</v>
      </c>
      <c r="N581" s="20" t="s">
        <v>17</v>
      </c>
    </row>
    <row r="582" spans="1:14" x14ac:dyDescent="0.25">
      <c r="A582" s="15" t="s">
        <v>1193</v>
      </c>
      <c r="B582" s="15" t="s">
        <v>1194</v>
      </c>
      <c r="C582" s="15" t="s">
        <v>111</v>
      </c>
      <c r="D582" s="15" t="s">
        <v>67</v>
      </c>
      <c r="E582" s="15" t="s">
        <v>4</v>
      </c>
      <c r="F582" s="15" t="s">
        <v>13</v>
      </c>
      <c r="G582" s="15" t="s">
        <v>72</v>
      </c>
      <c r="H582" s="15">
        <v>61</v>
      </c>
      <c r="I582" s="16">
        <v>39568</v>
      </c>
      <c r="J582" s="17">
        <v>69352</v>
      </c>
      <c r="K582" s="18">
        <v>0</v>
      </c>
      <c r="L582" s="15" t="s">
        <v>80</v>
      </c>
      <c r="M582" s="15" t="s">
        <v>86</v>
      </c>
      <c r="N582" s="16" t="s">
        <v>17</v>
      </c>
    </row>
    <row r="583" spans="1:14" x14ac:dyDescent="0.25">
      <c r="A583" s="19" t="s">
        <v>1195</v>
      </c>
      <c r="B583" s="19" t="s">
        <v>1196</v>
      </c>
      <c r="C583" s="19" t="s">
        <v>111</v>
      </c>
      <c r="D583" s="19" t="s">
        <v>67</v>
      </c>
      <c r="E583" s="19" t="s">
        <v>4</v>
      </c>
      <c r="F583" s="19" t="s">
        <v>13</v>
      </c>
      <c r="G583" s="19" t="s">
        <v>14</v>
      </c>
      <c r="H583" s="19">
        <v>65</v>
      </c>
      <c r="I583" s="20">
        <v>37181</v>
      </c>
      <c r="J583" s="21">
        <v>74631</v>
      </c>
      <c r="K583" s="22">
        <v>0</v>
      </c>
      <c r="L583" s="19" t="s">
        <v>15</v>
      </c>
      <c r="M583" s="19" t="s">
        <v>16</v>
      </c>
      <c r="N583" s="20" t="s">
        <v>17</v>
      </c>
    </row>
    <row r="584" spans="1:14" x14ac:dyDescent="0.25">
      <c r="A584" s="15" t="s">
        <v>1197</v>
      </c>
      <c r="B584" s="15" t="s">
        <v>1198</v>
      </c>
      <c r="C584" s="15" t="s">
        <v>96</v>
      </c>
      <c r="D584" s="15" t="s">
        <v>56</v>
      </c>
      <c r="E584" s="15" t="s">
        <v>22</v>
      </c>
      <c r="F584" s="15" t="s">
        <v>13</v>
      </c>
      <c r="G584" s="15" t="s">
        <v>72</v>
      </c>
      <c r="H584" s="15">
        <v>54</v>
      </c>
      <c r="I584" s="16">
        <v>41028</v>
      </c>
      <c r="J584" s="17">
        <v>96441</v>
      </c>
      <c r="K584" s="18">
        <v>0</v>
      </c>
      <c r="L584" s="15" t="s">
        <v>80</v>
      </c>
      <c r="M584" s="15" t="s">
        <v>205</v>
      </c>
      <c r="N584" s="16" t="s">
        <v>17</v>
      </c>
    </row>
    <row r="585" spans="1:14" x14ac:dyDescent="0.25">
      <c r="A585" s="19" t="s">
        <v>1199</v>
      </c>
      <c r="B585" s="19" t="s">
        <v>1200</v>
      </c>
      <c r="C585" s="19" t="s">
        <v>101</v>
      </c>
      <c r="D585" s="19" t="s">
        <v>56</v>
      </c>
      <c r="E585" s="19" t="s">
        <v>22</v>
      </c>
      <c r="F585" s="19" t="s">
        <v>13</v>
      </c>
      <c r="G585" s="19" t="s">
        <v>14</v>
      </c>
      <c r="H585" s="19">
        <v>46</v>
      </c>
      <c r="I585" s="20">
        <v>40836</v>
      </c>
      <c r="J585" s="21">
        <v>114250</v>
      </c>
      <c r="K585" s="22">
        <v>0.14000000000000001</v>
      </c>
      <c r="L585" s="19" t="s">
        <v>15</v>
      </c>
      <c r="M585" s="19" t="s">
        <v>121</v>
      </c>
      <c r="N585" s="20" t="s">
        <v>17</v>
      </c>
    </row>
    <row r="586" spans="1:14" x14ac:dyDescent="0.25">
      <c r="A586" s="15" t="s">
        <v>1201</v>
      </c>
      <c r="B586" s="15" t="s">
        <v>1202</v>
      </c>
      <c r="C586" s="15" t="s">
        <v>27</v>
      </c>
      <c r="D586" s="15" t="s">
        <v>3</v>
      </c>
      <c r="E586" s="15" t="s">
        <v>36</v>
      </c>
      <c r="F586" s="15" t="s">
        <v>13</v>
      </c>
      <c r="G586" s="15" t="s">
        <v>72</v>
      </c>
      <c r="H586" s="15">
        <v>36</v>
      </c>
      <c r="I586" s="16">
        <v>44192</v>
      </c>
      <c r="J586" s="17">
        <v>70165</v>
      </c>
      <c r="K586" s="18">
        <v>7.0000000000000007E-2</v>
      </c>
      <c r="L586" s="15" t="s">
        <v>80</v>
      </c>
      <c r="M586" s="15" t="s">
        <v>81</v>
      </c>
      <c r="N586" s="16" t="s">
        <v>17</v>
      </c>
    </row>
    <row r="587" spans="1:14" x14ac:dyDescent="0.25">
      <c r="A587" s="19" t="s">
        <v>1203</v>
      </c>
      <c r="B587" s="19" t="s">
        <v>1204</v>
      </c>
      <c r="C587" s="19" t="s">
        <v>39</v>
      </c>
      <c r="D587" s="19" t="s">
        <v>3</v>
      </c>
      <c r="E587" s="19" t="s">
        <v>36</v>
      </c>
      <c r="F587" s="19" t="s">
        <v>13</v>
      </c>
      <c r="G587" s="19" t="s">
        <v>14</v>
      </c>
      <c r="H587" s="19">
        <v>60</v>
      </c>
      <c r="I587" s="20">
        <v>36554</v>
      </c>
      <c r="J587" s="21">
        <v>109059</v>
      </c>
      <c r="K587" s="22">
        <v>7.0000000000000007E-2</v>
      </c>
      <c r="L587" s="19" t="s">
        <v>15</v>
      </c>
      <c r="M587" s="19" t="s">
        <v>121</v>
      </c>
      <c r="N587" s="20" t="s">
        <v>17</v>
      </c>
    </row>
    <row r="588" spans="1:14" x14ac:dyDescent="0.25">
      <c r="A588" s="15" t="s">
        <v>1205</v>
      </c>
      <c r="B588" s="15" t="s">
        <v>1206</v>
      </c>
      <c r="C588" s="15" t="s">
        <v>168</v>
      </c>
      <c r="D588" s="15" t="s">
        <v>56</v>
      </c>
      <c r="E588" s="15" t="s">
        <v>4</v>
      </c>
      <c r="F588" s="15" t="s">
        <v>5</v>
      </c>
      <c r="G588" s="15" t="s">
        <v>14</v>
      </c>
      <c r="H588" s="15">
        <v>30</v>
      </c>
      <c r="I588" s="16">
        <v>42322</v>
      </c>
      <c r="J588" s="17">
        <v>77442</v>
      </c>
      <c r="K588" s="18">
        <v>0</v>
      </c>
      <c r="L588" s="15" t="s">
        <v>7</v>
      </c>
      <c r="M588" s="15" t="s">
        <v>75</v>
      </c>
      <c r="N588" s="16" t="s">
        <v>17</v>
      </c>
    </row>
    <row r="589" spans="1:14" x14ac:dyDescent="0.25">
      <c r="A589" s="19" t="s">
        <v>1207</v>
      </c>
      <c r="B589" s="19" t="s">
        <v>1208</v>
      </c>
      <c r="C589" s="19" t="s">
        <v>111</v>
      </c>
      <c r="D589" s="19" t="s">
        <v>35</v>
      </c>
      <c r="E589" s="19" t="s">
        <v>36</v>
      </c>
      <c r="F589" s="19" t="s">
        <v>5</v>
      </c>
      <c r="G589" s="19" t="s">
        <v>72</v>
      </c>
      <c r="H589" s="19">
        <v>34</v>
      </c>
      <c r="I589" s="20">
        <v>41066</v>
      </c>
      <c r="J589" s="21">
        <v>72126</v>
      </c>
      <c r="K589" s="22">
        <v>0</v>
      </c>
      <c r="L589" s="19" t="s">
        <v>80</v>
      </c>
      <c r="M589" s="19" t="s">
        <v>81</v>
      </c>
      <c r="N589" s="20" t="s">
        <v>17</v>
      </c>
    </row>
    <row r="590" spans="1:14" x14ac:dyDescent="0.25">
      <c r="A590" s="15" t="s">
        <v>1209</v>
      </c>
      <c r="B590" s="15" t="s">
        <v>1210</v>
      </c>
      <c r="C590" s="15" t="s">
        <v>449</v>
      </c>
      <c r="D590" s="15" t="s">
        <v>3</v>
      </c>
      <c r="E590" s="15" t="s">
        <v>12</v>
      </c>
      <c r="F590" s="15" t="s">
        <v>13</v>
      </c>
      <c r="G590" s="15" t="s">
        <v>23</v>
      </c>
      <c r="H590" s="15">
        <v>55</v>
      </c>
      <c r="I590" s="16">
        <v>41565</v>
      </c>
      <c r="J590" s="17">
        <v>70334</v>
      </c>
      <c r="K590" s="18">
        <v>0</v>
      </c>
      <c r="L590" s="15" t="s">
        <v>7</v>
      </c>
      <c r="M590" s="15" t="s">
        <v>43</v>
      </c>
      <c r="N590" s="16" t="s">
        <v>17</v>
      </c>
    </row>
    <row r="591" spans="1:14" x14ac:dyDescent="0.25">
      <c r="A591" s="19" t="s">
        <v>1211</v>
      </c>
      <c r="B591" s="19" t="s">
        <v>1212</v>
      </c>
      <c r="C591" s="19" t="s">
        <v>96</v>
      </c>
      <c r="D591" s="19" t="s">
        <v>56</v>
      </c>
      <c r="E591" s="19" t="s">
        <v>4</v>
      </c>
      <c r="F591" s="19" t="s">
        <v>13</v>
      </c>
      <c r="G591" s="19" t="s">
        <v>14</v>
      </c>
      <c r="H591" s="19">
        <v>59</v>
      </c>
      <c r="I591" s="20">
        <v>40170</v>
      </c>
      <c r="J591" s="21">
        <v>78006</v>
      </c>
      <c r="K591" s="22">
        <v>0</v>
      </c>
      <c r="L591" s="19" t="s">
        <v>7</v>
      </c>
      <c r="M591" s="19" t="s">
        <v>43</v>
      </c>
      <c r="N591" s="20" t="s">
        <v>17</v>
      </c>
    </row>
    <row r="592" spans="1:14" x14ac:dyDescent="0.25">
      <c r="A592" s="15" t="s">
        <v>1213</v>
      </c>
      <c r="B592" s="15" t="s">
        <v>1214</v>
      </c>
      <c r="C592" s="15" t="s">
        <v>20</v>
      </c>
      <c r="D592" s="15" t="s">
        <v>3</v>
      </c>
      <c r="E592" s="15" t="s">
        <v>12</v>
      </c>
      <c r="F592" s="15" t="s">
        <v>5</v>
      </c>
      <c r="G592" s="15" t="s">
        <v>72</v>
      </c>
      <c r="H592" s="15">
        <v>28</v>
      </c>
      <c r="I592" s="16">
        <v>44221</v>
      </c>
      <c r="J592" s="17">
        <v>160385</v>
      </c>
      <c r="K592" s="18">
        <v>0.23</v>
      </c>
      <c r="L592" s="15" t="s">
        <v>7</v>
      </c>
      <c r="M592" s="15" t="s">
        <v>43</v>
      </c>
      <c r="N592" s="16">
        <v>44334</v>
      </c>
    </row>
    <row r="593" spans="1:14" x14ac:dyDescent="0.25">
      <c r="A593" s="19" t="s">
        <v>1215</v>
      </c>
      <c r="B593" s="19" t="s">
        <v>1216</v>
      </c>
      <c r="C593" s="19" t="s">
        <v>66</v>
      </c>
      <c r="D593" s="19" t="s">
        <v>21</v>
      </c>
      <c r="E593" s="19" t="s">
        <v>36</v>
      </c>
      <c r="F593" s="19" t="s">
        <v>5</v>
      </c>
      <c r="G593" s="19" t="s">
        <v>23</v>
      </c>
      <c r="H593" s="19">
        <v>36</v>
      </c>
      <c r="I593" s="20">
        <v>41650</v>
      </c>
      <c r="J593" s="21">
        <v>202323</v>
      </c>
      <c r="K593" s="22">
        <v>0.39</v>
      </c>
      <c r="L593" s="19" t="s">
        <v>7</v>
      </c>
      <c r="M593" s="19" t="s">
        <v>24</v>
      </c>
      <c r="N593" s="20" t="s">
        <v>17</v>
      </c>
    </row>
    <row r="594" spans="1:14" x14ac:dyDescent="0.25">
      <c r="A594" s="15" t="s">
        <v>1217</v>
      </c>
      <c r="B594" s="15" t="s">
        <v>1218</v>
      </c>
      <c r="C594" s="15" t="s">
        <v>2</v>
      </c>
      <c r="D594" s="15" t="s">
        <v>52</v>
      </c>
      <c r="E594" s="15" t="s">
        <v>36</v>
      </c>
      <c r="F594" s="15" t="s">
        <v>5</v>
      </c>
      <c r="G594" s="15" t="s">
        <v>72</v>
      </c>
      <c r="H594" s="15">
        <v>29</v>
      </c>
      <c r="I594" s="16">
        <v>44025</v>
      </c>
      <c r="J594" s="17">
        <v>141555</v>
      </c>
      <c r="K594" s="18">
        <v>0.11</v>
      </c>
      <c r="L594" s="15" t="s">
        <v>80</v>
      </c>
      <c r="M594" s="15" t="s">
        <v>81</v>
      </c>
      <c r="N594" s="16" t="s">
        <v>17</v>
      </c>
    </row>
    <row r="595" spans="1:14" x14ac:dyDescent="0.25">
      <c r="A595" s="19" t="s">
        <v>1219</v>
      </c>
      <c r="B595" s="19" t="s">
        <v>1220</v>
      </c>
      <c r="C595" s="19" t="s">
        <v>20</v>
      </c>
      <c r="D595" s="19" t="s">
        <v>21</v>
      </c>
      <c r="E595" s="19" t="s">
        <v>22</v>
      </c>
      <c r="F595" s="19" t="s">
        <v>5</v>
      </c>
      <c r="G595" s="19" t="s">
        <v>14</v>
      </c>
      <c r="H595" s="19">
        <v>34</v>
      </c>
      <c r="I595" s="20">
        <v>44032</v>
      </c>
      <c r="J595" s="21">
        <v>184960</v>
      </c>
      <c r="K595" s="22">
        <v>0.18</v>
      </c>
      <c r="L595" s="19" t="s">
        <v>7</v>
      </c>
      <c r="M595" s="19" t="s">
        <v>8</v>
      </c>
      <c r="N595" s="20" t="s">
        <v>17</v>
      </c>
    </row>
    <row r="596" spans="1:14" x14ac:dyDescent="0.25">
      <c r="A596" s="15" t="s">
        <v>1221</v>
      </c>
      <c r="B596" s="15" t="s">
        <v>1222</v>
      </c>
      <c r="C596" s="15" t="s">
        <v>66</v>
      </c>
      <c r="D596" s="15" t="s">
        <v>3</v>
      </c>
      <c r="E596" s="15" t="s">
        <v>12</v>
      </c>
      <c r="F596" s="15" t="s">
        <v>13</v>
      </c>
      <c r="G596" s="15" t="s">
        <v>14</v>
      </c>
      <c r="H596" s="15">
        <v>37</v>
      </c>
      <c r="I596" s="16">
        <v>40719</v>
      </c>
      <c r="J596" s="17">
        <v>221592</v>
      </c>
      <c r="K596" s="18">
        <v>0.31</v>
      </c>
      <c r="L596" s="15" t="s">
        <v>7</v>
      </c>
      <c r="M596" s="15" t="s">
        <v>75</v>
      </c>
      <c r="N596" s="16" t="s">
        <v>17</v>
      </c>
    </row>
    <row r="597" spans="1:14" x14ac:dyDescent="0.25">
      <c r="A597" s="19" t="s">
        <v>1223</v>
      </c>
      <c r="B597" s="19" t="s">
        <v>1224</v>
      </c>
      <c r="C597" s="19" t="s">
        <v>151</v>
      </c>
      <c r="D597" s="19" t="s">
        <v>52</v>
      </c>
      <c r="E597" s="19" t="s">
        <v>12</v>
      </c>
      <c r="F597" s="19" t="s">
        <v>5</v>
      </c>
      <c r="G597" s="19" t="s">
        <v>14</v>
      </c>
      <c r="H597" s="19">
        <v>44</v>
      </c>
      <c r="I597" s="20">
        <v>39841</v>
      </c>
      <c r="J597" s="21">
        <v>53301</v>
      </c>
      <c r="K597" s="22">
        <v>0</v>
      </c>
      <c r="L597" s="19" t="s">
        <v>7</v>
      </c>
      <c r="M597" s="19" t="s">
        <v>8</v>
      </c>
      <c r="N597" s="20" t="s">
        <v>17</v>
      </c>
    </row>
    <row r="598" spans="1:14" x14ac:dyDescent="0.25">
      <c r="A598" s="15" t="s">
        <v>1225</v>
      </c>
      <c r="B598" s="15" t="s">
        <v>1226</v>
      </c>
      <c r="C598" s="15" t="s">
        <v>194</v>
      </c>
      <c r="D598" s="15" t="s">
        <v>3</v>
      </c>
      <c r="E598" s="15" t="s">
        <v>36</v>
      </c>
      <c r="F598" s="15" t="s">
        <v>13</v>
      </c>
      <c r="G598" s="15" t="s">
        <v>14</v>
      </c>
      <c r="H598" s="15">
        <v>45</v>
      </c>
      <c r="I598" s="16">
        <v>36587</v>
      </c>
      <c r="J598" s="17">
        <v>91276</v>
      </c>
      <c r="K598" s="18">
        <v>0</v>
      </c>
      <c r="L598" s="15" t="s">
        <v>7</v>
      </c>
      <c r="M598" s="15" t="s">
        <v>8</v>
      </c>
      <c r="N598" s="16" t="s">
        <v>17</v>
      </c>
    </row>
    <row r="599" spans="1:14" x14ac:dyDescent="0.25">
      <c r="A599" s="19" t="s">
        <v>1227</v>
      </c>
      <c r="B599" s="19" t="s">
        <v>1228</v>
      </c>
      <c r="C599" s="19" t="s">
        <v>2</v>
      </c>
      <c r="D599" s="19" t="s">
        <v>52</v>
      </c>
      <c r="E599" s="19" t="s">
        <v>4</v>
      </c>
      <c r="F599" s="19" t="s">
        <v>5</v>
      </c>
      <c r="G599" s="19" t="s">
        <v>14</v>
      </c>
      <c r="H599" s="19">
        <v>52</v>
      </c>
      <c r="I599" s="20">
        <v>42983</v>
      </c>
      <c r="J599" s="21">
        <v>140042</v>
      </c>
      <c r="K599" s="22">
        <v>0.13</v>
      </c>
      <c r="L599" s="19" t="s">
        <v>7</v>
      </c>
      <c r="M599" s="19" t="s">
        <v>47</v>
      </c>
      <c r="N599" s="20" t="s">
        <v>17</v>
      </c>
    </row>
    <row r="600" spans="1:14" x14ac:dyDescent="0.25">
      <c r="A600" s="15" t="s">
        <v>297</v>
      </c>
      <c r="B600" s="15" t="s">
        <v>1229</v>
      </c>
      <c r="C600" s="15" t="s">
        <v>42</v>
      </c>
      <c r="D600" s="15" t="s">
        <v>46</v>
      </c>
      <c r="E600" s="15" t="s">
        <v>12</v>
      </c>
      <c r="F600" s="15" t="s">
        <v>5</v>
      </c>
      <c r="G600" s="15" t="s">
        <v>14</v>
      </c>
      <c r="H600" s="15">
        <v>40</v>
      </c>
      <c r="I600" s="16">
        <v>43440</v>
      </c>
      <c r="J600" s="17">
        <v>57225</v>
      </c>
      <c r="K600" s="18">
        <v>0</v>
      </c>
      <c r="L600" s="15" t="s">
        <v>7</v>
      </c>
      <c r="M600" s="15" t="s">
        <v>75</v>
      </c>
      <c r="N600" s="16" t="s">
        <v>17</v>
      </c>
    </row>
    <row r="601" spans="1:14" x14ac:dyDescent="0.25">
      <c r="A601" s="19" t="s">
        <v>1230</v>
      </c>
      <c r="B601" s="19" t="s">
        <v>1231</v>
      </c>
      <c r="C601" s="19" t="s">
        <v>39</v>
      </c>
      <c r="D601" s="19" t="s">
        <v>52</v>
      </c>
      <c r="E601" s="19" t="s">
        <v>22</v>
      </c>
      <c r="F601" s="19" t="s">
        <v>5</v>
      </c>
      <c r="G601" s="19" t="s">
        <v>72</v>
      </c>
      <c r="H601" s="19">
        <v>55</v>
      </c>
      <c r="I601" s="20">
        <v>40233</v>
      </c>
      <c r="J601" s="21">
        <v>102839</v>
      </c>
      <c r="K601" s="22">
        <v>0.05</v>
      </c>
      <c r="L601" s="19" t="s">
        <v>7</v>
      </c>
      <c r="M601" s="19" t="s">
        <v>43</v>
      </c>
      <c r="N601" s="20" t="s">
        <v>17</v>
      </c>
    </row>
    <row r="602" spans="1:14" x14ac:dyDescent="0.25">
      <c r="A602" s="15" t="s">
        <v>1232</v>
      </c>
      <c r="B602" s="15" t="s">
        <v>1233</v>
      </c>
      <c r="C602" s="15" t="s">
        <v>20</v>
      </c>
      <c r="D602" s="15" t="s">
        <v>67</v>
      </c>
      <c r="E602" s="15" t="s">
        <v>4</v>
      </c>
      <c r="F602" s="15" t="s">
        <v>13</v>
      </c>
      <c r="G602" s="15" t="s">
        <v>14</v>
      </c>
      <c r="H602" s="15">
        <v>29</v>
      </c>
      <c r="I602" s="16">
        <v>44454</v>
      </c>
      <c r="J602" s="17">
        <v>199783</v>
      </c>
      <c r="K602" s="18">
        <v>0.21</v>
      </c>
      <c r="L602" s="15" t="s">
        <v>7</v>
      </c>
      <c r="M602" s="15" t="s">
        <v>24</v>
      </c>
      <c r="N602" s="16">
        <v>44661</v>
      </c>
    </row>
    <row r="603" spans="1:14" x14ac:dyDescent="0.25">
      <c r="A603" s="19" t="s">
        <v>1234</v>
      </c>
      <c r="B603" s="19" t="s">
        <v>1235</v>
      </c>
      <c r="C603" s="19" t="s">
        <v>130</v>
      </c>
      <c r="D603" s="19" t="s">
        <v>52</v>
      </c>
      <c r="E603" s="19" t="s">
        <v>4</v>
      </c>
      <c r="F603" s="19" t="s">
        <v>13</v>
      </c>
      <c r="G603" s="19" t="s">
        <v>72</v>
      </c>
      <c r="H603" s="19">
        <v>32</v>
      </c>
      <c r="I603" s="20">
        <v>44295</v>
      </c>
      <c r="J603" s="21">
        <v>70980</v>
      </c>
      <c r="K603" s="22">
        <v>0</v>
      </c>
      <c r="L603" s="19" t="s">
        <v>80</v>
      </c>
      <c r="M603" s="19" t="s">
        <v>86</v>
      </c>
      <c r="N603" s="20" t="s">
        <v>17</v>
      </c>
    </row>
    <row r="604" spans="1:14" x14ac:dyDescent="0.25">
      <c r="A604" s="15" t="s">
        <v>1236</v>
      </c>
      <c r="B604" s="15" t="s">
        <v>1237</v>
      </c>
      <c r="C604" s="15" t="s">
        <v>39</v>
      </c>
      <c r="D604" s="15" t="s">
        <v>67</v>
      </c>
      <c r="E604" s="15" t="s">
        <v>36</v>
      </c>
      <c r="F604" s="15" t="s">
        <v>13</v>
      </c>
      <c r="G604" s="15" t="s">
        <v>23</v>
      </c>
      <c r="H604" s="15">
        <v>51</v>
      </c>
      <c r="I604" s="16">
        <v>35456</v>
      </c>
      <c r="J604" s="17">
        <v>104431</v>
      </c>
      <c r="K604" s="18">
        <v>7.0000000000000007E-2</v>
      </c>
      <c r="L604" s="15" t="s">
        <v>7</v>
      </c>
      <c r="M604" s="15" t="s">
        <v>31</v>
      </c>
      <c r="N604" s="16" t="s">
        <v>17</v>
      </c>
    </row>
    <row r="605" spans="1:14" x14ac:dyDescent="0.25">
      <c r="A605" s="19" t="s">
        <v>1238</v>
      </c>
      <c r="B605" s="19" t="s">
        <v>1239</v>
      </c>
      <c r="C605" s="19" t="s">
        <v>171</v>
      </c>
      <c r="D605" s="19" t="s">
        <v>52</v>
      </c>
      <c r="E605" s="19" t="s">
        <v>22</v>
      </c>
      <c r="F605" s="19" t="s">
        <v>13</v>
      </c>
      <c r="G605" s="19" t="s">
        <v>23</v>
      </c>
      <c r="H605" s="19">
        <v>28</v>
      </c>
      <c r="I605" s="20">
        <v>44374</v>
      </c>
      <c r="J605" s="21">
        <v>48510</v>
      </c>
      <c r="K605" s="22">
        <v>0</v>
      </c>
      <c r="L605" s="19" t="s">
        <v>7</v>
      </c>
      <c r="M605" s="19" t="s">
        <v>24</v>
      </c>
      <c r="N605" s="20" t="s">
        <v>17</v>
      </c>
    </row>
    <row r="606" spans="1:14" x14ac:dyDescent="0.25">
      <c r="A606" s="15" t="s">
        <v>1240</v>
      </c>
      <c r="B606" s="15" t="s">
        <v>1241</v>
      </c>
      <c r="C606" s="15" t="s">
        <v>96</v>
      </c>
      <c r="D606" s="15" t="s">
        <v>56</v>
      </c>
      <c r="E606" s="15" t="s">
        <v>22</v>
      </c>
      <c r="F606" s="15" t="s">
        <v>13</v>
      </c>
      <c r="G606" s="15" t="s">
        <v>6</v>
      </c>
      <c r="H606" s="15">
        <v>27</v>
      </c>
      <c r="I606" s="16">
        <v>43613</v>
      </c>
      <c r="J606" s="17">
        <v>70110</v>
      </c>
      <c r="K606" s="18">
        <v>0</v>
      </c>
      <c r="L606" s="15" t="s">
        <v>7</v>
      </c>
      <c r="M606" s="15" t="s">
        <v>43</v>
      </c>
      <c r="N606" s="16">
        <v>44203</v>
      </c>
    </row>
    <row r="607" spans="1:14" x14ac:dyDescent="0.25">
      <c r="A607" s="19" t="s">
        <v>1242</v>
      </c>
      <c r="B607" s="19" t="s">
        <v>1243</v>
      </c>
      <c r="C607" s="19" t="s">
        <v>20</v>
      </c>
      <c r="D607" s="19" t="s">
        <v>67</v>
      </c>
      <c r="E607" s="19" t="s">
        <v>36</v>
      </c>
      <c r="F607" s="19" t="s">
        <v>13</v>
      </c>
      <c r="G607" s="19" t="s">
        <v>14</v>
      </c>
      <c r="H607" s="19">
        <v>45</v>
      </c>
      <c r="I607" s="20">
        <v>39519</v>
      </c>
      <c r="J607" s="21">
        <v>186138</v>
      </c>
      <c r="K607" s="22">
        <v>0.28000000000000003</v>
      </c>
      <c r="L607" s="19" t="s">
        <v>15</v>
      </c>
      <c r="M607" s="19" t="s">
        <v>16</v>
      </c>
      <c r="N607" s="20" t="s">
        <v>17</v>
      </c>
    </row>
    <row r="608" spans="1:14" x14ac:dyDescent="0.25">
      <c r="A608" s="15" t="s">
        <v>1244</v>
      </c>
      <c r="B608" s="15" t="s">
        <v>1245</v>
      </c>
      <c r="C608" s="15" t="s">
        <v>42</v>
      </c>
      <c r="D608" s="15" t="s">
        <v>46</v>
      </c>
      <c r="E608" s="15" t="s">
        <v>12</v>
      </c>
      <c r="F608" s="15" t="s">
        <v>13</v>
      </c>
      <c r="G608" s="15" t="s">
        <v>72</v>
      </c>
      <c r="H608" s="15">
        <v>58</v>
      </c>
      <c r="I608" s="16">
        <v>40287</v>
      </c>
      <c r="J608" s="17">
        <v>56350</v>
      </c>
      <c r="K608" s="18">
        <v>0</v>
      </c>
      <c r="L608" s="15" t="s">
        <v>80</v>
      </c>
      <c r="M608" s="15" t="s">
        <v>86</v>
      </c>
      <c r="N608" s="16" t="s">
        <v>17</v>
      </c>
    </row>
    <row r="609" spans="1:14" x14ac:dyDescent="0.25">
      <c r="A609" s="19" t="s">
        <v>340</v>
      </c>
      <c r="B609" s="19" t="s">
        <v>1246</v>
      </c>
      <c r="C609" s="19" t="s">
        <v>2</v>
      </c>
      <c r="D609" s="19" t="s">
        <v>21</v>
      </c>
      <c r="E609" s="19" t="s">
        <v>4</v>
      </c>
      <c r="F609" s="19" t="s">
        <v>5</v>
      </c>
      <c r="G609" s="19" t="s">
        <v>72</v>
      </c>
      <c r="H609" s="19">
        <v>45</v>
      </c>
      <c r="I609" s="20">
        <v>42379</v>
      </c>
      <c r="J609" s="21">
        <v>149761</v>
      </c>
      <c r="K609" s="22">
        <v>0.12</v>
      </c>
      <c r="L609" s="19" t="s">
        <v>7</v>
      </c>
      <c r="M609" s="19" t="s">
        <v>75</v>
      </c>
      <c r="N609" s="20" t="s">
        <v>17</v>
      </c>
    </row>
    <row r="610" spans="1:14" x14ac:dyDescent="0.25">
      <c r="A610" s="15" t="s">
        <v>1247</v>
      </c>
      <c r="B610" s="15" t="s">
        <v>1248</v>
      </c>
      <c r="C610" s="15" t="s">
        <v>2</v>
      </c>
      <c r="D610" s="15" t="s">
        <v>21</v>
      </c>
      <c r="E610" s="15" t="s">
        <v>36</v>
      </c>
      <c r="F610" s="15" t="s">
        <v>13</v>
      </c>
      <c r="G610" s="15" t="s">
        <v>72</v>
      </c>
      <c r="H610" s="15">
        <v>44</v>
      </c>
      <c r="I610" s="16">
        <v>39305</v>
      </c>
      <c r="J610" s="17">
        <v>126277</v>
      </c>
      <c r="K610" s="18">
        <v>0.13</v>
      </c>
      <c r="L610" s="15" t="s">
        <v>80</v>
      </c>
      <c r="M610" s="15" t="s">
        <v>81</v>
      </c>
      <c r="N610" s="16" t="s">
        <v>17</v>
      </c>
    </row>
    <row r="611" spans="1:14" x14ac:dyDescent="0.25">
      <c r="A611" s="19" t="s">
        <v>1249</v>
      </c>
      <c r="B611" s="19" t="s">
        <v>1250</v>
      </c>
      <c r="C611" s="19" t="s">
        <v>39</v>
      </c>
      <c r="D611" s="19" t="s">
        <v>35</v>
      </c>
      <c r="E611" s="19" t="s">
        <v>22</v>
      </c>
      <c r="F611" s="19" t="s">
        <v>13</v>
      </c>
      <c r="G611" s="19" t="s">
        <v>23</v>
      </c>
      <c r="H611" s="19">
        <v>33</v>
      </c>
      <c r="I611" s="20">
        <v>41446</v>
      </c>
      <c r="J611" s="21">
        <v>119631</v>
      </c>
      <c r="K611" s="22">
        <v>0.06</v>
      </c>
      <c r="L611" s="19" t="s">
        <v>7</v>
      </c>
      <c r="M611" s="19" t="s">
        <v>31</v>
      </c>
      <c r="N611" s="20" t="s">
        <v>17</v>
      </c>
    </row>
    <row r="612" spans="1:14" x14ac:dyDescent="0.25">
      <c r="A612" s="15" t="s">
        <v>1251</v>
      </c>
      <c r="B612" s="15" t="s">
        <v>1252</v>
      </c>
      <c r="C612" s="15" t="s">
        <v>66</v>
      </c>
      <c r="D612" s="15" t="s">
        <v>3</v>
      </c>
      <c r="E612" s="15" t="s">
        <v>4</v>
      </c>
      <c r="F612" s="15" t="s">
        <v>13</v>
      </c>
      <c r="G612" s="15" t="s">
        <v>14</v>
      </c>
      <c r="H612" s="15">
        <v>26</v>
      </c>
      <c r="I612" s="16">
        <v>43960</v>
      </c>
      <c r="J612" s="17">
        <v>256561</v>
      </c>
      <c r="K612" s="18">
        <v>0.39</v>
      </c>
      <c r="L612" s="15" t="s">
        <v>7</v>
      </c>
      <c r="M612" s="15" t="s">
        <v>47</v>
      </c>
      <c r="N612" s="16" t="s">
        <v>17</v>
      </c>
    </row>
    <row r="613" spans="1:14" x14ac:dyDescent="0.25">
      <c r="A613" s="19" t="s">
        <v>1253</v>
      </c>
      <c r="B613" s="19" t="s">
        <v>1254</v>
      </c>
      <c r="C613" s="19" t="s">
        <v>359</v>
      </c>
      <c r="D613" s="19" t="s">
        <v>3</v>
      </c>
      <c r="E613" s="19" t="s">
        <v>22</v>
      </c>
      <c r="F613" s="19" t="s">
        <v>5</v>
      </c>
      <c r="G613" s="19" t="s">
        <v>72</v>
      </c>
      <c r="H613" s="19">
        <v>45</v>
      </c>
      <c r="I613" s="20">
        <v>43937</v>
      </c>
      <c r="J613" s="21">
        <v>66958</v>
      </c>
      <c r="K613" s="22">
        <v>0</v>
      </c>
      <c r="L613" s="19" t="s">
        <v>7</v>
      </c>
      <c r="M613" s="19" t="s">
        <v>43</v>
      </c>
      <c r="N613" s="20" t="s">
        <v>17</v>
      </c>
    </row>
    <row r="614" spans="1:14" x14ac:dyDescent="0.25">
      <c r="A614" s="15" t="s">
        <v>57</v>
      </c>
      <c r="B614" s="15" t="s">
        <v>1255</v>
      </c>
      <c r="C614" s="15" t="s">
        <v>2</v>
      </c>
      <c r="D614" s="15" t="s">
        <v>35</v>
      </c>
      <c r="E614" s="15" t="s">
        <v>12</v>
      </c>
      <c r="F614" s="15" t="s">
        <v>5</v>
      </c>
      <c r="G614" s="15" t="s">
        <v>14</v>
      </c>
      <c r="H614" s="15">
        <v>46</v>
      </c>
      <c r="I614" s="16">
        <v>38046</v>
      </c>
      <c r="J614" s="17">
        <v>158897</v>
      </c>
      <c r="K614" s="18">
        <v>0.1</v>
      </c>
      <c r="L614" s="15" t="s">
        <v>15</v>
      </c>
      <c r="M614" s="15" t="s">
        <v>16</v>
      </c>
      <c r="N614" s="16" t="s">
        <v>17</v>
      </c>
    </row>
    <row r="615" spans="1:14" x14ac:dyDescent="0.25">
      <c r="A615" s="19" t="s">
        <v>182</v>
      </c>
      <c r="B615" s="19" t="s">
        <v>1256</v>
      </c>
      <c r="C615" s="19" t="s">
        <v>11</v>
      </c>
      <c r="D615" s="19" t="s">
        <v>3</v>
      </c>
      <c r="E615" s="19" t="s">
        <v>36</v>
      </c>
      <c r="F615" s="19" t="s">
        <v>13</v>
      </c>
      <c r="G615" s="19" t="s">
        <v>23</v>
      </c>
      <c r="H615" s="19">
        <v>37</v>
      </c>
      <c r="I615" s="20">
        <v>39493</v>
      </c>
      <c r="J615" s="21">
        <v>71695</v>
      </c>
      <c r="K615" s="22">
        <v>0</v>
      </c>
      <c r="L615" s="19" t="s">
        <v>7</v>
      </c>
      <c r="M615" s="19" t="s">
        <v>31</v>
      </c>
      <c r="N615" s="20" t="s">
        <v>17</v>
      </c>
    </row>
    <row r="616" spans="1:14" x14ac:dyDescent="0.25">
      <c r="A616" s="15" t="s">
        <v>1257</v>
      </c>
      <c r="B616" s="15" t="s">
        <v>1258</v>
      </c>
      <c r="C616" s="15" t="s">
        <v>30</v>
      </c>
      <c r="D616" s="15" t="s">
        <v>67</v>
      </c>
      <c r="E616" s="15" t="s">
        <v>36</v>
      </c>
      <c r="F616" s="15" t="s">
        <v>13</v>
      </c>
      <c r="G616" s="15" t="s">
        <v>14</v>
      </c>
      <c r="H616" s="15">
        <v>40</v>
      </c>
      <c r="I616" s="16">
        <v>41904</v>
      </c>
      <c r="J616" s="17">
        <v>73779</v>
      </c>
      <c r="K616" s="18">
        <v>0</v>
      </c>
      <c r="L616" s="15" t="s">
        <v>15</v>
      </c>
      <c r="M616" s="15" t="s">
        <v>16</v>
      </c>
      <c r="N616" s="16">
        <v>43594</v>
      </c>
    </row>
    <row r="617" spans="1:14" x14ac:dyDescent="0.25">
      <c r="A617" s="19" t="s">
        <v>1259</v>
      </c>
      <c r="B617" s="19" t="s">
        <v>1260</v>
      </c>
      <c r="C617" s="19" t="s">
        <v>39</v>
      </c>
      <c r="D617" s="19" t="s">
        <v>35</v>
      </c>
      <c r="E617" s="19" t="s">
        <v>22</v>
      </c>
      <c r="F617" s="19" t="s">
        <v>5</v>
      </c>
      <c r="G617" s="19" t="s">
        <v>14</v>
      </c>
      <c r="H617" s="19">
        <v>45</v>
      </c>
      <c r="I617" s="20">
        <v>40836</v>
      </c>
      <c r="J617" s="21">
        <v>123640</v>
      </c>
      <c r="K617" s="22">
        <v>7.0000000000000007E-2</v>
      </c>
      <c r="L617" s="19" t="s">
        <v>15</v>
      </c>
      <c r="M617" s="19" t="s">
        <v>61</v>
      </c>
      <c r="N617" s="20" t="s">
        <v>17</v>
      </c>
    </row>
    <row r="618" spans="1:14" x14ac:dyDescent="0.25">
      <c r="A618" s="15" t="s">
        <v>1185</v>
      </c>
      <c r="B618" s="15" t="s">
        <v>1261</v>
      </c>
      <c r="C618" s="15" t="s">
        <v>42</v>
      </c>
      <c r="D618" s="15" t="s">
        <v>35</v>
      </c>
      <c r="E618" s="15" t="s">
        <v>22</v>
      </c>
      <c r="F618" s="15" t="s">
        <v>5</v>
      </c>
      <c r="G618" s="15" t="s">
        <v>23</v>
      </c>
      <c r="H618" s="15">
        <v>33</v>
      </c>
      <c r="I618" s="16">
        <v>41742</v>
      </c>
      <c r="J618" s="17">
        <v>46878</v>
      </c>
      <c r="K618" s="18">
        <v>0</v>
      </c>
      <c r="L618" s="15" t="s">
        <v>7</v>
      </c>
      <c r="M618" s="15" t="s">
        <v>43</v>
      </c>
      <c r="N618" s="16" t="s">
        <v>17</v>
      </c>
    </row>
    <row r="619" spans="1:14" x14ac:dyDescent="0.25">
      <c r="A619" s="19" t="s">
        <v>1262</v>
      </c>
      <c r="B619" s="19" t="s">
        <v>1263</v>
      </c>
      <c r="C619" s="19" t="s">
        <v>42</v>
      </c>
      <c r="D619" s="19" t="s">
        <v>67</v>
      </c>
      <c r="E619" s="19" t="s">
        <v>22</v>
      </c>
      <c r="F619" s="19" t="s">
        <v>5</v>
      </c>
      <c r="G619" s="19" t="s">
        <v>23</v>
      </c>
      <c r="H619" s="19">
        <v>64</v>
      </c>
      <c r="I619" s="20">
        <v>37662</v>
      </c>
      <c r="J619" s="21">
        <v>57032</v>
      </c>
      <c r="K619" s="22">
        <v>0</v>
      </c>
      <c r="L619" s="19" t="s">
        <v>7</v>
      </c>
      <c r="M619" s="19" t="s">
        <v>43</v>
      </c>
      <c r="N619" s="20" t="s">
        <v>17</v>
      </c>
    </row>
    <row r="620" spans="1:14" x14ac:dyDescent="0.25">
      <c r="A620" s="15" t="s">
        <v>1264</v>
      </c>
      <c r="B620" s="15" t="s">
        <v>1265</v>
      </c>
      <c r="C620" s="15" t="s">
        <v>30</v>
      </c>
      <c r="D620" s="15" t="s">
        <v>35</v>
      </c>
      <c r="E620" s="15" t="s">
        <v>12</v>
      </c>
      <c r="F620" s="15" t="s">
        <v>5</v>
      </c>
      <c r="G620" s="15" t="s">
        <v>72</v>
      </c>
      <c r="H620" s="15">
        <v>57</v>
      </c>
      <c r="I620" s="16">
        <v>39357</v>
      </c>
      <c r="J620" s="17">
        <v>98150</v>
      </c>
      <c r="K620" s="18">
        <v>0</v>
      </c>
      <c r="L620" s="15" t="s">
        <v>80</v>
      </c>
      <c r="M620" s="15" t="s">
        <v>86</v>
      </c>
      <c r="N620" s="16" t="s">
        <v>17</v>
      </c>
    </row>
    <row r="621" spans="1:14" x14ac:dyDescent="0.25">
      <c r="A621" s="19" t="s">
        <v>1266</v>
      </c>
      <c r="B621" s="19" t="s">
        <v>1267</v>
      </c>
      <c r="C621" s="19" t="s">
        <v>20</v>
      </c>
      <c r="D621" s="19" t="s">
        <v>67</v>
      </c>
      <c r="E621" s="19" t="s">
        <v>12</v>
      </c>
      <c r="F621" s="19" t="s">
        <v>5</v>
      </c>
      <c r="G621" s="19" t="s">
        <v>14</v>
      </c>
      <c r="H621" s="19">
        <v>35</v>
      </c>
      <c r="I621" s="20">
        <v>42800</v>
      </c>
      <c r="J621" s="21">
        <v>171426</v>
      </c>
      <c r="K621" s="22">
        <v>0.15</v>
      </c>
      <c r="L621" s="19" t="s">
        <v>15</v>
      </c>
      <c r="M621" s="19" t="s">
        <v>93</v>
      </c>
      <c r="N621" s="20">
        <v>43000</v>
      </c>
    </row>
    <row r="622" spans="1:14" x14ac:dyDescent="0.25">
      <c r="A622" s="15" t="s">
        <v>28</v>
      </c>
      <c r="B622" s="15" t="s">
        <v>1268</v>
      </c>
      <c r="C622" s="15" t="s">
        <v>42</v>
      </c>
      <c r="D622" s="15" t="s">
        <v>21</v>
      </c>
      <c r="E622" s="15" t="s">
        <v>12</v>
      </c>
      <c r="F622" s="15" t="s">
        <v>5</v>
      </c>
      <c r="G622" s="15" t="s">
        <v>23</v>
      </c>
      <c r="H622" s="15">
        <v>55</v>
      </c>
      <c r="I622" s="16">
        <v>44302</v>
      </c>
      <c r="J622" s="17">
        <v>48266</v>
      </c>
      <c r="K622" s="18">
        <v>0</v>
      </c>
      <c r="L622" s="15" t="s">
        <v>7</v>
      </c>
      <c r="M622" s="15" t="s">
        <v>24</v>
      </c>
      <c r="N622" s="16" t="s">
        <v>17</v>
      </c>
    </row>
    <row r="623" spans="1:14" x14ac:dyDescent="0.25">
      <c r="A623" s="19" t="s">
        <v>1269</v>
      </c>
      <c r="B623" s="19" t="s">
        <v>1270</v>
      </c>
      <c r="C623" s="19" t="s">
        <v>66</v>
      </c>
      <c r="D623" s="19" t="s">
        <v>21</v>
      </c>
      <c r="E623" s="19" t="s">
        <v>4</v>
      </c>
      <c r="F623" s="19" t="s">
        <v>13</v>
      </c>
      <c r="G623" s="19" t="s">
        <v>72</v>
      </c>
      <c r="H623" s="19">
        <v>36</v>
      </c>
      <c r="I623" s="20">
        <v>43330</v>
      </c>
      <c r="J623" s="21">
        <v>223404</v>
      </c>
      <c r="K623" s="22">
        <v>0.32</v>
      </c>
      <c r="L623" s="19" t="s">
        <v>7</v>
      </c>
      <c r="M623" s="19" t="s">
        <v>75</v>
      </c>
      <c r="N623" s="20" t="s">
        <v>17</v>
      </c>
    </row>
    <row r="624" spans="1:14" x14ac:dyDescent="0.25">
      <c r="A624" s="15" t="s">
        <v>1271</v>
      </c>
      <c r="B624" s="15" t="s">
        <v>1272</v>
      </c>
      <c r="C624" s="15" t="s">
        <v>286</v>
      </c>
      <c r="D624" s="15" t="s">
        <v>3</v>
      </c>
      <c r="E624" s="15" t="s">
        <v>22</v>
      </c>
      <c r="F624" s="15" t="s">
        <v>5</v>
      </c>
      <c r="G624" s="15" t="s">
        <v>14</v>
      </c>
      <c r="H624" s="15">
        <v>57</v>
      </c>
      <c r="I624" s="16">
        <v>41649</v>
      </c>
      <c r="J624" s="17">
        <v>74854</v>
      </c>
      <c r="K624" s="18">
        <v>0</v>
      </c>
      <c r="L624" s="15" t="s">
        <v>7</v>
      </c>
      <c r="M624" s="15" t="s">
        <v>8</v>
      </c>
      <c r="N624" s="16" t="s">
        <v>17</v>
      </c>
    </row>
    <row r="625" spans="1:14" x14ac:dyDescent="0.25">
      <c r="A625" s="19" t="s">
        <v>1273</v>
      </c>
      <c r="B625" s="19" t="s">
        <v>1274</v>
      </c>
      <c r="C625" s="19" t="s">
        <v>66</v>
      </c>
      <c r="D625" s="19" t="s">
        <v>46</v>
      </c>
      <c r="E625" s="19" t="s">
        <v>22</v>
      </c>
      <c r="F625" s="19" t="s">
        <v>5</v>
      </c>
      <c r="G625" s="19" t="s">
        <v>23</v>
      </c>
      <c r="H625" s="19">
        <v>48</v>
      </c>
      <c r="I625" s="20">
        <v>39197</v>
      </c>
      <c r="J625" s="21">
        <v>217783</v>
      </c>
      <c r="K625" s="22">
        <v>0.36</v>
      </c>
      <c r="L625" s="19" t="s">
        <v>7</v>
      </c>
      <c r="M625" s="19" t="s">
        <v>8</v>
      </c>
      <c r="N625" s="20" t="s">
        <v>17</v>
      </c>
    </row>
    <row r="626" spans="1:14" x14ac:dyDescent="0.25">
      <c r="A626" s="15" t="s">
        <v>1275</v>
      </c>
      <c r="B626" s="15" t="s">
        <v>1276</v>
      </c>
      <c r="C626" s="15" t="s">
        <v>317</v>
      </c>
      <c r="D626" s="15" t="s">
        <v>3</v>
      </c>
      <c r="E626" s="15" t="s">
        <v>12</v>
      </c>
      <c r="F626" s="15" t="s">
        <v>5</v>
      </c>
      <c r="G626" s="15" t="s">
        <v>72</v>
      </c>
      <c r="H626" s="15">
        <v>53</v>
      </c>
      <c r="I626" s="16">
        <v>38214</v>
      </c>
      <c r="J626" s="17">
        <v>44735</v>
      </c>
      <c r="K626" s="18">
        <v>0</v>
      </c>
      <c r="L626" s="15" t="s">
        <v>80</v>
      </c>
      <c r="M626" s="15" t="s">
        <v>81</v>
      </c>
      <c r="N626" s="16" t="s">
        <v>17</v>
      </c>
    </row>
    <row r="627" spans="1:14" x14ac:dyDescent="0.25">
      <c r="A627" s="19" t="s">
        <v>1277</v>
      </c>
      <c r="B627" s="19" t="s">
        <v>1278</v>
      </c>
      <c r="C627" s="19" t="s">
        <v>111</v>
      </c>
      <c r="D627" s="19" t="s">
        <v>21</v>
      </c>
      <c r="E627" s="19" t="s">
        <v>12</v>
      </c>
      <c r="F627" s="19" t="s">
        <v>5</v>
      </c>
      <c r="G627" s="19" t="s">
        <v>23</v>
      </c>
      <c r="H627" s="19">
        <v>41</v>
      </c>
      <c r="I627" s="20">
        <v>39091</v>
      </c>
      <c r="J627" s="21">
        <v>50685</v>
      </c>
      <c r="K627" s="22">
        <v>0</v>
      </c>
      <c r="L627" s="19" t="s">
        <v>7</v>
      </c>
      <c r="M627" s="19" t="s">
        <v>75</v>
      </c>
      <c r="N627" s="20" t="s">
        <v>17</v>
      </c>
    </row>
    <row r="628" spans="1:14" x14ac:dyDescent="0.25">
      <c r="A628" s="15" t="s">
        <v>1279</v>
      </c>
      <c r="B628" s="15" t="s">
        <v>1280</v>
      </c>
      <c r="C628" s="15" t="s">
        <v>111</v>
      </c>
      <c r="D628" s="15" t="s">
        <v>35</v>
      </c>
      <c r="E628" s="15" t="s">
        <v>4</v>
      </c>
      <c r="F628" s="15" t="s">
        <v>13</v>
      </c>
      <c r="G628" s="15" t="s">
        <v>14</v>
      </c>
      <c r="H628" s="15">
        <v>34</v>
      </c>
      <c r="I628" s="16">
        <v>43169</v>
      </c>
      <c r="J628" s="17">
        <v>58993</v>
      </c>
      <c r="K628" s="18">
        <v>0</v>
      </c>
      <c r="L628" s="15" t="s">
        <v>7</v>
      </c>
      <c r="M628" s="15" t="s">
        <v>47</v>
      </c>
      <c r="N628" s="16" t="s">
        <v>17</v>
      </c>
    </row>
    <row r="629" spans="1:14" x14ac:dyDescent="0.25">
      <c r="A629" s="19" t="s">
        <v>1281</v>
      </c>
      <c r="B629" s="19" t="s">
        <v>1282</v>
      </c>
      <c r="C629" s="19" t="s">
        <v>168</v>
      </c>
      <c r="D629" s="19" t="s">
        <v>56</v>
      </c>
      <c r="E629" s="19" t="s">
        <v>36</v>
      </c>
      <c r="F629" s="19" t="s">
        <v>13</v>
      </c>
      <c r="G629" s="19" t="s">
        <v>23</v>
      </c>
      <c r="H629" s="19">
        <v>47</v>
      </c>
      <c r="I629" s="20">
        <v>43990</v>
      </c>
      <c r="J629" s="21">
        <v>115765</v>
      </c>
      <c r="K629" s="22">
        <v>0</v>
      </c>
      <c r="L629" s="19" t="s">
        <v>7</v>
      </c>
      <c r="M629" s="19" t="s">
        <v>43</v>
      </c>
      <c r="N629" s="20">
        <v>44229</v>
      </c>
    </row>
    <row r="630" spans="1:14" x14ac:dyDescent="0.25">
      <c r="A630" s="15" t="s">
        <v>1283</v>
      </c>
      <c r="B630" s="15" t="s">
        <v>1284</v>
      </c>
      <c r="C630" s="15" t="s">
        <v>20</v>
      </c>
      <c r="D630" s="15" t="s">
        <v>46</v>
      </c>
      <c r="E630" s="15" t="s">
        <v>12</v>
      </c>
      <c r="F630" s="15" t="s">
        <v>5</v>
      </c>
      <c r="G630" s="15" t="s">
        <v>14</v>
      </c>
      <c r="H630" s="15">
        <v>63</v>
      </c>
      <c r="I630" s="16">
        <v>39147</v>
      </c>
      <c r="J630" s="17">
        <v>193044</v>
      </c>
      <c r="K630" s="18">
        <v>0.15</v>
      </c>
      <c r="L630" s="15" t="s">
        <v>7</v>
      </c>
      <c r="M630" s="15" t="s">
        <v>43</v>
      </c>
      <c r="N630" s="16" t="s">
        <v>17</v>
      </c>
    </row>
    <row r="631" spans="1:14" x14ac:dyDescent="0.25">
      <c r="A631" s="19" t="s">
        <v>1285</v>
      </c>
      <c r="B631" s="19" t="s">
        <v>1286</v>
      </c>
      <c r="C631" s="19" t="s">
        <v>42</v>
      </c>
      <c r="D631" s="19" t="s">
        <v>67</v>
      </c>
      <c r="E631" s="19" t="s">
        <v>4</v>
      </c>
      <c r="F631" s="19" t="s">
        <v>5</v>
      </c>
      <c r="G631" s="19" t="s">
        <v>6</v>
      </c>
      <c r="H631" s="19">
        <v>65</v>
      </c>
      <c r="I631" s="20">
        <v>40711</v>
      </c>
      <c r="J631" s="21">
        <v>56686</v>
      </c>
      <c r="K631" s="22">
        <v>0</v>
      </c>
      <c r="L631" s="19" t="s">
        <v>7</v>
      </c>
      <c r="M631" s="19" t="s">
        <v>8</v>
      </c>
      <c r="N631" s="20">
        <v>42164</v>
      </c>
    </row>
    <row r="632" spans="1:14" x14ac:dyDescent="0.25">
      <c r="A632" s="15" t="s">
        <v>1287</v>
      </c>
      <c r="B632" s="15" t="s">
        <v>1288</v>
      </c>
      <c r="C632" s="15" t="s">
        <v>2</v>
      </c>
      <c r="D632" s="15" t="s">
        <v>21</v>
      </c>
      <c r="E632" s="15" t="s">
        <v>12</v>
      </c>
      <c r="F632" s="15" t="s">
        <v>5</v>
      </c>
      <c r="G632" s="15" t="s">
        <v>6</v>
      </c>
      <c r="H632" s="15">
        <v>33</v>
      </c>
      <c r="I632" s="16">
        <v>43763</v>
      </c>
      <c r="J632" s="17">
        <v>131652</v>
      </c>
      <c r="K632" s="18">
        <v>0.11</v>
      </c>
      <c r="L632" s="15" t="s">
        <v>7</v>
      </c>
      <c r="M632" s="15" t="s">
        <v>8</v>
      </c>
      <c r="N632" s="16" t="s">
        <v>17</v>
      </c>
    </row>
    <row r="633" spans="1:14" x14ac:dyDescent="0.25">
      <c r="A633" s="19" t="s">
        <v>1289</v>
      </c>
      <c r="B633" s="19" t="s">
        <v>1290</v>
      </c>
      <c r="C633" s="19" t="s">
        <v>20</v>
      </c>
      <c r="D633" s="19" t="s">
        <v>67</v>
      </c>
      <c r="E633" s="19" t="s">
        <v>12</v>
      </c>
      <c r="F633" s="19" t="s">
        <v>5</v>
      </c>
      <c r="G633" s="19" t="s">
        <v>6</v>
      </c>
      <c r="H633" s="19">
        <v>45</v>
      </c>
      <c r="I633" s="20">
        <v>39507</v>
      </c>
      <c r="J633" s="21">
        <v>150577</v>
      </c>
      <c r="K633" s="22">
        <v>0.25</v>
      </c>
      <c r="L633" s="19" t="s">
        <v>7</v>
      </c>
      <c r="M633" s="19" t="s">
        <v>43</v>
      </c>
      <c r="N633" s="20" t="s">
        <v>17</v>
      </c>
    </row>
    <row r="634" spans="1:14" x14ac:dyDescent="0.25">
      <c r="A634" s="15" t="s">
        <v>537</v>
      </c>
      <c r="B634" s="15" t="s">
        <v>1291</v>
      </c>
      <c r="C634" s="15" t="s">
        <v>101</v>
      </c>
      <c r="D634" s="15" t="s">
        <v>56</v>
      </c>
      <c r="E634" s="15" t="s">
        <v>4</v>
      </c>
      <c r="F634" s="15" t="s">
        <v>5</v>
      </c>
      <c r="G634" s="15" t="s">
        <v>72</v>
      </c>
      <c r="H634" s="15">
        <v>37</v>
      </c>
      <c r="I634" s="16">
        <v>43461</v>
      </c>
      <c r="J634" s="17">
        <v>87359</v>
      </c>
      <c r="K634" s="18">
        <v>0.11</v>
      </c>
      <c r="L634" s="15" t="s">
        <v>80</v>
      </c>
      <c r="M634" s="15" t="s">
        <v>86</v>
      </c>
      <c r="N634" s="16" t="s">
        <v>17</v>
      </c>
    </row>
    <row r="635" spans="1:14" x14ac:dyDescent="0.25">
      <c r="A635" s="19" t="s">
        <v>1292</v>
      </c>
      <c r="B635" s="19" t="s">
        <v>1293</v>
      </c>
      <c r="C635" s="19" t="s">
        <v>111</v>
      </c>
      <c r="D635" s="19" t="s">
        <v>35</v>
      </c>
      <c r="E635" s="19" t="s">
        <v>22</v>
      </c>
      <c r="F635" s="19" t="s">
        <v>5</v>
      </c>
      <c r="G635" s="19" t="s">
        <v>14</v>
      </c>
      <c r="H635" s="19">
        <v>60</v>
      </c>
      <c r="I635" s="20">
        <v>41647</v>
      </c>
      <c r="J635" s="21">
        <v>51877</v>
      </c>
      <c r="K635" s="22">
        <v>0</v>
      </c>
      <c r="L635" s="19" t="s">
        <v>15</v>
      </c>
      <c r="M635" s="19" t="s">
        <v>93</v>
      </c>
      <c r="N635" s="20" t="s">
        <v>17</v>
      </c>
    </row>
    <row r="636" spans="1:14" x14ac:dyDescent="0.25">
      <c r="A636" s="15" t="s">
        <v>256</v>
      </c>
      <c r="B636" s="15" t="s">
        <v>1294</v>
      </c>
      <c r="C636" s="15" t="s">
        <v>359</v>
      </c>
      <c r="D636" s="15" t="s">
        <v>3</v>
      </c>
      <c r="E636" s="15" t="s">
        <v>12</v>
      </c>
      <c r="F636" s="15" t="s">
        <v>13</v>
      </c>
      <c r="G636" s="15" t="s">
        <v>14</v>
      </c>
      <c r="H636" s="15">
        <v>43</v>
      </c>
      <c r="I636" s="16">
        <v>42753</v>
      </c>
      <c r="J636" s="17">
        <v>86417</v>
      </c>
      <c r="K636" s="18">
        <v>0</v>
      </c>
      <c r="L636" s="15" t="s">
        <v>7</v>
      </c>
      <c r="M636" s="15" t="s">
        <v>24</v>
      </c>
      <c r="N636" s="16" t="s">
        <v>17</v>
      </c>
    </row>
    <row r="637" spans="1:14" x14ac:dyDescent="0.25">
      <c r="A637" s="19" t="s">
        <v>1295</v>
      </c>
      <c r="B637" s="19" t="s">
        <v>1296</v>
      </c>
      <c r="C637" s="19" t="s">
        <v>286</v>
      </c>
      <c r="D637" s="19" t="s">
        <v>3</v>
      </c>
      <c r="E637" s="19" t="s">
        <v>4</v>
      </c>
      <c r="F637" s="19" t="s">
        <v>5</v>
      </c>
      <c r="G637" s="19" t="s">
        <v>14</v>
      </c>
      <c r="H637" s="19">
        <v>65</v>
      </c>
      <c r="I637" s="20">
        <v>37749</v>
      </c>
      <c r="J637" s="21">
        <v>96548</v>
      </c>
      <c r="K637" s="22">
        <v>0</v>
      </c>
      <c r="L637" s="19" t="s">
        <v>7</v>
      </c>
      <c r="M637" s="19" t="s">
        <v>47</v>
      </c>
      <c r="N637" s="20" t="s">
        <v>17</v>
      </c>
    </row>
    <row r="638" spans="1:14" x14ac:dyDescent="0.25">
      <c r="A638" s="15" t="s">
        <v>1297</v>
      </c>
      <c r="B638" s="15" t="s">
        <v>1298</v>
      </c>
      <c r="C638" s="15" t="s">
        <v>30</v>
      </c>
      <c r="D638" s="15" t="s">
        <v>46</v>
      </c>
      <c r="E638" s="15" t="s">
        <v>12</v>
      </c>
      <c r="F638" s="15" t="s">
        <v>5</v>
      </c>
      <c r="G638" s="15" t="s">
        <v>14</v>
      </c>
      <c r="H638" s="15">
        <v>43</v>
      </c>
      <c r="I638" s="16">
        <v>41662</v>
      </c>
      <c r="J638" s="17">
        <v>92940</v>
      </c>
      <c r="K638" s="18">
        <v>0</v>
      </c>
      <c r="L638" s="15" t="s">
        <v>15</v>
      </c>
      <c r="M638" s="15" t="s">
        <v>121</v>
      </c>
      <c r="N638" s="16" t="s">
        <v>17</v>
      </c>
    </row>
    <row r="639" spans="1:14" x14ac:dyDescent="0.25">
      <c r="A639" s="19" t="s">
        <v>958</v>
      </c>
      <c r="B639" s="19" t="s">
        <v>1299</v>
      </c>
      <c r="C639" s="19" t="s">
        <v>111</v>
      </c>
      <c r="D639" s="19" t="s">
        <v>46</v>
      </c>
      <c r="E639" s="19" t="s">
        <v>22</v>
      </c>
      <c r="F639" s="19" t="s">
        <v>13</v>
      </c>
      <c r="G639" s="19" t="s">
        <v>14</v>
      </c>
      <c r="H639" s="19">
        <v>28</v>
      </c>
      <c r="I639" s="20">
        <v>43336</v>
      </c>
      <c r="J639" s="21">
        <v>61410</v>
      </c>
      <c r="K639" s="22">
        <v>0</v>
      </c>
      <c r="L639" s="19" t="s">
        <v>7</v>
      </c>
      <c r="M639" s="19" t="s">
        <v>31</v>
      </c>
      <c r="N639" s="20" t="s">
        <v>17</v>
      </c>
    </row>
    <row r="640" spans="1:14" x14ac:dyDescent="0.25">
      <c r="A640" s="15" t="s">
        <v>1300</v>
      </c>
      <c r="B640" s="15" t="s">
        <v>1301</v>
      </c>
      <c r="C640" s="15" t="s">
        <v>39</v>
      </c>
      <c r="D640" s="15" t="s">
        <v>21</v>
      </c>
      <c r="E640" s="15" t="s">
        <v>22</v>
      </c>
      <c r="F640" s="15" t="s">
        <v>5</v>
      </c>
      <c r="G640" s="15" t="s">
        <v>6</v>
      </c>
      <c r="H640" s="15">
        <v>61</v>
      </c>
      <c r="I640" s="16">
        <v>40293</v>
      </c>
      <c r="J640" s="17">
        <v>110302</v>
      </c>
      <c r="K640" s="18">
        <v>0.06</v>
      </c>
      <c r="L640" s="15" t="s">
        <v>7</v>
      </c>
      <c r="M640" s="15" t="s">
        <v>43</v>
      </c>
      <c r="N640" s="16" t="s">
        <v>17</v>
      </c>
    </row>
    <row r="641" spans="1:14" x14ac:dyDescent="0.25">
      <c r="A641" s="19" t="s">
        <v>1302</v>
      </c>
      <c r="B641" s="19" t="s">
        <v>1303</v>
      </c>
      <c r="C641" s="19" t="s">
        <v>20</v>
      </c>
      <c r="D641" s="19" t="s">
        <v>56</v>
      </c>
      <c r="E641" s="19" t="s">
        <v>22</v>
      </c>
      <c r="F641" s="19" t="s">
        <v>5</v>
      </c>
      <c r="G641" s="19" t="s">
        <v>6</v>
      </c>
      <c r="H641" s="19">
        <v>45</v>
      </c>
      <c r="I641" s="20">
        <v>43212</v>
      </c>
      <c r="J641" s="21">
        <v>187205</v>
      </c>
      <c r="K641" s="22">
        <v>0.24</v>
      </c>
      <c r="L641" s="19" t="s">
        <v>7</v>
      </c>
      <c r="M641" s="19" t="s">
        <v>75</v>
      </c>
      <c r="N641" s="20">
        <v>44732</v>
      </c>
    </row>
    <row r="642" spans="1:14" x14ac:dyDescent="0.25">
      <c r="A642" s="15" t="s">
        <v>1304</v>
      </c>
      <c r="B642" s="15" t="s">
        <v>1305</v>
      </c>
      <c r="C642" s="15" t="s">
        <v>30</v>
      </c>
      <c r="D642" s="15" t="s">
        <v>35</v>
      </c>
      <c r="E642" s="15" t="s">
        <v>36</v>
      </c>
      <c r="F642" s="15" t="s">
        <v>13</v>
      </c>
      <c r="G642" s="15" t="s">
        <v>23</v>
      </c>
      <c r="H642" s="15">
        <v>45</v>
      </c>
      <c r="I642" s="16">
        <v>40618</v>
      </c>
      <c r="J642" s="17">
        <v>81687</v>
      </c>
      <c r="K642" s="18">
        <v>0</v>
      </c>
      <c r="L642" s="15" t="s">
        <v>7</v>
      </c>
      <c r="M642" s="15" t="s">
        <v>31</v>
      </c>
      <c r="N642" s="16" t="s">
        <v>17</v>
      </c>
    </row>
    <row r="643" spans="1:14" x14ac:dyDescent="0.25">
      <c r="A643" s="19" t="s">
        <v>1306</v>
      </c>
      <c r="B643" s="19" t="s">
        <v>1307</v>
      </c>
      <c r="C643" s="19" t="s">
        <v>66</v>
      </c>
      <c r="D643" s="19" t="s">
        <v>3</v>
      </c>
      <c r="E643" s="19" t="s">
        <v>22</v>
      </c>
      <c r="F643" s="19" t="s">
        <v>13</v>
      </c>
      <c r="G643" s="19" t="s">
        <v>72</v>
      </c>
      <c r="H643" s="19">
        <v>54</v>
      </c>
      <c r="I643" s="20">
        <v>40040</v>
      </c>
      <c r="J643" s="21">
        <v>241083</v>
      </c>
      <c r="K643" s="22">
        <v>0.39</v>
      </c>
      <c r="L643" s="19" t="s">
        <v>7</v>
      </c>
      <c r="M643" s="19" t="s">
        <v>75</v>
      </c>
      <c r="N643" s="20" t="s">
        <v>17</v>
      </c>
    </row>
    <row r="644" spans="1:14" x14ac:dyDescent="0.25">
      <c r="A644" s="15" t="s">
        <v>1308</v>
      </c>
      <c r="B644" s="15" t="s">
        <v>1309</v>
      </c>
      <c r="C644" s="15" t="s">
        <v>66</v>
      </c>
      <c r="D644" s="15" t="s">
        <v>21</v>
      </c>
      <c r="E644" s="15" t="s">
        <v>22</v>
      </c>
      <c r="F644" s="15" t="s">
        <v>5</v>
      </c>
      <c r="G644" s="15" t="s">
        <v>6</v>
      </c>
      <c r="H644" s="15">
        <v>38</v>
      </c>
      <c r="I644" s="16">
        <v>43413</v>
      </c>
      <c r="J644" s="17">
        <v>223805</v>
      </c>
      <c r="K644" s="18">
        <v>0.36</v>
      </c>
      <c r="L644" s="15" t="s">
        <v>7</v>
      </c>
      <c r="M644" s="15" t="s">
        <v>24</v>
      </c>
      <c r="N644" s="16" t="s">
        <v>17</v>
      </c>
    </row>
    <row r="645" spans="1:14" x14ac:dyDescent="0.25">
      <c r="A645" s="19" t="s">
        <v>1310</v>
      </c>
      <c r="B645" s="19" t="s">
        <v>1311</v>
      </c>
      <c r="C645" s="19" t="s">
        <v>20</v>
      </c>
      <c r="D645" s="19" t="s">
        <v>46</v>
      </c>
      <c r="E645" s="19" t="s">
        <v>36</v>
      </c>
      <c r="F645" s="19" t="s">
        <v>5</v>
      </c>
      <c r="G645" s="19" t="s">
        <v>23</v>
      </c>
      <c r="H645" s="19">
        <v>27</v>
      </c>
      <c r="I645" s="20">
        <v>44393</v>
      </c>
      <c r="J645" s="21">
        <v>161759</v>
      </c>
      <c r="K645" s="22">
        <v>0.16</v>
      </c>
      <c r="L645" s="19" t="s">
        <v>7</v>
      </c>
      <c r="M645" s="19" t="s">
        <v>43</v>
      </c>
      <c r="N645" s="20" t="s">
        <v>17</v>
      </c>
    </row>
    <row r="646" spans="1:14" x14ac:dyDescent="0.25">
      <c r="A646" s="15" t="s">
        <v>1312</v>
      </c>
      <c r="B646" s="15" t="s">
        <v>1313</v>
      </c>
      <c r="C646" s="15" t="s">
        <v>27</v>
      </c>
      <c r="D646" s="15" t="s">
        <v>3</v>
      </c>
      <c r="E646" s="15" t="s">
        <v>4</v>
      </c>
      <c r="F646" s="15" t="s">
        <v>13</v>
      </c>
      <c r="G646" s="15" t="s">
        <v>6</v>
      </c>
      <c r="H646" s="15">
        <v>40</v>
      </c>
      <c r="I646" s="16">
        <v>43520</v>
      </c>
      <c r="J646" s="17">
        <v>95899</v>
      </c>
      <c r="K646" s="18">
        <v>0.1</v>
      </c>
      <c r="L646" s="15" t="s">
        <v>7</v>
      </c>
      <c r="M646" s="15" t="s">
        <v>75</v>
      </c>
      <c r="N646" s="16">
        <v>44263</v>
      </c>
    </row>
    <row r="647" spans="1:14" x14ac:dyDescent="0.25">
      <c r="A647" s="19" t="s">
        <v>1314</v>
      </c>
      <c r="B647" s="19" t="s">
        <v>1315</v>
      </c>
      <c r="C647" s="19" t="s">
        <v>30</v>
      </c>
      <c r="D647" s="19" t="s">
        <v>21</v>
      </c>
      <c r="E647" s="19" t="s">
        <v>36</v>
      </c>
      <c r="F647" s="19" t="s">
        <v>13</v>
      </c>
      <c r="G647" s="19" t="s">
        <v>14</v>
      </c>
      <c r="H647" s="19">
        <v>49</v>
      </c>
      <c r="I647" s="20">
        <v>43623</v>
      </c>
      <c r="J647" s="21">
        <v>80700</v>
      </c>
      <c r="K647" s="22">
        <v>0</v>
      </c>
      <c r="L647" s="19" t="s">
        <v>7</v>
      </c>
      <c r="M647" s="19" t="s">
        <v>75</v>
      </c>
      <c r="N647" s="20" t="s">
        <v>17</v>
      </c>
    </row>
    <row r="648" spans="1:14" x14ac:dyDescent="0.25">
      <c r="A648" s="15" t="s">
        <v>760</v>
      </c>
      <c r="B648" s="15" t="s">
        <v>1316</v>
      </c>
      <c r="C648" s="15" t="s">
        <v>39</v>
      </c>
      <c r="D648" s="15" t="s">
        <v>52</v>
      </c>
      <c r="E648" s="15" t="s">
        <v>22</v>
      </c>
      <c r="F648" s="15" t="s">
        <v>13</v>
      </c>
      <c r="G648" s="15" t="s">
        <v>14</v>
      </c>
      <c r="H648" s="15">
        <v>54</v>
      </c>
      <c r="I648" s="16">
        <v>35500</v>
      </c>
      <c r="J648" s="17">
        <v>128136</v>
      </c>
      <c r="K648" s="18">
        <v>0.05</v>
      </c>
      <c r="L648" s="15" t="s">
        <v>15</v>
      </c>
      <c r="M648" s="15" t="s">
        <v>93</v>
      </c>
      <c r="N648" s="16" t="s">
        <v>17</v>
      </c>
    </row>
    <row r="649" spans="1:14" x14ac:dyDescent="0.25">
      <c r="A649" s="19" t="s">
        <v>1317</v>
      </c>
      <c r="B649" s="19" t="s">
        <v>1318</v>
      </c>
      <c r="C649" s="19" t="s">
        <v>111</v>
      </c>
      <c r="D649" s="19" t="s">
        <v>67</v>
      </c>
      <c r="E649" s="19" t="s">
        <v>36</v>
      </c>
      <c r="F649" s="19" t="s">
        <v>5</v>
      </c>
      <c r="G649" s="19" t="s">
        <v>23</v>
      </c>
      <c r="H649" s="19">
        <v>39</v>
      </c>
      <c r="I649" s="20">
        <v>42843</v>
      </c>
      <c r="J649" s="21">
        <v>58745</v>
      </c>
      <c r="K649" s="22">
        <v>0</v>
      </c>
      <c r="L649" s="19" t="s">
        <v>7</v>
      </c>
      <c r="M649" s="19" t="s">
        <v>47</v>
      </c>
      <c r="N649" s="20" t="s">
        <v>17</v>
      </c>
    </row>
    <row r="650" spans="1:14" x14ac:dyDescent="0.25">
      <c r="A650" s="15" t="s">
        <v>1319</v>
      </c>
      <c r="B650" s="15" t="s">
        <v>1320</v>
      </c>
      <c r="C650" s="15" t="s">
        <v>11</v>
      </c>
      <c r="D650" s="15" t="s">
        <v>3</v>
      </c>
      <c r="E650" s="15" t="s">
        <v>36</v>
      </c>
      <c r="F650" s="15" t="s">
        <v>5</v>
      </c>
      <c r="G650" s="15" t="s">
        <v>14</v>
      </c>
      <c r="H650" s="15">
        <v>57</v>
      </c>
      <c r="I650" s="16">
        <v>33728</v>
      </c>
      <c r="J650" s="17">
        <v>76202</v>
      </c>
      <c r="K650" s="18">
        <v>0</v>
      </c>
      <c r="L650" s="15" t="s">
        <v>7</v>
      </c>
      <c r="M650" s="15" t="s">
        <v>47</v>
      </c>
      <c r="N650" s="16">
        <v>34686</v>
      </c>
    </row>
    <row r="651" spans="1:14" x14ac:dyDescent="0.25">
      <c r="A651" s="19" t="s">
        <v>1321</v>
      </c>
      <c r="B651" s="19" t="s">
        <v>1322</v>
      </c>
      <c r="C651" s="19" t="s">
        <v>66</v>
      </c>
      <c r="D651" s="19" t="s">
        <v>35</v>
      </c>
      <c r="E651" s="19" t="s">
        <v>22</v>
      </c>
      <c r="F651" s="19" t="s">
        <v>13</v>
      </c>
      <c r="G651" s="19" t="s">
        <v>6</v>
      </c>
      <c r="H651" s="19">
        <v>36</v>
      </c>
      <c r="I651" s="20">
        <v>43178</v>
      </c>
      <c r="J651" s="21">
        <v>195200</v>
      </c>
      <c r="K651" s="22">
        <v>0.36</v>
      </c>
      <c r="L651" s="19" t="s">
        <v>7</v>
      </c>
      <c r="M651" s="19" t="s">
        <v>47</v>
      </c>
      <c r="N651" s="20" t="s">
        <v>17</v>
      </c>
    </row>
    <row r="652" spans="1:14" x14ac:dyDescent="0.25">
      <c r="A652" s="15" t="s">
        <v>1323</v>
      </c>
      <c r="B652" s="15" t="s">
        <v>1324</v>
      </c>
      <c r="C652" s="15" t="s">
        <v>111</v>
      </c>
      <c r="D652" s="15" t="s">
        <v>21</v>
      </c>
      <c r="E652" s="15" t="s">
        <v>12</v>
      </c>
      <c r="F652" s="15" t="s">
        <v>5</v>
      </c>
      <c r="G652" s="15" t="s">
        <v>14</v>
      </c>
      <c r="H652" s="15">
        <v>45</v>
      </c>
      <c r="I652" s="16">
        <v>42711</v>
      </c>
      <c r="J652" s="17">
        <v>71454</v>
      </c>
      <c r="K652" s="18">
        <v>0</v>
      </c>
      <c r="L652" s="15" t="s">
        <v>15</v>
      </c>
      <c r="M652" s="15" t="s">
        <v>61</v>
      </c>
      <c r="N652" s="16" t="s">
        <v>17</v>
      </c>
    </row>
    <row r="653" spans="1:14" x14ac:dyDescent="0.25">
      <c r="A653" s="19" t="s">
        <v>1325</v>
      </c>
      <c r="B653" s="19" t="s">
        <v>1326</v>
      </c>
      <c r="C653" s="19" t="s">
        <v>194</v>
      </c>
      <c r="D653" s="19" t="s">
        <v>3</v>
      </c>
      <c r="E653" s="19" t="s">
        <v>12</v>
      </c>
      <c r="F653" s="19" t="s">
        <v>5</v>
      </c>
      <c r="G653" s="19" t="s">
        <v>23</v>
      </c>
      <c r="H653" s="19">
        <v>30</v>
      </c>
      <c r="I653" s="20">
        <v>43864</v>
      </c>
      <c r="J653" s="21">
        <v>94652</v>
      </c>
      <c r="K653" s="22">
        <v>0</v>
      </c>
      <c r="L653" s="19" t="s">
        <v>7</v>
      </c>
      <c r="M653" s="19" t="s">
        <v>8</v>
      </c>
      <c r="N653" s="20" t="s">
        <v>17</v>
      </c>
    </row>
    <row r="654" spans="1:14" x14ac:dyDescent="0.25">
      <c r="A654" s="15" t="s">
        <v>1327</v>
      </c>
      <c r="B654" s="15" t="s">
        <v>1328</v>
      </c>
      <c r="C654" s="15" t="s">
        <v>11</v>
      </c>
      <c r="D654" s="15" t="s">
        <v>3</v>
      </c>
      <c r="E654" s="15" t="s">
        <v>12</v>
      </c>
      <c r="F654" s="15" t="s">
        <v>13</v>
      </c>
      <c r="G654" s="15" t="s">
        <v>6</v>
      </c>
      <c r="H654" s="15">
        <v>34</v>
      </c>
      <c r="I654" s="16">
        <v>42416</v>
      </c>
      <c r="J654" s="17">
        <v>63411</v>
      </c>
      <c r="K654" s="18">
        <v>0</v>
      </c>
      <c r="L654" s="15" t="s">
        <v>7</v>
      </c>
      <c r="M654" s="15" t="s">
        <v>43</v>
      </c>
      <c r="N654" s="16" t="s">
        <v>17</v>
      </c>
    </row>
    <row r="655" spans="1:14" x14ac:dyDescent="0.25">
      <c r="A655" s="19" t="s">
        <v>1329</v>
      </c>
      <c r="B655" s="19" t="s">
        <v>1330</v>
      </c>
      <c r="C655" s="19" t="s">
        <v>111</v>
      </c>
      <c r="D655" s="19" t="s">
        <v>35</v>
      </c>
      <c r="E655" s="19" t="s">
        <v>22</v>
      </c>
      <c r="F655" s="19" t="s">
        <v>13</v>
      </c>
      <c r="G655" s="19" t="s">
        <v>14</v>
      </c>
      <c r="H655" s="19">
        <v>31</v>
      </c>
      <c r="I655" s="20">
        <v>43878</v>
      </c>
      <c r="J655" s="21">
        <v>67171</v>
      </c>
      <c r="K655" s="22">
        <v>0</v>
      </c>
      <c r="L655" s="19" t="s">
        <v>15</v>
      </c>
      <c r="M655" s="19" t="s">
        <v>16</v>
      </c>
      <c r="N655" s="20">
        <v>44317</v>
      </c>
    </row>
    <row r="656" spans="1:14" x14ac:dyDescent="0.25">
      <c r="A656" s="15" t="s">
        <v>1331</v>
      </c>
      <c r="B656" s="15" t="s">
        <v>1332</v>
      </c>
      <c r="C656" s="15" t="s">
        <v>2</v>
      </c>
      <c r="D656" s="15" t="s">
        <v>46</v>
      </c>
      <c r="E656" s="15" t="s">
        <v>22</v>
      </c>
      <c r="F656" s="15" t="s">
        <v>5</v>
      </c>
      <c r="G656" s="15" t="s">
        <v>72</v>
      </c>
      <c r="H656" s="15">
        <v>28</v>
      </c>
      <c r="I656" s="16">
        <v>43652</v>
      </c>
      <c r="J656" s="17">
        <v>152036</v>
      </c>
      <c r="K656" s="18">
        <v>0.15</v>
      </c>
      <c r="L656" s="15" t="s">
        <v>80</v>
      </c>
      <c r="M656" s="15" t="s">
        <v>86</v>
      </c>
      <c r="N656" s="16" t="s">
        <v>17</v>
      </c>
    </row>
    <row r="657" spans="1:14" x14ac:dyDescent="0.25">
      <c r="A657" s="19" t="s">
        <v>1333</v>
      </c>
      <c r="B657" s="19" t="s">
        <v>1334</v>
      </c>
      <c r="C657" s="19" t="s">
        <v>55</v>
      </c>
      <c r="D657" s="19" t="s">
        <v>56</v>
      </c>
      <c r="E657" s="19" t="s">
        <v>12</v>
      </c>
      <c r="F657" s="19" t="s">
        <v>5</v>
      </c>
      <c r="G657" s="19" t="s">
        <v>6</v>
      </c>
      <c r="H657" s="19">
        <v>55</v>
      </c>
      <c r="I657" s="20">
        <v>44276</v>
      </c>
      <c r="J657" s="21">
        <v>95562</v>
      </c>
      <c r="K657" s="22">
        <v>0</v>
      </c>
      <c r="L657" s="19" t="s">
        <v>7</v>
      </c>
      <c r="M657" s="19" t="s">
        <v>24</v>
      </c>
      <c r="N657" s="20" t="s">
        <v>17</v>
      </c>
    </row>
    <row r="658" spans="1:14" x14ac:dyDescent="0.25">
      <c r="A658" s="15" t="s">
        <v>1335</v>
      </c>
      <c r="B658" s="15" t="s">
        <v>1336</v>
      </c>
      <c r="C658" s="15" t="s">
        <v>30</v>
      </c>
      <c r="D658" s="15" t="s">
        <v>35</v>
      </c>
      <c r="E658" s="15" t="s">
        <v>4</v>
      </c>
      <c r="F658" s="15" t="s">
        <v>13</v>
      </c>
      <c r="G658" s="15" t="s">
        <v>23</v>
      </c>
      <c r="H658" s="15">
        <v>30</v>
      </c>
      <c r="I658" s="16">
        <v>43773</v>
      </c>
      <c r="J658" s="17">
        <v>96092</v>
      </c>
      <c r="K658" s="18">
        <v>0</v>
      </c>
      <c r="L658" s="15" t="s">
        <v>7</v>
      </c>
      <c r="M658" s="15" t="s">
        <v>47</v>
      </c>
      <c r="N658" s="16" t="s">
        <v>17</v>
      </c>
    </row>
    <row r="659" spans="1:14" x14ac:dyDescent="0.25">
      <c r="A659" s="19" t="s">
        <v>1337</v>
      </c>
      <c r="B659" s="19" t="s">
        <v>1338</v>
      </c>
      <c r="C659" s="19" t="s">
        <v>66</v>
      </c>
      <c r="D659" s="19" t="s">
        <v>56</v>
      </c>
      <c r="E659" s="19" t="s">
        <v>12</v>
      </c>
      <c r="F659" s="19" t="s">
        <v>13</v>
      </c>
      <c r="G659" s="19" t="s">
        <v>14</v>
      </c>
      <c r="H659" s="19">
        <v>63</v>
      </c>
      <c r="I659" s="20">
        <v>41428</v>
      </c>
      <c r="J659" s="21">
        <v>254289</v>
      </c>
      <c r="K659" s="22">
        <v>0.39</v>
      </c>
      <c r="L659" s="19" t="s">
        <v>7</v>
      </c>
      <c r="M659" s="19" t="s">
        <v>24</v>
      </c>
      <c r="N659" s="20" t="s">
        <v>17</v>
      </c>
    </row>
    <row r="660" spans="1:14" x14ac:dyDescent="0.25">
      <c r="A660" s="15" t="s">
        <v>1339</v>
      </c>
      <c r="B660" s="15" t="s">
        <v>1340</v>
      </c>
      <c r="C660" s="15" t="s">
        <v>27</v>
      </c>
      <c r="D660" s="15" t="s">
        <v>3</v>
      </c>
      <c r="E660" s="15" t="s">
        <v>4</v>
      </c>
      <c r="F660" s="15" t="s">
        <v>13</v>
      </c>
      <c r="G660" s="15" t="s">
        <v>23</v>
      </c>
      <c r="H660" s="15">
        <v>26</v>
      </c>
      <c r="I660" s="16">
        <v>43656</v>
      </c>
      <c r="J660" s="17">
        <v>69110</v>
      </c>
      <c r="K660" s="18">
        <v>0.05</v>
      </c>
      <c r="L660" s="15" t="s">
        <v>7</v>
      </c>
      <c r="M660" s="15" t="s">
        <v>24</v>
      </c>
      <c r="N660" s="16" t="s">
        <v>17</v>
      </c>
    </row>
    <row r="661" spans="1:14" x14ac:dyDescent="0.25">
      <c r="A661" s="19" t="s">
        <v>1341</v>
      </c>
      <c r="B661" s="19" t="s">
        <v>1342</v>
      </c>
      <c r="C661" s="19" t="s">
        <v>66</v>
      </c>
      <c r="D661" s="19" t="s">
        <v>67</v>
      </c>
      <c r="E661" s="19" t="s">
        <v>22</v>
      </c>
      <c r="F661" s="19" t="s">
        <v>13</v>
      </c>
      <c r="G661" s="19" t="s">
        <v>23</v>
      </c>
      <c r="H661" s="19">
        <v>52</v>
      </c>
      <c r="I661" s="20">
        <v>37418</v>
      </c>
      <c r="J661" s="21">
        <v>236314</v>
      </c>
      <c r="K661" s="22">
        <v>0.34</v>
      </c>
      <c r="L661" s="19" t="s">
        <v>7</v>
      </c>
      <c r="M661" s="19" t="s">
        <v>43</v>
      </c>
      <c r="N661" s="20" t="s">
        <v>17</v>
      </c>
    </row>
    <row r="662" spans="1:14" x14ac:dyDescent="0.25">
      <c r="A662" s="15" t="s">
        <v>1343</v>
      </c>
      <c r="B662" s="15" t="s">
        <v>1344</v>
      </c>
      <c r="C662" s="15" t="s">
        <v>42</v>
      </c>
      <c r="D662" s="15" t="s">
        <v>67</v>
      </c>
      <c r="E662" s="15" t="s">
        <v>36</v>
      </c>
      <c r="F662" s="15" t="s">
        <v>13</v>
      </c>
      <c r="G662" s="15" t="s">
        <v>72</v>
      </c>
      <c r="H662" s="15">
        <v>51</v>
      </c>
      <c r="I662" s="16">
        <v>39252</v>
      </c>
      <c r="J662" s="17">
        <v>45206</v>
      </c>
      <c r="K662" s="18">
        <v>0</v>
      </c>
      <c r="L662" s="15" t="s">
        <v>7</v>
      </c>
      <c r="M662" s="15" t="s">
        <v>75</v>
      </c>
      <c r="N662" s="16" t="s">
        <v>17</v>
      </c>
    </row>
    <row r="663" spans="1:14" x14ac:dyDescent="0.25">
      <c r="A663" s="19" t="s">
        <v>1345</v>
      </c>
      <c r="B663" s="19" t="s">
        <v>1346</v>
      </c>
      <c r="C663" s="19" t="s">
        <v>66</v>
      </c>
      <c r="D663" s="19" t="s">
        <v>21</v>
      </c>
      <c r="E663" s="19" t="s">
        <v>4</v>
      </c>
      <c r="F663" s="19" t="s">
        <v>5</v>
      </c>
      <c r="G663" s="19" t="s">
        <v>14</v>
      </c>
      <c r="H663" s="19">
        <v>25</v>
      </c>
      <c r="I663" s="20">
        <v>44515</v>
      </c>
      <c r="J663" s="21">
        <v>210708</v>
      </c>
      <c r="K663" s="22">
        <v>0.33</v>
      </c>
      <c r="L663" s="19" t="s">
        <v>7</v>
      </c>
      <c r="M663" s="19" t="s">
        <v>24</v>
      </c>
      <c r="N663" s="20" t="s">
        <v>17</v>
      </c>
    </row>
    <row r="664" spans="1:14" x14ac:dyDescent="0.25">
      <c r="A664" s="15" t="s">
        <v>1347</v>
      </c>
      <c r="B664" s="15" t="s">
        <v>1348</v>
      </c>
      <c r="C664" s="15" t="s">
        <v>286</v>
      </c>
      <c r="D664" s="15" t="s">
        <v>3</v>
      </c>
      <c r="E664" s="15" t="s">
        <v>36</v>
      </c>
      <c r="F664" s="15" t="s">
        <v>13</v>
      </c>
      <c r="G664" s="15" t="s">
        <v>72</v>
      </c>
      <c r="H664" s="15">
        <v>40</v>
      </c>
      <c r="I664" s="16">
        <v>44465</v>
      </c>
      <c r="J664" s="17">
        <v>87770</v>
      </c>
      <c r="K664" s="18">
        <v>0</v>
      </c>
      <c r="L664" s="15" t="s">
        <v>7</v>
      </c>
      <c r="M664" s="15" t="s">
        <v>47</v>
      </c>
      <c r="N664" s="16" t="s">
        <v>17</v>
      </c>
    </row>
    <row r="665" spans="1:14" x14ac:dyDescent="0.25">
      <c r="A665" s="19" t="s">
        <v>1349</v>
      </c>
      <c r="B665" s="19" t="s">
        <v>1350</v>
      </c>
      <c r="C665" s="19" t="s">
        <v>39</v>
      </c>
      <c r="D665" s="19" t="s">
        <v>46</v>
      </c>
      <c r="E665" s="19" t="s">
        <v>36</v>
      </c>
      <c r="F665" s="19" t="s">
        <v>5</v>
      </c>
      <c r="G665" s="19" t="s">
        <v>23</v>
      </c>
      <c r="H665" s="19">
        <v>38</v>
      </c>
      <c r="I665" s="20">
        <v>42228</v>
      </c>
      <c r="J665" s="21">
        <v>106858</v>
      </c>
      <c r="K665" s="22">
        <v>0.05</v>
      </c>
      <c r="L665" s="19" t="s">
        <v>7</v>
      </c>
      <c r="M665" s="19" t="s">
        <v>8</v>
      </c>
      <c r="N665" s="20" t="s">
        <v>17</v>
      </c>
    </row>
    <row r="666" spans="1:14" x14ac:dyDescent="0.25">
      <c r="A666" s="15" t="s">
        <v>1351</v>
      </c>
      <c r="B666" s="15" t="s">
        <v>1352</v>
      </c>
      <c r="C666" s="15" t="s">
        <v>20</v>
      </c>
      <c r="D666" s="15" t="s">
        <v>52</v>
      </c>
      <c r="E666" s="15" t="s">
        <v>36</v>
      </c>
      <c r="F666" s="15" t="s">
        <v>13</v>
      </c>
      <c r="G666" s="15" t="s">
        <v>23</v>
      </c>
      <c r="H666" s="15">
        <v>60</v>
      </c>
      <c r="I666" s="16">
        <v>42108</v>
      </c>
      <c r="J666" s="17">
        <v>155788</v>
      </c>
      <c r="K666" s="18">
        <v>0.17</v>
      </c>
      <c r="L666" s="15" t="s">
        <v>7</v>
      </c>
      <c r="M666" s="15" t="s">
        <v>8</v>
      </c>
      <c r="N666" s="16" t="s">
        <v>17</v>
      </c>
    </row>
    <row r="667" spans="1:14" x14ac:dyDescent="0.25">
      <c r="A667" s="19" t="s">
        <v>1353</v>
      </c>
      <c r="B667" s="19" t="s">
        <v>1354</v>
      </c>
      <c r="C667" s="19" t="s">
        <v>130</v>
      </c>
      <c r="D667" s="19" t="s">
        <v>52</v>
      </c>
      <c r="E667" s="19" t="s">
        <v>22</v>
      </c>
      <c r="F667" s="19" t="s">
        <v>5</v>
      </c>
      <c r="G667" s="19" t="s">
        <v>72</v>
      </c>
      <c r="H667" s="19">
        <v>45</v>
      </c>
      <c r="I667" s="20">
        <v>43581</v>
      </c>
      <c r="J667" s="21">
        <v>74891</v>
      </c>
      <c r="K667" s="22">
        <v>0</v>
      </c>
      <c r="L667" s="19" t="s">
        <v>80</v>
      </c>
      <c r="M667" s="19" t="s">
        <v>86</v>
      </c>
      <c r="N667" s="20" t="s">
        <v>17</v>
      </c>
    </row>
    <row r="668" spans="1:14" x14ac:dyDescent="0.25">
      <c r="A668" s="15" t="s">
        <v>1355</v>
      </c>
      <c r="B668" s="15" t="s">
        <v>1356</v>
      </c>
      <c r="C668" s="15" t="s">
        <v>55</v>
      </c>
      <c r="D668" s="15" t="s">
        <v>56</v>
      </c>
      <c r="E668" s="15" t="s">
        <v>36</v>
      </c>
      <c r="F668" s="15" t="s">
        <v>13</v>
      </c>
      <c r="G668" s="15" t="s">
        <v>14</v>
      </c>
      <c r="H668" s="15">
        <v>28</v>
      </c>
      <c r="I668" s="16">
        <v>44548</v>
      </c>
      <c r="J668" s="17">
        <v>95670</v>
      </c>
      <c r="K668" s="18">
        <v>0</v>
      </c>
      <c r="L668" s="15" t="s">
        <v>7</v>
      </c>
      <c r="M668" s="15" t="s">
        <v>31</v>
      </c>
      <c r="N668" s="16" t="s">
        <v>17</v>
      </c>
    </row>
    <row r="669" spans="1:14" x14ac:dyDescent="0.25">
      <c r="A669" s="19" t="s">
        <v>1357</v>
      </c>
      <c r="B669" s="19" t="s">
        <v>1358</v>
      </c>
      <c r="C669" s="19" t="s">
        <v>34</v>
      </c>
      <c r="D669" s="19" t="s">
        <v>35</v>
      </c>
      <c r="E669" s="19" t="s">
        <v>4</v>
      </c>
      <c r="F669" s="19" t="s">
        <v>5</v>
      </c>
      <c r="G669" s="19" t="s">
        <v>6</v>
      </c>
      <c r="H669" s="19">
        <v>65</v>
      </c>
      <c r="I669" s="20">
        <v>36798</v>
      </c>
      <c r="J669" s="21">
        <v>67837</v>
      </c>
      <c r="K669" s="22">
        <v>0</v>
      </c>
      <c r="L669" s="19" t="s">
        <v>7</v>
      </c>
      <c r="M669" s="19" t="s">
        <v>47</v>
      </c>
      <c r="N669" s="20" t="s">
        <v>17</v>
      </c>
    </row>
    <row r="670" spans="1:14" x14ac:dyDescent="0.25">
      <c r="A670" s="15" t="s">
        <v>1359</v>
      </c>
      <c r="B670" s="15" t="s">
        <v>1360</v>
      </c>
      <c r="C670" s="15" t="s">
        <v>111</v>
      </c>
      <c r="D670" s="15" t="s">
        <v>35</v>
      </c>
      <c r="E670" s="15" t="s">
        <v>4</v>
      </c>
      <c r="F670" s="15" t="s">
        <v>13</v>
      </c>
      <c r="G670" s="15" t="s">
        <v>14</v>
      </c>
      <c r="H670" s="15">
        <v>41</v>
      </c>
      <c r="I670" s="16">
        <v>40333</v>
      </c>
      <c r="J670" s="17">
        <v>72425</v>
      </c>
      <c r="K670" s="18">
        <v>0</v>
      </c>
      <c r="L670" s="15" t="s">
        <v>15</v>
      </c>
      <c r="M670" s="15" t="s">
        <v>93</v>
      </c>
      <c r="N670" s="16" t="s">
        <v>17</v>
      </c>
    </row>
    <row r="671" spans="1:14" x14ac:dyDescent="0.25">
      <c r="A671" s="19" t="s">
        <v>1361</v>
      </c>
      <c r="B671" s="19" t="s">
        <v>1362</v>
      </c>
      <c r="C671" s="19" t="s">
        <v>30</v>
      </c>
      <c r="D671" s="19" t="s">
        <v>35</v>
      </c>
      <c r="E671" s="19" t="s">
        <v>36</v>
      </c>
      <c r="F671" s="19" t="s">
        <v>5</v>
      </c>
      <c r="G671" s="19" t="s">
        <v>72</v>
      </c>
      <c r="H671" s="19">
        <v>52</v>
      </c>
      <c r="I671" s="20">
        <v>34623</v>
      </c>
      <c r="J671" s="21">
        <v>93103</v>
      </c>
      <c r="K671" s="22">
        <v>0</v>
      </c>
      <c r="L671" s="19" t="s">
        <v>7</v>
      </c>
      <c r="M671" s="19" t="s">
        <v>31</v>
      </c>
      <c r="N671" s="20" t="s">
        <v>17</v>
      </c>
    </row>
    <row r="672" spans="1:14" x14ac:dyDescent="0.25">
      <c r="A672" s="15" t="s">
        <v>1363</v>
      </c>
      <c r="B672" s="15" t="s">
        <v>1364</v>
      </c>
      <c r="C672" s="15" t="s">
        <v>55</v>
      </c>
      <c r="D672" s="15" t="s">
        <v>56</v>
      </c>
      <c r="E672" s="15" t="s">
        <v>36</v>
      </c>
      <c r="F672" s="15" t="s">
        <v>5</v>
      </c>
      <c r="G672" s="15" t="s">
        <v>23</v>
      </c>
      <c r="H672" s="15">
        <v>56</v>
      </c>
      <c r="I672" s="16">
        <v>42291</v>
      </c>
      <c r="J672" s="17">
        <v>76272</v>
      </c>
      <c r="K672" s="18">
        <v>0</v>
      </c>
      <c r="L672" s="15" t="s">
        <v>7</v>
      </c>
      <c r="M672" s="15" t="s">
        <v>43</v>
      </c>
      <c r="N672" s="16">
        <v>44491</v>
      </c>
    </row>
    <row r="673" spans="1:14" x14ac:dyDescent="0.25">
      <c r="A673" s="19" t="s">
        <v>1365</v>
      </c>
      <c r="B673" s="19" t="s">
        <v>1366</v>
      </c>
      <c r="C673" s="19" t="s">
        <v>111</v>
      </c>
      <c r="D673" s="19" t="s">
        <v>21</v>
      </c>
      <c r="E673" s="19" t="s">
        <v>12</v>
      </c>
      <c r="F673" s="19" t="s">
        <v>5</v>
      </c>
      <c r="G673" s="19" t="s">
        <v>14</v>
      </c>
      <c r="H673" s="19">
        <v>48</v>
      </c>
      <c r="I673" s="20">
        <v>37796</v>
      </c>
      <c r="J673" s="21">
        <v>55760</v>
      </c>
      <c r="K673" s="22">
        <v>0</v>
      </c>
      <c r="L673" s="19" t="s">
        <v>7</v>
      </c>
      <c r="M673" s="19" t="s">
        <v>47</v>
      </c>
      <c r="N673" s="20" t="s">
        <v>17</v>
      </c>
    </row>
    <row r="674" spans="1:14" x14ac:dyDescent="0.25">
      <c r="A674" s="15" t="s">
        <v>1367</v>
      </c>
      <c r="B674" s="15" t="s">
        <v>1368</v>
      </c>
      <c r="C674" s="15" t="s">
        <v>66</v>
      </c>
      <c r="D674" s="15" t="s">
        <v>46</v>
      </c>
      <c r="E674" s="15" t="s">
        <v>36</v>
      </c>
      <c r="F674" s="15" t="s">
        <v>5</v>
      </c>
      <c r="G674" s="15" t="s">
        <v>23</v>
      </c>
      <c r="H674" s="15">
        <v>36</v>
      </c>
      <c r="I674" s="16">
        <v>43843</v>
      </c>
      <c r="J674" s="17">
        <v>253294</v>
      </c>
      <c r="K674" s="18">
        <v>0.4</v>
      </c>
      <c r="L674" s="15" t="s">
        <v>7</v>
      </c>
      <c r="M674" s="15" t="s">
        <v>43</v>
      </c>
      <c r="N674" s="16" t="s">
        <v>17</v>
      </c>
    </row>
    <row r="675" spans="1:14" x14ac:dyDescent="0.25">
      <c r="A675" s="19" t="s">
        <v>1369</v>
      </c>
      <c r="B675" s="19" t="s">
        <v>1370</v>
      </c>
      <c r="C675" s="19" t="s">
        <v>111</v>
      </c>
      <c r="D675" s="19" t="s">
        <v>21</v>
      </c>
      <c r="E675" s="19" t="s">
        <v>36</v>
      </c>
      <c r="F675" s="19" t="s">
        <v>13</v>
      </c>
      <c r="G675" s="19" t="s">
        <v>23</v>
      </c>
      <c r="H675" s="19">
        <v>60</v>
      </c>
      <c r="I675" s="20">
        <v>39310</v>
      </c>
      <c r="J675" s="21">
        <v>58671</v>
      </c>
      <c r="K675" s="22">
        <v>0</v>
      </c>
      <c r="L675" s="19" t="s">
        <v>7</v>
      </c>
      <c r="M675" s="19" t="s">
        <v>75</v>
      </c>
      <c r="N675" s="20" t="s">
        <v>17</v>
      </c>
    </row>
    <row r="676" spans="1:14" x14ac:dyDescent="0.25">
      <c r="A676" s="15" t="s">
        <v>1371</v>
      </c>
      <c r="B676" s="15" t="s">
        <v>1372</v>
      </c>
      <c r="C676" s="15" t="s">
        <v>34</v>
      </c>
      <c r="D676" s="15" t="s">
        <v>35</v>
      </c>
      <c r="E676" s="15" t="s">
        <v>4</v>
      </c>
      <c r="F676" s="15" t="s">
        <v>5</v>
      </c>
      <c r="G676" s="15" t="s">
        <v>14</v>
      </c>
      <c r="H676" s="15">
        <v>40</v>
      </c>
      <c r="I676" s="16">
        <v>43175</v>
      </c>
      <c r="J676" s="17">
        <v>55457</v>
      </c>
      <c r="K676" s="18">
        <v>0</v>
      </c>
      <c r="L676" s="15" t="s">
        <v>7</v>
      </c>
      <c r="M676" s="15" t="s">
        <v>75</v>
      </c>
      <c r="N676" s="16" t="s">
        <v>17</v>
      </c>
    </row>
    <row r="677" spans="1:14" x14ac:dyDescent="0.25">
      <c r="A677" s="19" t="s">
        <v>1373</v>
      </c>
      <c r="B677" s="19" t="s">
        <v>1374</v>
      </c>
      <c r="C677" s="19" t="s">
        <v>34</v>
      </c>
      <c r="D677" s="19" t="s">
        <v>35</v>
      </c>
      <c r="E677" s="19" t="s">
        <v>12</v>
      </c>
      <c r="F677" s="19" t="s">
        <v>5</v>
      </c>
      <c r="G677" s="19" t="s">
        <v>14</v>
      </c>
      <c r="H677" s="19">
        <v>63</v>
      </c>
      <c r="I677" s="20">
        <v>43004</v>
      </c>
      <c r="J677" s="21">
        <v>72340</v>
      </c>
      <c r="K677" s="22">
        <v>0</v>
      </c>
      <c r="L677" s="19" t="s">
        <v>7</v>
      </c>
      <c r="M677" s="19" t="s">
        <v>31</v>
      </c>
      <c r="N677" s="20">
        <v>43558</v>
      </c>
    </row>
    <row r="678" spans="1:14" x14ac:dyDescent="0.25">
      <c r="A678" s="15" t="s">
        <v>1375</v>
      </c>
      <c r="B678" s="15" t="s">
        <v>1376</v>
      </c>
      <c r="C678" s="15" t="s">
        <v>39</v>
      </c>
      <c r="D678" s="15" t="s">
        <v>67</v>
      </c>
      <c r="E678" s="15" t="s">
        <v>36</v>
      </c>
      <c r="F678" s="15" t="s">
        <v>5</v>
      </c>
      <c r="G678" s="15" t="s">
        <v>23</v>
      </c>
      <c r="H678" s="15">
        <v>29</v>
      </c>
      <c r="I678" s="16">
        <v>42676</v>
      </c>
      <c r="J678" s="17">
        <v>122054</v>
      </c>
      <c r="K678" s="18">
        <v>0.06</v>
      </c>
      <c r="L678" s="15" t="s">
        <v>7</v>
      </c>
      <c r="M678" s="15" t="s">
        <v>31</v>
      </c>
      <c r="N678" s="16" t="s">
        <v>17</v>
      </c>
    </row>
    <row r="679" spans="1:14" x14ac:dyDescent="0.25">
      <c r="A679" s="19" t="s">
        <v>1377</v>
      </c>
      <c r="B679" s="19" t="s">
        <v>1378</v>
      </c>
      <c r="C679" s="19" t="s">
        <v>20</v>
      </c>
      <c r="D679" s="19" t="s">
        <v>3</v>
      </c>
      <c r="E679" s="19" t="s">
        <v>12</v>
      </c>
      <c r="F679" s="19" t="s">
        <v>5</v>
      </c>
      <c r="G679" s="19" t="s">
        <v>14</v>
      </c>
      <c r="H679" s="19">
        <v>27</v>
      </c>
      <c r="I679" s="20">
        <v>43103</v>
      </c>
      <c r="J679" s="21">
        <v>167100</v>
      </c>
      <c r="K679" s="22">
        <v>0.2</v>
      </c>
      <c r="L679" s="19" t="s">
        <v>15</v>
      </c>
      <c r="M679" s="19" t="s">
        <v>121</v>
      </c>
      <c r="N679" s="20" t="s">
        <v>17</v>
      </c>
    </row>
    <row r="680" spans="1:14" x14ac:dyDescent="0.25">
      <c r="A680" s="15" t="s">
        <v>1379</v>
      </c>
      <c r="B680" s="15" t="s">
        <v>1380</v>
      </c>
      <c r="C680" s="15" t="s">
        <v>11</v>
      </c>
      <c r="D680" s="15" t="s">
        <v>3</v>
      </c>
      <c r="E680" s="15" t="s">
        <v>36</v>
      </c>
      <c r="F680" s="15" t="s">
        <v>5</v>
      </c>
      <c r="G680" s="15" t="s">
        <v>23</v>
      </c>
      <c r="H680" s="15">
        <v>53</v>
      </c>
      <c r="I680" s="16">
        <v>35543</v>
      </c>
      <c r="J680" s="17">
        <v>78153</v>
      </c>
      <c r="K680" s="18">
        <v>0</v>
      </c>
      <c r="L680" s="15" t="s">
        <v>7</v>
      </c>
      <c r="M680" s="15" t="s">
        <v>43</v>
      </c>
      <c r="N680" s="16" t="s">
        <v>17</v>
      </c>
    </row>
    <row r="681" spans="1:14" x14ac:dyDescent="0.25">
      <c r="A681" s="19" t="s">
        <v>1381</v>
      </c>
      <c r="B681" s="19" t="s">
        <v>1382</v>
      </c>
      <c r="C681" s="19" t="s">
        <v>39</v>
      </c>
      <c r="D681" s="19" t="s">
        <v>21</v>
      </c>
      <c r="E681" s="19" t="s">
        <v>12</v>
      </c>
      <c r="F681" s="19" t="s">
        <v>5</v>
      </c>
      <c r="G681" s="19" t="s">
        <v>23</v>
      </c>
      <c r="H681" s="19">
        <v>37</v>
      </c>
      <c r="I681" s="20">
        <v>43935</v>
      </c>
      <c r="J681" s="21">
        <v>103524</v>
      </c>
      <c r="K681" s="22">
        <v>0.09</v>
      </c>
      <c r="L681" s="19" t="s">
        <v>7</v>
      </c>
      <c r="M681" s="19" t="s">
        <v>31</v>
      </c>
      <c r="N681" s="20" t="s">
        <v>17</v>
      </c>
    </row>
    <row r="682" spans="1:14" x14ac:dyDescent="0.25">
      <c r="A682" s="15" t="s">
        <v>1383</v>
      </c>
      <c r="B682" s="15" t="s">
        <v>1384</v>
      </c>
      <c r="C682" s="15" t="s">
        <v>39</v>
      </c>
      <c r="D682" s="15" t="s">
        <v>3</v>
      </c>
      <c r="E682" s="15" t="s">
        <v>36</v>
      </c>
      <c r="F682" s="15" t="s">
        <v>13</v>
      </c>
      <c r="G682" s="15" t="s">
        <v>23</v>
      </c>
      <c r="H682" s="15">
        <v>30</v>
      </c>
      <c r="I682" s="16">
        <v>42952</v>
      </c>
      <c r="J682" s="17">
        <v>119906</v>
      </c>
      <c r="K682" s="18">
        <v>0.05</v>
      </c>
      <c r="L682" s="15" t="s">
        <v>7</v>
      </c>
      <c r="M682" s="15" t="s">
        <v>75</v>
      </c>
      <c r="N682" s="16" t="s">
        <v>17</v>
      </c>
    </row>
    <row r="683" spans="1:14" x14ac:dyDescent="0.25">
      <c r="A683" s="19" t="s">
        <v>1385</v>
      </c>
      <c r="B683" s="19" t="s">
        <v>1386</v>
      </c>
      <c r="C683" s="19" t="s">
        <v>42</v>
      </c>
      <c r="D683" s="19" t="s">
        <v>67</v>
      </c>
      <c r="E683" s="19" t="s">
        <v>22</v>
      </c>
      <c r="F683" s="19" t="s">
        <v>5</v>
      </c>
      <c r="G683" s="19" t="s">
        <v>23</v>
      </c>
      <c r="H683" s="19">
        <v>28</v>
      </c>
      <c r="I683" s="20">
        <v>43847</v>
      </c>
      <c r="J683" s="21">
        <v>45061</v>
      </c>
      <c r="K683" s="22">
        <v>0</v>
      </c>
      <c r="L683" s="19" t="s">
        <v>7</v>
      </c>
      <c r="M683" s="19" t="s">
        <v>43</v>
      </c>
      <c r="N683" s="20" t="s">
        <v>17</v>
      </c>
    </row>
    <row r="684" spans="1:14" x14ac:dyDescent="0.25">
      <c r="A684" s="15" t="s">
        <v>1387</v>
      </c>
      <c r="B684" s="15" t="s">
        <v>1388</v>
      </c>
      <c r="C684" s="15" t="s">
        <v>429</v>
      </c>
      <c r="D684" s="15" t="s">
        <v>3</v>
      </c>
      <c r="E684" s="15" t="s">
        <v>36</v>
      </c>
      <c r="F684" s="15" t="s">
        <v>13</v>
      </c>
      <c r="G684" s="15" t="s">
        <v>14</v>
      </c>
      <c r="H684" s="15">
        <v>51</v>
      </c>
      <c r="I684" s="16">
        <v>37638</v>
      </c>
      <c r="J684" s="17">
        <v>91399</v>
      </c>
      <c r="K684" s="18">
        <v>0</v>
      </c>
      <c r="L684" s="15" t="s">
        <v>7</v>
      </c>
      <c r="M684" s="15" t="s">
        <v>8</v>
      </c>
      <c r="N684" s="16" t="s">
        <v>17</v>
      </c>
    </row>
    <row r="685" spans="1:14" x14ac:dyDescent="0.25">
      <c r="A685" s="19" t="s">
        <v>1389</v>
      </c>
      <c r="B685" s="19" t="s">
        <v>1390</v>
      </c>
      <c r="C685" s="19" t="s">
        <v>118</v>
      </c>
      <c r="D685" s="19" t="s">
        <v>3</v>
      </c>
      <c r="E685" s="19" t="s">
        <v>4</v>
      </c>
      <c r="F685" s="19" t="s">
        <v>13</v>
      </c>
      <c r="G685" s="19" t="s">
        <v>72</v>
      </c>
      <c r="H685" s="19">
        <v>28</v>
      </c>
      <c r="I685" s="20">
        <v>43006</v>
      </c>
      <c r="J685" s="21">
        <v>97336</v>
      </c>
      <c r="K685" s="22">
        <v>0</v>
      </c>
      <c r="L685" s="19" t="s">
        <v>7</v>
      </c>
      <c r="M685" s="19" t="s">
        <v>47</v>
      </c>
      <c r="N685" s="20" t="s">
        <v>17</v>
      </c>
    </row>
    <row r="686" spans="1:14" x14ac:dyDescent="0.25">
      <c r="A686" s="15" t="s">
        <v>1308</v>
      </c>
      <c r="B686" s="15" t="s">
        <v>1391</v>
      </c>
      <c r="C686" s="15" t="s">
        <v>2</v>
      </c>
      <c r="D686" s="15" t="s">
        <v>46</v>
      </c>
      <c r="E686" s="15" t="s">
        <v>36</v>
      </c>
      <c r="F686" s="15" t="s">
        <v>5</v>
      </c>
      <c r="G686" s="15" t="s">
        <v>6</v>
      </c>
      <c r="H686" s="15">
        <v>31</v>
      </c>
      <c r="I686" s="16">
        <v>42755</v>
      </c>
      <c r="J686" s="17">
        <v>124629</v>
      </c>
      <c r="K686" s="18">
        <v>0.1</v>
      </c>
      <c r="L686" s="15" t="s">
        <v>7</v>
      </c>
      <c r="M686" s="15" t="s">
        <v>75</v>
      </c>
      <c r="N686" s="16" t="s">
        <v>17</v>
      </c>
    </row>
    <row r="687" spans="1:14" x14ac:dyDescent="0.25">
      <c r="A687" s="19" t="s">
        <v>1392</v>
      </c>
      <c r="B687" s="19" t="s">
        <v>1393</v>
      </c>
      <c r="C687" s="19" t="s">
        <v>66</v>
      </c>
      <c r="D687" s="19" t="s">
        <v>52</v>
      </c>
      <c r="E687" s="19" t="s">
        <v>22</v>
      </c>
      <c r="F687" s="19" t="s">
        <v>5</v>
      </c>
      <c r="G687" s="19" t="s">
        <v>23</v>
      </c>
      <c r="H687" s="19">
        <v>28</v>
      </c>
      <c r="I687" s="20">
        <v>44402</v>
      </c>
      <c r="J687" s="21">
        <v>231850</v>
      </c>
      <c r="K687" s="22">
        <v>0.39</v>
      </c>
      <c r="L687" s="19" t="s">
        <v>7</v>
      </c>
      <c r="M687" s="19" t="s">
        <v>43</v>
      </c>
      <c r="N687" s="20" t="s">
        <v>17</v>
      </c>
    </row>
    <row r="688" spans="1:14" x14ac:dyDescent="0.25">
      <c r="A688" s="15" t="s">
        <v>1394</v>
      </c>
      <c r="B688" s="15" t="s">
        <v>1395</v>
      </c>
      <c r="C688" s="15" t="s">
        <v>39</v>
      </c>
      <c r="D688" s="15" t="s">
        <v>46</v>
      </c>
      <c r="E688" s="15" t="s">
        <v>4</v>
      </c>
      <c r="F688" s="15" t="s">
        <v>13</v>
      </c>
      <c r="G688" s="15" t="s">
        <v>72</v>
      </c>
      <c r="H688" s="15">
        <v>34</v>
      </c>
      <c r="I688" s="16">
        <v>43255</v>
      </c>
      <c r="J688" s="17">
        <v>128329</v>
      </c>
      <c r="K688" s="18">
        <v>0.08</v>
      </c>
      <c r="L688" s="15" t="s">
        <v>7</v>
      </c>
      <c r="M688" s="15" t="s">
        <v>31</v>
      </c>
      <c r="N688" s="16" t="s">
        <v>17</v>
      </c>
    </row>
    <row r="689" spans="1:14" x14ac:dyDescent="0.25">
      <c r="A689" s="19" t="s">
        <v>1396</v>
      </c>
      <c r="B689" s="19" t="s">
        <v>1397</v>
      </c>
      <c r="C689" s="19" t="s">
        <v>66</v>
      </c>
      <c r="D689" s="19" t="s">
        <v>67</v>
      </c>
      <c r="E689" s="19" t="s">
        <v>22</v>
      </c>
      <c r="F689" s="19" t="s">
        <v>13</v>
      </c>
      <c r="G689" s="19" t="s">
        <v>72</v>
      </c>
      <c r="H689" s="19">
        <v>44</v>
      </c>
      <c r="I689" s="20">
        <v>44283</v>
      </c>
      <c r="J689" s="21">
        <v>186033</v>
      </c>
      <c r="K689" s="22">
        <v>0.34</v>
      </c>
      <c r="L689" s="19" t="s">
        <v>80</v>
      </c>
      <c r="M689" s="19" t="s">
        <v>205</v>
      </c>
      <c r="N689" s="20" t="s">
        <v>17</v>
      </c>
    </row>
    <row r="690" spans="1:14" x14ac:dyDescent="0.25">
      <c r="A690" s="15" t="s">
        <v>1398</v>
      </c>
      <c r="B690" s="15" t="s">
        <v>1399</v>
      </c>
      <c r="C690" s="15" t="s">
        <v>2</v>
      </c>
      <c r="D690" s="15" t="s">
        <v>67</v>
      </c>
      <c r="E690" s="15" t="s">
        <v>12</v>
      </c>
      <c r="F690" s="15" t="s">
        <v>13</v>
      </c>
      <c r="G690" s="15" t="s">
        <v>14</v>
      </c>
      <c r="H690" s="15">
        <v>60</v>
      </c>
      <c r="I690" s="16">
        <v>44403</v>
      </c>
      <c r="J690" s="17">
        <v>121480</v>
      </c>
      <c r="K690" s="18">
        <v>0.14000000000000001</v>
      </c>
      <c r="L690" s="15" t="s">
        <v>7</v>
      </c>
      <c r="M690" s="15" t="s">
        <v>31</v>
      </c>
      <c r="N690" s="16" t="s">
        <v>17</v>
      </c>
    </row>
    <row r="691" spans="1:14" x14ac:dyDescent="0.25">
      <c r="A691" s="19" t="s">
        <v>1400</v>
      </c>
      <c r="B691" s="19" t="s">
        <v>1401</v>
      </c>
      <c r="C691" s="19" t="s">
        <v>20</v>
      </c>
      <c r="D691" s="19" t="s">
        <v>52</v>
      </c>
      <c r="E691" s="19" t="s">
        <v>22</v>
      </c>
      <c r="F691" s="19" t="s">
        <v>5</v>
      </c>
      <c r="G691" s="19" t="s">
        <v>23</v>
      </c>
      <c r="H691" s="19">
        <v>41</v>
      </c>
      <c r="I691" s="20">
        <v>40319</v>
      </c>
      <c r="J691" s="21">
        <v>153275</v>
      </c>
      <c r="K691" s="22">
        <v>0.24</v>
      </c>
      <c r="L691" s="19" t="s">
        <v>7</v>
      </c>
      <c r="M691" s="19" t="s">
        <v>75</v>
      </c>
      <c r="N691" s="20" t="s">
        <v>17</v>
      </c>
    </row>
    <row r="692" spans="1:14" x14ac:dyDescent="0.25">
      <c r="A692" s="15" t="s">
        <v>1402</v>
      </c>
      <c r="B692" s="15" t="s">
        <v>1403</v>
      </c>
      <c r="C692" s="15" t="s">
        <v>30</v>
      </c>
      <c r="D692" s="15" t="s">
        <v>35</v>
      </c>
      <c r="E692" s="15" t="s">
        <v>4</v>
      </c>
      <c r="F692" s="15" t="s">
        <v>5</v>
      </c>
      <c r="G692" s="15" t="s">
        <v>14</v>
      </c>
      <c r="H692" s="15">
        <v>62</v>
      </c>
      <c r="I692" s="16">
        <v>43969</v>
      </c>
      <c r="J692" s="17">
        <v>97830</v>
      </c>
      <c r="K692" s="18">
        <v>0</v>
      </c>
      <c r="L692" s="15" t="s">
        <v>7</v>
      </c>
      <c r="M692" s="15" t="s">
        <v>47</v>
      </c>
      <c r="N692" s="16" t="s">
        <v>17</v>
      </c>
    </row>
    <row r="693" spans="1:14" x14ac:dyDescent="0.25">
      <c r="A693" s="19" t="s">
        <v>1404</v>
      </c>
      <c r="B693" s="19" t="s">
        <v>1405</v>
      </c>
      <c r="C693" s="19" t="s">
        <v>66</v>
      </c>
      <c r="D693" s="19" t="s">
        <v>67</v>
      </c>
      <c r="E693" s="19" t="s">
        <v>36</v>
      </c>
      <c r="F693" s="19" t="s">
        <v>5</v>
      </c>
      <c r="G693" s="19" t="s">
        <v>72</v>
      </c>
      <c r="H693" s="19">
        <v>47</v>
      </c>
      <c r="I693" s="20">
        <v>36232</v>
      </c>
      <c r="J693" s="21">
        <v>239394</v>
      </c>
      <c r="K693" s="22">
        <v>0.32</v>
      </c>
      <c r="L693" s="19" t="s">
        <v>7</v>
      </c>
      <c r="M693" s="19" t="s">
        <v>47</v>
      </c>
      <c r="N693" s="20" t="s">
        <v>17</v>
      </c>
    </row>
    <row r="694" spans="1:14" x14ac:dyDescent="0.25">
      <c r="A694" s="15" t="s">
        <v>654</v>
      </c>
      <c r="B694" s="15" t="s">
        <v>1406</v>
      </c>
      <c r="C694" s="15" t="s">
        <v>42</v>
      </c>
      <c r="D694" s="15" t="s">
        <v>21</v>
      </c>
      <c r="E694" s="15" t="s">
        <v>22</v>
      </c>
      <c r="F694" s="15" t="s">
        <v>5</v>
      </c>
      <c r="G694" s="15" t="s">
        <v>14</v>
      </c>
      <c r="H694" s="15">
        <v>62</v>
      </c>
      <c r="I694" s="16">
        <v>37519</v>
      </c>
      <c r="J694" s="17">
        <v>49738</v>
      </c>
      <c r="K694" s="18">
        <v>0</v>
      </c>
      <c r="L694" s="15" t="s">
        <v>15</v>
      </c>
      <c r="M694" s="15" t="s">
        <v>93</v>
      </c>
      <c r="N694" s="16" t="s">
        <v>17</v>
      </c>
    </row>
    <row r="695" spans="1:14" x14ac:dyDescent="0.25">
      <c r="A695" s="19" t="s">
        <v>1407</v>
      </c>
      <c r="B695" s="19" t="s">
        <v>1408</v>
      </c>
      <c r="C695" s="19" t="s">
        <v>42</v>
      </c>
      <c r="D695" s="19" t="s">
        <v>46</v>
      </c>
      <c r="E695" s="19" t="s">
        <v>12</v>
      </c>
      <c r="F695" s="19" t="s">
        <v>5</v>
      </c>
      <c r="G695" s="19" t="s">
        <v>72</v>
      </c>
      <c r="H695" s="19">
        <v>33</v>
      </c>
      <c r="I695" s="20">
        <v>43247</v>
      </c>
      <c r="J695" s="21">
        <v>45049</v>
      </c>
      <c r="K695" s="22">
        <v>0</v>
      </c>
      <c r="L695" s="19" t="s">
        <v>7</v>
      </c>
      <c r="M695" s="19" t="s">
        <v>8</v>
      </c>
      <c r="N695" s="20" t="s">
        <v>17</v>
      </c>
    </row>
    <row r="696" spans="1:14" x14ac:dyDescent="0.25">
      <c r="A696" s="15" t="s">
        <v>1409</v>
      </c>
      <c r="B696" s="15" t="s">
        <v>1410</v>
      </c>
      <c r="C696" s="15" t="s">
        <v>20</v>
      </c>
      <c r="D696" s="15" t="s">
        <v>21</v>
      </c>
      <c r="E696" s="15" t="s">
        <v>4</v>
      </c>
      <c r="F696" s="15" t="s">
        <v>5</v>
      </c>
      <c r="G696" s="15" t="s">
        <v>14</v>
      </c>
      <c r="H696" s="15">
        <v>27</v>
      </c>
      <c r="I696" s="16">
        <v>43977</v>
      </c>
      <c r="J696" s="17">
        <v>153628</v>
      </c>
      <c r="K696" s="18">
        <v>0.28999999999999998</v>
      </c>
      <c r="L696" s="15" t="s">
        <v>15</v>
      </c>
      <c r="M696" s="15" t="s">
        <v>16</v>
      </c>
      <c r="N696" s="16">
        <v>44177</v>
      </c>
    </row>
    <row r="697" spans="1:14" x14ac:dyDescent="0.25">
      <c r="A697" s="19" t="s">
        <v>1411</v>
      </c>
      <c r="B697" s="19" t="s">
        <v>1412</v>
      </c>
      <c r="C697" s="19" t="s">
        <v>2</v>
      </c>
      <c r="D697" s="19" t="s">
        <v>35</v>
      </c>
      <c r="E697" s="19" t="s">
        <v>12</v>
      </c>
      <c r="F697" s="19" t="s">
        <v>13</v>
      </c>
      <c r="G697" s="19" t="s">
        <v>14</v>
      </c>
      <c r="H697" s="19">
        <v>25</v>
      </c>
      <c r="I697" s="20">
        <v>44362</v>
      </c>
      <c r="J697" s="21">
        <v>142731</v>
      </c>
      <c r="K697" s="22">
        <v>0.11</v>
      </c>
      <c r="L697" s="19" t="s">
        <v>15</v>
      </c>
      <c r="M697" s="19" t="s">
        <v>61</v>
      </c>
      <c r="N697" s="20">
        <v>44715</v>
      </c>
    </row>
    <row r="698" spans="1:14" x14ac:dyDescent="0.25">
      <c r="A698" s="15" t="s">
        <v>1413</v>
      </c>
      <c r="B698" s="15" t="s">
        <v>1414</v>
      </c>
      <c r="C698" s="15" t="s">
        <v>2</v>
      </c>
      <c r="D698" s="15" t="s">
        <v>67</v>
      </c>
      <c r="E698" s="15" t="s">
        <v>22</v>
      </c>
      <c r="F698" s="15" t="s">
        <v>5</v>
      </c>
      <c r="G698" s="15" t="s">
        <v>72</v>
      </c>
      <c r="H698" s="15">
        <v>29</v>
      </c>
      <c r="I698" s="16">
        <v>43966</v>
      </c>
      <c r="J698" s="17">
        <v>137106</v>
      </c>
      <c r="K698" s="18">
        <v>0.12</v>
      </c>
      <c r="L698" s="15" t="s">
        <v>80</v>
      </c>
      <c r="M698" s="15" t="s">
        <v>205</v>
      </c>
      <c r="N698" s="16" t="s">
        <v>17</v>
      </c>
    </row>
    <row r="699" spans="1:14" x14ac:dyDescent="0.25">
      <c r="A699" s="19" t="s">
        <v>239</v>
      </c>
      <c r="B699" s="19" t="s">
        <v>1415</v>
      </c>
      <c r="C699" s="19" t="s">
        <v>66</v>
      </c>
      <c r="D699" s="19" t="s">
        <v>21</v>
      </c>
      <c r="E699" s="19" t="s">
        <v>36</v>
      </c>
      <c r="F699" s="19" t="s">
        <v>5</v>
      </c>
      <c r="G699" s="19" t="s">
        <v>14</v>
      </c>
      <c r="H699" s="19">
        <v>54</v>
      </c>
      <c r="I699" s="20">
        <v>39330</v>
      </c>
      <c r="J699" s="21">
        <v>183239</v>
      </c>
      <c r="K699" s="22">
        <v>0.32</v>
      </c>
      <c r="L699" s="19" t="s">
        <v>7</v>
      </c>
      <c r="M699" s="19" t="s">
        <v>8</v>
      </c>
      <c r="N699" s="20" t="s">
        <v>17</v>
      </c>
    </row>
    <row r="700" spans="1:14" x14ac:dyDescent="0.25">
      <c r="A700" s="15" t="s">
        <v>1007</v>
      </c>
      <c r="B700" s="15" t="s">
        <v>1416</v>
      </c>
      <c r="C700" s="15" t="s">
        <v>42</v>
      </c>
      <c r="D700" s="15" t="s">
        <v>46</v>
      </c>
      <c r="E700" s="15" t="s">
        <v>12</v>
      </c>
      <c r="F700" s="15" t="s">
        <v>5</v>
      </c>
      <c r="G700" s="15" t="s">
        <v>23</v>
      </c>
      <c r="H700" s="15">
        <v>28</v>
      </c>
      <c r="I700" s="16">
        <v>43610</v>
      </c>
      <c r="J700" s="17">
        <v>45819</v>
      </c>
      <c r="K700" s="18">
        <v>0</v>
      </c>
      <c r="L700" s="15" t="s">
        <v>7</v>
      </c>
      <c r="M700" s="15" t="s">
        <v>43</v>
      </c>
      <c r="N700" s="16" t="s">
        <v>17</v>
      </c>
    </row>
    <row r="701" spans="1:14" x14ac:dyDescent="0.25">
      <c r="A701" s="19" t="s">
        <v>1417</v>
      </c>
      <c r="B701" s="19" t="s">
        <v>1418</v>
      </c>
      <c r="C701" s="19" t="s">
        <v>42</v>
      </c>
      <c r="D701" s="19" t="s">
        <v>46</v>
      </c>
      <c r="E701" s="19" t="s">
        <v>4</v>
      </c>
      <c r="F701" s="19" t="s">
        <v>5</v>
      </c>
      <c r="G701" s="19" t="s">
        <v>14</v>
      </c>
      <c r="H701" s="19">
        <v>54</v>
      </c>
      <c r="I701" s="20">
        <v>39080</v>
      </c>
      <c r="J701" s="21">
        <v>55518</v>
      </c>
      <c r="K701" s="22">
        <v>0</v>
      </c>
      <c r="L701" s="19" t="s">
        <v>7</v>
      </c>
      <c r="M701" s="19" t="s">
        <v>75</v>
      </c>
      <c r="N701" s="20" t="s">
        <v>17</v>
      </c>
    </row>
    <row r="702" spans="1:14" x14ac:dyDescent="0.25">
      <c r="A702" s="15" t="s">
        <v>1419</v>
      </c>
      <c r="B702" s="15" t="s">
        <v>1420</v>
      </c>
      <c r="C702" s="15" t="s">
        <v>39</v>
      </c>
      <c r="D702" s="15" t="s">
        <v>67</v>
      </c>
      <c r="E702" s="15" t="s">
        <v>12</v>
      </c>
      <c r="F702" s="15" t="s">
        <v>5</v>
      </c>
      <c r="G702" s="15" t="s">
        <v>14</v>
      </c>
      <c r="H702" s="15">
        <v>50</v>
      </c>
      <c r="I702" s="16">
        <v>40979</v>
      </c>
      <c r="J702" s="17">
        <v>108134</v>
      </c>
      <c r="K702" s="18">
        <v>0.1</v>
      </c>
      <c r="L702" s="15" t="s">
        <v>15</v>
      </c>
      <c r="M702" s="15" t="s">
        <v>61</v>
      </c>
      <c r="N702" s="16" t="s">
        <v>17</v>
      </c>
    </row>
    <row r="703" spans="1:14" x14ac:dyDescent="0.25">
      <c r="A703" s="19" t="s">
        <v>1421</v>
      </c>
      <c r="B703" s="19" t="s">
        <v>1422</v>
      </c>
      <c r="C703" s="19" t="s">
        <v>39</v>
      </c>
      <c r="D703" s="19" t="s">
        <v>67</v>
      </c>
      <c r="E703" s="19" t="s">
        <v>4</v>
      </c>
      <c r="F703" s="19" t="s">
        <v>5</v>
      </c>
      <c r="G703" s="19" t="s">
        <v>6</v>
      </c>
      <c r="H703" s="19">
        <v>55</v>
      </c>
      <c r="I703" s="20">
        <v>33958</v>
      </c>
      <c r="J703" s="21">
        <v>113950</v>
      </c>
      <c r="K703" s="22">
        <v>0.09</v>
      </c>
      <c r="L703" s="19" t="s">
        <v>7</v>
      </c>
      <c r="M703" s="19" t="s">
        <v>43</v>
      </c>
      <c r="N703" s="20" t="s">
        <v>17</v>
      </c>
    </row>
    <row r="704" spans="1:14" x14ac:dyDescent="0.25">
      <c r="A704" s="15" t="s">
        <v>1055</v>
      </c>
      <c r="B704" s="15" t="s">
        <v>1423</v>
      </c>
      <c r="C704" s="15" t="s">
        <v>66</v>
      </c>
      <c r="D704" s="15" t="s">
        <v>67</v>
      </c>
      <c r="E704" s="15" t="s">
        <v>22</v>
      </c>
      <c r="F704" s="15" t="s">
        <v>5</v>
      </c>
      <c r="G704" s="15" t="s">
        <v>14</v>
      </c>
      <c r="H704" s="15">
        <v>52</v>
      </c>
      <c r="I704" s="16">
        <v>35886</v>
      </c>
      <c r="J704" s="17">
        <v>182035</v>
      </c>
      <c r="K704" s="18">
        <v>0.3</v>
      </c>
      <c r="L704" s="15" t="s">
        <v>7</v>
      </c>
      <c r="M704" s="15" t="s">
        <v>24</v>
      </c>
      <c r="N704" s="16" t="s">
        <v>17</v>
      </c>
    </row>
    <row r="705" spans="1:14" x14ac:dyDescent="0.25">
      <c r="A705" s="19" t="s">
        <v>192</v>
      </c>
      <c r="B705" s="19" t="s">
        <v>1424</v>
      </c>
      <c r="C705" s="19" t="s">
        <v>20</v>
      </c>
      <c r="D705" s="19" t="s">
        <v>46</v>
      </c>
      <c r="E705" s="19" t="s">
        <v>22</v>
      </c>
      <c r="F705" s="19" t="s">
        <v>13</v>
      </c>
      <c r="G705" s="19" t="s">
        <v>14</v>
      </c>
      <c r="H705" s="19">
        <v>35</v>
      </c>
      <c r="I705" s="20">
        <v>42963</v>
      </c>
      <c r="J705" s="21">
        <v>181356</v>
      </c>
      <c r="K705" s="22">
        <v>0.23</v>
      </c>
      <c r="L705" s="19" t="s">
        <v>15</v>
      </c>
      <c r="M705" s="19" t="s">
        <v>93</v>
      </c>
      <c r="N705" s="20" t="s">
        <v>17</v>
      </c>
    </row>
    <row r="706" spans="1:14" x14ac:dyDescent="0.25">
      <c r="A706" s="15" t="s">
        <v>1425</v>
      </c>
      <c r="B706" s="15" t="s">
        <v>1426</v>
      </c>
      <c r="C706" s="15" t="s">
        <v>34</v>
      </c>
      <c r="D706" s="15" t="s">
        <v>35</v>
      </c>
      <c r="E706" s="15" t="s">
        <v>36</v>
      </c>
      <c r="F706" s="15" t="s">
        <v>5</v>
      </c>
      <c r="G706" s="15" t="s">
        <v>6</v>
      </c>
      <c r="H706" s="15">
        <v>26</v>
      </c>
      <c r="I706" s="16">
        <v>43698</v>
      </c>
      <c r="J706" s="17">
        <v>66084</v>
      </c>
      <c r="K706" s="18">
        <v>0</v>
      </c>
      <c r="L706" s="15" t="s">
        <v>7</v>
      </c>
      <c r="M706" s="15" t="s">
        <v>8</v>
      </c>
      <c r="N706" s="16" t="s">
        <v>17</v>
      </c>
    </row>
    <row r="707" spans="1:14" x14ac:dyDescent="0.25">
      <c r="A707" s="19" t="s">
        <v>1427</v>
      </c>
      <c r="B707" s="19" t="s">
        <v>1428</v>
      </c>
      <c r="C707" s="19" t="s">
        <v>359</v>
      </c>
      <c r="D707" s="19" t="s">
        <v>3</v>
      </c>
      <c r="E707" s="19" t="s">
        <v>22</v>
      </c>
      <c r="F707" s="19" t="s">
        <v>5</v>
      </c>
      <c r="G707" s="19" t="s">
        <v>72</v>
      </c>
      <c r="H707" s="19">
        <v>43</v>
      </c>
      <c r="I707" s="20">
        <v>40290</v>
      </c>
      <c r="J707" s="21">
        <v>76912</v>
      </c>
      <c r="K707" s="22">
        <v>0</v>
      </c>
      <c r="L707" s="19" t="s">
        <v>80</v>
      </c>
      <c r="M707" s="19" t="s">
        <v>205</v>
      </c>
      <c r="N707" s="20" t="s">
        <v>17</v>
      </c>
    </row>
    <row r="708" spans="1:14" x14ac:dyDescent="0.25">
      <c r="A708" s="15" t="s">
        <v>1429</v>
      </c>
      <c r="B708" s="15" t="s">
        <v>1430</v>
      </c>
      <c r="C708" s="15" t="s">
        <v>210</v>
      </c>
      <c r="D708" s="15" t="s">
        <v>56</v>
      </c>
      <c r="E708" s="15" t="s">
        <v>4</v>
      </c>
      <c r="F708" s="15" t="s">
        <v>5</v>
      </c>
      <c r="G708" s="15" t="s">
        <v>14</v>
      </c>
      <c r="H708" s="15">
        <v>63</v>
      </c>
      <c r="I708" s="16">
        <v>43227</v>
      </c>
      <c r="J708" s="17">
        <v>67987</v>
      </c>
      <c r="K708" s="18">
        <v>0</v>
      </c>
      <c r="L708" s="15" t="s">
        <v>7</v>
      </c>
      <c r="M708" s="15" t="s">
        <v>43</v>
      </c>
      <c r="N708" s="16" t="s">
        <v>17</v>
      </c>
    </row>
    <row r="709" spans="1:14" x14ac:dyDescent="0.25">
      <c r="A709" s="19" t="s">
        <v>1431</v>
      </c>
      <c r="B709" s="19" t="s">
        <v>1432</v>
      </c>
      <c r="C709" s="19" t="s">
        <v>111</v>
      </c>
      <c r="D709" s="19" t="s">
        <v>67</v>
      </c>
      <c r="E709" s="19" t="s">
        <v>12</v>
      </c>
      <c r="F709" s="19" t="s">
        <v>13</v>
      </c>
      <c r="G709" s="19" t="s">
        <v>23</v>
      </c>
      <c r="H709" s="19">
        <v>65</v>
      </c>
      <c r="I709" s="20">
        <v>38584</v>
      </c>
      <c r="J709" s="21">
        <v>59833</v>
      </c>
      <c r="K709" s="22">
        <v>0</v>
      </c>
      <c r="L709" s="19" t="s">
        <v>7</v>
      </c>
      <c r="M709" s="19" t="s">
        <v>75</v>
      </c>
      <c r="N709" s="20" t="s">
        <v>17</v>
      </c>
    </row>
    <row r="710" spans="1:14" x14ac:dyDescent="0.25">
      <c r="A710" s="15" t="s">
        <v>1433</v>
      </c>
      <c r="B710" s="15" t="s">
        <v>1434</v>
      </c>
      <c r="C710" s="15" t="s">
        <v>2</v>
      </c>
      <c r="D710" s="15" t="s">
        <v>67</v>
      </c>
      <c r="E710" s="15" t="s">
        <v>22</v>
      </c>
      <c r="F710" s="15" t="s">
        <v>13</v>
      </c>
      <c r="G710" s="15" t="s">
        <v>14</v>
      </c>
      <c r="H710" s="15">
        <v>45</v>
      </c>
      <c r="I710" s="16">
        <v>38453</v>
      </c>
      <c r="J710" s="17">
        <v>128468</v>
      </c>
      <c r="K710" s="18">
        <v>0.11</v>
      </c>
      <c r="L710" s="15" t="s">
        <v>7</v>
      </c>
      <c r="M710" s="15" t="s">
        <v>24</v>
      </c>
      <c r="N710" s="16" t="s">
        <v>17</v>
      </c>
    </row>
    <row r="711" spans="1:14" x14ac:dyDescent="0.25">
      <c r="A711" s="19" t="s">
        <v>573</v>
      </c>
      <c r="B711" s="19" t="s">
        <v>1435</v>
      </c>
      <c r="C711" s="19" t="s">
        <v>39</v>
      </c>
      <c r="D711" s="19" t="s">
        <v>35</v>
      </c>
      <c r="E711" s="19" t="s">
        <v>36</v>
      </c>
      <c r="F711" s="19" t="s">
        <v>13</v>
      </c>
      <c r="G711" s="19" t="s">
        <v>6</v>
      </c>
      <c r="H711" s="19">
        <v>42</v>
      </c>
      <c r="I711" s="20">
        <v>40692</v>
      </c>
      <c r="J711" s="21">
        <v>102440</v>
      </c>
      <c r="K711" s="22">
        <v>0.06</v>
      </c>
      <c r="L711" s="19" t="s">
        <v>7</v>
      </c>
      <c r="M711" s="19" t="s">
        <v>24</v>
      </c>
      <c r="N711" s="20" t="s">
        <v>17</v>
      </c>
    </row>
    <row r="712" spans="1:14" x14ac:dyDescent="0.25">
      <c r="A712" s="15" t="s">
        <v>1436</v>
      </c>
      <c r="B712" s="15" t="s">
        <v>1437</v>
      </c>
      <c r="C712" s="15" t="s">
        <v>66</v>
      </c>
      <c r="D712" s="15" t="s">
        <v>3</v>
      </c>
      <c r="E712" s="15" t="s">
        <v>22</v>
      </c>
      <c r="F712" s="15" t="s">
        <v>13</v>
      </c>
      <c r="G712" s="15" t="s">
        <v>6</v>
      </c>
      <c r="H712" s="15">
        <v>59</v>
      </c>
      <c r="I712" s="16">
        <v>40542</v>
      </c>
      <c r="J712" s="17">
        <v>246619</v>
      </c>
      <c r="K712" s="18">
        <v>0.36</v>
      </c>
      <c r="L712" s="15" t="s">
        <v>7</v>
      </c>
      <c r="M712" s="15" t="s">
        <v>43</v>
      </c>
      <c r="N712" s="16" t="s">
        <v>17</v>
      </c>
    </row>
    <row r="713" spans="1:14" x14ac:dyDescent="0.25">
      <c r="A713" s="19" t="s">
        <v>1438</v>
      </c>
      <c r="B713" s="19" t="s">
        <v>1439</v>
      </c>
      <c r="C713" s="19" t="s">
        <v>39</v>
      </c>
      <c r="D713" s="19" t="s">
        <v>52</v>
      </c>
      <c r="E713" s="19" t="s">
        <v>36</v>
      </c>
      <c r="F713" s="19" t="s">
        <v>5</v>
      </c>
      <c r="G713" s="19" t="s">
        <v>72</v>
      </c>
      <c r="H713" s="19">
        <v>42</v>
      </c>
      <c r="I713" s="20">
        <v>43058</v>
      </c>
      <c r="J713" s="21">
        <v>101143</v>
      </c>
      <c r="K713" s="22">
        <v>0.06</v>
      </c>
      <c r="L713" s="19" t="s">
        <v>7</v>
      </c>
      <c r="M713" s="19" t="s">
        <v>43</v>
      </c>
      <c r="N713" s="20" t="s">
        <v>17</v>
      </c>
    </row>
    <row r="714" spans="1:14" x14ac:dyDescent="0.25">
      <c r="A714" s="15" t="s">
        <v>1440</v>
      </c>
      <c r="B714" s="15" t="s">
        <v>1441</v>
      </c>
      <c r="C714" s="15" t="s">
        <v>171</v>
      </c>
      <c r="D714" s="15" t="s">
        <v>52</v>
      </c>
      <c r="E714" s="15" t="s">
        <v>12</v>
      </c>
      <c r="F714" s="15" t="s">
        <v>5</v>
      </c>
      <c r="G714" s="15" t="s">
        <v>72</v>
      </c>
      <c r="H714" s="15">
        <v>45</v>
      </c>
      <c r="I714" s="16">
        <v>38639</v>
      </c>
      <c r="J714" s="17">
        <v>51404</v>
      </c>
      <c r="K714" s="18">
        <v>0</v>
      </c>
      <c r="L714" s="15" t="s">
        <v>80</v>
      </c>
      <c r="M714" s="15" t="s">
        <v>81</v>
      </c>
      <c r="N714" s="16">
        <v>40153</v>
      </c>
    </row>
    <row r="715" spans="1:14" x14ac:dyDescent="0.25">
      <c r="A715" s="19" t="s">
        <v>1442</v>
      </c>
      <c r="B715" s="19" t="s">
        <v>1443</v>
      </c>
      <c r="C715" s="19" t="s">
        <v>162</v>
      </c>
      <c r="D715" s="19" t="s">
        <v>56</v>
      </c>
      <c r="E715" s="19" t="s">
        <v>22</v>
      </c>
      <c r="F715" s="19" t="s">
        <v>13</v>
      </c>
      <c r="G715" s="19" t="s">
        <v>23</v>
      </c>
      <c r="H715" s="19">
        <v>45</v>
      </c>
      <c r="I715" s="20">
        <v>42329</v>
      </c>
      <c r="J715" s="21">
        <v>87292</v>
      </c>
      <c r="K715" s="22">
        <v>0</v>
      </c>
      <c r="L715" s="19" t="s">
        <v>7</v>
      </c>
      <c r="M715" s="19" t="s">
        <v>75</v>
      </c>
      <c r="N715" s="20" t="s">
        <v>17</v>
      </c>
    </row>
    <row r="716" spans="1:14" x14ac:dyDescent="0.25">
      <c r="A716" s="15" t="s">
        <v>1444</v>
      </c>
      <c r="B716" s="15" t="s">
        <v>1445</v>
      </c>
      <c r="C716" s="15" t="s">
        <v>20</v>
      </c>
      <c r="D716" s="15" t="s">
        <v>67</v>
      </c>
      <c r="E716" s="15" t="s">
        <v>22</v>
      </c>
      <c r="F716" s="15" t="s">
        <v>5</v>
      </c>
      <c r="G716" s="15" t="s">
        <v>14</v>
      </c>
      <c r="H716" s="15">
        <v>28</v>
      </c>
      <c r="I716" s="16">
        <v>43810</v>
      </c>
      <c r="J716" s="17">
        <v>182321</v>
      </c>
      <c r="K716" s="18">
        <v>0.28000000000000003</v>
      </c>
      <c r="L716" s="15" t="s">
        <v>15</v>
      </c>
      <c r="M716" s="15" t="s">
        <v>93</v>
      </c>
      <c r="N716" s="16" t="s">
        <v>17</v>
      </c>
    </row>
    <row r="717" spans="1:14" x14ac:dyDescent="0.25">
      <c r="A717" s="19" t="s">
        <v>1308</v>
      </c>
      <c r="B717" s="19" t="s">
        <v>1446</v>
      </c>
      <c r="C717" s="19" t="s">
        <v>317</v>
      </c>
      <c r="D717" s="19" t="s">
        <v>3</v>
      </c>
      <c r="E717" s="19" t="s">
        <v>36</v>
      </c>
      <c r="F717" s="19" t="s">
        <v>13</v>
      </c>
      <c r="G717" s="19" t="s">
        <v>23</v>
      </c>
      <c r="H717" s="19">
        <v>51</v>
      </c>
      <c r="I717" s="20">
        <v>41697</v>
      </c>
      <c r="J717" s="21">
        <v>53929</v>
      </c>
      <c r="K717" s="22">
        <v>0</v>
      </c>
      <c r="L717" s="19" t="s">
        <v>7</v>
      </c>
      <c r="M717" s="19" t="s">
        <v>43</v>
      </c>
      <c r="N717" s="20">
        <v>43091</v>
      </c>
    </row>
    <row r="718" spans="1:14" x14ac:dyDescent="0.25">
      <c r="A718" s="15" t="s">
        <v>1447</v>
      </c>
      <c r="B718" s="15" t="s">
        <v>1448</v>
      </c>
      <c r="C718" s="15" t="s">
        <v>66</v>
      </c>
      <c r="D718" s="15" t="s">
        <v>46</v>
      </c>
      <c r="E718" s="15" t="s">
        <v>12</v>
      </c>
      <c r="F718" s="15" t="s">
        <v>5</v>
      </c>
      <c r="G718" s="15" t="s">
        <v>14</v>
      </c>
      <c r="H718" s="15">
        <v>38</v>
      </c>
      <c r="I718" s="16">
        <v>41256</v>
      </c>
      <c r="J718" s="17">
        <v>191571</v>
      </c>
      <c r="K718" s="18">
        <v>0.32</v>
      </c>
      <c r="L718" s="15" t="s">
        <v>7</v>
      </c>
      <c r="M718" s="15" t="s">
        <v>47</v>
      </c>
      <c r="N718" s="16" t="s">
        <v>17</v>
      </c>
    </row>
    <row r="719" spans="1:14" x14ac:dyDescent="0.25">
      <c r="A719" s="19" t="s">
        <v>1449</v>
      </c>
      <c r="B719" s="19" t="s">
        <v>1450</v>
      </c>
      <c r="C719" s="19" t="s">
        <v>2</v>
      </c>
      <c r="D719" s="19" t="s">
        <v>46</v>
      </c>
      <c r="E719" s="19" t="s">
        <v>36</v>
      </c>
      <c r="F719" s="19" t="s">
        <v>5</v>
      </c>
      <c r="G719" s="19" t="s">
        <v>23</v>
      </c>
      <c r="H719" s="19">
        <v>62</v>
      </c>
      <c r="I719" s="20">
        <v>39843</v>
      </c>
      <c r="J719" s="21">
        <v>150555</v>
      </c>
      <c r="K719" s="22">
        <v>0.13</v>
      </c>
      <c r="L719" s="19" t="s">
        <v>7</v>
      </c>
      <c r="M719" s="19" t="s">
        <v>31</v>
      </c>
      <c r="N719" s="20" t="s">
        <v>17</v>
      </c>
    </row>
    <row r="720" spans="1:14" x14ac:dyDescent="0.25">
      <c r="A720" s="15" t="s">
        <v>1451</v>
      </c>
      <c r="B720" s="15" t="s">
        <v>1452</v>
      </c>
      <c r="C720" s="15" t="s">
        <v>39</v>
      </c>
      <c r="D720" s="15" t="s">
        <v>21</v>
      </c>
      <c r="E720" s="15" t="s">
        <v>36</v>
      </c>
      <c r="F720" s="15" t="s">
        <v>13</v>
      </c>
      <c r="G720" s="15" t="s">
        <v>14</v>
      </c>
      <c r="H720" s="15">
        <v>52</v>
      </c>
      <c r="I720" s="16">
        <v>40091</v>
      </c>
      <c r="J720" s="17">
        <v>122890</v>
      </c>
      <c r="K720" s="18">
        <v>7.0000000000000007E-2</v>
      </c>
      <c r="L720" s="15" t="s">
        <v>15</v>
      </c>
      <c r="M720" s="15" t="s">
        <v>61</v>
      </c>
      <c r="N720" s="16" t="s">
        <v>17</v>
      </c>
    </row>
    <row r="721" spans="1:14" x14ac:dyDescent="0.25">
      <c r="A721" s="19" t="s">
        <v>1453</v>
      </c>
      <c r="B721" s="19" t="s">
        <v>1454</v>
      </c>
      <c r="C721" s="19" t="s">
        <v>66</v>
      </c>
      <c r="D721" s="19" t="s">
        <v>21</v>
      </c>
      <c r="E721" s="19" t="s">
        <v>4</v>
      </c>
      <c r="F721" s="19" t="s">
        <v>13</v>
      </c>
      <c r="G721" s="19" t="s">
        <v>14</v>
      </c>
      <c r="H721" s="19">
        <v>52</v>
      </c>
      <c r="I721" s="20">
        <v>35576</v>
      </c>
      <c r="J721" s="21">
        <v>216999</v>
      </c>
      <c r="K721" s="22">
        <v>0.37</v>
      </c>
      <c r="L721" s="19" t="s">
        <v>7</v>
      </c>
      <c r="M721" s="19" t="s">
        <v>43</v>
      </c>
      <c r="N721" s="20" t="s">
        <v>17</v>
      </c>
    </row>
    <row r="722" spans="1:14" x14ac:dyDescent="0.25">
      <c r="A722" s="15" t="s">
        <v>1455</v>
      </c>
      <c r="B722" s="15" t="s">
        <v>1456</v>
      </c>
      <c r="C722" s="15" t="s">
        <v>39</v>
      </c>
      <c r="D722" s="15" t="s">
        <v>52</v>
      </c>
      <c r="E722" s="15" t="s">
        <v>36</v>
      </c>
      <c r="F722" s="15" t="s">
        <v>13</v>
      </c>
      <c r="G722" s="15" t="s">
        <v>14</v>
      </c>
      <c r="H722" s="15">
        <v>48</v>
      </c>
      <c r="I722" s="16">
        <v>42201</v>
      </c>
      <c r="J722" s="17">
        <v>110565</v>
      </c>
      <c r="K722" s="18">
        <v>0.09</v>
      </c>
      <c r="L722" s="15" t="s">
        <v>15</v>
      </c>
      <c r="M722" s="15" t="s">
        <v>93</v>
      </c>
      <c r="N722" s="16" t="s">
        <v>17</v>
      </c>
    </row>
    <row r="723" spans="1:14" x14ac:dyDescent="0.25">
      <c r="A723" s="19" t="s">
        <v>1457</v>
      </c>
      <c r="B723" s="19" t="s">
        <v>1458</v>
      </c>
      <c r="C723" s="19" t="s">
        <v>106</v>
      </c>
      <c r="D723" s="19" t="s">
        <v>3</v>
      </c>
      <c r="E723" s="19" t="s">
        <v>22</v>
      </c>
      <c r="F723" s="19" t="s">
        <v>13</v>
      </c>
      <c r="G723" s="19" t="s">
        <v>23</v>
      </c>
      <c r="H723" s="19">
        <v>38</v>
      </c>
      <c r="I723" s="20">
        <v>42113</v>
      </c>
      <c r="J723" s="21">
        <v>48762</v>
      </c>
      <c r="K723" s="22">
        <v>0</v>
      </c>
      <c r="L723" s="19" t="s">
        <v>7</v>
      </c>
      <c r="M723" s="19" t="s">
        <v>8</v>
      </c>
      <c r="N723" s="20" t="s">
        <v>17</v>
      </c>
    </row>
    <row r="724" spans="1:14" x14ac:dyDescent="0.25">
      <c r="A724" s="15" t="s">
        <v>1459</v>
      </c>
      <c r="B724" s="15" t="s">
        <v>1460</v>
      </c>
      <c r="C724" s="15" t="s">
        <v>264</v>
      </c>
      <c r="D724" s="15" t="s">
        <v>56</v>
      </c>
      <c r="E724" s="15" t="s">
        <v>22</v>
      </c>
      <c r="F724" s="15" t="s">
        <v>5</v>
      </c>
      <c r="G724" s="15" t="s">
        <v>14</v>
      </c>
      <c r="H724" s="15">
        <v>51</v>
      </c>
      <c r="I724" s="16">
        <v>42777</v>
      </c>
      <c r="J724" s="17">
        <v>87036</v>
      </c>
      <c r="K724" s="18">
        <v>0</v>
      </c>
      <c r="L724" s="15" t="s">
        <v>15</v>
      </c>
      <c r="M724" s="15" t="s">
        <v>16</v>
      </c>
      <c r="N724" s="16" t="s">
        <v>17</v>
      </c>
    </row>
    <row r="725" spans="1:14" x14ac:dyDescent="0.25">
      <c r="A725" s="19" t="s">
        <v>1461</v>
      </c>
      <c r="B725" s="19" t="s">
        <v>1462</v>
      </c>
      <c r="C725" s="19" t="s">
        <v>20</v>
      </c>
      <c r="D725" s="19" t="s">
        <v>67</v>
      </c>
      <c r="E725" s="19" t="s">
        <v>22</v>
      </c>
      <c r="F725" s="19" t="s">
        <v>13</v>
      </c>
      <c r="G725" s="19" t="s">
        <v>23</v>
      </c>
      <c r="H725" s="19">
        <v>32</v>
      </c>
      <c r="I725" s="20">
        <v>42702</v>
      </c>
      <c r="J725" s="21">
        <v>177443</v>
      </c>
      <c r="K725" s="22">
        <v>0.16</v>
      </c>
      <c r="L725" s="19" t="s">
        <v>7</v>
      </c>
      <c r="M725" s="19" t="s">
        <v>8</v>
      </c>
      <c r="N725" s="20" t="s">
        <v>17</v>
      </c>
    </row>
    <row r="726" spans="1:14" x14ac:dyDescent="0.25">
      <c r="A726" s="15" t="s">
        <v>1463</v>
      </c>
      <c r="B726" s="15" t="s">
        <v>1464</v>
      </c>
      <c r="C726" s="15" t="s">
        <v>118</v>
      </c>
      <c r="D726" s="15" t="s">
        <v>3</v>
      </c>
      <c r="E726" s="15" t="s">
        <v>4</v>
      </c>
      <c r="F726" s="15" t="s">
        <v>5</v>
      </c>
      <c r="G726" s="15" t="s">
        <v>14</v>
      </c>
      <c r="H726" s="15">
        <v>36</v>
      </c>
      <c r="I726" s="16">
        <v>42489</v>
      </c>
      <c r="J726" s="17">
        <v>75862</v>
      </c>
      <c r="K726" s="18">
        <v>0</v>
      </c>
      <c r="L726" s="15" t="s">
        <v>7</v>
      </c>
      <c r="M726" s="15" t="s">
        <v>47</v>
      </c>
      <c r="N726" s="16" t="s">
        <v>17</v>
      </c>
    </row>
    <row r="727" spans="1:14" x14ac:dyDescent="0.25">
      <c r="A727" s="19" t="s">
        <v>1465</v>
      </c>
      <c r="B727" s="19" t="s">
        <v>1466</v>
      </c>
      <c r="C727" s="19" t="s">
        <v>130</v>
      </c>
      <c r="D727" s="19" t="s">
        <v>52</v>
      </c>
      <c r="E727" s="19" t="s">
        <v>4</v>
      </c>
      <c r="F727" s="19" t="s">
        <v>5</v>
      </c>
      <c r="G727" s="19" t="s">
        <v>14</v>
      </c>
      <c r="H727" s="19">
        <v>45</v>
      </c>
      <c r="I727" s="20">
        <v>43581</v>
      </c>
      <c r="J727" s="21">
        <v>90870</v>
      </c>
      <c r="K727" s="22">
        <v>0</v>
      </c>
      <c r="L727" s="19" t="s">
        <v>7</v>
      </c>
      <c r="M727" s="19" t="s">
        <v>24</v>
      </c>
      <c r="N727" s="20" t="s">
        <v>17</v>
      </c>
    </row>
    <row r="728" spans="1:14" x14ac:dyDescent="0.25">
      <c r="A728" s="15" t="s">
        <v>1467</v>
      </c>
      <c r="B728" s="15" t="s">
        <v>1468</v>
      </c>
      <c r="C728" s="15" t="s">
        <v>101</v>
      </c>
      <c r="D728" s="15" t="s">
        <v>56</v>
      </c>
      <c r="E728" s="15" t="s">
        <v>36</v>
      </c>
      <c r="F728" s="15" t="s">
        <v>5</v>
      </c>
      <c r="G728" s="15" t="s">
        <v>14</v>
      </c>
      <c r="H728" s="15">
        <v>32</v>
      </c>
      <c r="I728" s="16">
        <v>41977</v>
      </c>
      <c r="J728" s="17">
        <v>99202</v>
      </c>
      <c r="K728" s="18">
        <v>0.11</v>
      </c>
      <c r="L728" s="15" t="s">
        <v>7</v>
      </c>
      <c r="M728" s="15" t="s">
        <v>31</v>
      </c>
      <c r="N728" s="16" t="s">
        <v>17</v>
      </c>
    </row>
    <row r="729" spans="1:14" x14ac:dyDescent="0.25">
      <c r="A729" s="19" t="s">
        <v>1469</v>
      </c>
      <c r="B729" s="19" t="s">
        <v>1470</v>
      </c>
      <c r="C729" s="19" t="s">
        <v>30</v>
      </c>
      <c r="D729" s="19" t="s">
        <v>67</v>
      </c>
      <c r="E729" s="19" t="s">
        <v>36</v>
      </c>
      <c r="F729" s="19" t="s">
        <v>13</v>
      </c>
      <c r="G729" s="19" t="s">
        <v>14</v>
      </c>
      <c r="H729" s="19">
        <v>45</v>
      </c>
      <c r="I729" s="20">
        <v>39347</v>
      </c>
      <c r="J729" s="21">
        <v>92293</v>
      </c>
      <c r="K729" s="22">
        <v>0</v>
      </c>
      <c r="L729" s="19" t="s">
        <v>15</v>
      </c>
      <c r="M729" s="19" t="s">
        <v>121</v>
      </c>
      <c r="N729" s="20" t="s">
        <v>17</v>
      </c>
    </row>
    <row r="730" spans="1:14" x14ac:dyDescent="0.25">
      <c r="A730" s="15" t="s">
        <v>1471</v>
      </c>
      <c r="B730" s="15" t="s">
        <v>1472</v>
      </c>
      <c r="C730" s="15" t="s">
        <v>359</v>
      </c>
      <c r="D730" s="15" t="s">
        <v>3</v>
      </c>
      <c r="E730" s="15" t="s">
        <v>36</v>
      </c>
      <c r="F730" s="15" t="s">
        <v>13</v>
      </c>
      <c r="G730" s="15" t="s">
        <v>23</v>
      </c>
      <c r="H730" s="15">
        <v>54</v>
      </c>
      <c r="I730" s="16">
        <v>33785</v>
      </c>
      <c r="J730" s="17">
        <v>63196</v>
      </c>
      <c r="K730" s="18">
        <v>0</v>
      </c>
      <c r="L730" s="15" t="s">
        <v>7</v>
      </c>
      <c r="M730" s="15" t="s">
        <v>24</v>
      </c>
      <c r="N730" s="16">
        <v>41938</v>
      </c>
    </row>
    <row r="731" spans="1:14" x14ac:dyDescent="0.25">
      <c r="A731" s="19" t="s">
        <v>1473</v>
      </c>
      <c r="B731" s="19" t="s">
        <v>1474</v>
      </c>
      <c r="C731" s="19" t="s">
        <v>264</v>
      </c>
      <c r="D731" s="19" t="s">
        <v>56</v>
      </c>
      <c r="E731" s="19" t="s">
        <v>22</v>
      </c>
      <c r="F731" s="19" t="s">
        <v>5</v>
      </c>
      <c r="G731" s="19" t="s">
        <v>14</v>
      </c>
      <c r="H731" s="19">
        <v>48</v>
      </c>
      <c r="I731" s="20">
        <v>41032</v>
      </c>
      <c r="J731" s="21">
        <v>65340</v>
      </c>
      <c r="K731" s="22">
        <v>0</v>
      </c>
      <c r="L731" s="19" t="s">
        <v>15</v>
      </c>
      <c r="M731" s="19" t="s">
        <v>61</v>
      </c>
      <c r="N731" s="20">
        <v>43229</v>
      </c>
    </row>
    <row r="732" spans="1:14" x14ac:dyDescent="0.25">
      <c r="A732" s="15" t="s">
        <v>1475</v>
      </c>
      <c r="B732" s="15" t="s">
        <v>1476</v>
      </c>
      <c r="C732" s="15" t="s">
        <v>66</v>
      </c>
      <c r="D732" s="15" t="s">
        <v>67</v>
      </c>
      <c r="E732" s="15" t="s">
        <v>36</v>
      </c>
      <c r="F732" s="15" t="s">
        <v>13</v>
      </c>
      <c r="G732" s="15" t="s">
        <v>14</v>
      </c>
      <c r="H732" s="15">
        <v>45</v>
      </c>
      <c r="I732" s="16">
        <v>42271</v>
      </c>
      <c r="J732" s="17">
        <v>202680</v>
      </c>
      <c r="K732" s="18">
        <v>0.32</v>
      </c>
      <c r="L732" s="15" t="s">
        <v>7</v>
      </c>
      <c r="M732" s="15" t="s">
        <v>31</v>
      </c>
      <c r="N732" s="16">
        <v>44790</v>
      </c>
    </row>
    <row r="733" spans="1:14" x14ac:dyDescent="0.25">
      <c r="A733" s="19" t="s">
        <v>1477</v>
      </c>
      <c r="B733" s="19" t="s">
        <v>1478</v>
      </c>
      <c r="C733" s="19" t="s">
        <v>27</v>
      </c>
      <c r="D733" s="19" t="s">
        <v>3</v>
      </c>
      <c r="E733" s="19" t="s">
        <v>12</v>
      </c>
      <c r="F733" s="19" t="s">
        <v>5</v>
      </c>
      <c r="G733" s="19" t="s">
        <v>72</v>
      </c>
      <c r="H733" s="19">
        <v>46</v>
      </c>
      <c r="I733" s="20">
        <v>42849</v>
      </c>
      <c r="J733" s="21">
        <v>77461</v>
      </c>
      <c r="K733" s="22">
        <v>0.09</v>
      </c>
      <c r="L733" s="19" t="s">
        <v>80</v>
      </c>
      <c r="M733" s="19" t="s">
        <v>205</v>
      </c>
      <c r="N733" s="20" t="s">
        <v>17</v>
      </c>
    </row>
    <row r="734" spans="1:14" x14ac:dyDescent="0.25">
      <c r="A734" s="15" t="s">
        <v>1479</v>
      </c>
      <c r="B734" s="15" t="s">
        <v>1480</v>
      </c>
      <c r="C734" s="15" t="s">
        <v>168</v>
      </c>
      <c r="D734" s="15" t="s">
        <v>56</v>
      </c>
      <c r="E734" s="15" t="s">
        <v>4</v>
      </c>
      <c r="F734" s="15" t="s">
        <v>5</v>
      </c>
      <c r="G734" s="15" t="s">
        <v>14</v>
      </c>
      <c r="H734" s="15">
        <v>40</v>
      </c>
      <c r="I734" s="16">
        <v>42622</v>
      </c>
      <c r="J734" s="17">
        <v>109680</v>
      </c>
      <c r="K734" s="18">
        <v>0</v>
      </c>
      <c r="L734" s="15" t="s">
        <v>15</v>
      </c>
      <c r="M734" s="15" t="s">
        <v>121</v>
      </c>
      <c r="N734" s="16" t="s">
        <v>17</v>
      </c>
    </row>
    <row r="735" spans="1:14" x14ac:dyDescent="0.25">
      <c r="A735" s="19" t="s">
        <v>342</v>
      </c>
      <c r="B735" s="19" t="s">
        <v>1481</v>
      </c>
      <c r="C735" s="19" t="s">
        <v>20</v>
      </c>
      <c r="D735" s="19" t="s">
        <v>35</v>
      </c>
      <c r="E735" s="19" t="s">
        <v>12</v>
      </c>
      <c r="F735" s="19" t="s">
        <v>5</v>
      </c>
      <c r="G735" s="19" t="s">
        <v>6</v>
      </c>
      <c r="H735" s="19">
        <v>61</v>
      </c>
      <c r="I735" s="20">
        <v>35661</v>
      </c>
      <c r="J735" s="21">
        <v>159567</v>
      </c>
      <c r="K735" s="22">
        <v>0.28000000000000003</v>
      </c>
      <c r="L735" s="19" t="s">
        <v>7</v>
      </c>
      <c r="M735" s="19" t="s">
        <v>31</v>
      </c>
      <c r="N735" s="20" t="s">
        <v>17</v>
      </c>
    </row>
    <row r="736" spans="1:14" x14ac:dyDescent="0.25">
      <c r="A736" s="15" t="s">
        <v>1482</v>
      </c>
      <c r="B736" s="15" t="s">
        <v>1483</v>
      </c>
      <c r="C736" s="15" t="s">
        <v>264</v>
      </c>
      <c r="D736" s="15" t="s">
        <v>56</v>
      </c>
      <c r="E736" s="15" t="s">
        <v>22</v>
      </c>
      <c r="F736" s="15" t="s">
        <v>13</v>
      </c>
      <c r="G736" s="15" t="s">
        <v>72</v>
      </c>
      <c r="H736" s="15">
        <v>54</v>
      </c>
      <c r="I736" s="16">
        <v>41237</v>
      </c>
      <c r="J736" s="17">
        <v>94407</v>
      </c>
      <c r="K736" s="18">
        <v>0</v>
      </c>
      <c r="L736" s="15" t="s">
        <v>80</v>
      </c>
      <c r="M736" s="15" t="s">
        <v>205</v>
      </c>
      <c r="N736" s="16" t="s">
        <v>17</v>
      </c>
    </row>
    <row r="737" spans="1:14" x14ac:dyDescent="0.25">
      <c r="A737" s="19" t="s">
        <v>1484</v>
      </c>
      <c r="B737" s="19" t="s">
        <v>1485</v>
      </c>
      <c r="C737" s="19" t="s">
        <v>66</v>
      </c>
      <c r="D737" s="19" t="s">
        <v>52</v>
      </c>
      <c r="E737" s="19" t="s">
        <v>36</v>
      </c>
      <c r="F737" s="19" t="s">
        <v>13</v>
      </c>
      <c r="G737" s="19" t="s">
        <v>72</v>
      </c>
      <c r="H737" s="19">
        <v>62</v>
      </c>
      <c r="I737" s="20">
        <v>37484</v>
      </c>
      <c r="J737" s="21">
        <v>234594</v>
      </c>
      <c r="K737" s="22">
        <v>0.33</v>
      </c>
      <c r="L737" s="19" t="s">
        <v>7</v>
      </c>
      <c r="M737" s="19" t="s">
        <v>8</v>
      </c>
      <c r="N737" s="20" t="s">
        <v>17</v>
      </c>
    </row>
    <row r="738" spans="1:14" x14ac:dyDescent="0.25">
      <c r="A738" s="15" t="s">
        <v>1486</v>
      </c>
      <c r="B738" s="15" t="s">
        <v>1487</v>
      </c>
      <c r="C738" s="15" t="s">
        <v>317</v>
      </c>
      <c r="D738" s="15" t="s">
        <v>3</v>
      </c>
      <c r="E738" s="15" t="s">
        <v>22</v>
      </c>
      <c r="F738" s="15" t="s">
        <v>13</v>
      </c>
      <c r="G738" s="15" t="s">
        <v>23</v>
      </c>
      <c r="H738" s="15">
        <v>48</v>
      </c>
      <c r="I738" s="16">
        <v>37298</v>
      </c>
      <c r="J738" s="17">
        <v>43080</v>
      </c>
      <c r="K738" s="18">
        <v>0</v>
      </c>
      <c r="L738" s="15" t="s">
        <v>7</v>
      </c>
      <c r="M738" s="15" t="s">
        <v>47</v>
      </c>
      <c r="N738" s="16" t="s">
        <v>17</v>
      </c>
    </row>
    <row r="739" spans="1:14" x14ac:dyDescent="0.25">
      <c r="A739" s="19" t="s">
        <v>1488</v>
      </c>
      <c r="B739" s="19" t="s">
        <v>1489</v>
      </c>
      <c r="C739" s="19" t="s">
        <v>39</v>
      </c>
      <c r="D739" s="19" t="s">
        <v>67</v>
      </c>
      <c r="E739" s="19" t="s">
        <v>12</v>
      </c>
      <c r="F739" s="19" t="s">
        <v>5</v>
      </c>
      <c r="G739" s="19" t="s">
        <v>72</v>
      </c>
      <c r="H739" s="19">
        <v>29</v>
      </c>
      <c r="I739" s="20">
        <v>44325</v>
      </c>
      <c r="J739" s="21">
        <v>129541</v>
      </c>
      <c r="K739" s="22">
        <v>0.08</v>
      </c>
      <c r="L739" s="19" t="s">
        <v>7</v>
      </c>
      <c r="M739" s="19" t="s">
        <v>31</v>
      </c>
      <c r="N739" s="20">
        <v>44340</v>
      </c>
    </row>
    <row r="740" spans="1:14" x14ac:dyDescent="0.25">
      <c r="A740" s="15" t="s">
        <v>1490</v>
      </c>
      <c r="B740" s="15" t="s">
        <v>1491</v>
      </c>
      <c r="C740" s="15" t="s">
        <v>20</v>
      </c>
      <c r="D740" s="15" t="s">
        <v>35</v>
      </c>
      <c r="E740" s="15" t="s">
        <v>4</v>
      </c>
      <c r="F740" s="15" t="s">
        <v>13</v>
      </c>
      <c r="G740" s="15" t="s">
        <v>72</v>
      </c>
      <c r="H740" s="15">
        <v>39</v>
      </c>
      <c r="I740" s="16">
        <v>41635</v>
      </c>
      <c r="J740" s="17">
        <v>165756</v>
      </c>
      <c r="K740" s="18">
        <v>0.28000000000000003</v>
      </c>
      <c r="L740" s="15" t="s">
        <v>7</v>
      </c>
      <c r="M740" s="15" t="s">
        <v>75</v>
      </c>
      <c r="N740" s="16">
        <v>43991</v>
      </c>
    </row>
    <row r="741" spans="1:14" x14ac:dyDescent="0.25">
      <c r="A741" s="19" t="s">
        <v>1492</v>
      </c>
      <c r="B741" s="19" t="s">
        <v>1493</v>
      </c>
      <c r="C741" s="19" t="s">
        <v>2</v>
      </c>
      <c r="D741" s="19" t="s">
        <v>21</v>
      </c>
      <c r="E741" s="19" t="s">
        <v>22</v>
      </c>
      <c r="F741" s="19" t="s">
        <v>13</v>
      </c>
      <c r="G741" s="19" t="s">
        <v>14</v>
      </c>
      <c r="H741" s="19">
        <v>44</v>
      </c>
      <c r="I741" s="20">
        <v>40274</v>
      </c>
      <c r="J741" s="21">
        <v>142878</v>
      </c>
      <c r="K741" s="22">
        <v>0.12</v>
      </c>
      <c r="L741" s="19" t="s">
        <v>7</v>
      </c>
      <c r="M741" s="19" t="s">
        <v>75</v>
      </c>
      <c r="N741" s="20" t="s">
        <v>17</v>
      </c>
    </row>
    <row r="742" spans="1:14" x14ac:dyDescent="0.25">
      <c r="A742" s="15" t="s">
        <v>1494</v>
      </c>
      <c r="B742" s="15" t="s">
        <v>1495</v>
      </c>
      <c r="C742" s="15" t="s">
        <v>20</v>
      </c>
      <c r="D742" s="15" t="s">
        <v>56</v>
      </c>
      <c r="E742" s="15" t="s">
        <v>12</v>
      </c>
      <c r="F742" s="15" t="s">
        <v>13</v>
      </c>
      <c r="G742" s="15" t="s">
        <v>23</v>
      </c>
      <c r="H742" s="15">
        <v>52</v>
      </c>
      <c r="I742" s="16">
        <v>39018</v>
      </c>
      <c r="J742" s="17">
        <v>187992</v>
      </c>
      <c r="K742" s="18">
        <v>0.28000000000000003</v>
      </c>
      <c r="L742" s="15" t="s">
        <v>7</v>
      </c>
      <c r="M742" s="15" t="s">
        <v>43</v>
      </c>
      <c r="N742" s="16" t="s">
        <v>17</v>
      </c>
    </row>
    <row r="743" spans="1:14" x14ac:dyDescent="0.25">
      <c r="A743" s="19" t="s">
        <v>1496</v>
      </c>
      <c r="B743" s="19" t="s">
        <v>1497</v>
      </c>
      <c r="C743" s="19" t="s">
        <v>66</v>
      </c>
      <c r="D743" s="19" t="s">
        <v>52</v>
      </c>
      <c r="E743" s="19" t="s">
        <v>22</v>
      </c>
      <c r="F743" s="19" t="s">
        <v>5</v>
      </c>
      <c r="G743" s="19" t="s">
        <v>72</v>
      </c>
      <c r="H743" s="19">
        <v>45</v>
      </c>
      <c r="I743" s="20">
        <v>43521</v>
      </c>
      <c r="J743" s="21">
        <v>249801</v>
      </c>
      <c r="K743" s="22">
        <v>0.39</v>
      </c>
      <c r="L743" s="19" t="s">
        <v>80</v>
      </c>
      <c r="M743" s="19" t="s">
        <v>205</v>
      </c>
      <c r="N743" s="20" t="s">
        <v>17</v>
      </c>
    </row>
    <row r="744" spans="1:14" x14ac:dyDescent="0.25">
      <c r="A744" s="15" t="s">
        <v>1498</v>
      </c>
      <c r="B744" s="15" t="s">
        <v>1499</v>
      </c>
      <c r="C744" s="15" t="s">
        <v>472</v>
      </c>
      <c r="D744" s="15" t="s">
        <v>3</v>
      </c>
      <c r="E744" s="15" t="s">
        <v>4</v>
      </c>
      <c r="F744" s="15" t="s">
        <v>13</v>
      </c>
      <c r="G744" s="15" t="s">
        <v>23</v>
      </c>
      <c r="H744" s="15">
        <v>48</v>
      </c>
      <c r="I744" s="16">
        <v>38987</v>
      </c>
      <c r="J744" s="17">
        <v>76505</v>
      </c>
      <c r="K744" s="18">
        <v>0</v>
      </c>
      <c r="L744" s="15" t="s">
        <v>7</v>
      </c>
      <c r="M744" s="15" t="s">
        <v>8</v>
      </c>
      <c r="N744" s="16">
        <v>39180</v>
      </c>
    </row>
    <row r="745" spans="1:14" x14ac:dyDescent="0.25">
      <c r="A745" s="19" t="s">
        <v>1500</v>
      </c>
      <c r="B745" s="19" t="s">
        <v>1501</v>
      </c>
      <c r="C745" s="19" t="s">
        <v>449</v>
      </c>
      <c r="D745" s="19" t="s">
        <v>3</v>
      </c>
      <c r="E745" s="19" t="s">
        <v>36</v>
      </c>
      <c r="F745" s="19" t="s">
        <v>13</v>
      </c>
      <c r="G745" s="19" t="s">
        <v>72</v>
      </c>
      <c r="H745" s="19">
        <v>39</v>
      </c>
      <c r="I745" s="20">
        <v>42664</v>
      </c>
      <c r="J745" s="21">
        <v>84297</v>
      </c>
      <c r="K745" s="22">
        <v>0</v>
      </c>
      <c r="L745" s="19" t="s">
        <v>80</v>
      </c>
      <c r="M745" s="19" t="s">
        <v>81</v>
      </c>
      <c r="N745" s="20" t="s">
        <v>17</v>
      </c>
    </row>
    <row r="746" spans="1:14" x14ac:dyDescent="0.25">
      <c r="A746" s="15" t="s">
        <v>1502</v>
      </c>
      <c r="B746" s="15" t="s">
        <v>1503</v>
      </c>
      <c r="C746" s="15" t="s">
        <v>30</v>
      </c>
      <c r="D746" s="15" t="s">
        <v>35</v>
      </c>
      <c r="E746" s="15" t="s">
        <v>22</v>
      </c>
      <c r="F746" s="15" t="s">
        <v>5</v>
      </c>
      <c r="G746" s="15" t="s">
        <v>72</v>
      </c>
      <c r="H746" s="15">
        <v>53</v>
      </c>
      <c r="I746" s="16">
        <v>42744</v>
      </c>
      <c r="J746" s="17">
        <v>75769</v>
      </c>
      <c r="K746" s="18">
        <v>0</v>
      </c>
      <c r="L746" s="15" t="s">
        <v>80</v>
      </c>
      <c r="M746" s="15" t="s">
        <v>81</v>
      </c>
      <c r="N746" s="16">
        <v>44029</v>
      </c>
    </row>
    <row r="747" spans="1:14" x14ac:dyDescent="0.25">
      <c r="A747" s="19" t="s">
        <v>190</v>
      </c>
      <c r="B747" s="19" t="s">
        <v>1504</v>
      </c>
      <c r="C747" s="19" t="s">
        <v>66</v>
      </c>
      <c r="D747" s="19" t="s">
        <v>46</v>
      </c>
      <c r="E747" s="19" t="s">
        <v>22</v>
      </c>
      <c r="F747" s="19" t="s">
        <v>13</v>
      </c>
      <c r="G747" s="19" t="s">
        <v>23</v>
      </c>
      <c r="H747" s="19">
        <v>41</v>
      </c>
      <c r="I747" s="20">
        <v>41503</v>
      </c>
      <c r="J747" s="21">
        <v>235619</v>
      </c>
      <c r="K747" s="22">
        <v>0.3</v>
      </c>
      <c r="L747" s="19" t="s">
        <v>7</v>
      </c>
      <c r="M747" s="19" t="s">
        <v>8</v>
      </c>
      <c r="N747" s="20" t="s">
        <v>17</v>
      </c>
    </row>
    <row r="748" spans="1:14" x14ac:dyDescent="0.25">
      <c r="A748" s="15" t="s">
        <v>1505</v>
      </c>
      <c r="B748" s="15" t="s">
        <v>1506</v>
      </c>
      <c r="C748" s="15" t="s">
        <v>20</v>
      </c>
      <c r="D748" s="15" t="s">
        <v>56</v>
      </c>
      <c r="E748" s="15" t="s">
        <v>22</v>
      </c>
      <c r="F748" s="15" t="s">
        <v>13</v>
      </c>
      <c r="G748" s="15" t="s">
        <v>72</v>
      </c>
      <c r="H748" s="15">
        <v>40</v>
      </c>
      <c r="I748" s="16">
        <v>43868</v>
      </c>
      <c r="J748" s="17">
        <v>187187</v>
      </c>
      <c r="K748" s="18">
        <v>0.18</v>
      </c>
      <c r="L748" s="15" t="s">
        <v>80</v>
      </c>
      <c r="M748" s="15" t="s">
        <v>81</v>
      </c>
      <c r="N748" s="16" t="s">
        <v>17</v>
      </c>
    </row>
    <row r="749" spans="1:14" x14ac:dyDescent="0.25">
      <c r="A749" s="19" t="s">
        <v>82</v>
      </c>
      <c r="B749" s="19" t="s">
        <v>1507</v>
      </c>
      <c r="C749" s="19" t="s">
        <v>238</v>
      </c>
      <c r="D749" s="19" t="s">
        <v>3</v>
      </c>
      <c r="E749" s="19" t="s">
        <v>4</v>
      </c>
      <c r="F749" s="19" t="s">
        <v>13</v>
      </c>
      <c r="G749" s="19" t="s">
        <v>72</v>
      </c>
      <c r="H749" s="19">
        <v>48</v>
      </c>
      <c r="I749" s="20">
        <v>38560</v>
      </c>
      <c r="J749" s="21">
        <v>68987</v>
      </c>
      <c r="K749" s="22">
        <v>0</v>
      </c>
      <c r="L749" s="19" t="s">
        <v>7</v>
      </c>
      <c r="M749" s="19" t="s">
        <v>24</v>
      </c>
      <c r="N749" s="20">
        <v>38829</v>
      </c>
    </row>
    <row r="750" spans="1:14" x14ac:dyDescent="0.25">
      <c r="A750" s="15" t="s">
        <v>1508</v>
      </c>
      <c r="B750" s="15" t="s">
        <v>1509</v>
      </c>
      <c r="C750" s="15" t="s">
        <v>20</v>
      </c>
      <c r="D750" s="15" t="s">
        <v>56</v>
      </c>
      <c r="E750" s="15" t="s">
        <v>22</v>
      </c>
      <c r="F750" s="15" t="s">
        <v>13</v>
      </c>
      <c r="G750" s="15" t="s">
        <v>23</v>
      </c>
      <c r="H750" s="15">
        <v>41</v>
      </c>
      <c r="I750" s="16">
        <v>39156</v>
      </c>
      <c r="J750" s="17">
        <v>155926</v>
      </c>
      <c r="K750" s="18">
        <v>0.24</v>
      </c>
      <c r="L750" s="15" t="s">
        <v>7</v>
      </c>
      <c r="M750" s="15" t="s">
        <v>75</v>
      </c>
      <c r="N750" s="16">
        <v>39598</v>
      </c>
    </row>
    <row r="751" spans="1:14" x14ac:dyDescent="0.25">
      <c r="A751" s="19" t="s">
        <v>1510</v>
      </c>
      <c r="B751" s="19" t="s">
        <v>1511</v>
      </c>
      <c r="C751" s="19" t="s">
        <v>30</v>
      </c>
      <c r="D751" s="19" t="s">
        <v>46</v>
      </c>
      <c r="E751" s="19" t="s">
        <v>22</v>
      </c>
      <c r="F751" s="19" t="s">
        <v>13</v>
      </c>
      <c r="G751" s="19" t="s">
        <v>14</v>
      </c>
      <c r="H751" s="19">
        <v>54</v>
      </c>
      <c r="I751" s="20">
        <v>42494</v>
      </c>
      <c r="J751" s="21">
        <v>93668</v>
      </c>
      <c r="K751" s="22">
        <v>0</v>
      </c>
      <c r="L751" s="19" t="s">
        <v>7</v>
      </c>
      <c r="M751" s="19" t="s">
        <v>24</v>
      </c>
      <c r="N751" s="20" t="s">
        <v>17</v>
      </c>
    </row>
    <row r="752" spans="1:14" x14ac:dyDescent="0.25">
      <c r="A752" s="15" t="s">
        <v>1512</v>
      </c>
      <c r="B752" s="15" t="s">
        <v>1513</v>
      </c>
      <c r="C752" s="15" t="s">
        <v>151</v>
      </c>
      <c r="D752" s="15" t="s">
        <v>52</v>
      </c>
      <c r="E752" s="15" t="s">
        <v>4</v>
      </c>
      <c r="F752" s="15" t="s">
        <v>13</v>
      </c>
      <c r="G752" s="15" t="s">
        <v>23</v>
      </c>
      <c r="H752" s="15">
        <v>38</v>
      </c>
      <c r="I752" s="16">
        <v>43798</v>
      </c>
      <c r="J752" s="17">
        <v>69647</v>
      </c>
      <c r="K752" s="18">
        <v>0</v>
      </c>
      <c r="L752" s="15" t="s">
        <v>7</v>
      </c>
      <c r="M752" s="15" t="s">
        <v>43</v>
      </c>
      <c r="N752" s="16">
        <v>44671</v>
      </c>
    </row>
    <row r="753" spans="1:14" x14ac:dyDescent="0.25">
      <c r="A753" s="19" t="s">
        <v>1514</v>
      </c>
      <c r="B753" s="19" t="s">
        <v>1515</v>
      </c>
      <c r="C753" s="19" t="s">
        <v>286</v>
      </c>
      <c r="D753" s="19" t="s">
        <v>3</v>
      </c>
      <c r="E753" s="19" t="s">
        <v>36</v>
      </c>
      <c r="F753" s="19" t="s">
        <v>13</v>
      </c>
      <c r="G753" s="19" t="s">
        <v>14</v>
      </c>
      <c r="H753" s="19">
        <v>57</v>
      </c>
      <c r="I753" s="20">
        <v>37798</v>
      </c>
      <c r="J753" s="21">
        <v>63318</v>
      </c>
      <c r="K753" s="22">
        <v>0</v>
      </c>
      <c r="L753" s="19" t="s">
        <v>7</v>
      </c>
      <c r="M753" s="19" t="s">
        <v>75</v>
      </c>
      <c r="N753" s="20" t="s">
        <v>17</v>
      </c>
    </row>
    <row r="754" spans="1:14" x14ac:dyDescent="0.25">
      <c r="A754" s="15" t="s">
        <v>1516</v>
      </c>
      <c r="B754" s="15" t="s">
        <v>1517</v>
      </c>
      <c r="C754" s="15" t="s">
        <v>30</v>
      </c>
      <c r="D754" s="15" t="s">
        <v>67</v>
      </c>
      <c r="E754" s="15" t="s">
        <v>12</v>
      </c>
      <c r="F754" s="15" t="s">
        <v>13</v>
      </c>
      <c r="G754" s="15" t="s">
        <v>14</v>
      </c>
      <c r="H754" s="15">
        <v>63</v>
      </c>
      <c r="I754" s="16">
        <v>42778</v>
      </c>
      <c r="J754" s="17">
        <v>77629</v>
      </c>
      <c r="K754" s="18">
        <v>0</v>
      </c>
      <c r="L754" s="15" t="s">
        <v>15</v>
      </c>
      <c r="M754" s="15" t="s">
        <v>93</v>
      </c>
      <c r="N754" s="16" t="s">
        <v>17</v>
      </c>
    </row>
    <row r="755" spans="1:14" x14ac:dyDescent="0.25">
      <c r="A755" s="19" t="s">
        <v>1518</v>
      </c>
      <c r="B755" s="19" t="s">
        <v>1519</v>
      </c>
      <c r="C755" s="19" t="s">
        <v>2</v>
      </c>
      <c r="D755" s="19" t="s">
        <v>52</v>
      </c>
      <c r="E755" s="19" t="s">
        <v>12</v>
      </c>
      <c r="F755" s="19" t="s">
        <v>13</v>
      </c>
      <c r="G755" s="19" t="s">
        <v>14</v>
      </c>
      <c r="H755" s="19">
        <v>62</v>
      </c>
      <c r="I755" s="20">
        <v>43061</v>
      </c>
      <c r="J755" s="21">
        <v>138808</v>
      </c>
      <c r="K755" s="22">
        <v>0.15</v>
      </c>
      <c r="L755" s="19" t="s">
        <v>15</v>
      </c>
      <c r="M755" s="19" t="s">
        <v>16</v>
      </c>
      <c r="N755" s="20" t="s">
        <v>17</v>
      </c>
    </row>
    <row r="756" spans="1:14" x14ac:dyDescent="0.25">
      <c r="A756" s="15" t="s">
        <v>1520</v>
      </c>
      <c r="B756" s="15" t="s">
        <v>1521</v>
      </c>
      <c r="C756" s="15" t="s">
        <v>118</v>
      </c>
      <c r="D756" s="15" t="s">
        <v>3</v>
      </c>
      <c r="E756" s="15" t="s">
        <v>4</v>
      </c>
      <c r="F756" s="15" t="s">
        <v>5</v>
      </c>
      <c r="G756" s="15" t="s">
        <v>23</v>
      </c>
      <c r="H756" s="15">
        <v>49</v>
      </c>
      <c r="I756" s="16">
        <v>41703</v>
      </c>
      <c r="J756" s="17">
        <v>88777</v>
      </c>
      <c r="K756" s="18">
        <v>0</v>
      </c>
      <c r="L756" s="15" t="s">
        <v>7</v>
      </c>
      <c r="M756" s="15" t="s">
        <v>24</v>
      </c>
      <c r="N756" s="16" t="s">
        <v>17</v>
      </c>
    </row>
    <row r="757" spans="1:14" x14ac:dyDescent="0.25">
      <c r="A757" s="19" t="s">
        <v>1522</v>
      </c>
      <c r="B757" s="19" t="s">
        <v>1523</v>
      </c>
      <c r="C757" s="19" t="s">
        <v>20</v>
      </c>
      <c r="D757" s="19" t="s">
        <v>46</v>
      </c>
      <c r="E757" s="19" t="s">
        <v>36</v>
      </c>
      <c r="F757" s="19" t="s">
        <v>5</v>
      </c>
      <c r="G757" s="19" t="s">
        <v>14</v>
      </c>
      <c r="H757" s="19">
        <v>60</v>
      </c>
      <c r="I757" s="20">
        <v>38121</v>
      </c>
      <c r="J757" s="21">
        <v>186378</v>
      </c>
      <c r="K757" s="22">
        <v>0.26</v>
      </c>
      <c r="L757" s="19" t="s">
        <v>15</v>
      </c>
      <c r="M757" s="19" t="s">
        <v>16</v>
      </c>
      <c r="N757" s="20" t="s">
        <v>17</v>
      </c>
    </row>
    <row r="758" spans="1:14" x14ac:dyDescent="0.25">
      <c r="A758" s="15" t="s">
        <v>1524</v>
      </c>
      <c r="B758" s="15" t="s">
        <v>1525</v>
      </c>
      <c r="C758" s="15" t="s">
        <v>96</v>
      </c>
      <c r="D758" s="15" t="s">
        <v>56</v>
      </c>
      <c r="E758" s="15" t="s">
        <v>4</v>
      </c>
      <c r="F758" s="15" t="s">
        <v>5</v>
      </c>
      <c r="G758" s="15" t="s">
        <v>14</v>
      </c>
      <c r="H758" s="15">
        <v>45</v>
      </c>
      <c r="I758" s="16">
        <v>42117</v>
      </c>
      <c r="J758" s="17">
        <v>60017</v>
      </c>
      <c r="K758" s="18">
        <v>0</v>
      </c>
      <c r="L758" s="15" t="s">
        <v>7</v>
      </c>
      <c r="M758" s="15" t="s">
        <v>24</v>
      </c>
      <c r="N758" s="16" t="s">
        <v>17</v>
      </c>
    </row>
    <row r="759" spans="1:14" x14ac:dyDescent="0.25">
      <c r="A759" s="19" t="s">
        <v>1526</v>
      </c>
      <c r="B759" s="19" t="s">
        <v>1527</v>
      </c>
      <c r="C759" s="19" t="s">
        <v>2</v>
      </c>
      <c r="D759" s="19" t="s">
        <v>35</v>
      </c>
      <c r="E759" s="19" t="s">
        <v>22</v>
      </c>
      <c r="F759" s="19" t="s">
        <v>5</v>
      </c>
      <c r="G759" s="19" t="s">
        <v>72</v>
      </c>
      <c r="H759" s="19">
        <v>45</v>
      </c>
      <c r="I759" s="20">
        <v>43305</v>
      </c>
      <c r="J759" s="21">
        <v>148991</v>
      </c>
      <c r="K759" s="22">
        <v>0.12</v>
      </c>
      <c r="L759" s="19" t="s">
        <v>80</v>
      </c>
      <c r="M759" s="19" t="s">
        <v>205</v>
      </c>
      <c r="N759" s="20" t="s">
        <v>17</v>
      </c>
    </row>
    <row r="760" spans="1:14" x14ac:dyDescent="0.25">
      <c r="A760" s="15" t="s">
        <v>1528</v>
      </c>
      <c r="B760" s="15" t="s">
        <v>1529</v>
      </c>
      <c r="C760" s="15" t="s">
        <v>162</v>
      </c>
      <c r="D760" s="15" t="s">
        <v>56</v>
      </c>
      <c r="E760" s="15" t="s">
        <v>22</v>
      </c>
      <c r="F760" s="15" t="s">
        <v>5</v>
      </c>
      <c r="G760" s="15" t="s">
        <v>72</v>
      </c>
      <c r="H760" s="15">
        <v>52</v>
      </c>
      <c r="I760" s="16">
        <v>39532</v>
      </c>
      <c r="J760" s="17">
        <v>97398</v>
      </c>
      <c r="K760" s="18">
        <v>0</v>
      </c>
      <c r="L760" s="15" t="s">
        <v>80</v>
      </c>
      <c r="M760" s="15" t="s">
        <v>81</v>
      </c>
      <c r="N760" s="16" t="s">
        <v>17</v>
      </c>
    </row>
    <row r="761" spans="1:14" x14ac:dyDescent="0.25">
      <c r="A761" s="19" t="s">
        <v>1530</v>
      </c>
      <c r="B761" s="19" t="s">
        <v>1531</v>
      </c>
      <c r="C761" s="19" t="s">
        <v>130</v>
      </c>
      <c r="D761" s="19" t="s">
        <v>52</v>
      </c>
      <c r="E761" s="19" t="s">
        <v>12</v>
      </c>
      <c r="F761" s="19" t="s">
        <v>5</v>
      </c>
      <c r="G761" s="19" t="s">
        <v>14</v>
      </c>
      <c r="H761" s="19">
        <v>63</v>
      </c>
      <c r="I761" s="20">
        <v>39204</v>
      </c>
      <c r="J761" s="21">
        <v>72805</v>
      </c>
      <c r="K761" s="22">
        <v>0</v>
      </c>
      <c r="L761" s="19" t="s">
        <v>15</v>
      </c>
      <c r="M761" s="19" t="s">
        <v>61</v>
      </c>
      <c r="N761" s="20" t="s">
        <v>17</v>
      </c>
    </row>
    <row r="762" spans="1:14" x14ac:dyDescent="0.25">
      <c r="A762" s="15" t="s">
        <v>1532</v>
      </c>
      <c r="B762" s="15" t="s">
        <v>1533</v>
      </c>
      <c r="C762" s="15" t="s">
        <v>281</v>
      </c>
      <c r="D762" s="15" t="s">
        <v>35</v>
      </c>
      <c r="E762" s="15" t="s">
        <v>4</v>
      </c>
      <c r="F762" s="15" t="s">
        <v>5</v>
      </c>
      <c r="G762" s="15" t="s">
        <v>14</v>
      </c>
      <c r="H762" s="15">
        <v>46</v>
      </c>
      <c r="I762" s="16">
        <v>44213</v>
      </c>
      <c r="J762" s="17">
        <v>72131</v>
      </c>
      <c r="K762" s="18">
        <v>0</v>
      </c>
      <c r="L762" s="15" t="s">
        <v>15</v>
      </c>
      <c r="M762" s="15" t="s">
        <v>61</v>
      </c>
      <c r="N762" s="16" t="s">
        <v>17</v>
      </c>
    </row>
    <row r="763" spans="1:14" x14ac:dyDescent="0.25">
      <c r="A763" s="19" t="s">
        <v>1534</v>
      </c>
      <c r="B763" s="19" t="s">
        <v>1535</v>
      </c>
      <c r="C763" s="19" t="s">
        <v>39</v>
      </c>
      <c r="D763" s="19" t="s">
        <v>52</v>
      </c>
      <c r="E763" s="19" t="s">
        <v>12</v>
      </c>
      <c r="F763" s="19" t="s">
        <v>13</v>
      </c>
      <c r="G763" s="19" t="s">
        <v>23</v>
      </c>
      <c r="H763" s="19">
        <v>64</v>
      </c>
      <c r="I763" s="20">
        <v>33964</v>
      </c>
      <c r="J763" s="21">
        <v>104668</v>
      </c>
      <c r="K763" s="22">
        <v>0.08</v>
      </c>
      <c r="L763" s="19" t="s">
        <v>7</v>
      </c>
      <c r="M763" s="19" t="s">
        <v>75</v>
      </c>
      <c r="N763" s="20" t="s">
        <v>17</v>
      </c>
    </row>
    <row r="764" spans="1:14" x14ac:dyDescent="0.25">
      <c r="A764" s="15" t="s">
        <v>1536</v>
      </c>
      <c r="B764" s="15" t="s">
        <v>1537</v>
      </c>
      <c r="C764" s="15" t="s">
        <v>30</v>
      </c>
      <c r="D764" s="15" t="s">
        <v>35</v>
      </c>
      <c r="E764" s="15" t="s">
        <v>12</v>
      </c>
      <c r="F764" s="15" t="s">
        <v>5</v>
      </c>
      <c r="G764" s="15" t="s">
        <v>23</v>
      </c>
      <c r="H764" s="15">
        <v>53</v>
      </c>
      <c r="I764" s="16">
        <v>42952</v>
      </c>
      <c r="J764" s="17">
        <v>89769</v>
      </c>
      <c r="K764" s="18">
        <v>0</v>
      </c>
      <c r="L764" s="15" t="s">
        <v>7</v>
      </c>
      <c r="M764" s="15" t="s">
        <v>8</v>
      </c>
      <c r="N764" s="16" t="s">
        <v>17</v>
      </c>
    </row>
    <row r="765" spans="1:14" x14ac:dyDescent="0.25">
      <c r="A765" s="19" t="s">
        <v>1538</v>
      </c>
      <c r="B765" s="19" t="s">
        <v>1539</v>
      </c>
      <c r="C765" s="19" t="s">
        <v>39</v>
      </c>
      <c r="D765" s="19" t="s">
        <v>35</v>
      </c>
      <c r="E765" s="19" t="s">
        <v>36</v>
      </c>
      <c r="F765" s="19" t="s">
        <v>5</v>
      </c>
      <c r="G765" s="19" t="s">
        <v>14</v>
      </c>
      <c r="H765" s="19">
        <v>27</v>
      </c>
      <c r="I765" s="20">
        <v>43358</v>
      </c>
      <c r="J765" s="21">
        <v>127616</v>
      </c>
      <c r="K765" s="22">
        <v>7.0000000000000007E-2</v>
      </c>
      <c r="L765" s="19" t="s">
        <v>7</v>
      </c>
      <c r="M765" s="19" t="s">
        <v>75</v>
      </c>
      <c r="N765" s="20" t="s">
        <v>17</v>
      </c>
    </row>
    <row r="766" spans="1:14" x14ac:dyDescent="0.25">
      <c r="A766" s="15" t="s">
        <v>537</v>
      </c>
      <c r="B766" s="15" t="s">
        <v>1540</v>
      </c>
      <c r="C766" s="15" t="s">
        <v>39</v>
      </c>
      <c r="D766" s="15" t="s">
        <v>52</v>
      </c>
      <c r="E766" s="15" t="s">
        <v>36</v>
      </c>
      <c r="F766" s="15" t="s">
        <v>13</v>
      </c>
      <c r="G766" s="15" t="s">
        <v>23</v>
      </c>
      <c r="H766" s="15">
        <v>45</v>
      </c>
      <c r="I766" s="16">
        <v>41099</v>
      </c>
      <c r="J766" s="17">
        <v>109883</v>
      </c>
      <c r="K766" s="18">
        <v>7.0000000000000007E-2</v>
      </c>
      <c r="L766" s="15" t="s">
        <v>7</v>
      </c>
      <c r="M766" s="15" t="s">
        <v>75</v>
      </c>
      <c r="N766" s="16" t="s">
        <v>17</v>
      </c>
    </row>
    <row r="767" spans="1:14" x14ac:dyDescent="0.25">
      <c r="A767" s="19" t="s">
        <v>1541</v>
      </c>
      <c r="B767" s="19" t="s">
        <v>1542</v>
      </c>
      <c r="C767" s="19" t="s">
        <v>171</v>
      </c>
      <c r="D767" s="19" t="s">
        <v>52</v>
      </c>
      <c r="E767" s="19" t="s">
        <v>12</v>
      </c>
      <c r="F767" s="19" t="s">
        <v>5</v>
      </c>
      <c r="G767" s="19" t="s">
        <v>14</v>
      </c>
      <c r="H767" s="19">
        <v>25</v>
      </c>
      <c r="I767" s="20">
        <v>44270</v>
      </c>
      <c r="J767" s="21">
        <v>47974</v>
      </c>
      <c r="K767" s="22">
        <v>0</v>
      </c>
      <c r="L767" s="19" t="s">
        <v>15</v>
      </c>
      <c r="M767" s="19" t="s">
        <v>16</v>
      </c>
      <c r="N767" s="20" t="s">
        <v>17</v>
      </c>
    </row>
    <row r="768" spans="1:14" x14ac:dyDescent="0.25">
      <c r="A768" s="15" t="s">
        <v>1543</v>
      </c>
      <c r="B768" s="15" t="s">
        <v>1544</v>
      </c>
      <c r="C768" s="15" t="s">
        <v>2</v>
      </c>
      <c r="D768" s="15" t="s">
        <v>3</v>
      </c>
      <c r="E768" s="15" t="s">
        <v>22</v>
      </c>
      <c r="F768" s="15" t="s">
        <v>5</v>
      </c>
      <c r="G768" s="15" t="s">
        <v>23</v>
      </c>
      <c r="H768" s="15">
        <v>43</v>
      </c>
      <c r="I768" s="16">
        <v>42090</v>
      </c>
      <c r="J768" s="17">
        <v>120321</v>
      </c>
      <c r="K768" s="18">
        <v>0.12</v>
      </c>
      <c r="L768" s="15" t="s">
        <v>7</v>
      </c>
      <c r="M768" s="15" t="s">
        <v>47</v>
      </c>
      <c r="N768" s="16" t="s">
        <v>17</v>
      </c>
    </row>
    <row r="769" spans="1:14" x14ac:dyDescent="0.25">
      <c r="A769" s="19" t="s">
        <v>1545</v>
      </c>
      <c r="B769" s="19" t="s">
        <v>1546</v>
      </c>
      <c r="C769" s="19" t="s">
        <v>106</v>
      </c>
      <c r="D769" s="19" t="s">
        <v>3</v>
      </c>
      <c r="E769" s="19" t="s">
        <v>12</v>
      </c>
      <c r="F769" s="19" t="s">
        <v>5</v>
      </c>
      <c r="G769" s="19" t="s">
        <v>72</v>
      </c>
      <c r="H769" s="19">
        <v>61</v>
      </c>
      <c r="I769" s="20">
        <v>41861</v>
      </c>
      <c r="J769" s="21">
        <v>57446</v>
      </c>
      <c r="K769" s="22">
        <v>0</v>
      </c>
      <c r="L769" s="19" t="s">
        <v>7</v>
      </c>
      <c r="M769" s="19" t="s">
        <v>31</v>
      </c>
      <c r="N769" s="20" t="s">
        <v>17</v>
      </c>
    </row>
    <row r="770" spans="1:14" x14ac:dyDescent="0.25">
      <c r="A770" s="15" t="s">
        <v>1547</v>
      </c>
      <c r="B770" s="15" t="s">
        <v>1548</v>
      </c>
      <c r="C770" s="15" t="s">
        <v>20</v>
      </c>
      <c r="D770" s="15" t="s">
        <v>46</v>
      </c>
      <c r="E770" s="15" t="s">
        <v>4</v>
      </c>
      <c r="F770" s="15" t="s">
        <v>5</v>
      </c>
      <c r="G770" s="15" t="s">
        <v>23</v>
      </c>
      <c r="H770" s="15">
        <v>42</v>
      </c>
      <c r="I770" s="16">
        <v>39968</v>
      </c>
      <c r="J770" s="17">
        <v>174099</v>
      </c>
      <c r="K770" s="18">
        <v>0.26</v>
      </c>
      <c r="L770" s="15" t="s">
        <v>7</v>
      </c>
      <c r="M770" s="15" t="s">
        <v>47</v>
      </c>
      <c r="N770" s="16" t="s">
        <v>17</v>
      </c>
    </row>
    <row r="771" spans="1:14" x14ac:dyDescent="0.25">
      <c r="A771" s="19" t="s">
        <v>1549</v>
      </c>
      <c r="B771" s="19" t="s">
        <v>1550</v>
      </c>
      <c r="C771" s="19" t="s">
        <v>2</v>
      </c>
      <c r="D771" s="19" t="s">
        <v>21</v>
      </c>
      <c r="E771" s="19" t="s">
        <v>12</v>
      </c>
      <c r="F771" s="19" t="s">
        <v>13</v>
      </c>
      <c r="G771" s="19" t="s">
        <v>14</v>
      </c>
      <c r="H771" s="19">
        <v>63</v>
      </c>
      <c r="I771" s="20">
        <v>37295</v>
      </c>
      <c r="J771" s="21">
        <v>128703</v>
      </c>
      <c r="K771" s="22">
        <v>0.13</v>
      </c>
      <c r="L771" s="19" t="s">
        <v>7</v>
      </c>
      <c r="M771" s="19" t="s">
        <v>47</v>
      </c>
      <c r="N771" s="20" t="s">
        <v>17</v>
      </c>
    </row>
    <row r="772" spans="1:14" x14ac:dyDescent="0.25">
      <c r="A772" s="15" t="s">
        <v>1551</v>
      </c>
      <c r="B772" s="15" t="s">
        <v>1552</v>
      </c>
      <c r="C772" s="15" t="s">
        <v>162</v>
      </c>
      <c r="D772" s="15" t="s">
        <v>56</v>
      </c>
      <c r="E772" s="15" t="s">
        <v>36</v>
      </c>
      <c r="F772" s="15" t="s">
        <v>5</v>
      </c>
      <c r="G772" s="15" t="s">
        <v>23</v>
      </c>
      <c r="H772" s="15">
        <v>32</v>
      </c>
      <c r="I772" s="16">
        <v>42317</v>
      </c>
      <c r="J772" s="17">
        <v>65247</v>
      </c>
      <c r="K772" s="18">
        <v>0</v>
      </c>
      <c r="L772" s="15" t="s">
        <v>7</v>
      </c>
      <c r="M772" s="15" t="s">
        <v>31</v>
      </c>
      <c r="N772" s="16" t="s">
        <v>17</v>
      </c>
    </row>
    <row r="773" spans="1:14" x14ac:dyDescent="0.25">
      <c r="A773" s="19" t="s">
        <v>1553</v>
      </c>
      <c r="B773" s="19" t="s">
        <v>1554</v>
      </c>
      <c r="C773" s="19" t="s">
        <v>96</v>
      </c>
      <c r="D773" s="19" t="s">
        <v>56</v>
      </c>
      <c r="E773" s="19" t="s">
        <v>4</v>
      </c>
      <c r="F773" s="19" t="s">
        <v>13</v>
      </c>
      <c r="G773" s="19" t="s">
        <v>72</v>
      </c>
      <c r="H773" s="19">
        <v>27</v>
      </c>
      <c r="I773" s="20">
        <v>43371</v>
      </c>
      <c r="J773" s="21">
        <v>64247</v>
      </c>
      <c r="K773" s="22">
        <v>0</v>
      </c>
      <c r="L773" s="19" t="s">
        <v>80</v>
      </c>
      <c r="M773" s="19" t="s">
        <v>86</v>
      </c>
      <c r="N773" s="20" t="s">
        <v>17</v>
      </c>
    </row>
    <row r="774" spans="1:14" x14ac:dyDescent="0.25">
      <c r="A774" s="15" t="s">
        <v>1555</v>
      </c>
      <c r="B774" s="15" t="s">
        <v>1556</v>
      </c>
      <c r="C774" s="15" t="s">
        <v>39</v>
      </c>
      <c r="D774" s="15" t="s">
        <v>52</v>
      </c>
      <c r="E774" s="15" t="s">
        <v>4</v>
      </c>
      <c r="F774" s="15" t="s">
        <v>5</v>
      </c>
      <c r="G774" s="15" t="s">
        <v>23</v>
      </c>
      <c r="H774" s="15">
        <v>33</v>
      </c>
      <c r="I774" s="16">
        <v>41071</v>
      </c>
      <c r="J774" s="17">
        <v>118253</v>
      </c>
      <c r="K774" s="18">
        <v>0.08</v>
      </c>
      <c r="L774" s="15" t="s">
        <v>7</v>
      </c>
      <c r="M774" s="15" t="s">
        <v>47</v>
      </c>
      <c r="N774" s="16" t="s">
        <v>17</v>
      </c>
    </row>
    <row r="775" spans="1:14" x14ac:dyDescent="0.25">
      <c r="A775" s="19" t="s">
        <v>1557</v>
      </c>
      <c r="B775" s="19" t="s">
        <v>1558</v>
      </c>
      <c r="C775" s="19" t="s">
        <v>168</v>
      </c>
      <c r="D775" s="19" t="s">
        <v>56</v>
      </c>
      <c r="E775" s="19" t="s">
        <v>12</v>
      </c>
      <c r="F775" s="19" t="s">
        <v>5</v>
      </c>
      <c r="G775" s="19" t="s">
        <v>14</v>
      </c>
      <c r="H775" s="19">
        <v>45</v>
      </c>
      <c r="I775" s="20">
        <v>38057</v>
      </c>
      <c r="J775" s="21">
        <v>109422</v>
      </c>
      <c r="K775" s="22">
        <v>0</v>
      </c>
      <c r="L775" s="19" t="s">
        <v>15</v>
      </c>
      <c r="M775" s="19" t="s">
        <v>16</v>
      </c>
      <c r="N775" s="20" t="s">
        <v>17</v>
      </c>
    </row>
    <row r="776" spans="1:14" x14ac:dyDescent="0.25">
      <c r="A776" s="15" t="s">
        <v>1559</v>
      </c>
      <c r="B776" s="15" t="s">
        <v>1560</v>
      </c>
      <c r="C776" s="15" t="s">
        <v>39</v>
      </c>
      <c r="D776" s="15" t="s">
        <v>52</v>
      </c>
      <c r="E776" s="15" t="s">
        <v>36</v>
      </c>
      <c r="F776" s="15" t="s">
        <v>13</v>
      </c>
      <c r="G776" s="15" t="s">
        <v>14</v>
      </c>
      <c r="H776" s="15">
        <v>41</v>
      </c>
      <c r="I776" s="16">
        <v>43502</v>
      </c>
      <c r="J776" s="17">
        <v>126950</v>
      </c>
      <c r="K776" s="18">
        <v>0.1</v>
      </c>
      <c r="L776" s="15" t="s">
        <v>7</v>
      </c>
      <c r="M776" s="15" t="s">
        <v>24</v>
      </c>
      <c r="N776" s="16" t="s">
        <v>17</v>
      </c>
    </row>
    <row r="777" spans="1:14" x14ac:dyDescent="0.25">
      <c r="A777" s="19" t="s">
        <v>1561</v>
      </c>
      <c r="B777" s="19" t="s">
        <v>1562</v>
      </c>
      <c r="C777" s="19" t="s">
        <v>118</v>
      </c>
      <c r="D777" s="19" t="s">
        <v>3</v>
      </c>
      <c r="E777" s="19" t="s">
        <v>12</v>
      </c>
      <c r="F777" s="19" t="s">
        <v>5</v>
      </c>
      <c r="G777" s="19" t="s">
        <v>14</v>
      </c>
      <c r="H777" s="19">
        <v>36</v>
      </c>
      <c r="I777" s="20">
        <v>41964</v>
      </c>
      <c r="J777" s="21">
        <v>97500</v>
      </c>
      <c r="K777" s="22">
        <v>0</v>
      </c>
      <c r="L777" s="19" t="s">
        <v>7</v>
      </c>
      <c r="M777" s="19" t="s">
        <v>43</v>
      </c>
      <c r="N777" s="20" t="s">
        <v>17</v>
      </c>
    </row>
    <row r="778" spans="1:14" x14ac:dyDescent="0.25">
      <c r="A778" s="15" t="s">
        <v>1563</v>
      </c>
      <c r="B778" s="15" t="s">
        <v>1564</v>
      </c>
      <c r="C778" s="15" t="s">
        <v>106</v>
      </c>
      <c r="D778" s="15" t="s">
        <v>3</v>
      </c>
      <c r="E778" s="15" t="s">
        <v>12</v>
      </c>
      <c r="F778" s="15" t="s">
        <v>13</v>
      </c>
      <c r="G778" s="15" t="s">
        <v>14</v>
      </c>
      <c r="H778" s="15">
        <v>25</v>
      </c>
      <c r="I778" s="16">
        <v>44213</v>
      </c>
      <c r="J778" s="17">
        <v>41844</v>
      </c>
      <c r="K778" s="18">
        <v>0</v>
      </c>
      <c r="L778" s="15" t="s">
        <v>15</v>
      </c>
      <c r="M778" s="15" t="s">
        <v>16</v>
      </c>
      <c r="N778" s="16" t="s">
        <v>17</v>
      </c>
    </row>
    <row r="779" spans="1:14" x14ac:dyDescent="0.25">
      <c r="A779" s="19" t="s">
        <v>1565</v>
      </c>
      <c r="B779" s="19" t="s">
        <v>1566</v>
      </c>
      <c r="C779" s="19" t="s">
        <v>111</v>
      </c>
      <c r="D779" s="19" t="s">
        <v>46</v>
      </c>
      <c r="E779" s="19" t="s">
        <v>4</v>
      </c>
      <c r="F779" s="19" t="s">
        <v>13</v>
      </c>
      <c r="G779" s="19" t="s">
        <v>14</v>
      </c>
      <c r="H779" s="19">
        <v>43</v>
      </c>
      <c r="I779" s="20">
        <v>41680</v>
      </c>
      <c r="J779" s="21">
        <v>58875</v>
      </c>
      <c r="K779" s="22">
        <v>0</v>
      </c>
      <c r="L779" s="19" t="s">
        <v>15</v>
      </c>
      <c r="M779" s="19" t="s">
        <v>121</v>
      </c>
      <c r="N779" s="20" t="s">
        <v>17</v>
      </c>
    </row>
    <row r="780" spans="1:14" x14ac:dyDescent="0.25">
      <c r="A780" s="15" t="s">
        <v>1567</v>
      </c>
      <c r="B780" s="15" t="s">
        <v>1568</v>
      </c>
      <c r="C780" s="15" t="s">
        <v>34</v>
      </c>
      <c r="D780" s="15" t="s">
        <v>35</v>
      </c>
      <c r="E780" s="15" t="s">
        <v>12</v>
      </c>
      <c r="F780" s="15" t="s">
        <v>5</v>
      </c>
      <c r="G780" s="15" t="s">
        <v>14</v>
      </c>
      <c r="H780" s="15">
        <v>37</v>
      </c>
      <c r="I780" s="16">
        <v>42318</v>
      </c>
      <c r="J780" s="17">
        <v>64204</v>
      </c>
      <c r="K780" s="18">
        <v>0</v>
      </c>
      <c r="L780" s="15" t="s">
        <v>7</v>
      </c>
      <c r="M780" s="15" t="s">
        <v>75</v>
      </c>
      <c r="N780" s="16">
        <v>44306</v>
      </c>
    </row>
    <row r="781" spans="1:14" x14ac:dyDescent="0.25">
      <c r="A781" s="19" t="s">
        <v>1569</v>
      </c>
      <c r="B781" s="19" t="s">
        <v>1570</v>
      </c>
      <c r="C781" s="19" t="s">
        <v>111</v>
      </c>
      <c r="D781" s="19" t="s">
        <v>35</v>
      </c>
      <c r="E781" s="19" t="s">
        <v>36</v>
      </c>
      <c r="F781" s="19" t="s">
        <v>5</v>
      </c>
      <c r="G781" s="19" t="s">
        <v>14</v>
      </c>
      <c r="H781" s="19">
        <v>42</v>
      </c>
      <c r="I781" s="20">
        <v>40307</v>
      </c>
      <c r="J781" s="21">
        <v>67743</v>
      </c>
      <c r="K781" s="22">
        <v>0</v>
      </c>
      <c r="L781" s="19" t="s">
        <v>15</v>
      </c>
      <c r="M781" s="19" t="s">
        <v>93</v>
      </c>
      <c r="N781" s="20">
        <v>41998</v>
      </c>
    </row>
    <row r="782" spans="1:14" x14ac:dyDescent="0.25">
      <c r="A782" s="15" t="s">
        <v>1571</v>
      </c>
      <c r="B782" s="15" t="s">
        <v>1216</v>
      </c>
      <c r="C782" s="15" t="s">
        <v>281</v>
      </c>
      <c r="D782" s="15" t="s">
        <v>35</v>
      </c>
      <c r="E782" s="15" t="s">
        <v>22</v>
      </c>
      <c r="F782" s="15" t="s">
        <v>5</v>
      </c>
      <c r="G782" s="15" t="s">
        <v>6</v>
      </c>
      <c r="H782" s="15">
        <v>60</v>
      </c>
      <c r="I782" s="16">
        <v>35641</v>
      </c>
      <c r="J782" s="17">
        <v>71677</v>
      </c>
      <c r="K782" s="18">
        <v>0</v>
      </c>
      <c r="L782" s="15" t="s">
        <v>7</v>
      </c>
      <c r="M782" s="15" t="s">
        <v>75</v>
      </c>
      <c r="N782" s="16" t="s">
        <v>17</v>
      </c>
    </row>
    <row r="783" spans="1:14" x14ac:dyDescent="0.25">
      <c r="A783" s="19" t="s">
        <v>1572</v>
      </c>
      <c r="B783" s="19" t="s">
        <v>1573</v>
      </c>
      <c r="C783" s="19" t="s">
        <v>106</v>
      </c>
      <c r="D783" s="19" t="s">
        <v>3</v>
      </c>
      <c r="E783" s="19" t="s">
        <v>22</v>
      </c>
      <c r="F783" s="19" t="s">
        <v>13</v>
      </c>
      <c r="G783" s="19" t="s">
        <v>14</v>
      </c>
      <c r="H783" s="19">
        <v>61</v>
      </c>
      <c r="I783" s="20">
        <v>36793</v>
      </c>
      <c r="J783" s="21">
        <v>40063</v>
      </c>
      <c r="K783" s="22">
        <v>0</v>
      </c>
      <c r="L783" s="19" t="s">
        <v>7</v>
      </c>
      <c r="M783" s="19" t="s">
        <v>43</v>
      </c>
      <c r="N783" s="20" t="s">
        <v>17</v>
      </c>
    </row>
    <row r="784" spans="1:14" x14ac:dyDescent="0.25">
      <c r="A784" s="15" t="s">
        <v>1574</v>
      </c>
      <c r="B784" s="15" t="s">
        <v>1575</v>
      </c>
      <c r="C784" s="15" t="s">
        <v>106</v>
      </c>
      <c r="D784" s="15" t="s">
        <v>3</v>
      </c>
      <c r="E784" s="15" t="s">
        <v>12</v>
      </c>
      <c r="F784" s="15" t="s">
        <v>5</v>
      </c>
      <c r="G784" s="15" t="s">
        <v>23</v>
      </c>
      <c r="H784" s="15">
        <v>55</v>
      </c>
      <c r="I784" s="16">
        <v>38107</v>
      </c>
      <c r="J784" s="17">
        <v>40124</v>
      </c>
      <c r="K784" s="18">
        <v>0</v>
      </c>
      <c r="L784" s="15" t="s">
        <v>7</v>
      </c>
      <c r="M784" s="15" t="s">
        <v>47</v>
      </c>
      <c r="N784" s="16" t="s">
        <v>17</v>
      </c>
    </row>
    <row r="785" spans="1:14" x14ac:dyDescent="0.25">
      <c r="A785" s="19" t="s">
        <v>1576</v>
      </c>
      <c r="B785" s="19" t="s">
        <v>1577</v>
      </c>
      <c r="C785" s="19" t="s">
        <v>165</v>
      </c>
      <c r="D785" s="19" t="s">
        <v>56</v>
      </c>
      <c r="E785" s="19" t="s">
        <v>12</v>
      </c>
      <c r="F785" s="19" t="s">
        <v>13</v>
      </c>
      <c r="G785" s="19" t="s">
        <v>14</v>
      </c>
      <c r="H785" s="19">
        <v>57</v>
      </c>
      <c r="I785" s="20">
        <v>43157</v>
      </c>
      <c r="J785" s="21">
        <v>103183</v>
      </c>
      <c r="K785" s="22">
        <v>0</v>
      </c>
      <c r="L785" s="19" t="s">
        <v>7</v>
      </c>
      <c r="M785" s="19" t="s">
        <v>47</v>
      </c>
      <c r="N785" s="20">
        <v>44386</v>
      </c>
    </row>
    <row r="786" spans="1:14" x14ac:dyDescent="0.25">
      <c r="A786" s="15" t="s">
        <v>1578</v>
      </c>
      <c r="B786" s="15" t="s">
        <v>1579</v>
      </c>
      <c r="C786" s="15" t="s">
        <v>286</v>
      </c>
      <c r="D786" s="15" t="s">
        <v>3</v>
      </c>
      <c r="E786" s="15" t="s">
        <v>36</v>
      </c>
      <c r="F786" s="15" t="s">
        <v>13</v>
      </c>
      <c r="G786" s="15" t="s">
        <v>14</v>
      </c>
      <c r="H786" s="15">
        <v>54</v>
      </c>
      <c r="I786" s="16">
        <v>35961</v>
      </c>
      <c r="J786" s="17">
        <v>95239</v>
      </c>
      <c r="K786" s="18">
        <v>0</v>
      </c>
      <c r="L786" s="15" t="s">
        <v>7</v>
      </c>
      <c r="M786" s="15" t="s">
        <v>31</v>
      </c>
      <c r="N786" s="16" t="s">
        <v>17</v>
      </c>
    </row>
    <row r="787" spans="1:14" x14ac:dyDescent="0.25">
      <c r="A787" s="19" t="s">
        <v>1580</v>
      </c>
      <c r="B787" s="19" t="s">
        <v>1296</v>
      </c>
      <c r="C787" s="19" t="s">
        <v>264</v>
      </c>
      <c r="D787" s="19" t="s">
        <v>56</v>
      </c>
      <c r="E787" s="19" t="s">
        <v>12</v>
      </c>
      <c r="F787" s="19" t="s">
        <v>5</v>
      </c>
      <c r="G787" s="19" t="s">
        <v>14</v>
      </c>
      <c r="H787" s="19">
        <v>29</v>
      </c>
      <c r="I787" s="20">
        <v>43778</v>
      </c>
      <c r="J787" s="21">
        <v>75012</v>
      </c>
      <c r="K787" s="22">
        <v>0</v>
      </c>
      <c r="L787" s="19" t="s">
        <v>7</v>
      </c>
      <c r="M787" s="19" t="s">
        <v>24</v>
      </c>
      <c r="N787" s="20" t="s">
        <v>17</v>
      </c>
    </row>
    <row r="788" spans="1:14" x14ac:dyDescent="0.25">
      <c r="A788" s="15" t="s">
        <v>1581</v>
      </c>
      <c r="B788" s="15" t="s">
        <v>1582</v>
      </c>
      <c r="C788" s="15" t="s">
        <v>235</v>
      </c>
      <c r="D788" s="15" t="s">
        <v>3</v>
      </c>
      <c r="E788" s="15" t="s">
        <v>12</v>
      </c>
      <c r="F788" s="15" t="s">
        <v>5</v>
      </c>
      <c r="G788" s="15" t="s">
        <v>14</v>
      </c>
      <c r="H788" s="15">
        <v>33</v>
      </c>
      <c r="I788" s="16">
        <v>41819</v>
      </c>
      <c r="J788" s="17">
        <v>96366</v>
      </c>
      <c r="K788" s="18">
        <v>0</v>
      </c>
      <c r="L788" s="15" t="s">
        <v>15</v>
      </c>
      <c r="M788" s="15" t="s">
        <v>121</v>
      </c>
      <c r="N788" s="16" t="s">
        <v>17</v>
      </c>
    </row>
    <row r="789" spans="1:14" x14ac:dyDescent="0.25">
      <c r="A789" s="19" t="s">
        <v>1583</v>
      </c>
      <c r="B789" s="19" t="s">
        <v>1584</v>
      </c>
      <c r="C789" s="19" t="s">
        <v>42</v>
      </c>
      <c r="D789" s="19" t="s">
        <v>67</v>
      </c>
      <c r="E789" s="19" t="s">
        <v>36</v>
      </c>
      <c r="F789" s="19" t="s">
        <v>5</v>
      </c>
      <c r="G789" s="19" t="s">
        <v>14</v>
      </c>
      <c r="H789" s="19">
        <v>39</v>
      </c>
      <c r="I789" s="20">
        <v>41849</v>
      </c>
      <c r="J789" s="21">
        <v>40897</v>
      </c>
      <c r="K789" s="22">
        <v>0</v>
      </c>
      <c r="L789" s="19" t="s">
        <v>7</v>
      </c>
      <c r="M789" s="19" t="s">
        <v>8</v>
      </c>
      <c r="N789" s="20" t="s">
        <v>17</v>
      </c>
    </row>
    <row r="790" spans="1:14" x14ac:dyDescent="0.25">
      <c r="A790" s="15" t="s">
        <v>1585</v>
      </c>
      <c r="B790" s="15" t="s">
        <v>1586</v>
      </c>
      <c r="C790" s="15" t="s">
        <v>39</v>
      </c>
      <c r="D790" s="15" t="s">
        <v>21</v>
      </c>
      <c r="E790" s="15" t="s">
        <v>4</v>
      </c>
      <c r="F790" s="15" t="s">
        <v>5</v>
      </c>
      <c r="G790" s="15" t="s">
        <v>14</v>
      </c>
      <c r="H790" s="15">
        <v>37</v>
      </c>
      <c r="I790" s="16">
        <v>42605</v>
      </c>
      <c r="J790" s="17">
        <v>124928</v>
      </c>
      <c r="K790" s="18">
        <v>0.06</v>
      </c>
      <c r="L790" s="15" t="s">
        <v>15</v>
      </c>
      <c r="M790" s="15" t="s">
        <v>16</v>
      </c>
      <c r="N790" s="16" t="s">
        <v>17</v>
      </c>
    </row>
    <row r="791" spans="1:14" x14ac:dyDescent="0.25">
      <c r="A791" s="19" t="s">
        <v>1587</v>
      </c>
      <c r="B791" s="19" t="s">
        <v>1588</v>
      </c>
      <c r="C791" s="19" t="s">
        <v>39</v>
      </c>
      <c r="D791" s="19" t="s">
        <v>21</v>
      </c>
      <c r="E791" s="19" t="s">
        <v>22</v>
      </c>
      <c r="F791" s="19" t="s">
        <v>5</v>
      </c>
      <c r="G791" s="19" t="s">
        <v>72</v>
      </c>
      <c r="H791" s="19">
        <v>51</v>
      </c>
      <c r="I791" s="20">
        <v>41439</v>
      </c>
      <c r="J791" s="21">
        <v>108221</v>
      </c>
      <c r="K791" s="22">
        <v>0.05</v>
      </c>
      <c r="L791" s="19" t="s">
        <v>80</v>
      </c>
      <c r="M791" s="19" t="s">
        <v>81</v>
      </c>
      <c r="N791" s="20" t="s">
        <v>17</v>
      </c>
    </row>
    <row r="792" spans="1:14" x14ac:dyDescent="0.25">
      <c r="A792" s="15" t="s">
        <v>489</v>
      </c>
      <c r="B792" s="15" t="s">
        <v>1589</v>
      </c>
      <c r="C792" s="15" t="s">
        <v>130</v>
      </c>
      <c r="D792" s="15" t="s">
        <v>52</v>
      </c>
      <c r="E792" s="15" t="s">
        <v>36</v>
      </c>
      <c r="F792" s="15" t="s">
        <v>13</v>
      </c>
      <c r="G792" s="15" t="s">
        <v>23</v>
      </c>
      <c r="H792" s="15">
        <v>46</v>
      </c>
      <c r="I792" s="16">
        <v>39133</v>
      </c>
      <c r="J792" s="17">
        <v>75579</v>
      </c>
      <c r="K792" s="18">
        <v>0</v>
      </c>
      <c r="L792" s="15" t="s">
        <v>7</v>
      </c>
      <c r="M792" s="15" t="s">
        <v>8</v>
      </c>
      <c r="N792" s="16" t="s">
        <v>17</v>
      </c>
    </row>
    <row r="793" spans="1:14" x14ac:dyDescent="0.25">
      <c r="A793" s="19" t="s">
        <v>1590</v>
      </c>
      <c r="B793" s="19" t="s">
        <v>1591</v>
      </c>
      <c r="C793" s="19" t="s">
        <v>2</v>
      </c>
      <c r="D793" s="19" t="s">
        <v>52</v>
      </c>
      <c r="E793" s="19" t="s">
        <v>12</v>
      </c>
      <c r="F793" s="19" t="s">
        <v>13</v>
      </c>
      <c r="G793" s="19" t="s">
        <v>72</v>
      </c>
      <c r="H793" s="19">
        <v>41</v>
      </c>
      <c r="I793" s="20">
        <v>42365</v>
      </c>
      <c r="J793" s="21">
        <v>129903</v>
      </c>
      <c r="K793" s="22">
        <v>0.13</v>
      </c>
      <c r="L793" s="19" t="s">
        <v>80</v>
      </c>
      <c r="M793" s="19" t="s">
        <v>205</v>
      </c>
      <c r="N793" s="20" t="s">
        <v>17</v>
      </c>
    </row>
    <row r="794" spans="1:14" x14ac:dyDescent="0.25">
      <c r="A794" s="15" t="s">
        <v>1592</v>
      </c>
      <c r="B794" s="15" t="s">
        <v>1593</v>
      </c>
      <c r="C794" s="15" t="s">
        <v>20</v>
      </c>
      <c r="D794" s="15" t="s">
        <v>21</v>
      </c>
      <c r="E794" s="15" t="s">
        <v>4</v>
      </c>
      <c r="F794" s="15" t="s">
        <v>5</v>
      </c>
      <c r="G794" s="15" t="s">
        <v>14</v>
      </c>
      <c r="H794" s="15">
        <v>25</v>
      </c>
      <c r="I794" s="16">
        <v>44303</v>
      </c>
      <c r="J794" s="17">
        <v>186870</v>
      </c>
      <c r="K794" s="18">
        <v>0.2</v>
      </c>
      <c r="L794" s="15" t="s">
        <v>15</v>
      </c>
      <c r="M794" s="15" t="s">
        <v>61</v>
      </c>
      <c r="N794" s="16" t="s">
        <v>17</v>
      </c>
    </row>
    <row r="795" spans="1:14" x14ac:dyDescent="0.25">
      <c r="A795" s="19" t="s">
        <v>1594</v>
      </c>
      <c r="B795" s="19" t="s">
        <v>1595</v>
      </c>
      <c r="C795" s="19" t="s">
        <v>111</v>
      </c>
      <c r="D795" s="19" t="s">
        <v>35</v>
      </c>
      <c r="E795" s="19" t="s">
        <v>4</v>
      </c>
      <c r="F795" s="19" t="s">
        <v>13</v>
      </c>
      <c r="G795" s="19" t="s">
        <v>23</v>
      </c>
      <c r="H795" s="19">
        <v>37</v>
      </c>
      <c r="I795" s="20">
        <v>40291</v>
      </c>
      <c r="J795" s="21">
        <v>57531</v>
      </c>
      <c r="K795" s="22">
        <v>0</v>
      </c>
      <c r="L795" s="19" t="s">
        <v>7</v>
      </c>
      <c r="M795" s="19" t="s">
        <v>24</v>
      </c>
      <c r="N795" s="20" t="s">
        <v>17</v>
      </c>
    </row>
    <row r="796" spans="1:14" x14ac:dyDescent="0.25">
      <c r="A796" s="15" t="s">
        <v>1596</v>
      </c>
      <c r="B796" s="15" t="s">
        <v>1597</v>
      </c>
      <c r="C796" s="15" t="s">
        <v>42</v>
      </c>
      <c r="D796" s="15" t="s">
        <v>21</v>
      </c>
      <c r="E796" s="15" t="s">
        <v>4</v>
      </c>
      <c r="F796" s="15" t="s">
        <v>13</v>
      </c>
      <c r="G796" s="15" t="s">
        <v>14</v>
      </c>
      <c r="H796" s="15">
        <v>46</v>
      </c>
      <c r="I796" s="16">
        <v>40657</v>
      </c>
      <c r="J796" s="17">
        <v>55894</v>
      </c>
      <c r="K796" s="18">
        <v>0</v>
      </c>
      <c r="L796" s="15" t="s">
        <v>7</v>
      </c>
      <c r="M796" s="15" t="s">
        <v>8</v>
      </c>
      <c r="N796" s="16" t="s">
        <v>17</v>
      </c>
    </row>
    <row r="797" spans="1:14" x14ac:dyDescent="0.25">
      <c r="A797" s="19" t="s">
        <v>1598</v>
      </c>
      <c r="B797" s="19" t="s">
        <v>1599</v>
      </c>
      <c r="C797" s="19" t="s">
        <v>162</v>
      </c>
      <c r="D797" s="19" t="s">
        <v>56</v>
      </c>
      <c r="E797" s="19" t="s">
        <v>12</v>
      </c>
      <c r="F797" s="19" t="s">
        <v>5</v>
      </c>
      <c r="G797" s="19" t="s">
        <v>14</v>
      </c>
      <c r="H797" s="19">
        <v>42</v>
      </c>
      <c r="I797" s="20">
        <v>41026</v>
      </c>
      <c r="J797" s="21">
        <v>72903</v>
      </c>
      <c r="K797" s="22">
        <v>0</v>
      </c>
      <c r="L797" s="19" t="s">
        <v>7</v>
      </c>
      <c r="M797" s="19" t="s">
        <v>31</v>
      </c>
      <c r="N797" s="20" t="s">
        <v>17</v>
      </c>
    </row>
    <row r="798" spans="1:14" x14ac:dyDescent="0.25">
      <c r="A798" s="15" t="s">
        <v>458</v>
      </c>
      <c r="B798" s="15" t="s">
        <v>1600</v>
      </c>
      <c r="C798" s="15" t="s">
        <v>42</v>
      </c>
      <c r="D798" s="15" t="s">
        <v>21</v>
      </c>
      <c r="E798" s="15" t="s">
        <v>36</v>
      </c>
      <c r="F798" s="15" t="s">
        <v>13</v>
      </c>
      <c r="G798" s="15" t="s">
        <v>14</v>
      </c>
      <c r="H798" s="15">
        <v>37</v>
      </c>
      <c r="I798" s="16">
        <v>42317</v>
      </c>
      <c r="J798" s="17">
        <v>45369</v>
      </c>
      <c r="K798" s="18">
        <v>0</v>
      </c>
      <c r="L798" s="15" t="s">
        <v>15</v>
      </c>
      <c r="M798" s="15" t="s">
        <v>93</v>
      </c>
      <c r="N798" s="16" t="s">
        <v>17</v>
      </c>
    </row>
    <row r="799" spans="1:14" x14ac:dyDescent="0.25">
      <c r="A799" s="19" t="s">
        <v>1601</v>
      </c>
      <c r="B799" s="19" t="s">
        <v>1602</v>
      </c>
      <c r="C799" s="19" t="s">
        <v>39</v>
      </c>
      <c r="D799" s="19" t="s">
        <v>21</v>
      </c>
      <c r="E799" s="19" t="s">
        <v>22</v>
      </c>
      <c r="F799" s="19" t="s">
        <v>13</v>
      </c>
      <c r="G799" s="19" t="s">
        <v>23</v>
      </c>
      <c r="H799" s="19">
        <v>60</v>
      </c>
      <c r="I799" s="20">
        <v>40344</v>
      </c>
      <c r="J799" s="21">
        <v>106578</v>
      </c>
      <c r="K799" s="22">
        <v>0.09</v>
      </c>
      <c r="L799" s="19" t="s">
        <v>7</v>
      </c>
      <c r="M799" s="19" t="s">
        <v>43</v>
      </c>
      <c r="N799" s="20" t="s">
        <v>17</v>
      </c>
    </row>
    <row r="800" spans="1:14" x14ac:dyDescent="0.25">
      <c r="A800" s="15" t="s">
        <v>1603</v>
      </c>
      <c r="B800" s="15" t="s">
        <v>1604</v>
      </c>
      <c r="C800" s="15" t="s">
        <v>130</v>
      </c>
      <c r="D800" s="15" t="s">
        <v>52</v>
      </c>
      <c r="E800" s="15" t="s">
        <v>4</v>
      </c>
      <c r="F800" s="15" t="s">
        <v>5</v>
      </c>
      <c r="G800" s="15" t="s">
        <v>72</v>
      </c>
      <c r="H800" s="15">
        <v>52</v>
      </c>
      <c r="I800" s="16">
        <v>36416</v>
      </c>
      <c r="J800" s="17">
        <v>92994</v>
      </c>
      <c r="K800" s="18">
        <v>0</v>
      </c>
      <c r="L800" s="15" t="s">
        <v>7</v>
      </c>
      <c r="M800" s="15" t="s">
        <v>24</v>
      </c>
      <c r="N800" s="16" t="s">
        <v>17</v>
      </c>
    </row>
    <row r="801" spans="1:14" x14ac:dyDescent="0.25">
      <c r="A801" s="19" t="s">
        <v>1605</v>
      </c>
      <c r="B801" s="19" t="s">
        <v>1606</v>
      </c>
      <c r="C801" s="19" t="s">
        <v>30</v>
      </c>
      <c r="D801" s="19" t="s">
        <v>35</v>
      </c>
      <c r="E801" s="19" t="s">
        <v>22</v>
      </c>
      <c r="F801" s="19" t="s">
        <v>13</v>
      </c>
      <c r="G801" s="19" t="s">
        <v>14</v>
      </c>
      <c r="H801" s="19">
        <v>59</v>
      </c>
      <c r="I801" s="20">
        <v>35502</v>
      </c>
      <c r="J801" s="21">
        <v>83685</v>
      </c>
      <c r="K801" s="22">
        <v>0</v>
      </c>
      <c r="L801" s="19" t="s">
        <v>15</v>
      </c>
      <c r="M801" s="19" t="s">
        <v>93</v>
      </c>
      <c r="N801" s="20" t="s">
        <v>17</v>
      </c>
    </row>
    <row r="802" spans="1:14" x14ac:dyDescent="0.25">
      <c r="A802" s="15" t="s">
        <v>289</v>
      </c>
      <c r="B802" s="15" t="s">
        <v>1607</v>
      </c>
      <c r="C802" s="15" t="s">
        <v>194</v>
      </c>
      <c r="D802" s="15" t="s">
        <v>3</v>
      </c>
      <c r="E802" s="15" t="s">
        <v>4</v>
      </c>
      <c r="F802" s="15" t="s">
        <v>13</v>
      </c>
      <c r="G802" s="15" t="s">
        <v>23</v>
      </c>
      <c r="H802" s="15">
        <v>48</v>
      </c>
      <c r="I802" s="16">
        <v>40435</v>
      </c>
      <c r="J802" s="17">
        <v>99335</v>
      </c>
      <c r="K802" s="18">
        <v>0</v>
      </c>
      <c r="L802" s="15" t="s">
        <v>7</v>
      </c>
      <c r="M802" s="15" t="s">
        <v>31</v>
      </c>
      <c r="N802" s="16" t="s">
        <v>17</v>
      </c>
    </row>
    <row r="803" spans="1:14" x14ac:dyDescent="0.25">
      <c r="A803" s="19" t="s">
        <v>1608</v>
      </c>
      <c r="B803" s="19" t="s">
        <v>1609</v>
      </c>
      <c r="C803" s="19" t="s">
        <v>2</v>
      </c>
      <c r="D803" s="19" t="s">
        <v>52</v>
      </c>
      <c r="E803" s="19" t="s">
        <v>12</v>
      </c>
      <c r="F803" s="19" t="s">
        <v>13</v>
      </c>
      <c r="G803" s="19" t="s">
        <v>23</v>
      </c>
      <c r="H803" s="19">
        <v>42</v>
      </c>
      <c r="I803" s="20">
        <v>41382</v>
      </c>
      <c r="J803" s="21">
        <v>131179</v>
      </c>
      <c r="K803" s="22">
        <v>0.15</v>
      </c>
      <c r="L803" s="19" t="s">
        <v>7</v>
      </c>
      <c r="M803" s="19" t="s">
        <v>75</v>
      </c>
      <c r="N803" s="20" t="s">
        <v>17</v>
      </c>
    </row>
    <row r="804" spans="1:14" x14ac:dyDescent="0.25">
      <c r="A804" s="15" t="s">
        <v>1610</v>
      </c>
      <c r="B804" s="15" t="s">
        <v>1611</v>
      </c>
      <c r="C804" s="15" t="s">
        <v>27</v>
      </c>
      <c r="D804" s="15" t="s">
        <v>3</v>
      </c>
      <c r="E804" s="15" t="s">
        <v>22</v>
      </c>
      <c r="F804" s="15" t="s">
        <v>13</v>
      </c>
      <c r="G804" s="15" t="s">
        <v>14</v>
      </c>
      <c r="H804" s="15">
        <v>35</v>
      </c>
      <c r="I804" s="16">
        <v>42493</v>
      </c>
      <c r="J804" s="17">
        <v>73899</v>
      </c>
      <c r="K804" s="18">
        <v>0.05</v>
      </c>
      <c r="L804" s="15" t="s">
        <v>15</v>
      </c>
      <c r="M804" s="15" t="s">
        <v>121</v>
      </c>
      <c r="N804" s="16" t="s">
        <v>17</v>
      </c>
    </row>
    <row r="805" spans="1:14" x14ac:dyDescent="0.25">
      <c r="A805" s="19" t="s">
        <v>1612</v>
      </c>
      <c r="B805" s="19" t="s">
        <v>1613</v>
      </c>
      <c r="C805" s="19" t="s">
        <v>66</v>
      </c>
      <c r="D805" s="19" t="s">
        <v>46</v>
      </c>
      <c r="E805" s="19" t="s">
        <v>12</v>
      </c>
      <c r="F805" s="19" t="s">
        <v>13</v>
      </c>
      <c r="G805" s="19" t="s">
        <v>14</v>
      </c>
      <c r="H805" s="19">
        <v>64</v>
      </c>
      <c r="I805" s="20">
        <v>41362</v>
      </c>
      <c r="J805" s="21">
        <v>252325</v>
      </c>
      <c r="K805" s="22">
        <v>0.4</v>
      </c>
      <c r="L805" s="19" t="s">
        <v>7</v>
      </c>
      <c r="M805" s="19" t="s">
        <v>75</v>
      </c>
      <c r="N805" s="20" t="s">
        <v>17</v>
      </c>
    </row>
    <row r="806" spans="1:14" x14ac:dyDescent="0.25">
      <c r="A806" s="15" t="s">
        <v>1614</v>
      </c>
      <c r="B806" s="15" t="s">
        <v>1615</v>
      </c>
      <c r="C806" s="15" t="s">
        <v>111</v>
      </c>
      <c r="D806" s="15" t="s">
        <v>21</v>
      </c>
      <c r="E806" s="15" t="s">
        <v>4</v>
      </c>
      <c r="F806" s="15" t="s">
        <v>5</v>
      </c>
      <c r="G806" s="15" t="s">
        <v>23</v>
      </c>
      <c r="H806" s="15">
        <v>30</v>
      </c>
      <c r="I806" s="16">
        <v>42068</v>
      </c>
      <c r="J806" s="17">
        <v>52697</v>
      </c>
      <c r="K806" s="18">
        <v>0</v>
      </c>
      <c r="L806" s="15" t="s">
        <v>7</v>
      </c>
      <c r="M806" s="15" t="s">
        <v>8</v>
      </c>
      <c r="N806" s="16" t="s">
        <v>17</v>
      </c>
    </row>
    <row r="807" spans="1:14" x14ac:dyDescent="0.25">
      <c r="A807" s="19" t="s">
        <v>1536</v>
      </c>
      <c r="B807" s="19" t="s">
        <v>1616</v>
      </c>
      <c r="C807" s="19" t="s">
        <v>168</v>
      </c>
      <c r="D807" s="19" t="s">
        <v>56</v>
      </c>
      <c r="E807" s="19" t="s">
        <v>22</v>
      </c>
      <c r="F807" s="19" t="s">
        <v>5</v>
      </c>
      <c r="G807" s="19" t="s">
        <v>72</v>
      </c>
      <c r="H807" s="19">
        <v>29</v>
      </c>
      <c r="I807" s="20">
        <v>44099</v>
      </c>
      <c r="J807" s="21">
        <v>123588</v>
      </c>
      <c r="K807" s="22">
        <v>0</v>
      </c>
      <c r="L807" s="19" t="s">
        <v>80</v>
      </c>
      <c r="M807" s="19" t="s">
        <v>205</v>
      </c>
      <c r="N807" s="20" t="s">
        <v>17</v>
      </c>
    </row>
    <row r="808" spans="1:14" x14ac:dyDescent="0.25">
      <c r="A808" s="15" t="s">
        <v>1617</v>
      </c>
      <c r="B808" s="15" t="s">
        <v>1618</v>
      </c>
      <c r="C808" s="15" t="s">
        <v>66</v>
      </c>
      <c r="D808" s="15" t="s">
        <v>46</v>
      </c>
      <c r="E808" s="15" t="s">
        <v>36</v>
      </c>
      <c r="F808" s="15" t="s">
        <v>5</v>
      </c>
      <c r="G808" s="15" t="s">
        <v>14</v>
      </c>
      <c r="H808" s="15">
        <v>47</v>
      </c>
      <c r="I808" s="16">
        <v>44556</v>
      </c>
      <c r="J808" s="17">
        <v>243568</v>
      </c>
      <c r="K808" s="18">
        <v>0.33</v>
      </c>
      <c r="L808" s="15" t="s">
        <v>7</v>
      </c>
      <c r="M808" s="15" t="s">
        <v>47</v>
      </c>
      <c r="N808" s="16" t="s">
        <v>17</v>
      </c>
    </row>
    <row r="809" spans="1:14" x14ac:dyDescent="0.25">
      <c r="A809" s="19" t="s">
        <v>1211</v>
      </c>
      <c r="B809" s="19" t="s">
        <v>1619</v>
      </c>
      <c r="C809" s="19" t="s">
        <v>20</v>
      </c>
      <c r="D809" s="19" t="s">
        <v>35</v>
      </c>
      <c r="E809" s="19" t="s">
        <v>4</v>
      </c>
      <c r="F809" s="19" t="s">
        <v>13</v>
      </c>
      <c r="G809" s="19" t="s">
        <v>14</v>
      </c>
      <c r="H809" s="19">
        <v>49</v>
      </c>
      <c r="I809" s="20">
        <v>37092</v>
      </c>
      <c r="J809" s="21">
        <v>199176</v>
      </c>
      <c r="K809" s="22">
        <v>0.24</v>
      </c>
      <c r="L809" s="19" t="s">
        <v>7</v>
      </c>
      <c r="M809" s="19" t="s">
        <v>31</v>
      </c>
      <c r="N809" s="20" t="s">
        <v>17</v>
      </c>
    </row>
    <row r="810" spans="1:14" x14ac:dyDescent="0.25">
      <c r="A810" s="15" t="s">
        <v>143</v>
      </c>
      <c r="B810" s="15" t="s">
        <v>1620</v>
      </c>
      <c r="C810" s="15" t="s">
        <v>11</v>
      </c>
      <c r="D810" s="15" t="s">
        <v>3</v>
      </c>
      <c r="E810" s="15" t="s">
        <v>22</v>
      </c>
      <c r="F810" s="15" t="s">
        <v>5</v>
      </c>
      <c r="G810" s="15" t="s">
        <v>14</v>
      </c>
      <c r="H810" s="15">
        <v>56</v>
      </c>
      <c r="I810" s="16">
        <v>35238</v>
      </c>
      <c r="J810" s="17">
        <v>82806</v>
      </c>
      <c r="K810" s="18">
        <v>0</v>
      </c>
      <c r="L810" s="15" t="s">
        <v>7</v>
      </c>
      <c r="M810" s="15" t="s">
        <v>8</v>
      </c>
      <c r="N810" s="16" t="s">
        <v>17</v>
      </c>
    </row>
    <row r="811" spans="1:14" x14ac:dyDescent="0.25">
      <c r="A811" s="19" t="s">
        <v>1621</v>
      </c>
      <c r="B811" s="19" t="s">
        <v>1622</v>
      </c>
      <c r="C811" s="19" t="s">
        <v>20</v>
      </c>
      <c r="D811" s="19" t="s">
        <v>67</v>
      </c>
      <c r="E811" s="19" t="s">
        <v>22</v>
      </c>
      <c r="F811" s="19" t="s">
        <v>5</v>
      </c>
      <c r="G811" s="19" t="s">
        <v>14</v>
      </c>
      <c r="H811" s="19">
        <v>53</v>
      </c>
      <c r="I811" s="20">
        <v>35601</v>
      </c>
      <c r="J811" s="21">
        <v>164399</v>
      </c>
      <c r="K811" s="22">
        <v>0.25</v>
      </c>
      <c r="L811" s="19" t="s">
        <v>7</v>
      </c>
      <c r="M811" s="19" t="s">
        <v>8</v>
      </c>
      <c r="N811" s="20" t="s">
        <v>17</v>
      </c>
    </row>
    <row r="812" spans="1:14" x14ac:dyDescent="0.25">
      <c r="A812" s="15" t="s">
        <v>1623</v>
      </c>
      <c r="B812" s="15" t="s">
        <v>1624</v>
      </c>
      <c r="C812" s="15" t="s">
        <v>2</v>
      </c>
      <c r="D812" s="15" t="s">
        <v>52</v>
      </c>
      <c r="E812" s="15" t="s">
        <v>12</v>
      </c>
      <c r="F812" s="15" t="s">
        <v>5</v>
      </c>
      <c r="G812" s="15" t="s">
        <v>14</v>
      </c>
      <c r="H812" s="15">
        <v>32</v>
      </c>
      <c r="I812" s="16">
        <v>42839</v>
      </c>
      <c r="J812" s="17">
        <v>154956</v>
      </c>
      <c r="K812" s="18">
        <v>0.13</v>
      </c>
      <c r="L812" s="15" t="s">
        <v>7</v>
      </c>
      <c r="M812" s="15" t="s">
        <v>31</v>
      </c>
      <c r="N812" s="16" t="s">
        <v>17</v>
      </c>
    </row>
    <row r="813" spans="1:14" x14ac:dyDescent="0.25">
      <c r="A813" s="19" t="s">
        <v>1625</v>
      </c>
      <c r="B813" s="19" t="s">
        <v>1626</v>
      </c>
      <c r="C813" s="19" t="s">
        <v>2</v>
      </c>
      <c r="D813" s="19" t="s">
        <v>67</v>
      </c>
      <c r="E813" s="19" t="s">
        <v>12</v>
      </c>
      <c r="F813" s="19" t="s">
        <v>13</v>
      </c>
      <c r="G813" s="19" t="s">
        <v>14</v>
      </c>
      <c r="H813" s="19">
        <v>32</v>
      </c>
      <c r="I813" s="20">
        <v>42764</v>
      </c>
      <c r="J813" s="21">
        <v>143970</v>
      </c>
      <c r="K813" s="22">
        <v>0.12</v>
      </c>
      <c r="L813" s="19" t="s">
        <v>7</v>
      </c>
      <c r="M813" s="19" t="s">
        <v>8</v>
      </c>
      <c r="N813" s="20">
        <v>43078</v>
      </c>
    </row>
    <row r="814" spans="1:14" x14ac:dyDescent="0.25">
      <c r="A814" s="15" t="s">
        <v>1627</v>
      </c>
      <c r="B814" s="15" t="s">
        <v>1628</v>
      </c>
      <c r="C814" s="15" t="s">
        <v>20</v>
      </c>
      <c r="D814" s="15" t="s">
        <v>35</v>
      </c>
      <c r="E814" s="15" t="s">
        <v>36</v>
      </c>
      <c r="F814" s="15" t="s">
        <v>13</v>
      </c>
      <c r="G814" s="15" t="s">
        <v>72</v>
      </c>
      <c r="H814" s="15">
        <v>52</v>
      </c>
      <c r="I814" s="16">
        <v>44099</v>
      </c>
      <c r="J814" s="17">
        <v>163143</v>
      </c>
      <c r="K814" s="18">
        <v>0.28000000000000003</v>
      </c>
      <c r="L814" s="15" t="s">
        <v>80</v>
      </c>
      <c r="M814" s="15" t="s">
        <v>205</v>
      </c>
      <c r="N814" s="16" t="s">
        <v>17</v>
      </c>
    </row>
    <row r="815" spans="1:14" x14ac:dyDescent="0.25">
      <c r="A815" s="19" t="s">
        <v>1629</v>
      </c>
      <c r="B815" s="19" t="s">
        <v>1630</v>
      </c>
      <c r="C815" s="19" t="s">
        <v>30</v>
      </c>
      <c r="D815" s="19" t="s">
        <v>46</v>
      </c>
      <c r="E815" s="19" t="s">
        <v>22</v>
      </c>
      <c r="F815" s="19" t="s">
        <v>5</v>
      </c>
      <c r="G815" s="19" t="s">
        <v>23</v>
      </c>
      <c r="H815" s="19">
        <v>38</v>
      </c>
      <c r="I815" s="20">
        <v>44036</v>
      </c>
      <c r="J815" s="21">
        <v>89390</v>
      </c>
      <c r="K815" s="22">
        <v>0</v>
      </c>
      <c r="L815" s="19" t="s">
        <v>7</v>
      </c>
      <c r="M815" s="19" t="s">
        <v>8</v>
      </c>
      <c r="N815" s="20" t="s">
        <v>17</v>
      </c>
    </row>
    <row r="816" spans="1:14" x14ac:dyDescent="0.25">
      <c r="A816" s="15" t="s">
        <v>1631</v>
      </c>
      <c r="B816" s="15" t="s">
        <v>1632</v>
      </c>
      <c r="C816" s="15" t="s">
        <v>235</v>
      </c>
      <c r="D816" s="15" t="s">
        <v>3</v>
      </c>
      <c r="E816" s="15" t="s">
        <v>12</v>
      </c>
      <c r="F816" s="15" t="s">
        <v>13</v>
      </c>
      <c r="G816" s="15" t="s">
        <v>23</v>
      </c>
      <c r="H816" s="15">
        <v>41</v>
      </c>
      <c r="I816" s="16">
        <v>43013</v>
      </c>
      <c r="J816" s="17">
        <v>67468</v>
      </c>
      <c r="K816" s="18">
        <v>0</v>
      </c>
      <c r="L816" s="15" t="s">
        <v>7</v>
      </c>
      <c r="M816" s="15" t="s">
        <v>43</v>
      </c>
      <c r="N816" s="16" t="s">
        <v>17</v>
      </c>
    </row>
    <row r="817" spans="1:14" x14ac:dyDescent="0.25">
      <c r="A817" s="19" t="s">
        <v>1633</v>
      </c>
      <c r="B817" s="19" t="s">
        <v>1634</v>
      </c>
      <c r="C817" s="19" t="s">
        <v>101</v>
      </c>
      <c r="D817" s="19" t="s">
        <v>56</v>
      </c>
      <c r="E817" s="19" t="s">
        <v>12</v>
      </c>
      <c r="F817" s="19" t="s">
        <v>5</v>
      </c>
      <c r="G817" s="19" t="s">
        <v>72</v>
      </c>
      <c r="H817" s="19">
        <v>49</v>
      </c>
      <c r="I817" s="20">
        <v>42441</v>
      </c>
      <c r="J817" s="21">
        <v>100810</v>
      </c>
      <c r="K817" s="22">
        <v>0.12</v>
      </c>
      <c r="L817" s="19" t="s">
        <v>80</v>
      </c>
      <c r="M817" s="19" t="s">
        <v>86</v>
      </c>
      <c r="N817" s="20" t="s">
        <v>17</v>
      </c>
    </row>
    <row r="818" spans="1:14" x14ac:dyDescent="0.25">
      <c r="A818" s="15" t="s">
        <v>1635</v>
      </c>
      <c r="B818" s="15" t="s">
        <v>1636</v>
      </c>
      <c r="C818" s="15" t="s">
        <v>30</v>
      </c>
      <c r="D818" s="15" t="s">
        <v>21</v>
      </c>
      <c r="E818" s="15" t="s">
        <v>12</v>
      </c>
      <c r="F818" s="15" t="s">
        <v>5</v>
      </c>
      <c r="G818" s="15" t="s">
        <v>14</v>
      </c>
      <c r="H818" s="15">
        <v>35</v>
      </c>
      <c r="I818" s="16">
        <v>43542</v>
      </c>
      <c r="J818" s="17">
        <v>74779</v>
      </c>
      <c r="K818" s="18">
        <v>0</v>
      </c>
      <c r="L818" s="15" t="s">
        <v>7</v>
      </c>
      <c r="M818" s="15" t="s">
        <v>31</v>
      </c>
      <c r="N818" s="16" t="s">
        <v>17</v>
      </c>
    </row>
    <row r="819" spans="1:14" x14ac:dyDescent="0.25">
      <c r="A819" s="19" t="s">
        <v>634</v>
      </c>
      <c r="B819" s="19" t="s">
        <v>1637</v>
      </c>
      <c r="C819" s="19" t="s">
        <v>238</v>
      </c>
      <c r="D819" s="19" t="s">
        <v>3</v>
      </c>
      <c r="E819" s="19" t="s">
        <v>36</v>
      </c>
      <c r="F819" s="19" t="s">
        <v>5</v>
      </c>
      <c r="G819" s="19" t="s">
        <v>14</v>
      </c>
      <c r="H819" s="19">
        <v>29</v>
      </c>
      <c r="I819" s="20">
        <v>43048</v>
      </c>
      <c r="J819" s="21">
        <v>63985</v>
      </c>
      <c r="K819" s="22">
        <v>0</v>
      </c>
      <c r="L819" s="19" t="s">
        <v>7</v>
      </c>
      <c r="M819" s="19" t="s">
        <v>43</v>
      </c>
      <c r="N819" s="20" t="s">
        <v>17</v>
      </c>
    </row>
    <row r="820" spans="1:14" x14ac:dyDescent="0.25">
      <c r="A820" s="15" t="s">
        <v>1638</v>
      </c>
      <c r="B820" s="15" t="s">
        <v>1639</v>
      </c>
      <c r="C820" s="15" t="s">
        <v>359</v>
      </c>
      <c r="D820" s="15" t="s">
        <v>3</v>
      </c>
      <c r="E820" s="15" t="s">
        <v>12</v>
      </c>
      <c r="F820" s="15" t="s">
        <v>5</v>
      </c>
      <c r="G820" s="15" t="s">
        <v>23</v>
      </c>
      <c r="H820" s="15">
        <v>64</v>
      </c>
      <c r="I820" s="16">
        <v>38176</v>
      </c>
      <c r="J820" s="17">
        <v>77903</v>
      </c>
      <c r="K820" s="18">
        <v>0</v>
      </c>
      <c r="L820" s="15" t="s">
        <v>7</v>
      </c>
      <c r="M820" s="15" t="s">
        <v>8</v>
      </c>
      <c r="N820" s="16" t="s">
        <v>17</v>
      </c>
    </row>
    <row r="821" spans="1:14" x14ac:dyDescent="0.25">
      <c r="A821" s="19" t="s">
        <v>1640</v>
      </c>
      <c r="B821" s="19" t="s">
        <v>1641</v>
      </c>
      <c r="C821" s="19" t="s">
        <v>20</v>
      </c>
      <c r="D821" s="19" t="s">
        <v>67</v>
      </c>
      <c r="E821" s="19" t="s">
        <v>36</v>
      </c>
      <c r="F821" s="19" t="s">
        <v>13</v>
      </c>
      <c r="G821" s="19" t="s">
        <v>23</v>
      </c>
      <c r="H821" s="19">
        <v>33</v>
      </c>
      <c r="I821" s="20">
        <v>42898</v>
      </c>
      <c r="J821" s="21">
        <v>164396</v>
      </c>
      <c r="K821" s="22">
        <v>0.28999999999999998</v>
      </c>
      <c r="L821" s="19" t="s">
        <v>7</v>
      </c>
      <c r="M821" s="19" t="s">
        <v>75</v>
      </c>
      <c r="N821" s="20" t="s">
        <v>17</v>
      </c>
    </row>
    <row r="822" spans="1:14" x14ac:dyDescent="0.25">
      <c r="A822" s="15" t="s">
        <v>1642</v>
      </c>
      <c r="B822" s="15" t="s">
        <v>1643</v>
      </c>
      <c r="C822" s="15" t="s">
        <v>429</v>
      </c>
      <c r="D822" s="15" t="s">
        <v>3</v>
      </c>
      <c r="E822" s="15" t="s">
        <v>36</v>
      </c>
      <c r="F822" s="15" t="s">
        <v>13</v>
      </c>
      <c r="G822" s="15" t="s">
        <v>14</v>
      </c>
      <c r="H822" s="15">
        <v>29</v>
      </c>
      <c r="I822" s="16">
        <v>44375</v>
      </c>
      <c r="J822" s="17">
        <v>71234</v>
      </c>
      <c r="K822" s="18">
        <v>0</v>
      </c>
      <c r="L822" s="15" t="s">
        <v>7</v>
      </c>
      <c r="M822" s="15" t="s">
        <v>8</v>
      </c>
      <c r="N822" s="16" t="s">
        <v>17</v>
      </c>
    </row>
    <row r="823" spans="1:14" x14ac:dyDescent="0.25">
      <c r="A823" s="19" t="s">
        <v>1644</v>
      </c>
      <c r="B823" s="19" t="s">
        <v>1645</v>
      </c>
      <c r="C823" s="19" t="s">
        <v>39</v>
      </c>
      <c r="D823" s="19" t="s">
        <v>21</v>
      </c>
      <c r="E823" s="19" t="s">
        <v>36</v>
      </c>
      <c r="F823" s="19" t="s">
        <v>13</v>
      </c>
      <c r="G823" s="19" t="s">
        <v>14</v>
      </c>
      <c r="H823" s="19">
        <v>63</v>
      </c>
      <c r="I823" s="20">
        <v>38096</v>
      </c>
      <c r="J823" s="21">
        <v>122487</v>
      </c>
      <c r="K823" s="22">
        <v>0.08</v>
      </c>
      <c r="L823" s="19" t="s">
        <v>15</v>
      </c>
      <c r="M823" s="19" t="s">
        <v>61</v>
      </c>
      <c r="N823" s="20" t="s">
        <v>17</v>
      </c>
    </row>
    <row r="824" spans="1:14" x14ac:dyDescent="0.25">
      <c r="A824" s="15" t="s">
        <v>1646</v>
      </c>
      <c r="B824" s="15" t="s">
        <v>1647</v>
      </c>
      <c r="C824" s="15" t="s">
        <v>39</v>
      </c>
      <c r="D824" s="15" t="s">
        <v>52</v>
      </c>
      <c r="E824" s="15" t="s">
        <v>22</v>
      </c>
      <c r="F824" s="15" t="s">
        <v>5</v>
      </c>
      <c r="G824" s="15" t="s">
        <v>14</v>
      </c>
      <c r="H824" s="15">
        <v>32</v>
      </c>
      <c r="I824" s="16">
        <v>42738</v>
      </c>
      <c r="J824" s="17">
        <v>101870</v>
      </c>
      <c r="K824" s="18">
        <v>0.1</v>
      </c>
      <c r="L824" s="15" t="s">
        <v>7</v>
      </c>
      <c r="M824" s="15" t="s">
        <v>31</v>
      </c>
      <c r="N824" s="16" t="s">
        <v>17</v>
      </c>
    </row>
    <row r="825" spans="1:14" x14ac:dyDescent="0.25">
      <c r="A825" s="19" t="s">
        <v>1648</v>
      </c>
      <c r="B825" s="19" t="s">
        <v>1649</v>
      </c>
      <c r="C825" s="19" t="s">
        <v>317</v>
      </c>
      <c r="D825" s="19" t="s">
        <v>3</v>
      </c>
      <c r="E825" s="19" t="s">
        <v>4</v>
      </c>
      <c r="F825" s="19" t="s">
        <v>13</v>
      </c>
      <c r="G825" s="19" t="s">
        <v>72</v>
      </c>
      <c r="H825" s="19">
        <v>64</v>
      </c>
      <c r="I825" s="20">
        <v>44009</v>
      </c>
      <c r="J825" s="21">
        <v>40316</v>
      </c>
      <c r="K825" s="22">
        <v>0</v>
      </c>
      <c r="L825" s="19" t="s">
        <v>80</v>
      </c>
      <c r="M825" s="19" t="s">
        <v>81</v>
      </c>
      <c r="N825" s="20" t="s">
        <v>17</v>
      </c>
    </row>
    <row r="826" spans="1:14" x14ac:dyDescent="0.25">
      <c r="A826" s="15" t="s">
        <v>1650</v>
      </c>
      <c r="B826" s="15" t="s">
        <v>1651</v>
      </c>
      <c r="C826" s="15" t="s">
        <v>39</v>
      </c>
      <c r="D826" s="15" t="s">
        <v>3</v>
      </c>
      <c r="E826" s="15" t="s">
        <v>4</v>
      </c>
      <c r="F826" s="15" t="s">
        <v>5</v>
      </c>
      <c r="G826" s="15" t="s">
        <v>14</v>
      </c>
      <c r="H826" s="15">
        <v>55</v>
      </c>
      <c r="I826" s="16">
        <v>38391</v>
      </c>
      <c r="J826" s="17">
        <v>115145</v>
      </c>
      <c r="K826" s="18">
        <v>0.05</v>
      </c>
      <c r="L826" s="15" t="s">
        <v>15</v>
      </c>
      <c r="M826" s="15" t="s">
        <v>16</v>
      </c>
      <c r="N826" s="16" t="s">
        <v>17</v>
      </c>
    </row>
    <row r="827" spans="1:14" x14ac:dyDescent="0.25">
      <c r="A827" s="19" t="s">
        <v>1652</v>
      </c>
      <c r="B827" s="19" t="s">
        <v>1653</v>
      </c>
      <c r="C827" s="19" t="s">
        <v>194</v>
      </c>
      <c r="D827" s="19" t="s">
        <v>3</v>
      </c>
      <c r="E827" s="19" t="s">
        <v>12</v>
      </c>
      <c r="F827" s="19" t="s">
        <v>5</v>
      </c>
      <c r="G827" s="19" t="s">
        <v>72</v>
      </c>
      <c r="H827" s="19">
        <v>43</v>
      </c>
      <c r="I827" s="20">
        <v>39885</v>
      </c>
      <c r="J827" s="21">
        <v>62335</v>
      </c>
      <c r="K827" s="22">
        <v>0</v>
      </c>
      <c r="L827" s="19" t="s">
        <v>80</v>
      </c>
      <c r="M827" s="19" t="s">
        <v>81</v>
      </c>
      <c r="N827" s="20" t="s">
        <v>17</v>
      </c>
    </row>
    <row r="828" spans="1:14" x14ac:dyDescent="0.25">
      <c r="A828" s="15" t="s">
        <v>1654</v>
      </c>
      <c r="B828" s="15" t="s">
        <v>1655</v>
      </c>
      <c r="C828" s="15" t="s">
        <v>42</v>
      </c>
      <c r="D828" s="15" t="s">
        <v>21</v>
      </c>
      <c r="E828" s="15" t="s">
        <v>12</v>
      </c>
      <c r="F828" s="15" t="s">
        <v>13</v>
      </c>
      <c r="G828" s="15" t="s">
        <v>14</v>
      </c>
      <c r="H828" s="15">
        <v>56</v>
      </c>
      <c r="I828" s="16">
        <v>38847</v>
      </c>
      <c r="J828" s="17">
        <v>41561</v>
      </c>
      <c r="K828" s="18">
        <v>0</v>
      </c>
      <c r="L828" s="15" t="s">
        <v>7</v>
      </c>
      <c r="M828" s="15" t="s">
        <v>47</v>
      </c>
      <c r="N828" s="16" t="s">
        <v>17</v>
      </c>
    </row>
    <row r="829" spans="1:14" x14ac:dyDescent="0.25">
      <c r="A829" s="19" t="s">
        <v>1656</v>
      </c>
      <c r="B829" s="19" t="s">
        <v>1657</v>
      </c>
      <c r="C829" s="19" t="s">
        <v>2</v>
      </c>
      <c r="D829" s="19" t="s">
        <v>21</v>
      </c>
      <c r="E829" s="19" t="s">
        <v>22</v>
      </c>
      <c r="F829" s="19" t="s">
        <v>5</v>
      </c>
      <c r="G829" s="19" t="s">
        <v>14</v>
      </c>
      <c r="H829" s="19">
        <v>37</v>
      </c>
      <c r="I829" s="20">
        <v>40657</v>
      </c>
      <c r="J829" s="21">
        <v>131183</v>
      </c>
      <c r="K829" s="22">
        <v>0.14000000000000001</v>
      </c>
      <c r="L829" s="19" t="s">
        <v>15</v>
      </c>
      <c r="M829" s="19" t="s">
        <v>61</v>
      </c>
      <c r="N829" s="20">
        <v>42445</v>
      </c>
    </row>
    <row r="830" spans="1:14" x14ac:dyDescent="0.25">
      <c r="A830" s="15" t="s">
        <v>935</v>
      </c>
      <c r="B830" s="15" t="s">
        <v>1658</v>
      </c>
      <c r="C830" s="15" t="s">
        <v>11</v>
      </c>
      <c r="D830" s="15" t="s">
        <v>3</v>
      </c>
      <c r="E830" s="15" t="s">
        <v>12</v>
      </c>
      <c r="F830" s="15" t="s">
        <v>5</v>
      </c>
      <c r="G830" s="15" t="s">
        <v>14</v>
      </c>
      <c r="H830" s="15">
        <v>45</v>
      </c>
      <c r="I830" s="16">
        <v>37445</v>
      </c>
      <c r="J830" s="17">
        <v>92655</v>
      </c>
      <c r="K830" s="18">
        <v>0</v>
      </c>
      <c r="L830" s="15" t="s">
        <v>15</v>
      </c>
      <c r="M830" s="15" t="s">
        <v>121</v>
      </c>
      <c r="N830" s="16" t="s">
        <v>17</v>
      </c>
    </row>
    <row r="831" spans="1:14" x14ac:dyDescent="0.25">
      <c r="A831" s="19" t="s">
        <v>1496</v>
      </c>
      <c r="B831" s="19" t="s">
        <v>1659</v>
      </c>
      <c r="C831" s="19" t="s">
        <v>2</v>
      </c>
      <c r="D831" s="19" t="s">
        <v>35</v>
      </c>
      <c r="E831" s="19" t="s">
        <v>12</v>
      </c>
      <c r="F831" s="19" t="s">
        <v>5</v>
      </c>
      <c r="G831" s="19" t="s">
        <v>72</v>
      </c>
      <c r="H831" s="19">
        <v>49</v>
      </c>
      <c r="I831" s="20">
        <v>35157</v>
      </c>
      <c r="J831" s="21">
        <v>157057</v>
      </c>
      <c r="K831" s="22">
        <v>0.12</v>
      </c>
      <c r="L831" s="19" t="s">
        <v>7</v>
      </c>
      <c r="M831" s="19" t="s">
        <v>43</v>
      </c>
      <c r="N831" s="20" t="s">
        <v>17</v>
      </c>
    </row>
    <row r="832" spans="1:14" x14ac:dyDescent="0.25">
      <c r="A832" s="15" t="s">
        <v>1660</v>
      </c>
      <c r="B832" s="15" t="s">
        <v>1661</v>
      </c>
      <c r="C832" s="15" t="s">
        <v>118</v>
      </c>
      <c r="D832" s="15" t="s">
        <v>3</v>
      </c>
      <c r="E832" s="15" t="s">
        <v>22</v>
      </c>
      <c r="F832" s="15" t="s">
        <v>5</v>
      </c>
      <c r="G832" s="15" t="s">
        <v>23</v>
      </c>
      <c r="H832" s="15">
        <v>61</v>
      </c>
      <c r="I832" s="16">
        <v>38392</v>
      </c>
      <c r="J832" s="17">
        <v>64462</v>
      </c>
      <c r="K832" s="18">
        <v>0</v>
      </c>
      <c r="L832" s="15" t="s">
        <v>7</v>
      </c>
      <c r="M832" s="15" t="s">
        <v>24</v>
      </c>
      <c r="N832" s="16" t="s">
        <v>17</v>
      </c>
    </row>
    <row r="833" spans="1:14" x14ac:dyDescent="0.25">
      <c r="A833" s="19" t="s">
        <v>1662</v>
      </c>
      <c r="B833" s="19" t="s">
        <v>1663</v>
      </c>
      <c r="C833" s="19" t="s">
        <v>96</v>
      </c>
      <c r="D833" s="19" t="s">
        <v>56</v>
      </c>
      <c r="E833" s="19" t="s">
        <v>36</v>
      </c>
      <c r="F833" s="19" t="s">
        <v>5</v>
      </c>
      <c r="G833" s="19" t="s">
        <v>23</v>
      </c>
      <c r="H833" s="19">
        <v>41</v>
      </c>
      <c r="I833" s="20">
        <v>38632</v>
      </c>
      <c r="J833" s="21">
        <v>79352</v>
      </c>
      <c r="K833" s="22">
        <v>0</v>
      </c>
      <c r="L833" s="19" t="s">
        <v>7</v>
      </c>
      <c r="M833" s="19" t="s">
        <v>8</v>
      </c>
      <c r="N833" s="20" t="s">
        <v>17</v>
      </c>
    </row>
    <row r="834" spans="1:14" x14ac:dyDescent="0.25">
      <c r="A834" s="15" t="s">
        <v>1664</v>
      </c>
      <c r="B834" s="15" t="s">
        <v>1665</v>
      </c>
      <c r="C834" s="15" t="s">
        <v>2</v>
      </c>
      <c r="D834" s="15" t="s">
        <v>67</v>
      </c>
      <c r="E834" s="15" t="s">
        <v>22</v>
      </c>
      <c r="F834" s="15" t="s">
        <v>5</v>
      </c>
      <c r="G834" s="15" t="s">
        <v>23</v>
      </c>
      <c r="H834" s="15">
        <v>55</v>
      </c>
      <c r="I834" s="16">
        <v>36977</v>
      </c>
      <c r="J834" s="17">
        <v>157812</v>
      </c>
      <c r="K834" s="18">
        <v>0.11</v>
      </c>
      <c r="L834" s="15" t="s">
        <v>7</v>
      </c>
      <c r="M834" s="15" t="s">
        <v>43</v>
      </c>
      <c r="N834" s="16" t="s">
        <v>17</v>
      </c>
    </row>
    <row r="835" spans="1:14" x14ac:dyDescent="0.25">
      <c r="A835" s="19" t="s">
        <v>1666</v>
      </c>
      <c r="B835" s="19" t="s">
        <v>1667</v>
      </c>
      <c r="C835" s="19" t="s">
        <v>96</v>
      </c>
      <c r="D835" s="19" t="s">
        <v>56</v>
      </c>
      <c r="E835" s="19" t="s">
        <v>36</v>
      </c>
      <c r="F835" s="19" t="s">
        <v>13</v>
      </c>
      <c r="G835" s="19" t="s">
        <v>23</v>
      </c>
      <c r="H835" s="19">
        <v>27</v>
      </c>
      <c r="I835" s="20">
        <v>43354</v>
      </c>
      <c r="J835" s="21">
        <v>80745</v>
      </c>
      <c r="K835" s="22">
        <v>0</v>
      </c>
      <c r="L835" s="19" t="s">
        <v>7</v>
      </c>
      <c r="M835" s="19" t="s">
        <v>24</v>
      </c>
      <c r="N835" s="20" t="s">
        <v>17</v>
      </c>
    </row>
    <row r="836" spans="1:14" x14ac:dyDescent="0.25">
      <c r="A836" s="15" t="s">
        <v>1668</v>
      </c>
      <c r="B836" s="15" t="s">
        <v>1669</v>
      </c>
      <c r="C836" s="15" t="s">
        <v>286</v>
      </c>
      <c r="D836" s="15" t="s">
        <v>3</v>
      </c>
      <c r="E836" s="15" t="s">
        <v>12</v>
      </c>
      <c r="F836" s="15" t="s">
        <v>5</v>
      </c>
      <c r="G836" s="15" t="s">
        <v>23</v>
      </c>
      <c r="H836" s="15">
        <v>57</v>
      </c>
      <c r="I836" s="16">
        <v>35113</v>
      </c>
      <c r="J836" s="17">
        <v>75354</v>
      </c>
      <c r="K836" s="18">
        <v>0</v>
      </c>
      <c r="L836" s="15" t="s">
        <v>7</v>
      </c>
      <c r="M836" s="15" t="s">
        <v>47</v>
      </c>
      <c r="N836" s="16">
        <v>35413</v>
      </c>
    </row>
    <row r="837" spans="1:14" x14ac:dyDescent="0.25">
      <c r="A837" s="19" t="s">
        <v>1670</v>
      </c>
      <c r="B837" s="19" t="s">
        <v>1671</v>
      </c>
      <c r="C837" s="19" t="s">
        <v>101</v>
      </c>
      <c r="D837" s="19" t="s">
        <v>56</v>
      </c>
      <c r="E837" s="19" t="s">
        <v>4</v>
      </c>
      <c r="F837" s="19" t="s">
        <v>13</v>
      </c>
      <c r="G837" s="19" t="s">
        <v>72</v>
      </c>
      <c r="H837" s="19">
        <v>56</v>
      </c>
      <c r="I837" s="20">
        <v>43363</v>
      </c>
      <c r="J837" s="21">
        <v>78938</v>
      </c>
      <c r="K837" s="22">
        <v>0.14000000000000001</v>
      </c>
      <c r="L837" s="19" t="s">
        <v>7</v>
      </c>
      <c r="M837" s="19" t="s">
        <v>31</v>
      </c>
      <c r="N837" s="20" t="s">
        <v>17</v>
      </c>
    </row>
    <row r="838" spans="1:14" x14ac:dyDescent="0.25">
      <c r="A838" s="15" t="s">
        <v>1672</v>
      </c>
      <c r="B838" s="15" t="s">
        <v>1673</v>
      </c>
      <c r="C838" s="15" t="s">
        <v>168</v>
      </c>
      <c r="D838" s="15" t="s">
        <v>56</v>
      </c>
      <c r="E838" s="15" t="s">
        <v>36</v>
      </c>
      <c r="F838" s="15" t="s">
        <v>13</v>
      </c>
      <c r="G838" s="15" t="s">
        <v>72</v>
      </c>
      <c r="H838" s="15">
        <v>59</v>
      </c>
      <c r="I838" s="16">
        <v>39701</v>
      </c>
      <c r="J838" s="17">
        <v>96313</v>
      </c>
      <c r="K838" s="18">
        <v>0</v>
      </c>
      <c r="L838" s="15" t="s">
        <v>7</v>
      </c>
      <c r="M838" s="15" t="s">
        <v>47</v>
      </c>
      <c r="N838" s="16" t="s">
        <v>17</v>
      </c>
    </row>
    <row r="839" spans="1:14" x14ac:dyDescent="0.25">
      <c r="A839" s="19" t="s">
        <v>1674</v>
      </c>
      <c r="B839" s="19" t="s">
        <v>1675</v>
      </c>
      <c r="C839" s="19" t="s">
        <v>20</v>
      </c>
      <c r="D839" s="19" t="s">
        <v>56</v>
      </c>
      <c r="E839" s="19" t="s">
        <v>22</v>
      </c>
      <c r="F839" s="19" t="s">
        <v>13</v>
      </c>
      <c r="G839" s="19" t="s">
        <v>23</v>
      </c>
      <c r="H839" s="19">
        <v>45</v>
      </c>
      <c r="I839" s="20">
        <v>40511</v>
      </c>
      <c r="J839" s="21">
        <v>153767</v>
      </c>
      <c r="K839" s="22">
        <v>0.27</v>
      </c>
      <c r="L839" s="19" t="s">
        <v>7</v>
      </c>
      <c r="M839" s="19" t="s">
        <v>31</v>
      </c>
      <c r="N839" s="20" t="s">
        <v>17</v>
      </c>
    </row>
    <row r="840" spans="1:14" x14ac:dyDescent="0.25">
      <c r="A840" s="15" t="s">
        <v>1331</v>
      </c>
      <c r="B840" s="15" t="s">
        <v>1676</v>
      </c>
      <c r="C840" s="15" t="s">
        <v>39</v>
      </c>
      <c r="D840" s="15" t="s">
        <v>67</v>
      </c>
      <c r="E840" s="15" t="s">
        <v>4</v>
      </c>
      <c r="F840" s="15" t="s">
        <v>5</v>
      </c>
      <c r="G840" s="15" t="s">
        <v>6</v>
      </c>
      <c r="H840" s="15">
        <v>42</v>
      </c>
      <c r="I840" s="16">
        <v>42266</v>
      </c>
      <c r="J840" s="17">
        <v>103423</v>
      </c>
      <c r="K840" s="18">
        <v>0.06</v>
      </c>
      <c r="L840" s="15" t="s">
        <v>7</v>
      </c>
      <c r="M840" s="15" t="s">
        <v>75</v>
      </c>
      <c r="N840" s="16" t="s">
        <v>17</v>
      </c>
    </row>
    <row r="841" spans="1:14" x14ac:dyDescent="0.25">
      <c r="A841" s="19" t="s">
        <v>1677</v>
      </c>
      <c r="B841" s="19" t="s">
        <v>1678</v>
      </c>
      <c r="C841" s="19" t="s">
        <v>55</v>
      </c>
      <c r="D841" s="19" t="s">
        <v>56</v>
      </c>
      <c r="E841" s="19" t="s">
        <v>36</v>
      </c>
      <c r="F841" s="19" t="s">
        <v>5</v>
      </c>
      <c r="G841" s="19" t="s">
        <v>14</v>
      </c>
      <c r="H841" s="19">
        <v>25</v>
      </c>
      <c r="I841" s="20">
        <v>44370</v>
      </c>
      <c r="J841" s="21">
        <v>86464</v>
      </c>
      <c r="K841" s="22">
        <v>0</v>
      </c>
      <c r="L841" s="19" t="s">
        <v>15</v>
      </c>
      <c r="M841" s="19" t="s">
        <v>61</v>
      </c>
      <c r="N841" s="20" t="s">
        <v>17</v>
      </c>
    </row>
    <row r="842" spans="1:14" x14ac:dyDescent="0.25">
      <c r="A842" s="15" t="s">
        <v>1679</v>
      </c>
      <c r="B842" s="15" t="s">
        <v>1680</v>
      </c>
      <c r="C842" s="15" t="s">
        <v>55</v>
      </c>
      <c r="D842" s="15" t="s">
        <v>56</v>
      </c>
      <c r="E842" s="15" t="s">
        <v>36</v>
      </c>
      <c r="F842" s="15" t="s">
        <v>5</v>
      </c>
      <c r="G842" s="15" t="s">
        <v>72</v>
      </c>
      <c r="H842" s="15">
        <v>29</v>
      </c>
      <c r="I842" s="16">
        <v>43114</v>
      </c>
      <c r="J842" s="17">
        <v>80516</v>
      </c>
      <c r="K842" s="18">
        <v>0</v>
      </c>
      <c r="L842" s="15" t="s">
        <v>80</v>
      </c>
      <c r="M842" s="15" t="s">
        <v>205</v>
      </c>
      <c r="N842" s="16" t="s">
        <v>17</v>
      </c>
    </row>
    <row r="843" spans="1:14" x14ac:dyDescent="0.25">
      <c r="A843" s="19" t="s">
        <v>1681</v>
      </c>
      <c r="B843" s="19" t="s">
        <v>1682</v>
      </c>
      <c r="C843" s="19" t="s">
        <v>39</v>
      </c>
      <c r="D843" s="19" t="s">
        <v>52</v>
      </c>
      <c r="E843" s="19" t="s">
        <v>22</v>
      </c>
      <c r="F843" s="19" t="s">
        <v>5</v>
      </c>
      <c r="G843" s="19" t="s">
        <v>6</v>
      </c>
      <c r="H843" s="19">
        <v>33</v>
      </c>
      <c r="I843" s="20">
        <v>41507</v>
      </c>
      <c r="J843" s="21">
        <v>105390</v>
      </c>
      <c r="K843" s="22">
        <v>0.06</v>
      </c>
      <c r="L843" s="19" t="s">
        <v>7</v>
      </c>
      <c r="M843" s="19" t="s">
        <v>75</v>
      </c>
      <c r="N843" s="20" t="s">
        <v>17</v>
      </c>
    </row>
    <row r="844" spans="1:14" x14ac:dyDescent="0.25">
      <c r="A844" s="15" t="s">
        <v>1683</v>
      </c>
      <c r="B844" s="15" t="s">
        <v>1684</v>
      </c>
      <c r="C844" s="15" t="s">
        <v>194</v>
      </c>
      <c r="D844" s="15" t="s">
        <v>3</v>
      </c>
      <c r="E844" s="15" t="s">
        <v>12</v>
      </c>
      <c r="F844" s="15" t="s">
        <v>5</v>
      </c>
      <c r="G844" s="15" t="s">
        <v>14</v>
      </c>
      <c r="H844" s="15">
        <v>50</v>
      </c>
      <c r="I844" s="16">
        <v>44445</v>
      </c>
      <c r="J844" s="17">
        <v>83418</v>
      </c>
      <c r="K844" s="18">
        <v>0</v>
      </c>
      <c r="L844" s="15" t="s">
        <v>15</v>
      </c>
      <c r="M844" s="15" t="s">
        <v>61</v>
      </c>
      <c r="N844" s="16" t="s">
        <v>17</v>
      </c>
    </row>
    <row r="845" spans="1:14" x14ac:dyDescent="0.25">
      <c r="A845" s="19" t="s">
        <v>1685</v>
      </c>
      <c r="B845" s="19" t="s">
        <v>1686</v>
      </c>
      <c r="C845" s="19" t="s">
        <v>359</v>
      </c>
      <c r="D845" s="19" t="s">
        <v>3</v>
      </c>
      <c r="E845" s="19" t="s">
        <v>22</v>
      </c>
      <c r="F845" s="19" t="s">
        <v>5</v>
      </c>
      <c r="G845" s="19" t="s">
        <v>23</v>
      </c>
      <c r="H845" s="19">
        <v>45</v>
      </c>
      <c r="I845" s="20">
        <v>43042</v>
      </c>
      <c r="J845" s="21">
        <v>66660</v>
      </c>
      <c r="K845" s="22">
        <v>0</v>
      </c>
      <c r="L845" s="19" t="s">
        <v>7</v>
      </c>
      <c r="M845" s="19" t="s">
        <v>47</v>
      </c>
      <c r="N845" s="20" t="s">
        <v>17</v>
      </c>
    </row>
    <row r="846" spans="1:14" x14ac:dyDescent="0.25">
      <c r="A846" s="15" t="s">
        <v>1257</v>
      </c>
      <c r="B846" s="15" t="s">
        <v>1687</v>
      </c>
      <c r="C846" s="15" t="s">
        <v>39</v>
      </c>
      <c r="D846" s="15" t="s">
        <v>52</v>
      </c>
      <c r="E846" s="15" t="s">
        <v>22</v>
      </c>
      <c r="F846" s="15" t="s">
        <v>13</v>
      </c>
      <c r="G846" s="15" t="s">
        <v>72</v>
      </c>
      <c r="H846" s="15">
        <v>59</v>
      </c>
      <c r="I846" s="16">
        <v>42165</v>
      </c>
      <c r="J846" s="17">
        <v>101985</v>
      </c>
      <c r="K846" s="18">
        <v>7.0000000000000007E-2</v>
      </c>
      <c r="L846" s="15" t="s">
        <v>7</v>
      </c>
      <c r="M846" s="15" t="s">
        <v>43</v>
      </c>
      <c r="N846" s="16" t="s">
        <v>17</v>
      </c>
    </row>
    <row r="847" spans="1:14" x14ac:dyDescent="0.25">
      <c r="A847" s="19" t="s">
        <v>1688</v>
      </c>
      <c r="B847" s="19" t="s">
        <v>1689</v>
      </c>
      <c r="C847" s="19" t="s">
        <v>66</v>
      </c>
      <c r="D847" s="19" t="s">
        <v>21</v>
      </c>
      <c r="E847" s="19" t="s">
        <v>36</v>
      </c>
      <c r="F847" s="19" t="s">
        <v>13</v>
      </c>
      <c r="G847" s="19" t="s">
        <v>72</v>
      </c>
      <c r="H847" s="19">
        <v>29</v>
      </c>
      <c r="I847" s="20">
        <v>43439</v>
      </c>
      <c r="J847" s="21">
        <v>199504</v>
      </c>
      <c r="K847" s="22">
        <v>0.3</v>
      </c>
      <c r="L847" s="19" t="s">
        <v>7</v>
      </c>
      <c r="M847" s="19" t="s">
        <v>47</v>
      </c>
      <c r="N847" s="20" t="s">
        <v>17</v>
      </c>
    </row>
    <row r="848" spans="1:14" x14ac:dyDescent="0.25">
      <c r="A848" s="15" t="s">
        <v>1690</v>
      </c>
      <c r="B848" s="15" t="s">
        <v>1691</v>
      </c>
      <c r="C848" s="15" t="s">
        <v>2</v>
      </c>
      <c r="D848" s="15" t="s">
        <v>35</v>
      </c>
      <c r="E848" s="15" t="s">
        <v>36</v>
      </c>
      <c r="F848" s="15" t="s">
        <v>5</v>
      </c>
      <c r="G848" s="15" t="s">
        <v>72</v>
      </c>
      <c r="H848" s="15">
        <v>52</v>
      </c>
      <c r="I848" s="16">
        <v>38995</v>
      </c>
      <c r="J848" s="17">
        <v>147966</v>
      </c>
      <c r="K848" s="18">
        <v>0.11</v>
      </c>
      <c r="L848" s="15" t="s">
        <v>80</v>
      </c>
      <c r="M848" s="15" t="s">
        <v>86</v>
      </c>
      <c r="N848" s="16">
        <v>43608</v>
      </c>
    </row>
    <row r="849" spans="1:14" x14ac:dyDescent="0.25">
      <c r="A849" s="19" t="s">
        <v>271</v>
      </c>
      <c r="B849" s="19" t="s">
        <v>1692</v>
      </c>
      <c r="C849" s="19" t="s">
        <v>171</v>
      </c>
      <c r="D849" s="19" t="s">
        <v>52</v>
      </c>
      <c r="E849" s="19" t="s">
        <v>22</v>
      </c>
      <c r="F849" s="19" t="s">
        <v>13</v>
      </c>
      <c r="G849" s="19" t="s">
        <v>14</v>
      </c>
      <c r="H849" s="19">
        <v>58</v>
      </c>
      <c r="I849" s="20">
        <v>41810</v>
      </c>
      <c r="J849" s="21">
        <v>41728</v>
      </c>
      <c r="K849" s="22">
        <v>0</v>
      </c>
      <c r="L849" s="19" t="s">
        <v>15</v>
      </c>
      <c r="M849" s="19" t="s">
        <v>16</v>
      </c>
      <c r="N849" s="20" t="s">
        <v>17</v>
      </c>
    </row>
    <row r="850" spans="1:14" x14ac:dyDescent="0.25">
      <c r="A850" s="15" t="s">
        <v>1440</v>
      </c>
      <c r="B850" s="15" t="s">
        <v>1693</v>
      </c>
      <c r="C850" s="15" t="s">
        <v>30</v>
      </c>
      <c r="D850" s="15" t="s">
        <v>46</v>
      </c>
      <c r="E850" s="15" t="s">
        <v>22</v>
      </c>
      <c r="F850" s="15" t="s">
        <v>13</v>
      </c>
      <c r="G850" s="15" t="s">
        <v>72</v>
      </c>
      <c r="H850" s="15">
        <v>62</v>
      </c>
      <c r="I850" s="16">
        <v>40591</v>
      </c>
      <c r="J850" s="17">
        <v>94422</v>
      </c>
      <c r="K850" s="18">
        <v>0</v>
      </c>
      <c r="L850" s="15" t="s">
        <v>7</v>
      </c>
      <c r="M850" s="15" t="s">
        <v>31</v>
      </c>
      <c r="N850" s="16" t="s">
        <v>17</v>
      </c>
    </row>
    <row r="851" spans="1:14" x14ac:dyDescent="0.25">
      <c r="A851" s="19" t="s">
        <v>1694</v>
      </c>
      <c r="B851" s="19" t="s">
        <v>1695</v>
      </c>
      <c r="C851" s="19" t="s">
        <v>20</v>
      </c>
      <c r="D851" s="19" t="s">
        <v>35</v>
      </c>
      <c r="E851" s="19" t="s">
        <v>36</v>
      </c>
      <c r="F851" s="19" t="s">
        <v>13</v>
      </c>
      <c r="G851" s="19" t="s">
        <v>14</v>
      </c>
      <c r="H851" s="19">
        <v>31</v>
      </c>
      <c r="I851" s="20">
        <v>42184</v>
      </c>
      <c r="J851" s="21">
        <v>191026</v>
      </c>
      <c r="K851" s="22">
        <v>0.16</v>
      </c>
      <c r="L851" s="19" t="s">
        <v>7</v>
      </c>
      <c r="M851" s="19" t="s">
        <v>75</v>
      </c>
      <c r="N851" s="20" t="s">
        <v>17</v>
      </c>
    </row>
    <row r="852" spans="1:14" x14ac:dyDescent="0.25">
      <c r="A852" s="15" t="s">
        <v>1696</v>
      </c>
      <c r="B852" s="15" t="s">
        <v>1697</v>
      </c>
      <c r="C852" s="15" t="s">
        <v>66</v>
      </c>
      <c r="D852" s="15" t="s">
        <v>3</v>
      </c>
      <c r="E852" s="15" t="s">
        <v>4</v>
      </c>
      <c r="F852" s="15" t="s">
        <v>13</v>
      </c>
      <c r="G852" s="15" t="s">
        <v>72</v>
      </c>
      <c r="H852" s="15">
        <v>42</v>
      </c>
      <c r="I852" s="16">
        <v>40511</v>
      </c>
      <c r="J852" s="17">
        <v>186725</v>
      </c>
      <c r="K852" s="18">
        <v>0.32</v>
      </c>
      <c r="L852" s="15" t="s">
        <v>80</v>
      </c>
      <c r="M852" s="15" t="s">
        <v>81</v>
      </c>
      <c r="N852" s="16" t="s">
        <v>17</v>
      </c>
    </row>
    <row r="853" spans="1:14" x14ac:dyDescent="0.25">
      <c r="A853" s="19" t="s">
        <v>1698</v>
      </c>
      <c r="B853" s="19" t="s">
        <v>1699</v>
      </c>
      <c r="C853" s="19" t="s">
        <v>171</v>
      </c>
      <c r="D853" s="19" t="s">
        <v>52</v>
      </c>
      <c r="E853" s="19" t="s">
        <v>4</v>
      </c>
      <c r="F853" s="19" t="s">
        <v>5</v>
      </c>
      <c r="G853" s="19" t="s">
        <v>23</v>
      </c>
      <c r="H853" s="19">
        <v>56</v>
      </c>
      <c r="I853" s="20">
        <v>40045</v>
      </c>
      <c r="J853" s="21">
        <v>52800</v>
      </c>
      <c r="K853" s="22">
        <v>0</v>
      </c>
      <c r="L853" s="19" t="s">
        <v>7</v>
      </c>
      <c r="M853" s="19" t="s">
        <v>31</v>
      </c>
      <c r="N853" s="20" t="s">
        <v>17</v>
      </c>
    </row>
    <row r="854" spans="1:14" x14ac:dyDescent="0.25">
      <c r="A854" s="15" t="s">
        <v>1700</v>
      </c>
      <c r="B854" s="15" t="s">
        <v>1701</v>
      </c>
      <c r="C854" s="15" t="s">
        <v>168</v>
      </c>
      <c r="D854" s="15" t="s">
        <v>56</v>
      </c>
      <c r="E854" s="15" t="s">
        <v>22</v>
      </c>
      <c r="F854" s="15" t="s">
        <v>13</v>
      </c>
      <c r="G854" s="15" t="s">
        <v>23</v>
      </c>
      <c r="H854" s="15">
        <v>54</v>
      </c>
      <c r="I854" s="16">
        <v>40517</v>
      </c>
      <c r="J854" s="17">
        <v>113982</v>
      </c>
      <c r="K854" s="18">
        <v>0</v>
      </c>
      <c r="L854" s="15" t="s">
        <v>7</v>
      </c>
      <c r="M854" s="15" t="s">
        <v>8</v>
      </c>
      <c r="N854" s="16" t="s">
        <v>17</v>
      </c>
    </row>
    <row r="855" spans="1:14" x14ac:dyDescent="0.25">
      <c r="A855" s="19" t="s">
        <v>1702</v>
      </c>
      <c r="B855" s="19" t="s">
        <v>1703</v>
      </c>
      <c r="C855" s="19" t="s">
        <v>34</v>
      </c>
      <c r="D855" s="19" t="s">
        <v>35</v>
      </c>
      <c r="E855" s="19" t="s">
        <v>4</v>
      </c>
      <c r="F855" s="19" t="s">
        <v>5</v>
      </c>
      <c r="G855" s="19" t="s">
        <v>14</v>
      </c>
      <c r="H855" s="19">
        <v>54</v>
      </c>
      <c r="I855" s="20">
        <v>44271</v>
      </c>
      <c r="J855" s="21">
        <v>56239</v>
      </c>
      <c r="K855" s="22">
        <v>0</v>
      </c>
      <c r="L855" s="19" t="s">
        <v>15</v>
      </c>
      <c r="M855" s="19" t="s">
        <v>16</v>
      </c>
      <c r="N855" s="20" t="s">
        <v>17</v>
      </c>
    </row>
    <row r="856" spans="1:14" x14ac:dyDescent="0.25">
      <c r="A856" s="15" t="s">
        <v>405</v>
      </c>
      <c r="B856" s="15" t="s">
        <v>1704</v>
      </c>
      <c r="C856" s="15" t="s">
        <v>42</v>
      </c>
      <c r="D856" s="15" t="s">
        <v>35</v>
      </c>
      <c r="E856" s="15" t="s">
        <v>12</v>
      </c>
      <c r="F856" s="15" t="s">
        <v>13</v>
      </c>
      <c r="G856" s="15" t="s">
        <v>72</v>
      </c>
      <c r="H856" s="15">
        <v>26</v>
      </c>
      <c r="I856" s="16">
        <v>44257</v>
      </c>
      <c r="J856" s="17">
        <v>44732</v>
      </c>
      <c r="K856" s="18">
        <v>0</v>
      </c>
      <c r="L856" s="15" t="s">
        <v>80</v>
      </c>
      <c r="M856" s="15" t="s">
        <v>86</v>
      </c>
      <c r="N856" s="16" t="s">
        <v>17</v>
      </c>
    </row>
    <row r="857" spans="1:14" x14ac:dyDescent="0.25">
      <c r="A857" s="19" t="s">
        <v>1705</v>
      </c>
      <c r="B857" s="19" t="s">
        <v>1706</v>
      </c>
      <c r="C857" s="19" t="s">
        <v>20</v>
      </c>
      <c r="D857" s="19" t="s">
        <v>67</v>
      </c>
      <c r="E857" s="19" t="s">
        <v>36</v>
      </c>
      <c r="F857" s="19" t="s">
        <v>13</v>
      </c>
      <c r="G857" s="19" t="s">
        <v>14</v>
      </c>
      <c r="H857" s="19">
        <v>49</v>
      </c>
      <c r="I857" s="20">
        <v>41816</v>
      </c>
      <c r="J857" s="21">
        <v>153961</v>
      </c>
      <c r="K857" s="22">
        <v>0.25</v>
      </c>
      <c r="L857" s="19" t="s">
        <v>15</v>
      </c>
      <c r="M857" s="19" t="s">
        <v>61</v>
      </c>
      <c r="N857" s="20" t="s">
        <v>17</v>
      </c>
    </row>
    <row r="858" spans="1:14" x14ac:dyDescent="0.25">
      <c r="A858" s="15" t="s">
        <v>1195</v>
      </c>
      <c r="B858" s="15" t="s">
        <v>1707</v>
      </c>
      <c r="C858" s="15" t="s">
        <v>235</v>
      </c>
      <c r="D858" s="15" t="s">
        <v>3</v>
      </c>
      <c r="E858" s="15" t="s">
        <v>22</v>
      </c>
      <c r="F858" s="15" t="s">
        <v>5</v>
      </c>
      <c r="G858" s="15" t="s">
        <v>14</v>
      </c>
      <c r="H858" s="15">
        <v>45</v>
      </c>
      <c r="I858" s="16">
        <v>39069</v>
      </c>
      <c r="J858" s="17">
        <v>68337</v>
      </c>
      <c r="K858" s="18">
        <v>0</v>
      </c>
      <c r="L858" s="15" t="s">
        <v>15</v>
      </c>
      <c r="M858" s="15" t="s">
        <v>16</v>
      </c>
      <c r="N858" s="16" t="s">
        <v>17</v>
      </c>
    </row>
    <row r="859" spans="1:14" x14ac:dyDescent="0.25">
      <c r="A859" s="19" t="s">
        <v>1708</v>
      </c>
      <c r="B859" s="19" t="s">
        <v>1709</v>
      </c>
      <c r="C859" s="19" t="s">
        <v>2</v>
      </c>
      <c r="D859" s="19" t="s">
        <v>52</v>
      </c>
      <c r="E859" s="19" t="s">
        <v>36</v>
      </c>
      <c r="F859" s="19" t="s">
        <v>13</v>
      </c>
      <c r="G859" s="19" t="s">
        <v>14</v>
      </c>
      <c r="H859" s="19">
        <v>45</v>
      </c>
      <c r="I859" s="20">
        <v>40305</v>
      </c>
      <c r="J859" s="21">
        <v>145093</v>
      </c>
      <c r="K859" s="22">
        <v>0.12</v>
      </c>
      <c r="L859" s="19" t="s">
        <v>7</v>
      </c>
      <c r="M859" s="19" t="s">
        <v>24</v>
      </c>
      <c r="N859" s="20" t="s">
        <v>17</v>
      </c>
    </row>
    <row r="860" spans="1:14" x14ac:dyDescent="0.25">
      <c r="A860" s="15" t="s">
        <v>1710</v>
      </c>
      <c r="B860" s="15" t="s">
        <v>1711</v>
      </c>
      <c r="C860" s="15" t="s">
        <v>429</v>
      </c>
      <c r="D860" s="15" t="s">
        <v>3</v>
      </c>
      <c r="E860" s="15" t="s">
        <v>22</v>
      </c>
      <c r="F860" s="15" t="s">
        <v>5</v>
      </c>
      <c r="G860" s="15" t="s">
        <v>23</v>
      </c>
      <c r="H860" s="15">
        <v>26</v>
      </c>
      <c r="I860" s="16">
        <v>44266</v>
      </c>
      <c r="J860" s="17">
        <v>74170</v>
      </c>
      <c r="K860" s="18">
        <v>0</v>
      </c>
      <c r="L860" s="15" t="s">
        <v>7</v>
      </c>
      <c r="M860" s="15" t="s">
        <v>47</v>
      </c>
      <c r="N860" s="16" t="s">
        <v>17</v>
      </c>
    </row>
    <row r="861" spans="1:14" x14ac:dyDescent="0.25">
      <c r="A861" s="19" t="s">
        <v>1712</v>
      </c>
      <c r="B861" s="19" t="s">
        <v>1713</v>
      </c>
      <c r="C861" s="19" t="s">
        <v>162</v>
      </c>
      <c r="D861" s="19" t="s">
        <v>56</v>
      </c>
      <c r="E861" s="19" t="s">
        <v>4</v>
      </c>
      <c r="F861" s="19" t="s">
        <v>13</v>
      </c>
      <c r="G861" s="19" t="s">
        <v>23</v>
      </c>
      <c r="H861" s="19">
        <v>59</v>
      </c>
      <c r="I861" s="20">
        <v>35153</v>
      </c>
      <c r="J861" s="21">
        <v>62605</v>
      </c>
      <c r="K861" s="22">
        <v>0</v>
      </c>
      <c r="L861" s="19" t="s">
        <v>7</v>
      </c>
      <c r="M861" s="19" t="s">
        <v>47</v>
      </c>
      <c r="N861" s="20" t="s">
        <v>17</v>
      </c>
    </row>
    <row r="862" spans="1:14" x14ac:dyDescent="0.25">
      <c r="A862" s="15" t="s">
        <v>1714</v>
      </c>
      <c r="B862" s="15" t="s">
        <v>1715</v>
      </c>
      <c r="C862" s="15" t="s">
        <v>39</v>
      </c>
      <c r="D862" s="15" t="s">
        <v>3</v>
      </c>
      <c r="E862" s="15" t="s">
        <v>22</v>
      </c>
      <c r="F862" s="15" t="s">
        <v>5</v>
      </c>
      <c r="G862" s="15" t="s">
        <v>23</v>
      </c>
      <c r="H862" s="15">
        <v>51</v>
      </c>
      <c r="I862" s="16">
        <v>43903</v>
      </c>
      <c r="J862" s="17">
        <v>107195</v>
      </c>
      <c r="K862" s="18">
        <v>0.09</v>
      </c>
      <c r="L862" s="15" t="s">
        <v>7</v>
      </c>
      <c r="M862" s="15" t="s">
        <v>47</v>
      </c>
      <c r="N862" s="16" t="s">
        <v>17</v>
      </c>
    </row>
    <row r="863" spans="1:14" x14ac:dyDescent="0.25">
      <c r="A863" s="19" t="s">
        <v>1629</v>
      </c>
      <c r="B863" s="19" t="s">
        <v>1716</v>
      </c>
      <c r="C863" s="19" t="s">
        <v>2</v>
      </c>
      <c r="D863" s="19" t="s">
        <v>67</v>
      </c>
      <c r="E863" s="19" t="s">
        <v>22</v>
      </c>
      <c r="F863" s="19" t="s">
        <v>13</v>
      </c>
      <c r="G863" s="19" t="s">
        <v>23</v>
      </c>
      <c r="H863" s="19">
        <v>45</v>
      </c>
      <c r="I863" s="20">
        <v>43111</v>
      </c>
      <c r="J863" s="21">
        <v>127422</v>
      </c>
      <c r="K863" s="22">
        <v>0.15</v>
      </c>
      <c r="L863" s="19" t="s">
        <v>7</v>
      </c>
      <c r="M863" s="19" t="s">
        <v>75</v>
      </c>
      <c r="N863" s="20" t="s">
        <v>17</v>
      </c>
    </row>
    <row r="864" spans="1:14" x14ac:dyDescent="0.25">
      <c r="A864" s="15" t="s">
        <v>1717</v>
      </c>
      <c r="B864" s="15" t="s">
        <v>1718</v>
      </c>
      <c r="C864" s="15" t="s">
        <v>20</v>
      </c>
      <c r="D864" s="15" t="s">
        <v>46</v>
      </c>
      <c r="E864" s="15" t="s">
        <v>4</v>
      </c>
      <c r="F864" s="15" t="s">
        <v>5</v>
      </c>
      <c r="G864" s="15" t="s">
        <v>23</v>
      </c>
      <c r="H864" s="15">
        <v>35</v>
      </c>
      <c r="I864" s="16">
        <v>42912</v>
      </c>
      <c r="J864" s="17">
        <v>161269</v>
      </c>
      <c r="K864" s="18">
        <v>0.27</v>
      </c>
      <c r="L864" s="15" t="s">
        <v>7</v>
      </c>
      <c r="M864" s="15" t="s">
        <v>43</v>
      </c>
      <c r="N864" s="16" t="s">
        <v>17</v>
      </c>
    </row>
    <row r="865" spans="1:14" x14ac:dyDescent="0.25">
      <c r="A865" s="19" t="s">
        <v>1719</v>
      </c>
      <c r="B865" s="19" t="s">
        <v>1720</v>
      </c>
      <c r="C865" s="19" t="s">
        <v>66</v>
      </c>
      <c r="D865" s="19" t="s">
        <v>67</v>
      </c>
      <c r="E865" s="19" t="s">
        <v>36</v>
      </c>
      <c r="F865" s="19" t="s">
        <v>5</v>
      </c>
      <c r="G865" s="19" t="s">
        <v>72</v>
      </c>
      <c r="H865" s="19">
        <v>32</v>
      </c>
      <c r="I865" s="20">
        <v>41675</v>
      </c>
      <c r="J865" s="21">
        <v>203445</v>
      </c>
      <c r="K865" s="22">
        <v>0.34</v>
      </c>
      <c r="L865" s="19" t="s">
        <v>80</v>
      </c>
      <c r="M865" s="19" t="s">
        <v>81</v>
      </c>
      <c r="N865" s="20" t="s">
        <v>17</v>
      </c>
    </row>
    <row r="866" spans="1:14" x14ac:dyDescent="0.25">
      <c r="A866" s="15" t="s">
        <v>1721</v>
      </c>
      <c r="B866" s="15" t="s">
        <v>1722</v>
      </c>
      <c r="C866" s="15" t="s">
        <v>2</v>
      </c>
      <c r="D866" s="15" t="s">
        <v>52</v>
      </c>
      <c r="E866" s="15" t="s">
        <v>4</v>
      </c>
      <c r="F866" s="15" t="s">
        <v>5</v>
      </c>
      <c r="G866" s="15" t="s">
        <v>14</v>
      </c>
      <c r="H866" s="15">
        <v>37</v>
      </c>
      <c r="I866" s="16">
        <v>40560</v>
      </c>
      <c r="J866" s="17">
        <v>131353</v>
      </c>
      <c r="K866" s="18">
        <v>0.11</v>
      </c>
      <c r="L866" s="15" t="s">
        <v>15</v>
      </c>
      <c r="M866" s="15" t="s">
        <v>61</v>
      </c>
      <c r="N866" s="16" t="s">
        <v>17</v>
      </c>
    </row>
    <row r="867" spans="1:14" x14ac:dyDescent="0.25">
      <c r="A867" s="19" t="s">
        <v>1723</v>
      </c>
      <c r="B867" s="19" t="s">
        <v>1724</v>
      </c>
      <c r="C867" s="19" t="s">
        <v>449</v>
      </c>
      <c r="D867" s="19" t="s">
        <v>3</v>
      </c>
      <c r="E867" s="19" t="s">
        <v>12</v>
      </c>
      <c r="F867" s="19" t="s">
        <v>13</v>
      </c>
      <c r="G867" s="19" t="s">
        <v>14</v>
      </c>
      <c r="H867" s="19">
        <v>45</v>
      </c>
      <c r="I867" s="20">
        <v>40253</v>
      </c>
      <c r="J867" s="21">
        <v>88182</v>
      </c>
      <c r="K867" s="22">
        <v>0</v>
      </c>
      <c r="L867" s="19" t="s">
        <v>15</v>
      </c>
      <c r="M867" s="19" t="s">
        <v>121</v>
      </c>
      <c r="N867" s="20" t="s">
        <v>17</v>
      </c>
    </row>
    <row r="868" spans="1:14" x14ac:dyDescent="0.25">
      <c r="A868" s="15" t="s">
        <v>1725</v>
      </c>
      <c r="B868" s="15" t="s">
        <v>1726</v>
      </c>
      <c r="C868" s="15" t="s">
        <v>118</v>
      </c>
      <c r="D868" s="15" t="s">
        <v>3</v>
      </c>
      <c r="E868" s="15" t="s">
        <v>22</v>
      </c>
      <c r="F868" s="15" t="s">
        <v>13</v>
      </c>
      <c r="G868" s="15" t="s">
        <v>23</v>
      </c>
      <c r="H868" s="15">
        <v>61</v>
      </c>
      <c r="I868" s="16">
        <v>43703</v>
      </c>
      <c r="J868" s="17">
        <v>75780</v>
      </c>
      <c r="K868" s="18">
        <v>0</v>
      </c>
      <c r="L868" s="15" t="s">
        <v>7</v>
      </c>
      <c r="M868" s="15" t="s">
        <v>8</v>
      </c>
      <c r="N868" s="16" t="s">
        <v>17</v>
      </c>
    </row>
    <row r="869" spans="1:14" x14ac:dyDescent="0.25">
      <c r="A869" s="19" t="s">
        <v>1727</v>
      </c>
      <c r="B869" s="19" t="s">
        <v>1728</v>
      </c>
      <c r="C869" s="19" t="s">
        <v>111</v>
      </c>
      <c r="D869" s="19" t="s">
        <v>35</v>
      </c>
      <c r="E869" s="19" t="s">
        <v>4</v>
      </c>
      <c r="F869" s="19" t="s">
        <v>5</v>
      </c>
      <c r="G869" s="19" t="s">
        <v>14</v>
      </c>
      <c r="H869" s="19">
        <v>45</v>
      </c>
      <c r="I869" s="20">
        <v>43557</v>
      </c>
      <c r="J869" s="21">
        <v>52621</v>
      </c>
      <c r="K869" s="22">
        <v>0</v>
      </c>
      <c r="L869" s="19" t="s">
        <v>15</v>
      </c>
      <c r="M869" s="19" t="s">
        <v>93</v>
      </c>
      <c r="N869" s="20" t="s">
        <v>17</v>
      </c>
    </row>
    <row r="870" spans="1:14" x14ac:dyDescent="0.25">
      <c r="A870" s="15" t="s">
        <v>1729</v>
      </c>
      <c r="B870" s="15" t="s">
        <v>1730</v>
      </c>
      <c r="C870" s="15" t="s">
        <v>101</v>
      </c>
      <c r="D870" s="15" t="s">
        <v>56</v>
      </c>
      <c r="E870" s="15" t="s">
        <v>4</v>
      </c>
      <c r="F870" s="15" t="s">
        <v>13</v>
      </c>
      <c r="G870" s="15" t="s">
        <v>14</v>
      </c>
      <c r="H870" s="15">
        <v>60</v>
      </c>
      <c r="I870" s="16">
        <v>43146</v>
      </c>
      <c r="J870" s="17">
        <v>106079</v>
      </c>
      <c r="K870" s="18">
        <v>0.14000000000000001</v>
      </c>
      <c r="L870" s="15" t="s">
        <v>7</v>
      </c>
      <c r="M870" s="15" t="s">
        <v>47</v>
      </c>
      <c r="N870" s="16">
        <v>44295</v>
      </c>
    </row>
    <row r="871" spans="1:14" x14ac:dyDescent="0.25">
      <c r="A871" s="19" t="s">
        <v>1731</v>
      </c>
      <c r="B871" s="19" t="s">
        <v>1732</v>
      </c>
      <c r="C871" s="19" t="s">
        <v>194</v>
      </c>
      <c r="D871" s="19" t="s">
        <v>3</v>
      </c>
      <c r="E871" s="19" t="s">
        <v>36</v>
      </c>
      <c r="F871" s="19" t="s">
        <v>13</v>
      </c>
      <c r="G871" s="19" t="s">
        <v>72</v>
      </c>
      <c r="H871" s="19">
        <v>30</v>
      </c>
      <c r="I871" s="20">
        <v>42777</v>
      </c>
      <c r="J871" s="21">
        <v>92058</v>
      </c>
      <c r="K871" s="22">
        <v>0</v>
      </c>
      <c r="L871" s="19" t="s">
        <v>7</v>
      </c>
      <c r="M871" s="19" t="s">
        <v>47</v>
      </c>
      <c r="N871" s="20" t="s">
        <v>17</v>
      </c>
    </row>
    <row r="872" spans="1:14" x14ac:dyDescent="0.25">
      <c r="A872" s="15" t="s">
        <v>1733</v>
      </c>
      <c r="B872" s="15" t="s">
        <v>1734</v>
      </c>
      <c r="C872" s="15" t="s">
        <v>162</v>
      </c>
      <c r="D872" s="15" t="s">
        <v>56</v>
      </c>
      <c r="E872" s="15" t="s">
        <v>12</v>
      </c>
      <c r="F872" s="15" t="s">
        <v>13</v>
      </c>
      <c r="G872" s="15" t="s">
        <v>14</v>
      </c>
      <c r="H872" s="15">
        <v>64</v>
      </c>
      <c r="I872" s="16">
        <v>43527</v>
      </c>
      <c r="J872" s="17">
        <v>67114</v>
      </c>
      <c r="K872" s="18">
        <v>0</v>
      </c>
      <c r="L872" s="15" t="s">
        <v>7</v>
      </c>
      <c r="M872" s="15" t="s">
        <v>31</v>
      </c>
      <c r="N872" s="16" t="s">
        <v>17</v>
      </c>
    </row>
    <row r="873" spans="1:14" x14ac:dyDescent="0.25">
      <c r="A873" s="19" t="s">
        <v>1735</v>
      </c>
      <c r="B873" s="19" t="s">
        <v>1736</v>
      </c>
      <c r="C873" s="19" t="s">
        <v>111</v>
      </c>
      <c r="D873" s="19" t="s">
        <v>21</v>
      </c>
      <c r="E873" s="19" t="s">
        <v>4</v>
      </c>
      <c r="F873" s="19" t="s">
        <v>5</v>
      </c>
      <c r="G873" s="19" t="s">
        <v>72</v>
      </c>
      <c r="H873" s="19">
        <v>25</v>
      </c>
      <c r="I873" s="20">
        <v>44024</v>
      </c>
      <c r="J873" s="21">
        <v>56565</v>
      </c>
      <c r="K873" s="22">
        <v>0</v>
      </c>
      <c r="L873" s="19" t="s">
        <v>80</v>
      </c>
      <c r="M873" s="19" t="s">
        <v>205</v>
      </c>
      <c r="N873" s="20" t="s">
        <v>17</v>
      </c>
    </row>
    <row r="874" spans="1:14" x14ac:dyDescent="0.25">
      <c r="A874" s="15" t="s">
        <v>1737</v>
      </c>
      <c r="B874" s="15" t="s">
        <v>1738</v>
      </c>
      <c r="C874" s="15" t="s">
        <v>151</v>
      </c>
      <c r="D874" s="15" t="s">
        <v>52</v>
      </c>
      <c r="E874" s="15" t="s">
        <v>12</v>
      </c>
      <c r="F874" s="15" t="s">
        <v>5</v>
      </c>
      <c r="G874" s="15" t="s">
        <v>23</v>
      </c>
      <c r="H874" s="15">
        <v>61</v>
      </c>
      <c r="I874" s="16">
        <v>40683</v>
      </c>
      <c r="J874" s="17">
        <v>64937</v>
      </c>
      <c r="K874" s="18">
        <v>0</v>
      </c>
      <c r="L874" s="15" t="s">
        <v>7</v>
      </c>
      <c r="M874" s="15" t="s">
        <v>31</v>
      </c>
      <c r="N874" s="16" t="s">
        <v>17</v>
      </c>
    </row>
    <row r="875" spans="1:14" x14ac:dyDescent="0.25">
      <c r="A875" s="19" t="s">
        <v>1739</v>
      </c>
      <c r="B875" s="19" t="s">
        <v>1740</v>
      </c>
      <c r="C875" s="19" t="s">
        <v>39</v>
      </c>
      <c r="D875" s="19" t="s">
        <v>67</v>
      </c>
      <c r="E875" s="19" t="s">
        <v>12</v>
      </c>
      <c r="F875" s="19" t="s">
        <v>5</v>
      </c>
      <c r="G875" s="19" t="s">
        <v>72</v>
      </c>
      <c r="H875" s="19">
        <v>65</v>
      </c>
      <c r="I875" s="20">
        <v>38967</v>
      </c>
      <c r="J875" s="21">
        <v>127626</v>
      </c>
      <c r="K875" s="22">
        <v>0.1</v>
      </c>
      <c r="L875" s="19" t="s">
        <v>7</v>
      </c>
      <c r="M875" s="19" t="s">
        <v>43</v>
      </c>
      <c r="N875" s="20" t="s">
        <v>17</v>
      </c>
    </row>
    <row r="876" spans="1:14" x14ac:dyDescent="0.25">
      <c r="A876" s="15" t="s">
        <v>1741</v>
      </c>
      <c r="B876" s="15" t="s">
        <v>1742</v>
      </c>
      <c r="C876" s="15" t="s">
        <v>235</v>
      </c>
      <c r="D876" s="15" t="s">
        <v>3</v>
      </c>
      <c r="E876" s="15" t="s">
        <v>36</v>
      </c>
      <c r="F876" s="15" t="s">
        <v>13</v>
      </c>
      <c r="G876" s="15" t="s">
        <v>6</v>
      </c>
      <c r="H876" s="15">
        <v>61</v>
      </c>
      <c r="I876" s="16">
        <v>38013</v>
      </c>
      <c r="J876" s="17">
        <v>88478</v>
      </c>
      <c r="K876" s="18">
        <v>0</v>
      </c>
      <c r="L876" s="15" t="s">
        <v>7</v>
      </c>
      <c r="M876" s="15" t="s">
        <v>47</v>
      </c>
      <c r="N876" s="16" t="s">
        <v>17</v>
      </c>
    </row>
    <row r="877" spans="1:14" x14ac:dyDescent="0.25">
      <c r="A877" s="19" t="s">
        <v>1743</v>
      </c>
      <c r="B877" s="19" t="s">
        <v>1744</v>
      </c>
      <c r="C877" s="19" t="s">
        <v>27</v>
      </c>
      <c r="D877" s="19" t="s">
        <v>3</v>
      </c>
      <c r="E877" s="19" t="s">
        <v>22</v>
      </c>
      <c r="F877" s="19" t="s">
        <v>5</v>
      </c>
      <c r="G877" s="19" t="s">
        <v>14</v>
      </c>
      <c r="H877" s="19">
        <v>48</v>
      </c>
      <c r="I877" s="20">
        <v>41749</v>
      </c>
      <c r="J877" s="21">
        <v>91679</v>
      </c>
      <c r="K877" s="22">
        <v>7.0000000000000007E-2</v>
      </c>
      <c r="L877" s="19" t="s">
        <v>15</v>
      </c>
      <c r="M877" s="19" t="s">
        <v>16</v>
      </c>
      <c r="N877" s="20" t="s">
        <v>17</v>
      </c>
    </row>
    <row r="878" spans="1:14" x14ac:dyDescent="0.25">
      <c r="A878" s="15" t="s">
        <v>1745</v>
      </c>
      <c r="B878" s="15" t="s">
        <v>1746</v>
      </c>
      <c r="C878" s="15" t="s">
        <v>20</v>
      </c>
      <c r="D878" s="15" t="s">
        <v>35</v>
      </c>
      <c r="E878" s="15" t="s">
        <v>36</v>
      </c>
      <c r="F878" s="15" t="s">
        <v>13</v>
      </c>
      <c r="G878" s="15" t="s">
        <v>14</v>
      </c>
      <c r="H878" s="15">
        <v>58</v>
      </c>
      <c r="I878" s="16">
        <v>33682</v>
      </c>
      <c r="J878" s="17">
        <v>199848</v>
      </c>
      <c r="K878" s="18">
        <v>0.16</v>
      </c>
      <c r="L878" s="15" t="s">
        <v>15</v>
      </c>
      <c r="M878" s="15" t="s">
        <v>16</v>
      </c>
      <c r="N878" s="16" t="s">
        <v>17</v>
      </c>
    </row>
    <row r="879" spans="1:14" x14ac:dyDescent="0.25">
      <c r="A879" s="19" t="s">
        <v>1747</v>
      </c>
      <c r="B879" s="19" t="s">
        <v>1748</v>
      </c>
      <c r="C879" s="19" t="s">
        <v>238</v>
      </c>
      <c r="D879" s="19" t="s">
        <v>3</v>
      </c>
      <c r="E879" s="19" t="s">
        <v>12</v>
      </c>
      <c r="F879" s="19" t="s">
        <v>13</v>
      </c>
      <c r="G879" s="19" t="s">
        <v>14</v>
      </c>
      <c r="H879" s="19">
        <v>34</v>
      </c>
      <c r="I879" s="20">
        <v>43414</v>
      </c>
      <c r="J879" s="21">
        <v>61944</v>
      </c>
      <c r="K879" s="22">
        <v>0</v>
      </c>
      <c r="L879" s="19" t="s">
        <v>15</v>
      </c>
      <c r="M879" s="19" t="s">
        <v>61</v>
      </c>
      <c r="N879" s="20" t="s">
        <v>17</v>
      </c>
    </row>
    <row r="880" spans="1:14" x14ac:dyDescent="0.25">
      <c r="A880" s="15" t="s">
        <v>1749</v>
      </c>
      <c r="B880" s="15" t="s">
        <v>1750</v>
      </c>
      <c r="C880" s="15" t="s">
        <v>2</v>
      </c>
      <c r="D880" s="15" t="s">
        <v>35</v>
      </c>
      <c r="E880" s="15" t="s">
        <v>22</v>
      </c>
      <c r="F880" s="15" t="s">
        <v>5</v>
      </c>
      <c r="G880" s="15" t="s">
        <v>6</v>
      </c>
      <c r="H880" s="15">
        <v>30</v>
      </c>
      <c r="I880" s="16">
        <v>42960</v>
      </c>
      <c r="J880" s="17">
        <v>154624</v>
      </c>
      <c r="K880" s="18">
        <v>0.15</v>
      </c>
      <c r="L880" s="15" t="s">
        <v>7</v>
      </c>
      <c r="M880" s="15" t="s">
        <v>47</v>
      </c>
      <c r="N880" s="16" t="s">
        <v>17</v>
      </c>
    </row>
    <row r="881" spans="1:14" x14ac:dyDescent="0.25">
      <c r="A881" s="19" t="s">
        <v>1751</v>
      </c>
      <c r="B881" s="19" t="s">
        <v>1752</v>
      </c>
      <c r="C881" s="19" t="s">
        <v>30</v>
      </c>
      <c r="D881" s="19" t="s">
        <v>46</v>
      </c>
      <c r="E881" s="19" t="s">
        <v>4</v>
      </c>
      <c r="F881" s="19" t="s">
        <v>13</v>
      </c>
      <c r="G881" s="19" t="s">
        <v>14</v>
      </c>
      <c r="H881" s="19">
        <v>50</v>
      </c>
      <c r="I881" s="20">
        <v>40109</v>
      </c>
      <c r="J881" s="21">
        <v>79447</v>
      </c>
      <c r="K881" s="22">
        <v>0</v>
      </c>
      <c r="L881" s="19" t="s">
        <v>15</v>
      </c>
      <c r="M881" s="19" t="s">
        <v>61</v>
      </c>
      <c r="N881" s="20" t="s">
        <v>17</v>
      </c>
    </row>
    <row r="882" spans="1:14" x14ac:dyDescent="0.25">
      <c r="A882" s="15" t="s">
        <v>1753</v>
      </c>
      <c r="B882" s="15" t="s">
        <v>1754</v>
      </c>
      <c r="C882" s="15" t="s">
        <v>30</v>
      </c>
      <c r="D882" s="15" t="s">
        <v>35</v>
      </c>
      <c r="E882" s="15" t="s">
        <v>12</v>
      </c>
      <c r="F882" s="15" t="s">
        <v>13</v>
      </c>
      <c r="G882" s="15" t="s">
        <v>72</v>
      </c>
      <c r="H882" s="15">
        <v>51</v>
      </c>
      <c r="I882" s="16">
        <v>35852</v>
      </c>
      <c r="J882" s="17">
        <v>71111</v>
      </c>
      <c r="K882" s="18">
        <v>0</v>
      </c>
      <c r="L882" s="15" t="s">
        <v>80</v>
      </c>
      <c r="M882" s="15" t="s">
        <v>86</v>
      </c>
      <c r="N882" s="16" t="s">
        <v>17</v>
      </c>
    </row>
    <row r="883" spans="1:14" x14ac:dyDescent="0.25">
      <c r="A883" s="19" t="s">
        <v>1755</v>
      </c>
      <c r="B883" s="19" t="s">
        <v>1756</v>
      </c>
      <c r="C883" s="19" t="s">
        <v>2</v>
      </c>
      <c r="D883" s="19" t="s">
        <v>35</v>
      </c>
      <c r="E883" s="19" t="s">
        <v>4</v>
      </c>
      <c r="F883" s="19" t="s">
        <v>13</v>
      </c>
      <c r="G883" s="19" t="s">
        <v>23</v>
      </c>
      <c r="H883" s="19">
        <v>53</v>
      </c>
      <c r="I883" s="20">
        <v>41931</v>
      </c>
      <c r="J883" s="21">
        <v>159538</v>
      </c>
      <c r="K883" s="22">
        <v>0.11</v>
      </c>
      <c r="L883" s="19" t="s">
        <v>7</v>
      </c>
      <c r="M883" s="19" t="s">
        <v>43</v>
      </c>
      <c r="N883" s="20" t="s">
        <v>17</v>
      </c>
    </row>
    <row r="884" spans="1:14" x14ac:dyDescent="0.25">
      <c r="A884" s="15" t="s">
        <v>1367</v>
      </c>
      <c r="B884" s="15" t="s">
        <v>1757</v>
      </c>
      <c r="C884" s="15" t="s">
        <v>55</v>
      </c>
      <c r="D884" s="15" t="s">
        <v>56</v>
      </c>
      <c r="E884" s="15" t="s">
        <v>36</v>
      </c>
      <c r="F884" s="15" t="s">
        <v>5</v>
      </c>
      <c r="G884" s="15" t="s">
        <v>72</v>
      </c>
      <c r="H884" s="15">
        <v>47</v>
      </c>
      <c r="I884" s="16">
        <v>43375</v>
      </c>
      <c r="J884" s="17">
        <v>111404</v>
      </c>
      <c r="K884" s="18">
        <v>0</v>
      </c>
      <c r="L884" s="15" t="s">
        <v>80</v>
      </c>
      <c r="M884" s="15" t="s">
        <v>86</v>
      </c>
      <c r="N884" s="16" t="s">
        <v>17</v>
      </c>
    </row>
    <row r="885" spans="1:14" x14ac:dyDescent="0.25">
      <c r="A885" s="19" t="s">
        <v>1758</v>
      </c>
      <c r="B885" s="19" t="s">
        <v>1759</v>
      </c>
      <c r="C885" s="19" t="s">
        <v>20</v>
      </c>
      <c r="D885" s="19" t="s">
        <v>67</v>
      </c>
      <c r="E885" s="19" t="s">
        <v>22</v>
      </c>
      <c r="F885" s="19" t="s">
        <v>13</v>
      </c>
      <c r="G885" s="19" t="s">
        <v>23</v>
      </c>
      <c r="H885" s="19">
        <v>25</v>
      </c>
      <c r="I885" s="20">
        <v>44058</v>
      </c>
      <c r="J885" s="21">
        <v>172007</v>
      </c>
      <c r="K885" s="22">
        <v>0.26</v>
      </c>
      <c r="L885" s="19" t="s">
        <v>7</v>
      </c>
      <c r="M885" s="19" t="s">
        <v>43</v>
      </c>
      <c r="N885" s="20" t="s">
        <v>17</v>
      </c>
    </row>
    <row r="886" spans="1:14" x14ac:dyDescent="0.25">
      <c r="A886" s="15" t="s">
        <v>1760</v>
      </c>
      <c r="B886" s="15" t="s">
        <v>1761</v>
      </c>
      <c r="C886" s="15" t="s">
        <v>66</v>
      </c>
      <c r="D886" s="15" t="s">
        <v>67</v>
      </c>
      <c r="E886" s="15" t="s">
        <v>12</v>
      </c>
      <c r="F886" s="15" t="s">
        <v>5</v>
      </c>
      <c r="G886" s="15" t="s">
        <v>72</v>
      </c>
      <c r="H886" s="15">
        <v>37</v>
      </c>
      <c r="I886" s="16">
        <v>40745</v>
      </c>
      <c r="J886" s="17">
        <v>219474</v>
      </c>
      <c r="K886" s="18">
        <v>0.36</v>
      </c>
      <c r="L886" s="15" t="s">
        <v>80</v>
      </c>
      <c r="M886" s="15" t="s">
        <v>81</v>
      </c>
      <c r="N886" s="16" t="s">
        <v>17</v>
      </c>
    </row>
    <row r="887" spans="1:14" x14ac:dyDescent="0.25">
      <c r="A887" s="19" t="s">
        <v>1762</v>
      </c>
      <c r="B887" s="19" t="s">
        <v>1763</v>
      </c>
      <c r="C887" s="19" t="s">
        <v>20</v>
      </c>
      <c r="D887" s="19" t="s">
        <v>21</v>
      </c>
      <c r="E887" s="19" t="s">
        <v>36</v>
      </c>
      <c r="F887" s="19" t="s">
        <v>13</v>
      </c>
      <c r="G887" s="19" t="s">
        <v>23</v>
      </c>
      <c r="H887" s="19">
        <v>41</v>
      </c>
      <c r="I887" s="20">
        <v>43600</v>
      </c>
      <c r="J887" s="21">
        <v>174415</v>
      </c>
      <c r="K887" s="22">
        <v>0.23</v>
      </c>
      <c r="L887" s="19" t="s">
        <v>7</v>
      </c>
      <c r="M887" s="19" t="s">
        <v>43</v>
      </c>
      <c r="N887" s="20" t="s">
        <v>17</v>
      </c>
    </row>
    <row r="888" spans="1:14" x14ac:dyDescent="0.25">
      <c r="A888" s="15" t="s">
        <v>1764</v>
      </c>
      <c r="B888" s="15" t="s">
        <v>1765</v>
      </c>
      <c r="C888" s="15" t="s">
        <v>235</v>
      </c>
      <c r="D888" s="15" t="s">
        <v>3</v>
      </c>
      <c r="E888" s="15" t="s">
        <v>22</v>
      </c>
      <c r="F888" s="15" t="s">
        <v>5</v>
      </c>
      <c r="G888" s="15" t="s">
        <v>72</v>
      </c>
      <c r="H888" s="15">
        <v>36</v>
      </c>
      <c r="I888" s="16">
        <v>44217</v>
      </c>
      <c r="J888" s="17">
        <v>90333</v>
      </c>
      <c r="K888" s="18">
        <v>0</v>
      </c>
      <c r="L888" s="15" t="s">
        <v>80</v>
      </c>
      <c r="M888" s="15" t="s">
        <v>86</v>
      </c>
      <c r="N888" s="16" t="s">
        <v>17</v>
      </c>
    </row>
    <row r="889" spans="1:14" x14ac:dyDescent="0.25">
      <c r="A889" s="19" t="s">
        <v>1766</v>
      </c>
      <c r="B889" s="19" t="s">
        <v>1767</v>
      </c>
      <c r="C889" s="19" t="s">
        <v>151</v>
      </c>
      <c r="D889" s="19" t="s">
        <v>52</v>
      </c>
      <c r="E889" s="19" t="s">
        <v>22</v>
      </c>
      <c r="F889" s="19" t="s">
        <v>13</v>
      </c>
      <c r="G889" s="19" t="s">
        <v>14</v>
      </c>
      <c r="H889" s="19">
        <v>25</v>
      </c>
      <c r="I889" s="20">
        <v>44217</v>
      </c>
      <c r="J889" s="21">
        <v>67299</v>
      </c>
      <c r="K889" s="22">
        <v>0</v>
      </c>
      <c r="L889" s="19" t="s">
        <v>7</v>
      </c>
      <c r="M889" s="19" t="s">
        <v>31</v>
      </c>
      <c r="N889" s="20" t="s">
        <v>17</v>
      </c>
    </row>
    <row r="890" spans="1:14" x14ac:dyDescent="0.25">
      <c r="A890" s="15" t="s">
        <v>1768</v>
      </c>
      <c r="B890" s="15" t="s">
        <v>1769</v>
      </c>
      <c r="C890" s="15" t="s">
        <v>317</v>
      </c>
      <c r="D890" s="15" t="s">
        <v>3</v>
      </c>
      <c r="E890" s="15" t="s">
        <v>4</v>
      </c>
      <c r="F890" s="15" t="s">
        <v>5</v>
      </c>
      <c r="G890" s="15" t="s">
        <v>23</v>
      </c>
      <c r="H890" s="15">
        <v>52</v>
      </c>
      <c r="I890" s="16">
        <v>38406</v>
      </c>
      <c r="J890" s="17">
        <v>45286</v>
      </c>
      <c r="K890" s="18">
        <v>0</v>
      </c>
      <c r="L890" s="15" t="s">
        <v>7</v>
      </c>
      <c r="M890" s="15" t="s">
        <v>24</v>
      </c>
      <c r="N890" s="16" t="s">
        <v>17</v>
      </c>
    </row>
    <row r="891" spans="1:14" x14ac:dyDescent="0.25">
      <c r="A891" s="19" t="s">
        <v>1146</v>
      </c>
      <c r="B891" s="19" t="s">
        <v>1770</v>
      </c>
      <c r="C891" s="19" t="s">
        <v>20</v>
      </c>
      <c r="D891" s="19" t="s">
        <v>67</v>
      </c>
      <c r="E891" s="19" t="s">
        <v>4</v>
      </c>
      <c r="F891" s="19" t="s">
        <v>13</v>
      </c>
      <c r="G891" s="19" t="s">
        <v>23</v>
      </c>
      <c r="H891" s="19">
        <v>48</v>
      </c>
      <c r="I891" s="20">
        <v>39302</v>
      </c>
      <c r="J891" s="21">
        <v>194723</v>
      </c>
      <c r="K891" s="22">
        <v>0.25</v>
      </c>
      <c r="L891" s="19" t="s">
        <v>7</v>
      </c>
      <c r="M891" s="19" t="s">
        <v>31</v>
      </c>
      <c r="N891" s="20" t="s">
        <v>17</v>
      </c>
    </row>
    <row r="892" spans="1:14" x14ac:dyDescent="0.25">
      <c r="A892" s="15" t="s">
        <v>1771</v>
      </c>
      <c r="B892" s="15" t="s">
        <v>1772</v>
      </c>
      <c r="C892" s="15" t="s">
        <v>39</v>
      </c>
      <c r="D892" s="15" t="s">
        <v>35</v>
      </c>
      <c r="E892" s="15" t="s">
        <v>4</v>
      </c>
      <c r="F892" s="15" t="s">
        <v>13</v>
      </c>
      <c r="G892" s="15" t="s">
        <v>14</v>
      </c>
      <c r="H892" s="15">
        <v>49</v>
      </c>
      <c r="I892" s="16">
        <v>41131</v>
      </c>
      <c r="J892" s="17">
        <v>109850</v>
      </c>
      <c r="K892" s="18">
        <v>7.0000000000000007E-2</v>
      </c>
      <c r="L892" s="15" t="s">
        <v>15</v>
      </c>
      <c r="M892" s="15" t="s">
        <v>93</v>
      </c>
      <c r="N892" s="16">
        <v>43865</v>
      </c>
    </row>
    <row r="893" spans="1:14" x14ac:dyDescent="0.25">
      <c r="A893" s="19" t="s">
        <v>1773</v>
      </c>
      <c r="B893" s="19" t="s">
        <v>1774</v>
      </c>
      <c r="C893" s="19" t="s">
        <v>171</v>
      </c>
      <c r="D893" s="19" t="s">
        <v>52</v>
      </c>
      <c r="E893" s="19" t="s">
        <v>4</v>
      </c>
      <c r="F893" s="19" t="s">
        <v>5</v>
      </c>
      <c r="G893" s="19" t="s">
        <v>72</v>
      </c>
      <c r="H893" s="19">
        <v>62</v>
      </c>
      <c r="I893" s="20">
        <v>41748</v>
      </c>
      <c r="J893" s="21">
        <v>45295</v>
      </c>
      <c r="K893" s="22">
        <v>0</v>
      </c>
      <c r="L893" s="19" t="s">
        <v>80</v>
      </c>
      <c r="M893" s="19" t="s">
        <v>205</v>
      </c>
      <c r="N893" s="20" t="s">
        <v>17</v>
      </c>
    </row>
    <row r="894" spans="1:14" x14ac:dyDescent="0.25">
      <c r="A894" s="15" t="s">
        <v>1775</v>
      </c>
      <c r="B894" s="15" t="s">
        <v>1776</v>
      </c>
      <c r="C894" s="15" t="s">
        <v>472</v>
      </c>
      <c r="D894" s="15" t="s">
        <v>3</v>
      </c>
      <c r="E894" s="15" t="s">
        <v>12</v>
      </c>
      <c r="F894" s="15" t="s">
        <v>5</v>
      </c>
      <c r="G894" s="15" t="s">
        <v>23</v>
      </c>
      <c r="H894" s="15">
        <v>36</v>
      </c>
      <c r="I894" s="16">
        <v>40413</v>
      </c>
      <c r="J894" s="17">
        <v>61310</v>
      </c>
      <c r="K894" s="18">
        <v>0</v>
      </c>
      <c r="L894" s="15" t="s">
        <v>7</v>
      </c>
      <c r="M894" s="15" t="s">
        <v>31</v>
      </c>
      <c r="N894" s="16" t="s">
        <v>17</v>
      </c>
    </row>
    <row r="895" spans="1:14" x14ac:dyDescent="0.25">
      <c r="A895" s="19" t="s">
        <v>394</v>
      </c>
      <c r="B895" s="19" t="s">
        <v>1550</v>
      </c>
      <c r="C895" s="19" t="s">
        <v>286</v>
      </c>
      <c r="D895" s="19" t="s">
        <v>3</v>
      </c>
      <c r="E895" s="19" t="s">
        <v>4</v>
      </c>
      <c r="F895" s="19" t="s">
        <v>13</v>
      </c>
      <c r="G895" s="19" t="s">
        <v>14</v>
      </c>
      <c r="H895" s="19">
        <v>55</v>
      </c>
      <c r="I895" s="20">
        <v>42683</v>
      </c>
      <c r="J895" s="21">
        <v>87851</v>
      </c>
      <c r="K895" s="22">
        <v>0</v>
      </c>
      <c r="L895" s="19" t="s">
        <v>15</v>
      </c>
      <c r="M895" s="19" t="s">
        <v>16</v>
      </c>
      <c r="N895" s="20" t="s">
        <v>17</v>
      </c>
    </row>
    <row r="896" spans="1:14" x14ac:dyDescent="0.25">
      <c r="A896" s="15" t="s">
        <v>1777</v>
      </c>
      <c r="B896" s="15" t="s">
        <v>1778</v>
      </c>
      <c r="C896" s="15" t="s">
        <v>171</v>
      </c>
      <c r="D896" s="15" t="s">
        <v>52</v>
      </c>
      <c r="E896" s="15" t="s">
        <v>22</v>
      </c>
      <c r="F896" s="15" t="s">
        <v>5</v>
      </c>
      <c r="G896" s="15" t="s">
        <v>14</v>
      </c>
      <c r="H896" s="15">
        <v>31</v>
      </c>
      <c r="I896" s="16">
        <v>43171</v>
      </c>
      <c r="J896" s="17">
        <v>47913</v>
      </c>
      <c r="K896" s="18">
        <v>0</v>
      </c>
      <c r="L896" s="15" t="s">
        <v>7</v>
      </c>
      <c r="M896" s="15" t="s">
        <v>8</v>
      </c>
      <c r="N896" s="16" t="s">
        <v>17</v>
      </c>
    </row>
    <row r="897" spans="1:14" x14ac:dyDescent="0.25">
      <c r="A897" s="19" t="s">
        <v>1779</v>
      </c>
      <c r="B897" s="19" t="s">
        <v>1780</v>
      </c>
      <c r="C897" s="19" t="s">
        <v>171</v>
      </c>
      <c r="D897" s="19" t="s">
        <v>52</v>
      </c>
      <c r="E897" s="19" t="s">
        <v>22</v>
      </c>
      <c r="F897" s="19" t="s">
        <v>5</v>
      </c>
      <c r="G897" s="19" t="s">
        <v>14</v>
      </c>
      <c r="H897" s="19">
        <v>53</v>
      </c>
      <c r="I897" s="20">
        <v>42985</v>
      </c>
      <c r="J897" s="21">
        <v>46727</v>
      </c>
      <c r="K897" s="22">
        <v>0</v>
      </c>
      <c r="L897" s="19" t="s">
        <v>7</v>
      </c>
      <c r="M897" s="19" t="s">
        <v>75</v>
      </c>
      <c r="N897" s="20">
        <v>43251</v>
      </c>
    </row>
    <row r="898" spans="1:14" x14ac:dyDescent="0.25">
      <c r="A898" s="15" t="s">
        <v>1781</v>
      </c>
      <c r="B898" s="15" t="s">
        <v>1782</v>
      </c>
      <c r="C898" s="15" t="s">
        <v>2</v>
      </c>
      <c r="D898" s="15" t="s">
        <v>52</v>
      </c>
      <c r="E898" s="15" t="s">
        <v>22</v>
      </c>
      <c r="F898" s="15" t="s">
        <v>13</v>
      </c>
      <c r="G898" s="15" t="s">
        <v>14</v>
      </c>
      <c r="H898" s="15">
        <v>27</v>
      </c>
      <c r="I898" s="16">
        <v>44302</v>
      </c>
      <c r="J898" s="17">
        <v>133400</v>
      </c>
      <c r="K898" s="18">
        <v>0.11</v>
      </c>
      <c r="L898" s="15" t="s">
        <v>7</v>
      </c>
      <c r="M898" s="15" t="s">
        <v>31</v>
      </c>
      <c r="N898" s="16" t="s">
        <v>17</v>
      </c>
    </row>
    <row r="899" spans="1:14" x14ac:dyDescent="0.25">
      <c r="A899" s="19" t="s">
        <v>1783</v>
      </c>
      <c r="B899" s="19" t="s">
        <v>1784</v>
      </c>
      <c r="C899" s="19" t="s">
        <v>359</v>
      </c>
      <c r="D899" s="19" t="s">
        <v>3</v>
      </c>
      <c r="E899" s="19" t="s">
        <v>22</v>
      </c>
      <c r="F899" s="19" t="s">
        <v>5</v>
      </c>
      <c r="G899" s="19" t="s">
        <v>14</v>
      </c>
      <c r="H899" s="19">
        <v>39</v>
      </c>
      <c r="I899" s="20">
        <v>43943</v>
      </c>
      <c r="J899" s="21">
        <v>90535</v>
      </c>
      <c r="K899" s="22">
        <v>0</v>
      </c>
      <c r="L899" s="19" t="s">
        <v>7</v>
      </c>
      <c r="M899" s="19" t="s">
        <v>43</v>
      </c>
      <c r="N899" s="20" t="s">
        <v>17</v>
      </c>
    </row>
    <row r="900" spans="1:14" x14ac:dyDescent="0.25">
      <c r="A900" s="15" t="s">
        <v>1785</v>
      </c>
      <c r="B900" s="15" t="s">
        <v>1786</v>
      </c>
      <c r="C900" s="15" t="s">
        <v>30</v>
      </c>
      <c r="D900" s="15" t="s">
        <v>67</v>
      </c>
      <c r="E900" s="15" t="s">
        <v>22</v>
      </c>
      <c r="F900" s="15" t="s">
        <v>13</v>
      </c>
      <c r="G900" s="15" t="s">
        <v>14</v>
      </c>
      <c r="H900" s="15">
        <v>55</v>
      </c>
      <c r="I900" s="16">
        <v>38909</v>
      </c>
      <c r="J900" s="17">
        <v>93343</v>
      </c>
      <c r="K900" s="18">
        <v>0</v>
      </c>
      <c r="L900" s="15" t="s">
        <v>15</v>
      </c>
      <c r="M900" s="15" t="s">
        <v>16</v>
      </c>
      <c r="N900" s="16" t="s">
        <v>17</v>
      </c>
    </row>
    <row r="901" spans="1:14" x14ac:dyDescent="0.25">
      <c r="A901" s="19" t="s">
        <v>1781</v>
      </c>
      <c r="B901" s="19" t="s">
        <v>1787</v>
      </c>
      <c r="C901" s="19" t="s">
        <v>151</v>
      </c>
      <c r="D901" s="19" t="s">
        <v>52</v>
      </c>
      <c r="E901" s="19" t="s">
        <v>36</v>
      </c>
      <c r="F901" s="19" t="s">
        <v>5</v>
      </c>
      <c r="G901" s="19" t="s">
        <v>14</v>
      </c>
      <c r="H901" s="19">
        <v>44</v>
      </c>
      <c r="I901" s="20">
        <v>38771</v>
      </c>
      <c r="J901" s="21">
        <v>63705</v>
      </c>
      <c r="K901" s="22">
        <v>0</v>
      </c>
      <c r="L901" s="19" t="s">
        <v>7</v>
      </c>
      <c r="M901" s="19" t="s">
        <v>43</v>
      </c>
      <c r="N901" s="20" t="s">
        <v>17</v>
      </c>
    </row>
    <row r="902" spans="1:14" x14ac:dyDescent="0.25">
      <c r="A902" s="15" t="s">
        <v>1788</v>
      </c>
      <c r="B902" s="15" t="s">
        <v>1789</v>
      </c>
      <c r="C902" s="15" t="s">
        <v>66</v>
      </c>
      <c r="D902" s="15" t="s">
        <v>35</v>
      </c>
      <c r="E902" s="15" t="s">
        <v>36</v>
      </c>
      <c r="F902" s="15" t="s">
        <v>13</v>
      </c>
      <c r="G902" s="15" t="s">
        <v>72</v>
      </c>
      <c r="H902" s="15">
        <v>48</v>
      </c>
      <c r="I902" s="16">
        <v>36584</v>
      </c>
      <c r="J902" s="17">
        <v>258081</v>
      </c>
      <c r="K902" s="18">
        <v>0.3</v>
      </c>
      <c r="L902" s="15" t="s">
        <v>7</v>
      </c>
      <c r="M902" s="15" t="s">
        <v>24</v>
      </c>
      <c r="N902" s="16" t="s">
        <v>17</v>
      </c>
    </row>
    <row r="903" spans="1:14" x14ac:dyDescent="0.25">
      <c r="A903" s="19" t="s">
        <v>1790</v>
      </c>
      <c r="B903" s="19" t="s">
        <v>1791</v>
      </c>
      <c r="C903" s="19" t="s">
        <v>171</v>
      </c>
      <c r="D903" s="19" t="s">
        <v>52</v>
      </c>
      <c r="E903" s="19" t="s">
        <v>4</v>
      </c>
      <c r="F903" s="19" t="s">
        <v>13</v>
      </c>
      <c r="G903" s="19" t="s">
        <v>6</v>
      </c>
      <c r="H903" s="19">
        <v>48</v>
      </c>
      <c r="I903" s="20">
        <v>44095</v>
      </c>
      <c r="J903" s="21">
        <v>54654</v>
      </c>
      <c r="K903" s="22">
        <v>0</v>
      </c>
      <c r="L903" s="19" t="s">
        <v>7</v>
      </c>
      <c r="M903" s="19" t="s">
        <v>31</v>
      </c>
      <c r="N903" s="20" t="s">
        <v>17</v>
      </c>
    </row>
    <row r="904" spans="1:14" x14ac:dyDescent="0.25">
      <c r="A904" s="15" t="s">
        <v>1792</v>
      </c>
      <c r="B904" s="15" t="s">
        <v>1793</v>
      </c>
      <c r="C904" s="15" t="s">
        <v>42</v>
      </c>
      <c r="D904" s="15" t="s">
        <v>35</v>
      </c>
      <c r="E904" s="15" t="s">
        <v>12</v>
      </c>
      <c r="F904" s="15" t="s">
        <v>13</v>
      </c>
      <c r="G904" s="15" t="s">
        <v>23</v>
      </c>
      <c r="H904" s="15">
        <v>54</v>
      </c>
      <c r="I904" s="16">
        <v>36062</v>
      </c>
      <c r="J904" s="17">
        <v>58006</v>
      </c>
      <c r="K904" s="18">
        <v>0</v>
      </c>
      <c r="L904" s="15" t="s">
        <v>7</v>
      </c>
      <c r="M904" s="15" t="s">
        <v>8</v>
      </c>
      <c r="N904" s="16" t="s">
        <v>17</v>
      </c>
    </row>
    <row r="905" spans="1:14" x14ac:dyDescent="0.25">
      <c r="A905" s="19" t="s">
        <v>533</v>
      </c>
      <c r="B905" s="19" t="s">
        <v>776</v>
      </c>
      <c r="C905" s="19" t="s">
        <v>2</v>
      </c>
      <c r="D905" s="19" t="s">
        <v>21</v>
      </c>
      <c r="E905" s="19" t="s">
        <v>12</v>
      </c>
      <c r="F905" s="19" t="s">
        <v>5</v>
      </c>
      <c r="G905" s="19" t="s">
        <v>14</v>
      </c>
      <c r="H905" s="19">
        <v>42</v>
      </c>
      <c r="I905" s="20">
        <v>40620</v>
      </c>
      <c r="J905" s="21">
        <v>150034</v>
      </c>
      <c r="K905" s="22">
        <v>0.12</v>
      </c>
      <c r="L905" s="19" t="s">
        <v>15</v>
      </c>
      <c r="M905" s="19" t="s">
        <v>93</v>
      </c>
      <c r="N905" s="20" t="s">
        <v>17</v>
      </c>
    </row>
    <row r="906" spans="1:14" x14ac:dyDescent="0.25">
      <c r="A906" s="15" t="s">
        <v>1712</v>
      </c>
      <c r="B906" s="15" t="s">
        <v>1794</v>
      </c>
      <c r="C906" s="15" t="s">
        <v>20</v>
      </c>
      <c r="D906" s="15" t="s">
        <v>52</v>
      </c>
      <c r="E906" s="15" t="s">
        <v>22</v>
      </c>
      <c r="F906" s="15" t="s">
        <v>5</v>
      </c>
      <c r="G906" s="15" t="s">
        <v>14</v>
      </c>
      <c r="H906" s="15">
        <v>38</v>
      </c>
      <c r="I906" s="16">
        <v>39232</v>
      </c>
      <c r="J906" s="17">
        <v>198562</v>
      </c>
      <c r="K906" s="18">
        <v>0.22</v>
      </c>
      <c r="L906" s="15" t="s">
        <v>7</v>
      </c>
      <c r="M906" s="15" t="s">
        <v>8</v>
      </c>
      <c r="N906" s="16" t="s">
        <v>17</v>
      </c>
    </row>
    <row r="907" spans="1:14" x14ac:dyDescent="0.25">
      <c r="A907" s="19" t="s">
        <v>1795</v>
      </c>
      <c r="B907" s="19" t="s">
        <v>1796</v>
      </c>
      <c r="C907" s="19" t="s">
        <v>34</v>
      </c>
      <c r="D907" s="19" t="s">
        <v>35</v>
      </c>
      <c r="E907" s="19" t="s">
        <v>4</v>
      </c>
      <c r="F907" s="19" t="s">
        <v>5</v>
      </c>
      <c r="G907" s="19" t="s">
        <v>6</v>
      </c>
      <c r="H907" s="19">
        <v>40</v>
      </c>
      <c r="I907" s="20">
        <v>39960</v>
      </c>
      <c r="J907" s="21">
        <v>62411</v>
      </c>
      <c r="K907" s="22">
        <v>0</v>
      </c>
      <c r="L907" s="19" t="s">
        <v>7</v>
      </c>
      <c r="M907" s="19" t="s">
        <v>43</v>
      </c>
      <c r="N907" s="20">
        <v>44422</v>
      </c>
    </row>
    <row r="908" spans="1:14" x14ac:dyDescent="0.25">
      <c r="A908" s="15" t="s">
        <v>1797</v>
      </c>
      <c r="B908" s="15" t="s">
        <v>1798</v>
      </c>
      <c r="C908" s="15" t="s">
        <v>101</v>
      </c>
      <c r="D908" s="15" t="s">
        <v>56</v>
      </c>
      <c r="E908" s="15" t="s">
        <v>4</v>
      </c>
      <c r="F908" s="15" t="s">
        <v>13</v>
      </c>
      <c r="G908" s="15" t="s">
        <v>14</v>
      </c>
      <c r="H908" s="15">
        <v>57</v>
      </c>
      <c r="I908" s="16">
        <v>33612</v>
      </c>
      <c r="J908" s="17">
        <v>111299</v>
      </c>
      <c r="K908" s="18">
        <v>0.12</v>
      </c>
      <c r="L908" s="15" t="s">
        <v>7</v>
      </c>
      <c r="M908" s="15" t="s">
        <v>43</v>
      </c>
      <c r="N908" s="16" t="s">
        <v>17</v>
      </c>
    </row>
    <row r="909" spans="1:14" x14ac:dyDescent="0.25">
      <c r="A909" s="19" t="s">
        <v>1563</v>
      </c>
      <c r="B909" s="19" t="s">
        <v>1799</v>
      </c>
      <c r="C909" s="19" t="s">
        <v>42</v>
      </c>
      <c r="D909" s="19" t="s">
        <v>67</v>
      </c>
      <c r="E909" s="19" t="s">
        <v>4</v>
      </c>
      <c r="F909" s="19" t="s">
        <v>5</v>
      </c>
      <c r="G909" s="19" t="s">
        <v>23</v>
      </c>
      <c r="H909" s="19">
        <v>43</v>
      </c>
      <c r="I909" s="20">
        <v>43659</v>
      </c>
      <c r="J909" s="21">
        <v>41545</v>
      </c>
      <c r="K909" s="22">
        <v>0</v>
      </c>
      <c r="L909" s="19" t="s">
        <v>7</v>
      </c>
      <c r="M909" s="19" t="s">
        <v>43</v>
      </c>
      <c r="N909" s="20" t="s">
        <v>17</v>
      </c>
    </row>
    <row r="910" spans="1:14" x14ac:dyDescent="0.25">
      <c r="A910" s="15" t="s">
        <v>1800</v>
      </c>
      <c r="B910" s="15" t="s">
        <v>1801</v>
      </c>
      <c r="C910" s="15" t="s">
        <v>238</v>
      </c>
      <c r="D910" s="15" t="s">
        <v>3</v>
      </c>
      <c r="E910" s="15" t="s">
        <v>12</v>
      </c>
      <c r="F910" s="15" t="s">
        <v>13</v>
      </c>
      <c r="G910" s="15" t="s">
        <v>72</v>
      </c>
      <c r="H910" s="15">
        <v>26</v>
      </c>
      <c r="I910" s="16">
        <v>43569</v>
      </c>
      <c r="J910" s="17">
        <v>74467</v>
      </c>
      <c r="K910" s="18">
        <v>0</v>
      </c>
      <c r="L910" s="15" t="s">
        <v>7</v>
      </c>
      <c r="M910" s="15" t="s">
        <v>75</v>
      </c>
      <c r="N910" s="16">
        <v>44211</v>
      </c>
    </row>
    <row r="911" spans="1:14" x14ac:dyDescent="0.25">
      <c r="A911" s="19" t="s">
        <v>1705</v>
      </c>
      <c r="B911" s="19" t="s">
        <v>1802</v>
      </c>
      <c r="C911" s="19" t="s">
        <v>39</v>
      </c>
      <c r="D911" s="19" t="s">
        <v>46</v>
      </c>
      <c r="E911" s="19" t="s">
        <v>4</v>
      </c>
      <c r="F911" s="19" t="s">
        <v>13</v>
      </c>
      <c r="G911" s="19" t="s">
        <v>23</v>
      </c>
      <c r="H911" s="19">
        <v>44</v>
      </c>
      <c r="I911" s="20">
        <v>37296</v>
      </c>
      <c r="J911" s="21">
        <v>117545</v>
      </c>
      <c r="K911" s="22">
        <v>0.06</v>
      </c>
      <c r="L911" s="19" t="s">
        <v>7</v>
      </c>
      <c r="M911" s="19" t="s">
        <v>31</v>
      </c>
      <c r="N911" s="20" t="s">
        <v>17</v>
      </c>
    </row>
    <row r="912" spans="1:14" x14ac:dyDescent="0.25">
      <c r="A912" s="15" t="s">
        <v>1803</v>
      </c>
      <c r="B912" s="15" t="s">
        <v>1804</v>
      </c>
      <c r="C912" s="15" t="s">
        <v>39</v>
      </c>
      <c r="D912" s="15" t="s">
        <v>52</v>
      </c>
      <c r="E912" s="15" t="s">
        <v>22</v>
      </c>
      <c r="F912" s="15" t="s">
        <v>13</v>
      </c>
      <c r="G912" s="15" t="s">
        <v>14</v>
      </c>
      <c r="H912" s="15">
        <v>50</v>
      </c>
      <c r="I912" s="16">
        <v>40983</v>
      </c>
      <c r="J912" s="17">
        <v>117226</v>
      </c>
      <c r="K912" s="18">
        <v>0.08</v>
      </c>
      <c r="L912" s="15" t="s">
        <v>7</v>
      </c>
      <c r="M912" s="15" t="s">
        <v>31</v>
      </c>
      <c r="N912" s="16" t="s">
        <v>17</v>
      </c>
    </row>
    <row r="913" spans="1:14" x14ac:dyDescent="0.25">
      <c r="A913" s="19" t="s">
        <v>1805</v>
      </c>
      <c r="B913" s="19" t="s">
        <v>1806</v>
      </c>
      <c r="C913" s="19" t="s">
        <v>42</v>
      </c>
      <c r="D913" s="19" t="s">
        <v>46</v>
      </c>
      <c r="E913" s="19" t="s">
        <v>36</v>
      </c>
      <c r="F913" s="19" t="s">
        <v>5</v>
      </c>
      <c r="G913" s="19" t="s">
        <v>72</v>
      </c>
      <c r="H913" s="19">
        <v>26</v>
      </c>
      <c r="I913" s="20">
        <v>43489</v>
      </c>
      <c r="J913" s="21">
        <v>55767</v>
      </c>
      <c r="K913" s="22">
        <v>0</v>
      </c>
      <c r="L913" s="19" t="s">
        <v>7</v>
      </c>
      <c r="M913" s="19" t="s">
        <v>31</v>
      </c>
      <c r="N913" s="20" t="s">
        <v>17</v>
      </c>
    </row>
    <row r="914" spans="1:14" x14ac:dyDescent="0.25">
      <c r="A914" s="15" t="s">
        <v>1807</v>
      </c>
      <c r="B914" s="15" t="s">
        <v>1808</v>
      </c>
      <c r="C914" s="15" t="s">
        <v>111</v>
      </c>
      <c r="D914" s="15" t="s">
        <v>35</v>
      </c>
      <c r="E914" s="15" t="s">
        <v>12</v>
      </c>
      <c r="F914" s="15" t="s">
        <v>5</v>
      </c>
      <c r="G914" s="15" t="s">
        <v>23</v>
      </c>
      <c r="H914" s="15">
        <v>29</v>
      </c>
      <c r="I914" s="16">
        <v>42691</v>
      </c>
      <c r="J914" s="17">
        <v>60930</v>
      </c>
      <c r="K914" s="18">
        <v>0</v>
      </c>
      <c r="L914" s="15" t="s">
        <v>7</v>
      </c>
      <c r="M914" s="15" t="s">
        <v>47</v>
      </c>
      <c r="N914" s="16" t="s">
        <v>17</v>
      </c>
    </row>
    <row r="915" spans="1:14" x14ac:dyDescent="0.25">
      <c r="A915" s="19" t="s">
        <v>1809</v>
      </c>
      <c r="B915" s="19" t="s">
        <v>1810</v>
      </c>
      <c r="C915" s="19" t="s">
        <v>20</v>
      </c>
      <c r="D915" s="19" t="s">
        <v>35</v>
      </c>
      <c r="E915" s="19" t="s">
        <v>22</v>
      </c>
      <c r="F915" s="19" t="s">
        <v>5</v>
      </c>
      <c r="G915" s="19" t="s">
        <v>72</v>
      </c>
      <c r="H915" s="19">
        <v>27</v>
      </c>
      <c r="I915" s="20">
        <v>43397</v>
      </c>
      <c r="J915" s="21">
        <v>154973</v>
      </c>
      <c r="K915" s="22">
        <v>0.28999999999999998</v>
      </c>
      <c r="L915" s="19" t="s">
        <v>80</v>
      </c>
      <c r="M915" s="19" t="s">
        <v>205</v>
      </c>
      <c r="N915" s="20" t="s">
        <v>17</v>
      </c>
    </row>
    <row r="916" spans="1:14" x14ac:dyDescent="0.25">
      <c r="A916" s="15" t="s">
        <v>1811</v>
      </c>
      <c r="B916" s="15" t="s">
        <v>1812</v>
      </c>
      <c r="C916" s="15" t="s">
        <v>194</v>
      </c>
      <c r="D916" s="15" t="s">
        <v>3</v>
      </c>
      <c r="E916" s="15" t="s">
        <v>12</v>
      </c>
      <c r="F916" s="15" t="s">
        <v>5</v>
      </c>
      <c r="G916" s="15" t="s">
        <v>14</v>
      </c>
      <c r="H916" s="15">
        <v>33</v>
      </c>
      <c r="I916" s="16">
        <v>43029</v>
      </c>
      <c r="J916" s="17">
        <v>69332</v>
      </c>
      <c r="K916" s="18">
        <v>0</v>
      </c>
      <c r="L916" s="15" t="s">
        <v>7</v>
      </c>
      <c r="M916" s="15" t="s">
        <v>75</v>
      </c>
      <c r="N916" s="16" t="s">
        <v>17</v>
      </c>
    </row>
    <row r="917" spans="1:14" x14ac:dyDescent="0.25">
      <c r="A917" s="19" t="s">
        <v>1813</v>
      </c>
      <c r="B917" s="19" t="s">
        <v>1814</v>
      </c>
      <c r="C917" s="19" t="s">
        <v>55</v>
      </c>
      <c r="D917" s="19" t="s">
        <v>56</v>
      </c>
      <c r="E917" s="19" t="s">
        <v>4</v>
      </c>
      <c r="F917" s="19" t="s">
        <v>5</v>
      </c>
      <c r="G917" s="19" t="s">
        <v>14</v>
      </c>
      <c r="H917" s="19">
        <v>59</v>
      </c>
      <c r="I917" s="20">
        <v>36990</v>
      </c>
      <c r="J917" s="21">
        <v>119699</v>
      </c>
      <c r="K917" s="22">
        <v>0</v>
      </c>
      <c r="L917" s="19" t="s">
        <v>15</v>
      </c>
      <c r="M917" s="19" t="s">
        <v>61</v>
      </c>
      <c r="N917" s="20" t="s">
        <v>17</v>
      </c>
    </row>
    <row r="918" spans="1:14" x14ac:dyDescent="0.25">
      <c r="A918" s="15" t="s">
        <v>1815</v>
      </c>
      <c r="B918" s="15" t="s">
        <v>1816</v>
      </c>
      <c r="C918" s="15" t="s">
        <v>20</v>
      </c>
      <c r="D918" s="15" t="s">
        <v>52</v>
      </c>
      <c r="E918" s="15" t="s">
        <v>22</v>
      </c>
      <c r="F918" s="15" t="s">
        <v>5</v>
      </c>
      <c r="G918" s="15" t="s">
        <v>72</v>
      </c>
      <c r="H918" s="15">
        <v>40</v>
      </c>
      <c r="I918" s="16">
        <v>44094</v>
      </c>
      <c r="J918" s="17">
        <v>198176</v>
      </c>
      <c r="K918" s="18">
        <v>0.17</v>
      </c>
      <c r="L918" s="15" t="s">
        <v>80</v>
      </c>
      <c r="M918" s="15" t="s">
        <v>81</v>
      </c>
      <c r="N918" s="16" t="s">
        <v>17</v>
      </c>
    </row>
    <row r="919" spans="1:14" x14ac:dyDescent="0.25">
      <c r="A919" s="19" t="s">
        <v>1817</v>
      </c>
      <c r="B919" s="19" t="s">
        <v>1818</v>
      </c>
      <c r="C919" s="19" t="s">
        <v>111</v>
      </c>
      <c r="D919" s="19" t="s">
        <v>21</v>
      </c>
      <c r="E919" s="19" t="s">
        <v>4</v>
      </c>
      <c r="F919" s="19" t="s">
        <v>5</v>
      </c>
      <c r="G919" s="19" t="s">
        <v>72</v>
      </c>
      <c r="H919" s="19">
        <v>45</v>
      </c>
      <c r="I919" s="20">
        <v>41127</v>
      </c>
      <c r="J919" s="21">
        <v>58586</v>
      </c>
      <c r="K919" s="22">
        <v>0</v>
      </c>
      <c r="L919" s="19" t="s">
        <v>80</v>
      </c>
      <c r="M919" s="19" t="s">
        <v>205</v>
      </c>
      <c r="N919" s="20" t="s">
        <v>17</v>
      </c>
    </row>
    <row r="920" spans="1:14" x14ac:dyDescent="0.25">
      <c r="A920" s="15" t="s">
        <v>1819</v>
      </c>
      <c r="B920" s="15" t="s">
        <v>1820</v>
      </c>
      <c r="C920" s="15" t="s">
        <v>281</v>
      </c>
      <c r="D920" s="15" t="s">
        <v>35</v>
      </c>
      <c r="E920" s="15" t="s">
        <v>36</v>
      </c>
      <c r="F920" s="15" t="s">
        <v>13</v>
      </c>
      <c r="G920" s="15" t="s">
        <v>14</v>
      </c>
      <c r="H920" s="15">
        <v>38</v>
      </c>
      <c r="I920" s="16">
        <v>40875</v>
      </c>
      <c r="J920" s="17">
        <v>74010</v>
      </c>
      <c r="K920" s="18">
        <v>0</v>
      </c>
      <c r="L920" s="15" t="s">
        <v>7</v>
      </c>
      <c r="M920" s="15" t="s">
        <v>24</v>
      </c>
      <c r="N920" s="16" t="s">
        <v>17</v>
      </c>
    </row>
    <row r="921" spans="1:14" x14ac:dyDescent="0.25">
      <c r="A921" s="19" t="s">
        <v>1821</v>
      </c>
      <c r="B921" s="19" t="s">
        <v>1822</v>
      </c>
      <c r="C921" s="19" t="s">
        <v>281</v>
      </c>
      <c r="D921" s="19" t="s">
        <v>35</v>
      </c>
      <c r="E921" s="19" t="s">
        <v>22</v>
      </c>
      <c r="F921" s="19" t="s">
        <v>13</v>
      </c>
      <c r="G921" s="19" t="s">
        <v>23</v>
      </c>
      <c r="H921" s="19">
        <v>32</v>
      </c>
      <c r="I921" s="20">
        <v>43864</v>
      </c>
      <c r="J921" s="21">
        <v>96598</v>
      </c>
      <c r="K921" s="22">
        <v>0</v>
      </c>
      <c r="L921" s="19" t="s">
        <v>7</v>
      </c>
      <c r="M921" s="19" t="s">
        <v>31</v>
      </c>
      <c r="N921" s="20" t="s">
        <v>17</v>
      </c>
    </row>
    <row r="922" spans="1:14" x14ac:dyDescent="0.25">
      <c r="A922" s="15" t="s">
        <v>1440</v>
      </c>
      <c r="B922" s="15" t="s">
        <v>1823</v>
      </c>
      <c r="C922" s="15" t="s">
        <v>39</v>
      </c>
      <c r="D922" s="15" t="s">
        <v>35</v>
      </c>
      <c r="E922" s="15" t="s">
        <v>22</v>
      </c>
      <c r="F922" s="15" t="s">
        <v>5</v>
      </c>
      <c r="G922" s="15" t="s">
        <v>14</v>
      </c>
      <c r="H922" s="15">
        <v>64</v>
      </c>
      <c r="I922" s="16">
        <v>37762</v>
      </c>
      <c r="J922" s="17">
        <v>106444</v>
      </c>
      <c r="K922" s="18">
        <v>0.05</v>
      </c>
      <c r="L922" s="15" t="s">
        <v>7</v>
      </c>
      <c r="M922" s="15" t="s">
        <v>31</v>
      </c>
      <c r="N922" s="16" t="s">
        <v>17</v>
      </c>
    </row>
    <row r="923" spans="1:14" x14ac:dyDescent="0.25">
      <c r="A923" s="19" t="s">
        <v>1824</v>
      </c>
      <c r="B923" s="19" t="s">
        <v>1825</v>
      </c>
      <c r="C923" s="19" t="s">
        <v>20</v>
      </c>
      <c r="D923" s="19" t="s">
        <v>21</v>
      </c>
      <c r="E923" s="19" t="s">
        <v>36</v>
      </c>
      <c r="F923" s="19" t="s">
        <v>13</v>
      </c>
      <c r="G923" s="19" t="s">
        <v>72</v>
      </c>
      <c r="H923" s="19">
        <v>31</v>
      </c>
      <c r="I923" s="20">
        <v>42957</v>
      </c>
      <c r="J923" s="21">
        <v>156931</v>
      </c>
      <c r="K923" s="22">
        <v>0.28000000000000003</v>
      </c>
      <c r="L923" s="19" t="s">
        <v>7</v>
      </c>
      <c r="M923" s="19" t="s">
        <v>8</v>
      </c>
      <c r="N923" s="20" t="s">
        <v>17</v>
      </c>
    </row>
    <row r="924" spans="1:14" x14ac:dyDescent="0.25">
      <c r="A924" s="15" t="s">
        <v>1826</v>
      </c>
      <c r="B924" s="15" t="s">
        <v>1827</v>
      </c>
      <c r="C924" s="15" t="s">
        <v>20</v>
      </c>
      <c r="D924" s="15" t="s">
        <v>67</v>
      </c>
      <c r="E924" s="15" t="s">
        <v>4</v>
      </c>
      <c r="F924" s="15" t="s">
        <v>5</v>
      </c>
      <c r="G924" s="15" t="s">
        <v>72</v>
      </c>
      <c r="H924" s="15">
        <v>43</v>
      </c>
      <c r="I924" s="16">
        <v>41928</v>
      </c>
      <c r="J924" s="17">
        <v>171360</v>
      </c>
      <c r="K924" s="18">
        <v>0.23</v>
      </c>
      <c r="L924" s="15" t="s">
        <v>80</v>
      </c>
      <c r="M924" s="15" t="s">
        <v>81</v>
      </c>
      <c r="N924" s="16" t="s">
        <v>17</v>
      </c>
    </row>
    <row r="925" spans="1:14" x14ac:dyDescent="0.25">
      <c r="A925" s="19" t="s">
        <v>1828</v>
      </c>
      <c r="B925" s="19" t="s">
        <v>1829</v>
      </c>
      <c r="C925" s="19" t="s">
        <v>118</v>
      </c>
      <c r="D925" s="19" t="s">
        <v>3</v>
      </c>
      <c r="E925" s="19" t="s">
        <v>4</v>
      </c>
      <c r="F925" s="19" t="s">
        <v>5</v>
      </c>
      <c r="G925" s="19" t="s">
        <v>23</v>
      </c>
      <c r="H925" s="19">
        <v>45</v>
      </c>
      <c r="I925" s="20">
        <v>39908</v>
      </c>
      <c r="J925" s="21">
        <v>64505</v>
      </c>
      <c r="K925" s="22">
        <v>0</v>
      </c>
      <c r="L925" s="19" t="s">
        <v>7</v>
      </c>
      <c r="M925" s="19" t="s">
        <v>43</v>
      </c>
      <c r="N925" s="20" t="s">
        <v>17</v>
      </c>
    </row>
    <row r="926" spans="1:14" x14ac:dyDescent="0.25">
      <c r="A926" s="15" t="s">
        <v>1830</v>
      </c>
      <c r="B926" s="15" t="s">
        <v>1831</v>
      </c>
      <c r="C926" s="15" t="s">
        <v>101</v>
      </c>
      <c r="D926" s="15" t="s">
        <v>56</v>
      </c>
      <c r="E926" s="15" t="s">
        <v>22</v>
      </c>
      <c r="F926" s="15" t="s">
        <v>13</v>
      </c>
      <c r="G926" s="15" t="s">
        <v>72</v>
      </c>
      <c r="H926" s="15">
        <v>32</v>
      </c>
      <c r="I926" s="16">
        <v>44478</v>
      </c>
      <c r="J926" s="17">
        <v>102298</v>
      </c>
      <c r="K926" s="18">
        <v>0.13</v>
      </c>
      <c r="L926" s="15" t="s">
        <v>80</v>
      </c>
      <c r="M926" s="15" t="s">
        <v>86</v>
      </c>
      <c r="N926" s="16" t="s">
        <v>17</v>
      </c>
    </row>
    <row r="927" spans="1:14" x14ac:dyDescent="0.25">
      <c r="A927" s="19" t="s">
        <v>1832</v>
      </c>
      <c r="B927" s="19" t="s">
        <v>1833</v>
      </c>
      <c r="C927" s="19" t="s">
        <v>2</v>
      </c>
      <c r="D927" s="19" t="s">
        <v>35</v>
      </c>
      <c r="E927" s="19" t="s">
        <v>36</v>
      </c>
      <c r="F927" s="19" t="s">
        <v>5</v>
      </c>
      <c r="G927" s="19" t="s">
        <v>72</v>
      </c>
      <c r="H927" s="19">
        <v>27</v>
      </c>
      <c r="I927" s="20">
        <v>43721</v>
      </c>
      <c r="J927" s="21">
        <v>133297</v>
      </c>
      <c r="K927" s="22">
        <v>0.13</v>
      </c>
      <c r="L927" s="19" t="s">
        <v>80</v>
      </c>
      <c r="M927" s="19" t="s">
        <v>86</v>
      </c>
      <c r="N927" s="20" t="s">
        <v>17</v>
      </c>
    </row>
    <row r="928" spans="1:14" x14ac:dyDescent="0.25">
      <c r="A928" s="15" t="s">
        <v>1834</v>
      </c>
      <c r="B928" s="15" t="s">
        <v>1835</v>
      </c>
      <c r="C928" s="15" t="s">
        <v>2</v>
      </c>
      <c r="D928" s="15" t="s">
        <v>52</v>
      </c>
      <c r="E928" s="15" t="s">
        <v>22</v>
      </c>
      <c r="F928" s="15" t="s">
        <v>5</v>
      </c>
      <c r="G928" s="15" t="s">
        <v>6</v>
      </c>
      <c r="H928" s="15">
        <v>25</v>
      </c>
      <c r="I928" s="16">
        <v>44272</v>
      </c>
      <c r="J928" s="17">
        <v>155080</v>
      </c>
      <c r="K928" s="18">
        <v>0.1</v>
      </c>
      <c r="L928" s="15" t="s">
        <v>7</v>
      </c>
      <c r="M928" s="15" t="s">
        <v>47</v>
      </c>
      <c r="N928" s="16" t="s">
        <v>17</v>
      </c>
    </row>
    <row r="929" spans="1:14" x14ac:dyDescent="0.25">
      <c r="A929" s="19" t="s">
        <v>1836</v>
      </c>
      <c r="B929" s="19" t="s">
        <v>1837</v>
      </c>
      <c r="C929" s="19" t="s">
        <v>30</v>
      </c>
      <c r="D929" s="19" t="s">
        <v>35</v>
      </c>
      <c r="E929" s="19" t="s">
        <v>22</v>
      </c>
      <c r="F929" s="19" t="s">
        <v>13</v>
      </c>
      <c r="G929" s="19" t="s">
        <v>23</v>
      </c>
      <c r="H929" s="19">
        <v>31</v>
      </c>
      <c r="I929" s="20">
        <v>43325</v>
      </c>
      <c r="J929" s="21">
        <v>81828</v>
      </c>
      <c r="K929" s="22">
        <v>0</v>
      </c>
      <c r="L929" s="19" t="s">
        <v>7</v>
      </c>
      <c r="M929" s="19" t="s">
        <v>43</v>
      </c>
      <c r="N929" s="20" t="s">
        <v>17</v>
      </c>
    </row>
    <row r="930" spans="1:14" x14ac:dyDescent="0.25">
      <c r="A930" s="15" t="s">
        <v>1838</v>
      </c>
      <c r="B930" s="15" t="s">
        <v>1839</v>
      </c>
      <c r="C930" s="15" t="s">
        <v>2</v>
      </c>
      <c r="D930" s="15" t="s">
        <v>67</v>
      </c>
      <c r="E930" s="15" t="s">
        <v>36</v>
      </c>
      <c r="F930" s="15" t="s">
        <v>5</v>
      </c>
      <c r="G930" s="15" t="s">
        <v>14</v>
      </c>
      <c r="H930" s="15">
        <v>65</v>
      </c>
      <c r="I930" s="16">
        <v>36823</v>
      </c>
      <c r="J930" s="17">
        <v>149417</v>
      </c>
      <c r="K930" s="18">
        <v>0.13</v>
      </c>
      <c r="L930" s="15" t="s">
        <v>15</v>
      </c>
      <c r="M930" s="15" t="s">
        <v>121</v>
      </c>
      <c r="N930" s="16" t="s">
        <v>17</v>
      </c>
    </row>
    <row r="931" spans="1:14" x14ac:dyDescent="0.25">
      <c r="A931" s="19" t="s">
        <v>1840</v>
      </c>
      <c r="B931" s="19" t="s">
        <v>1841</v>
      </c>
      <c r="C931" s="19" t="s">
        <v>39</v>
      </c>
      <c r="D931" s="19" t="s">
        <v>35</v>
      </c>
      <c r="E931" s="19" t="s">
        <v>36</v>
      </c>
      <c r="F931" s="19" t="s">
        <v>13</v>
      </c>
      <c r="G931" s="19" t="s">
        <v>72</v>
      </c>
      <c r="H931" s="19">
        <v>50</v>
      </c>
      <c r="I931" s="20">
        <v>41024</v>
      </c>
      <c r="J931" s="21">
        <v>113269</v>
      </c>
      <c r="K931" s="22">
        <v>0.09</v>
      </c>
      <c r="L931" s="19" t="s">
        <v>80</v>
      </c>
      <c r="M931" s="19" t="s">
        <v>205</v>
      </c>
      <c r="N931" s="20" t="s">
        <v>17</v>
      </c>
    </row>
    <row r="932" spans="1:14" x14ac:dyDescent="0.25">
      <c r="A932" s="15" t="s">
        <v>1842</v>
      </c>
      <c r="B932" s="15" t="s">
        <v>1843</v>
      </c>
      <c r="C932" s="15" t="s">
        <v>2</v>
      </c>
      <c r="D932" s="15" t="s">
        <v>3</v>
      </c>
      <c r="E932" s="15" t="s">
        <v>12</v>
      </c>
      <c r="F932" s="15" t="s">
        <v>13</v>
      </c>
      <c r="G932" s="15" t="s">
        <v>14</v>
      </c>
      <c r="H932" s="15">
        <v>46</v>
      </c>
      <c r="I932" s="16">
        <v>43085</v>
      </c>
      <c r="J932" s="17">
        <v>136716</v>
      </c>
      <c r="K932" s="18">
        <v>0.12</v>
      </c>
      <c r="L932" s="15" t="s">
        <v>7</v>
      </c>
      <c r="M932" s="15" t="s">
        <v>47</v>
      </c>
      <c r="N932" s="16" t="s">
        <v>17</v>
      </c>
    </row>
    <row r="933" spans="1:14" x14ac:dyDescent="0.25">
      <c r="A933" s="19" t="s">
        <v>1844</v>
      </c>
      <c r="B933" s="19" t="s">
        <v>1845</v>
      </c>
      <c r="C933" s="19" t="s">
        <v>2</v>
      </c>
      <c r="D933" s="19" t="s">
        <v>35</v>
      </c>
      <c r="E933" s="19" t="s">
        <v>22</v>
      </c>
      <c r="F933" s="19" t="s">
        <v>13</v>
      </c>
      <c r="G933" s="19" t="s">
        <v>72</v>
      </c>
      <c r="H933" s="19">
        <v>54</v>
      </c>
      <c r="I933" s="20">
        <v>40836</v>
      </c>
      <c r="J933" s="21">
        <v>122644</v>
      </c>
      <c r="K933" s="22">
        <v>0.12</v>
      </c>
      <c r="L933" s="19" t="s">
        <v>7</v>
      </c>
      <c r="M933" s="19" t="s">
        <v>47</v>
      </c>
      <c r="N933" s="20" t="s">
        <v>17</v>
      </c>
    </row>
    <row r="934" spans="1:14" x14ac:dyDescent="0.25">
      <c r="A934" s="15" t="s">
        <v>1846</v>
      </c>
      <c r="B934" s="15" t="s">
        <v>1847</v>
      </c>
      <c r="C934" s="15" t="s">
        <v>39</v>
      </c>
      <c r="D934" s="15" t="s">
        <v>35</v>
      </c>
      <c r="E934" s="15" t="s">
        <v>4</v>
      </c>
      <c r="F934" s="15" t="s">
        <v>5</v>
      </c>
      <c r="G934" s="15" t="s">
        <v>14</v>
      </c>
      <c r="H934" s="15">
        <v>50</v>
      </c>
      <c r="I934" s="16">
        <v>36653</v>
      </c>
      <c r="J934" s="17">
        <v>106428</v>
      </c>
      <c r="K934" s="18">
        <v>7.0000000000000007E-2</v>
      </c>
      <c r="L934" s="15" t="s">
        <v>7</v>
      </c>
      <c r="M934" s="15" t="s">
        <v>24</v>
      </c>
      <c r="N934" s="16" t="s">
        <v>17</v>
      </c>
    </row>
    <row r="935" spans="1:14" x14ac:dyDescent="0.25">
      <c r="A935" s="19" t="s">
        <v>1848</v>
      </c>
      <c r="B935" s="19" t="s">
        <v>1849</v>
      </c>
      <c r="C935" s="19" t="s">
        <v>66</v>
      </c>
      <c r="D935" s="19" t="s">
        <v>21</v>
      </c>
      <c r="E935" s="19" t="s">
        <v>36</v>
      </c>
      <c r="F935" s="19" t="s">
        <v>13</v>
      </c>
      <c r="G935" s="19" t="s">
        <v>23</v>
      </c>
      <c r="H935" s="19">
        <v>36</v>
      </c>
      <c r="I935" s="20">
        <v>39830</v>
      </c>
      <c r="J935" s="21">
        <v>238236</v>
      </c>
      <c r="K935" s="22">
        <v>0.31</v>
      </c>
      <c r="L935" s="19" t="s">
        <v>7</v>
      </c>
      <c r="M935" s="19" t="s">
        <v>8</v>
      </c>
      <c r="N935" s="20" t="s">
        <v>17</v>
      </c>
    </row>
    <row r="936" spans="1:14" x14ac:dyDescent="0.25">
      <c r="A936" s="15" t="s">
        <v>1850</v>
      </c>
      <c r="B936" s="15" t="s">
        <v>1851</v>
      </c>
      <c r="C936" s="15" t="s">
        <v>20</v>
      </c>
      <c r="D936" s="15" t="s">
        <v>21</v>
      </c>
      <c r="E936" s="15" t="s">
        <v>36</v>
      </c>
      <c r="F936" s="15" t="s">
        <v>5</v>
      </c>
      <c r="G936" s="15" t="s">
        <v>23</v>
      </c>
      <c r="H936" s="15">
        <v>64</v>
      </c>
      <c r="I936" s="16">
        <v>41264</v>
      </c>
      <c r="J936" s="17">
        <v>153253</v>
      </c>
      <c r="K936" s="18">
        <v>0.24</v>
      </c>
      <c r="L936" s="15" t="s">
        <v>7</v>
      </c>
      <c r="M936" s="15" t="s">
        <v>47</v>
      </c>
      <c r="N936" s="16" t="s">
        <v>17</v>
      </c>
    </row>
    <row r="937" spans="1:14" x14ac:dyDescent="0.25">
      <c r="A937" s="19" t="s">
        <v>1852</v>
      </c>
      <c r="B937" s="19" t="s">
        <v>1853</v>
      </c>
      <c r="C937" s="19" t="s">
        <v>39</v>
      </c>
      <c r="D937" s="19" t="s">
        <v>46</v>
      </c>
      <c r="E937" s="19" t="s">
        <v>12</v>
      </c>
      <c r="F937" s="19" t="s">
        <v>5</v>
      </c>
      <c r="G937" s="19" t="s">
        <v>23</v>
      </c>
      <c r="H937" s="19">
        <v>34</v>
      </c>
      <c r="I937" s="20">
        <v>41915</v>
      </c>
      <c r="J937" s="21">
        <v>103707</v>
      </c>
      <c r="K937" s="22">
        <v>0.09</v>
      </c>
      <c r="L937" s="19" t="s">
        <v>7</v>
      </c>
      <c r="M937" s="19" t="s">
        <v>75</v>
      </c>
      <c r="N937" s="20" t="s">
        <v>17</v>
      </c>
    </row>
    <row r="938" spans="1:14" x14ac:dyDescent="0.25">
      <c r="A938" s="15" t="s">
        <v>1854</v>
      </c>
      <c r="B938" s="15" t="s">
        <v>1855</v>
      </c>
      <c r="C938" s="15" t="s">
        <v>66</v>
      </c>
      <c r="D938" s="15" t="s">
        <v>46</v>
      </c>
      <c r="E938" s="15" t="s">
        <v>22</v>
      </c>
      <c r="F938" s="15" t="s">
        <v>5</v>
      </c>
      <c r="G938" s="15" t="s">
        <v>23</v>
      </c>
      <c r="H938" s="15">
        <v>41</v>
      </c>
      <c r="I938" s="16">
        <v>41130</v>
      </c>
      <c r="J938" s="17">
        <v>245360</v>
      </c>
      <c r="K938" s="18">
        <v>0.37</v>
      </c>
      <c r="L938" s="15" t="s">
        <v>7</v>
      </c>
      <c r="M938" s="15" t="s">
        <v>47</v>
      </c>
      <c r="N938" s="16" t="s">
        <v>17</v>
      </c>
    </row>
    <row r="939" spans="1:14" x14ac:dyDescent="0.25">
      <c r="A939" s="19" t="s">
        <v>1856</v>
      </c>
      <c r="B939" s="19" t="s">
        <v>1857</v>
      </c>
      <c r="C939" s="19" t="s">
        <v>264</v>
      </c>
      <c r="D939" s="19" t="s">
        <v>56</v>
      </c>
      <c r="E939" s="19" t="s">
        <v>22</v>
      </c>
      <c r="F939" s="19" t="s">
        <v>13</v>
      </c>
      <c r="G939" s="19" t="s">
        <v>14</v>
      </c>
      <c r="H939" s="19">
        <v>25</v>
      </c>
      <c r="I939" s="20">
        <v>44385</v>
      </c>
      <c r="J939" s="21">
        <v>67275</v>
      </c>
      <c r="K939" s="22">
        <v>0</v>
      </c>
      <c r="L939" s="19" t="s">
        <v>7</v>
      </c>
      <c r="M939" s="19" t="s">
        <v>75</v>
      </c>
      <c r="N939" s="20" t="s">
        <v>17</v>
      </c>
    </row>
    <row r="940" spans="1:14" x14ac:dyDescent="0.25">
      <c r="A940" s="15" t="s">
        <v>1858</v>
      </c>
      <c r="B940" s="15" t="s">
        <v>1859</v>
      </c>
      <c r="C940" s="15" t="s">
        <v>39</v>
      </c>
      <c r="D940" s="15" t="s">
        <v>3</v>
      </c>
      <c r="E940" s="15" t="s">
        <v>12</v>
      </c>
      <c r="F940" s="15" t="s">
        <v>13</v>
      </c>
      <c r="G940" s="15" t="s">
        <v>14</v>
      </c>
      <c r="H940" s="15">
        <v>45</v>
      </c>
      <c r="I940" s="16">
        <v>42026</v>
      </c>
      <c r="J940" s="17">
        <v>101288</v>
      </c>
      <c r="K940" s="18">
        <v>0.1</v>
      </c>
      <c r="L940" s="15" t="s">
        <v>7</v>
      </c>
      <c r="M940" s="15" t="s">
        <v>31</v>
      </c>
      <c r="N940" s="16" t="s">
        <v>17</v>
      </c>
    </row>
    <row r="941" spans="1:14" x14ac:dyDescent="0.25">
      <c r="A941" s="19" t="s">
        <v>245</v>
      </c>
      <c r="B941" s="19" t="s">
        <v>1860</v>
      </c>
      <c r="C941" s="19" t="s">
        <v>20</v>
      </c>
      <c r="D941" s="19" t="s">
        <v>52</v>
      </c>
      <c r="E941" s="19" t="s">
        <v>22</v>
      </c>
      <c r="F941" s="19" t="s">
        <v>5</v>
      </c>
      <c r="G941" s="19" t="s">
        <v>72</v>
      </c>
      <c r="H941" s="19">
        <v>52</v>
      </c>
      <c r="I941" s="20">
        <v>34209</v>
      </c>
      <c r="J941" s="21">
        <v>177443</v>
      </c>
      <c r="K941" s="22">
        <v>0.25</v>
      </c>
      <c r="L941" s="19" t="s">
        <v>80</v>
      </c>
      <c r="M941" s="19" t="s">
        <v>205</v>
      </c>
      <c r="N941" s="20" t="s">
        <v>17</v>
      </c>
    </row>
    <row r="942" spans="1:14" x14ac:dyDescent="0.25">
      <c r="A942" s="15" t="s">
        <v>1861</v>
      </c>
      <c r="B942" s="15" t="s">
        <v>1862</v>
      </c>
      <c r="C942" s="15" t="s">
        <v>194</v>
      </c>
      <c r="D942" s="15" t="s">
        <v>3</v>
      </c>
      <c r="E942" s="15" t="s">
        <v>12</v>
      </c>
      <c r="F942" s="15" t="s">
        <v>5</v>
      </c>
      <c r="G942" s="15" t="s">
        <v>6</v>
      </c>
      <c r="H942" s="15">
        <v>37</v>
      </c>
      <c r="I942" s="16">
        <v>42487</v>
      </c>
      <c r="J942" s="17">
        <v>91400</v>
      </c>
      <c r="K942" s="18">
        <v>0</v>
      </c>
      <c r="L942" s="15" t="s">
        <v>7</v>
      </c>
      <c r="M942" s="15" t="s">
        <v>24</v>
      </c>
      <c r="N942" s="16" t="s">
        <v>17</v>
      </c>
    </row>
    <row r="943" spans="1:14" x14ac:dyDescent="0.25">
      <c r="A943" s="19" t="s">
        <v>1863</v>
      </c>
      <c r="B943" s="19" t="s">
        <v>1864</v>
      </c>
      <c r="C943" s="19" t="s">
        <v>66</v>
      </c>
      <c r="D943" s="19" t="s">
        <v>52</v>
      </c>
      <c r="E943" s="19" t="s">
        <v>36</v>
      </c>
      <c r="F943" s="19" t="s">
        <v>13</v>
      </c>
      <c r="G943" s="19" t="s">
        <v>72</v>
      </c>
      <c r="H943" s="19">
        <v>44</v>
      </c>
      <c r="I943" s="20">
        <v>39335</v>
      </c>
      <c r="J943" s="21">
        <v>181247</v>
      </c>
      <c r="K943" s="22">
        <v>0.33</v>
      </c>
      <c r="L943" s="19" t="s">
        <v>80</v>
      </c>
      <c r="M943" s="19" t="s">
        <v>205</v>
      </c>
      <c r="N943" s="20" t="s">
        <v>17</v>
      </c>
    </row>
    <row r="944" spans="1:14" x14ac:dyDescent="0.25">
      <c r="A944" s="15" t="s">
        <v>1865</v>
      </c>
      <c r="B944" s="15" t="s">
        <v>1866</v>
      </c>
      <c r="C944" s="15" t="s">
        <v>2</v>
      </c>
      <c r="D944" s="15" t="s">
        <v>52</v>
      </c>
      <c r="E944" s="15" t="s">
        <v>4</v>
      </c>
      <c r="F944" s="15" t="s">
        <v>13</v>
      </c>
      <c r="G944" s="15" t="s">
        <v>6</v>
      </c>
      <c r="H944" s="15">
        <v>42</v>
      </c>
      <c r="I944" s="16">
        <v>37914</v>
      </c>
      <c r="J944" s="17">
        <v>135558</v>
      </c>
      <c r="K944" s="18">
        <v>0.14000000000000001</v>
      </c>
      <c r="L944" s="15" t="s">
        <v>7</v>
      </c>
      <c r="M944" s="15" t="s">
        <v>31</v>
      </c>
      <c r="N944" s="16" t="s">
        <v>17</v>
      </c>
    </row>
    <row r="945" spans="1:14" x14ac:dyDescent="0.25">
      <c r="A945" s="19" t="s">
        <v>1867</v>
      </c>
      <c r="B945" s="19" t="s">
        <v>1328</v>
      </c>
      <c r="C945" s="19" t="s">
        <v>42</v>
      </c>
      <c r="D945" s="19" t="s">
        <v>46</v>
      </c>
      <c r="E945" s="19" t="s">
        <v>22</v>
      </c>
      <c r="F945" s="19" t="s">
        <v>13</v>
      </c>
      <c r="G945" s="19" t="s">
        <v>23</v>
      </c>
      <c r="H945" s="19">
        <v>49</v>
      </c>
      <c r="I945" s="20">
        <v>40894</v>
      </c>
      <c r="J945" s="21">
        <v>56878</v>
      </c>
      <c r="K945" s="22">
        <v>0</v>
      </c>
      <c r="L945" s="19" t="s">
        <v>7</v>
      </c>
      <c r="M945" s="19" t="s">
        <v>8</v>
      </c>
      <c r="N945" s="20" t="s">
        <v>17</v>
      </c>
    </row>
    <row r="946" spans="1:14" x14ac:dyDescent="0.25">
      <c r="A946" s="15" t="s">
        <v>1868</v>
      </c>
      <c r="B946" s="15" t="s">
        <v>1869</v>
      </c>
      <c r="C946" s="15" t="s">
        <v>429</v>
      </c>
      <c r="D946" s="15" t="s">
        <v>3</v>
      </c>
      <c r="E946" s="15" t="s">
        <v>22</v>
      </c>
      <c r="F946" s="15" t="s">
        <v>13</v>
      </c>
      <c r="G946" s="15" t="s">
        <v>14</v>
      </c>
      <c r="H946" s="15">
        <v>34</v>
      </c>
      <c r="I946" s="16">
        <v>43728</v>
      </c>
      <c r="J946" s="17">
        <v>94735</v>
      </c>
      <c r="K946" s="18">
        <v>0</v>
      </c>
      <c r="L946" s="15" t="s">
        <v>15</v>
      </c>
      <c r="M946" s="15" t="s">
        <v>93</v>
      </c>
      <c r="N946" s="16" t="s">
        <v>17</v>
      </c>
    </row>
    <row r="947" spans="1:14" x14ac:dyDescent="0.25">
      <c r="A947" s="19" t="s">
        <v>1870</v>
      </c>
      <c r="B947" s="19" t="s">
        <v>1871</v>
      </c>
      <c r="C947" s="19" t="s">
        <v>111</v>
      </c>
      <c r="D947" s="19" t="s">
        <v>35</v>
      </c>
      <c r="E947" s="19" t="s">
        <v>12</v>
      </c>
      <c r="F947" s="19" t="s">
        <v>13</v>
      </c>
      <c r="G947" s="19" t="s">
        <v>72</v>
      </c>
      <c r="H947" s="19">
        <v>39</v>
      </c>
      <c r="I947" s="20">
        <v>39229</v>
      </c>
      <c r="J947" s="21">
        <v>51234</v>
      </c>
      <c r="K947" s="22">
        <v>0</v>
      </c>
      <c r="L947" s="19" t="s">
        <v>7</v>
      </c>
      <c r="M947" s="19" t="s">
        <v>8</v>
      </c>
      <c r="N947" s="20" t="s">
        <v>17</v>
      </c>
    </row>
    <row r="948" spans="1:14" x14ac:dyDescent="0.25">
      <c r="A948" s="15" t="s">
        <v>1335</v>
      </c>
      <c r="B948" s="15" t="s">
        <v>1872</v>
      </c>
      <c r="C948" s="15" t="s">
        <v>66</v>
      </c>
      <c r="D948" s="15" t="s">
        <v>52</v>
      </c>
      <c r="E948" s="15" t="s">
        <v>22</v>
      </c>
      <c r="F948" s="15" t="s">
        <v>13</v>
      </c>
      <c r="G948" s="15" t="s">
        <v>14</v>
      </c>
      <c r="H948" s="15">
        <v>31</v>
      </c>
      <c r="I948" s="16">
        <v>42018</v>
      </c>
      <c r="J948" s="17">
        <v>230025</v>
      </c>
      <c r="K948" s="18">
        <v>0.34</v>
      </c>
      <c r="L948" s="15" t="s">
        <v>7</v>
      </c>
      <c r="M948" s="15" t="s">
        <v>31</v>
      </c>
      <c r="N948" s="16" t="s">
        <v>17</v>
      </c>
    </row>
    <row r="949" spans="1:14" x14ac:dyDescent="0.25">
      <c r="A949" s="19" t="s">
        <v>1873</v>
      </c>
      <c r="B949" s="19" t="s">
        <v>1874</v>
      </c>
      <c r="C949" s="19" t="s">
        <v>2</v>
      </c>
      <c r="D949" s="19" t="s">
        <v>52</v>
      </c>
      <c r="E949" s="19" t="s">
        <v>22</v>
      </c>
      <c r="F949" s="19" t="s">
        <v>5</v>
      </c>
      <c r="G949" s="19" t="s">
        <v>14</v>
      </c>
      <c r="H949" s="19">
        <v>36</v>
      </c>
      <c r="I949" s="20">
        <v>40248</v>
      </c>
      <c r="J949" s="21">
        <v>134006</v>
      </c>
      <c r="K949" s="22">
        <v>0.13</v>
      </c>
      <c r="L949" s="19" t="s">
        <v>15</v>
      </c>
      <c r="M949" s="19" t="s">
        <v>93</v>
      </c>
      <c r="N949" s="20" t="s">
        <v>17</v>
      </c>
    </row>
    <row r="950" spans="1:14" x14ac:dyDescent="0.25">
      <c r="A950" s="15" t="s">
        <v>1875</v>
      </c>
      <c r="B950" s="15" t="s">
        <v>1876</v>
      </c>
      <c r="C950" s="15" t="s">
        <v>39</v>
      </c>
      <c r="D950" s="15" t="s">
        <v>21</v>
      </c>
      <c r="E950" s="15" t="s">
        <v>36</v>
      </c>
      <c r="F950" s="15" t="s">
        <v>5</v>
      </c>
      <c r="G950" s="15" t="s">
        <v>14</v>
      </c>
      <c r="H950" s="15">
        <v>61</v>
      </c>
      <c r="I950" s="16">
        <v>40092</v>
      </c>
      <c r="J950" s="17">
        <v>103096</v>
      </c>
      <c r="K950" s="18">
        <v>7.0000000000000007E-2</v>
      </c>
      <c r="L950" s="15" t="s">
        <v>15</v>
      </c>
      <c r="M950" s="15" t="s">
        <v>93</v>
      </c>
      <c r="N950" s="16" t="s">
        <v>17</v>
      </c>
    </row>
    <row r="951" spans="1:14" x14ac:dyDescent="0.25">
      <c r="A951" s="19" t="s">
        <v>1877</v>
      </c>
      <c r="B951" s="19" t="s">
        <v>1878</v>
      </c>
      <c r="C951" s="19" t="s">
        <v>42</v>
      </c>
      <c r="D951" s="19" t="s">
        <v>46</v>
      </c>
      <c r="E951" s="19" t="s">
        <v>12</v>
      </c>
      <c r="F951" s="19" t="s">
        <v>13</v>
      </c>
      <c r="G951" s="19" t="s">
        <v>14</v>
      </c>
      <c r="H951" s="19">
        <v>29</v>
      </c>
      <c r="I951" s="20">
        <v>42602</v>
      </c>
      <c r="J951" s="21">
        <v>58703</v>
      </c>
      <c r="K951" s="22">
        <v>0</v>
      </c>
      <c r="L951" s="19" t="s">
        <v>7</v>
      </c>
      <c r="M951" s="19" t="s">
        <v>75</v>
      </c>
      <c r="N951" s="20" t="s">
        <v>17</v>
      </c>
    </row>
    <row r="952" spans="1:14" x14ac:dyDescent="0.25">
      <c r="A952" s="15" t="s">
        <v>1879</v>
      </c>
      <c r="B952" s="15" t="s">
        <v>1880</v>
      </c>
      <c r="C952" s="15" t="s">
        <v>2</v>
      </c>
      <c r="D952" s="15" t="s">
        <v>3</v>
      </c>
      <c r="E952" s="15" t="s">
        <v>22</v>
      </c>
      <c r="F952" s="15" t="s">
        <v>13</v>
      </c>
      <c r="G952" s="15" t="s">
        <v>72</v>
      </c>
      <c r="H952" s="15">
        <v>33</v>
      </c>
      <c r="I952" s="16">
        <v>41267</v>
      </c>
      <c r="J952" s="17">
        <v>132544</v>
      </c>
      <c r="K952" s="18">
        <v>0.1</v>
      </c>
      <c r="L952" s="15" t="s">
        <v>80</v>
      </c>
      <c r="M952" s="15" t="s">
        <v>86</v>
      </c>
      <c r="N952" s="16" t="s">
        <v>17</v>
      </c>
    </row>
    <row r="953" spans="1:14" x14ac:dyDescent="0.25">
      <c r="A953" s="19" t="s">
        <v>1881</v>
      </c>
      <c r="B953" s="19" t="s">
        <v>1882</v>
      </c>
      <c r="C953" s="19" t="s">
        <v>39</v>
      </c>
      <c r="D953" s="19" t="s">
        <v>21</v>
      </c>
      <c r="E953" s="19" t="s">
        <v>12</v>
      </c>
      <c r="F953" s="19" t="s">
        <v>13</v>
      </c>
      <c r="G953" s="19" t="s">
        <v>23</v>
      </c>
      <c r="H953" s="19">
        <v>32</v>
      </c>
      <c r="I953" s="20">
        <v>43936</v>
      </c>
      <c r="J953" s="21">
        <v>126671</v>
      </c>
      <c r="K953" s="22">
        <v>0.09</v>
      </c>
      <c r="L953" s="19" t="s">
        <v>7</v>
      </c>
      <c r="M953" s="19" t="s">
        <v>43</v>
      </c>
      <c r="N953" s="20" t="s">
        <v>17</v>
      </c>
    </row>
    <row r="954" spans="1:14" x14ac:dyDescent="0.25">
      <c r="A954" s="15" t="s">
        <v>1883</v>
      </c>
      <c r="B954" s="15" t="s">
        <v>1884</v>
      </c>
      <c r="C954" s="15" t="s">
        <v>34</v>
      </c>
      <c r="D954" s="15" t="s">
        <v>35</v>
      </c>
      <c r="E954" s="15" t="s">
        <v>4</v>
      </c>
      <c r="F954" s="15" t="s">
        <v>5</v>
      </c>
      <c r="G954" s="15" t="s">
        <v>14</v>
      </c>
      <c r="H954" s="15">
        <v>33</v>
      </c>
      <c r="I954" s="16">
        <v>44218</v>
      </c>
      <c r="J954" s="17">
        <v>56405</v>
      </c>
      <c r="K954" s="18">
        <v>0</v>
      </c>
      <c r="L954" s="15" t="s">
        <v>7</v>
      </c>
      <c r="M954" s="15" t="s">
        <v>24</v>
      </c>
      <c r="N954" s="16" t="s">
        <v>17</v>
      </c>
    </row>
    <row r="955" spans="1:14" x14ac:dyDescent="0.25">
      <c r="A955" s="19" t="s">
        <v>1885</v>
      </c>
      <c r="B955" s="19" t="s">
        <v>1886</v>
      </c>
      <c r="C955" s="19" t="s">
        <v>27</v>
      </c>
      <c r="D955" s="19" t="s">
        <v>3</v>
      </c>
      <c r="E955" s="19" t="s">
        <v>22</v>
      </c>
      <c r="F955" s="19" t="s">
        <v>5</v>
      </c>
      <c r="G955" s="19" t="s">
        <v>14</v>
      </c>
      <c r="H955" s="19">
        <v>36</v>
      </c>
      <c r="I955" s="20">
        <v>41972</v>
      </c>
      <c r="J955" s="21">
        <v>88730</v>
      </c>
      <c r="K955" s="22">
        <v>0.08</v>
      </c>
      <c r="L955" s="19" t="s">
        <v>15</v>
      </c>
      <c r="M955" s="19" t="s">
        <v>16</v>
      </c>
      <c r="N955" s="20" t="s">
        <v>17</v>
      </c>
    </row>
    <row r="956" spans="1:14" x14ac:dyDescent="0.25">
      <c r="A956" s="15" t="s">
        <v>1887</v>
      </c>
      <c r="B956" s="15" t="s">
        <v>1888</v>
      </c>
      <c r="C956" s="15" t="s">
        <v>111</v>
      </c>
      <c r="D956" s="15" t="s">
        <v>21</v>
      </c>
      <c r="E956" s="15" t="s">
        <v>12</v>
      </c>
      <c r="F956" s="15" t="s">
        <v>13</v>
      </c>
      <c r="G956" s="15" t="s">
        <v>72</v>
      </c>
      <c r="H956" s="15">
        <v>39</v>
      </c>
      <c r="I956" s="16">
        <v>39708</v>
      </c>
      <c r="J956" s="17">
        <v>62861</v>
      </c>
      <c r="K956" s="18">
        <v>0</v>
      </c>
      <c r="L956" s="15" t="s">
        <v>7</v>
      </c>
      <c r="M956" s="15" t="s">
        <v>8</v>
      </c>
      <c r="N956" s="16" t="s">
        <v>17</v>
      </c>
    </row>
    <row r="957" spans="1:14" x14ac:dyDescent="0.25">
      <c r="A957" s="19" t="s">
        <v>1889</v>
      </c>
      <c r="B957" s="19" t="s">
        <v>1890</v>
      </c>
      <c r="C957" s="19" t="s">
        <v>20</v>
      </c>
      <c r="D957" s="19" t="s">
        <v>52</v>
      </c>
      <c r="E957" s="19" t="s">
        <v>36</v>
      </c>
      <c r="F957" s="19" t="s">
        <v>5</v>
      </c>
      <c r="G957" s="19" t="s">
        <v>72</v>
      </c>
      <c r="H957" s="19">
        <v>53</v>
      </c>
      <c r="I957" s="20">
        <v>38919</v>
      </c>
      <c r="J957" s="21">
        <v>151246</v>
      </c>
      <c r="K957" s="22">
        <v>0.21</v>
      </c>
      <c r="L957" s="19" t="s">
        <v>80</v>
      </c>
      <c r="M957" s="19" t="s">
        <v>205</v>
      </c>
      <c r="N957" s="20" t="s">
        <v>17</v>
      </c>
    </row>
    <row r="958" spans="1:14" x14ac:dyDescent="0.25">
      <c r="A958" s="15" t="s">
        <v>1891</v>
      </c>
      <c r="B958" s="15" t="s">
        <v>1892</v>
      </c>
      <c r="C958" s="15" t="s">
        <v>2</v>
      </c>
      <c r="D958" s="15" t="s">
        <v>3</v>
      </c>
      <c r="E958" s="15" t="s">
        <v>12</v>
      </c>
      <c r="F958" s="15" t="s">
        <v>5</v>
      </c>
      <c r="G958" s="15" t="s">
        <v>14</v>
      </c>
      <c r="H958" s="15">
        <v>53</v>
      </c>
      <c r="I958" s="16">
        <v>35532</v>
      </c>
      <c r="J958" s="17">
        <v>154388</v>
      </c>
      <c r="K958" s="18">
        <v>0.1</v>
      </c>
      <c r="L958" s="15" t="s">
        <v>7</v>
      </c>
      <c r="M958" s="15" t="s">
        <v>8</v>
      </c>
      <c r="N958" s="16" t="s">
        <v>17</v>
      </c>
    </row>
    <row r="959" spans="1:14" x14ac:dyDescent="0.25">
      <c r="A959" s="19" t="s">
        <v>956</v>
      </c>
      <c r="B959" s="19" t="s">
        <v>1893</v>
      </c>
      <c r="C959" s="19" t="s">
        <v>20</v>
      </c>
      <c r="D959" s="19" t="s">
        <v>52</v>
      </c>
      <c r="E959" s="19" t="s">
        <v>12</v>
      </c>
      <c r="F959" s="19" t="s">
        <v>5</v>
      </c>
      <c r="G959" s="19" t="s">
        <v>23</v>
      </c>
      <c r="H959" s="19">
        <v>54</v>
      </c>
      <c r="I959" s="20">
        <v>34603</v>
      </c>
      <c r="J959" s="21">
        <v>162978</v>
      </c>
      <c r="K959" s="22">
        <v>0.17</v>
      </c>
      <c r="L959" s="19" t="s">
        <v>7</v>
      </c>
      <c r="M959" s="19" t="s">
        <v>43</v>
      </c>
      <c r="N959" s="20">
        <v>38131</v>
      </c>
    </row>
    <row r="960" spans="1:14" x14ac:dyDescent="0.25">
      <c r="A960" s="15" t="s">
        <v>1894</v>
      </c>
      <c r="B960" s="15" t="s">
        <v>1895</v>
      </c>
      <c r="C960" s="15" t="s">
        <v>359</v>
      </c>
      <c r="D960" s="15" t="s">
        <v>3</v>
      </c>
      <c r="E960" s="15" t="s">
        <v>22</v>
      </c>
      <c r="F960" s="15" t="s">
        <v>13</v>
      </c>
      <c r="G960" s="15" t="s">
        <v>72</v>
      </c>
      <c r="H960" s="15">
        <v>55</v>
      </c>
      <c r="I960" s="16">
        <v>34290</v>
      </c>
      <c r="J960" s="17">
        <v>80170</v>
      </c>
      <c r="K960" s="18">
        <v>0</v>
      </c>
      <c r="L960" s="15" t="s">
        <v>7</v>
      </c>
      <c r="M960" s="15" t="s">
        <v>43</v>
      </c>
      <c r="N960" s="16" t="s">
        <v>17</v>
      </c>
    </row>
    <row r="961" spans="1:14" x14ac:dyDescent="0.25">
      <c r="A961" s="19" t="s">
        <v>1158</v>
      </c>
      <c r="B961" s="19" t="s">
        <v>1896</v>
      </c>
      <c r="C961" s="19" t="s">
        <v>30</v>
      </c>
      <c r="D961" s="19" t="s">
        <v>46</v>
      </c>
      <c r="E961" s="19" t="s">
        <v>12</v>
      </c>
      <c r="F961" s="19" t="s">
        <v>5</v>
      </c>
      <c r="G961" s="19" t="s">
        <v>14</v>
      </c>
      <c r="H961" s="19">
        <v>44</v>
      </c>
      <c r="I961" s="20">
        <v>44314</v>
      </c>
      <c r="J961" s="21">
        <v>98520</v>
      </c>
      <c r="K961" s="22">
        <v>0</v>
      </c>
      <c r="L961" s="19" t="s">
        <v>7</v>
      </c>
      <c r="M961" s="19" t="s">
        <v>43</v>
      </c>
      <c r="N961" s="20" t="s">
        <v>17</v>
      </c>
    </row>
    <row r="962" spans="1:14" x14ac:dyDescent="0.25">
      <c r="A962" s="15" t="s">
        <v>1522</v>
      </c>
      <c r="B962" s="15" t="s">
        <v>1897</v>
      </c>
      <c r="C962" s="15" t="s">
        <v>39</v>
      </c>
      <c r="D962" s="15" t="s">
        <v>21</v>
      </c>
      <c r="E962" s="15" t="s">
        <v>12</v>
      </c>
      <c r="F962" s="15" t="s">
        <v>13</v>
      </c>
      <c r="G962" s="15" t="s">
        <v>14</v>
      </c>
      <c r="H962" s="15">
        <v>52</v>
      </c>
      <c r="I962" s="16">
        <v>36523</v>
      </c>
      <c r="J962" s="17">
        <v>116527</v>
      </c>
      <c r="K962" s="18">
        <v>7.0000000000000007E-2</v>
      </c>
      <c r="L962" s="15" t="s">
        <v>7</v>
      </c>
      <c r="M962" s="15" t="s">
        <v>31</v>
      </c>
      <c r="N962" s="16" t="s">
        <v>17</v>
      </c>
    </row>
    <row r="963" spans="1:14" x14ac:dyDescent="0.25">
      <c r="A963" s="19" t="s">
        <v>1685</v>
      </c>
      <c r="B963" s="19" t="s">
        <v>1898</v>
      </c>
      <c r="C963" s="19" t="s">
        <v>20</v>
      </c>
      <c r="D963" s="19" t="s">
        <v>35</v>
      </c>
      <c r="E963" s="19" t="s">
        <v>4</v>
      </c>
      <c r="F963" s="19" t="s">
        <v>13</v>
      </c>
      <c r="G963" s="19" t="s">
        <v>14</v>
      </c>
      <c r="H963" s="19">
        <v>27</v>
      </c>
      <c r="I963" s="20">
        <v>43776</v>
      </c>
      <c r="J963" s="21">
        <v>174607</v>
      </c>
      <c r="K963" s="22">
        <v>0.28999999999999998</v>
      </c>
      <c r="L963" s="19" t="s">
        <v>7</v>
      </c>
      <c r="M963" s="19" t="s">
        <v>75</v>
      </c>
      <c r="N963" s="20" t="s">
        <v>17</v>
      </c>
    </row>
    <row r="964" spans="1:14" x14ac:dyDescent="0.25">
      <c r="A964" s="15" t="s">
        <v>1899</v>
      </c>
      <c r="B964" s="15" t="s">
        <v>1900</v>
      </c>
      <c r="C964" s="15" t="s">
        <v>111</v>
      </c>
      <c r="D964" s="15" t="s">
        <v>46</v>
      </c>
      <c r="E964" s="15" t="s">
        <v>4</v>
      </c>
      <c r="F964" s="15" t="s">
        <v>13</v>
      </c>
      <c r="G964" s="15" t="s">
        <v>72</v>
      </c>
      <c r="H964" s="15">
        <v>58</v>
      </c>
      <c r="I964" s="16">
        <v>38819</v>
      </c>
      <c r="J964" s="17">
        <v>64202</v>
      </c>
      <c r="K964" s="18">
        <v>0</v>
      </c>
      <c r="L964" s="15" t="s">
        <v>7</v>
      </c>
      <c r="M964" s="15" t="s">
        <v>75</v>
      </c>
      <c r="N964" s="16" t="s">
        <v>17</v>
      </c>
    </row>
    <row r="965" spans="1:14" x14ac:dyDescent="0.25">
      <c r="A965" s="19" t="s">
        <v>1121</v>
      </c>
      <c r="B965" s="19" t="s">
        <v>1901</v>
      </c>
      <c r="C965" s="19" t="s">
        <v>111</v>
      </c>
      <c r="D965" s="19" t="s">
        <v>46</v>
      </c>
      <c r="E965" s="19" t="s">
        <v>36</v>
      </c>
      <c r="F965" s="19" t="s">
        <v>13</v>
      </c>
      <c r="G965" s="19" t="s">
        <v>14</v>
      </c>
      <c r="H965" s="19">
        <v>49</v>
      </c>
      <c r="I965" s="20">
        <v>43671</v>
      </c>
      <c r="J965" s="21">
        <v>50883</v>
      </c>
      <c r="K965" s="22">
        <v>0</v>
      </c>
      <c r="L965" s="19" t="s">
        <v>15</v>
      </c>
      <c r="M965" s="19" t="s">
        <v>16</v>
      </c>
      <c r="N965" s="20">
        <v>44257</v>
      </c>
    </row>
    <row r="966" spans="1:14" x14ac:dyDescent="0.25">
      <c r="A966" s="15" t="s">
        <v>1902</v>
      </c>
      <c r="B966" s="15" t="s">
        <v>1903</v>
      </c>
      <c r="C966" s="15" t="s">
        <v>235</v>
      </c>
      <c r="D966" s="15" t="s">
        <v>3</v>
      </c>
      <c r="E966" s="15" t="s">
        <v>22</v>
      </c>
      <c r="F966" s="15" t="s">
        <v>5</v>
      </c>
      <c r="G966" s="15" t="s">
        <v>72</v>
      </c>
      <c r="H966" s="15">
        <v>36</v>
      </c>
      <c r="I966" s="16">
        <v>42677</v>
      </c>
      <c r="J966" s="17">
        <v>94618</v>
      </c>
      <c r="K966" s="18">
        <v>0</v>
      </c>
      <c r="L966" s="15" t="s">
        <v>7</v>
      </c>
      <c r="M966" s="15" t="s">
        <v>75</v>
      </c>
      <c r="N966" s="16" t="s">
        <v>17</v>
      </c>
    </row>
    <row r="967" spans="1:14" x14ac:dyDescent="0.25">
      <c r="A967" s="19" t="s">
        <v>1904</v>
      </c>
      <c r="B967" s="19" t="s">
        <v>1905</v>
      </c>
      <c r="C967" s="19" t="s">
        <v>20</v>
      </c>
      <c r="D967" s="19" t="s">
        <v>67</v>
      </c>
      <c r="E967" s="19" t="s">
        <v>4</v>
      </c>
      <c r="F967" s="19" t="s">
        <v>13</v>
      </c>
      <c r="G967" s="19" t="s">
        <v>23</v>
      </c>
      <c r="H967" s="19">
        <v>26</v>
      </c>
      <c r="I967" s="20">
        <v>43753</v>
      </c>
      <c r="J967" s="21">
        <v>151556</v>
      </c>
      <c r="K967" s="22">
        <v>0.2</v>
      </c>
      <c r="L967" s="19" t="s">
        <v>7</v>
      </c>
      <c r="M967" s="19" t="s">
        <v>43</v>
      </c>
      <c r="N967" s="20" t="s">
        <v>17</v>
      </c>
    </row>
    <row r="968" spans="1:14" x14ac:dyDescent="0.25">
      <c r="A968" s="15" t="s">
        <v>1906</v>
      </c>
      <c r="B968" s="15" t="s">
        <v>1907</v>
      </c>
      <c r="C968" s="15" t="s">
        <v>264</v>
      </c>
      <c r="D968" s="15" t="s">
        <v>56</v>
      </c>
      <c r="E968" s="15" t="s">
        <v>4</v>
      </c>
      <c r="F968" s="15" t="s">
        <v>5</v>
      </c>
      <c r="G968" s="15" t="s">
        <v>14</v>
      </c>
      <c r="H968" s="15">
        <v>37</v>
      </c>
      <c r="I968" s="16">
        <v>43898</v>
      </c>
      <c r="J968" s="17">
        <v>80659</v>
      </c>
      <c r="K968" s="18">
        <v>0</v>
      </c>
      <c r="L968" s="15" t="s">
        <v>7</v>
      </c>
      <c r="M968" s="15" t="s">
        <v>31</v>
      </c>
      <c r="N968" s="16" t="s">
        <v>17</v>
      </c>
    </row>
    <row r="969" spans="1:14" x14ac:dyDescent="0.25">
      <c r="A969" s="19" t="s">
        <v>1908</v>
      </c>
      <c r="B969" s="19" t="s">
        <v>1909</v>
      </c>
      <c r="C969" s="19" t="s">
        <v>20</v>
      </c>
      <c r="D969" s="19" t="s">
        <v>52</v>
      </c>
      <c r="E969" s="19" t="s">
        <v>22</v>
      </c>
      <c r="F969" s="19" t="s">
        <v>13</v>
      </c>
      <c r="G969" s="19" t="s">
        <v>14</v>
      </c>
      <c r="H969" s="19">
        <v>47</v>
      </c>
      <c r="I969" s="20">
        <v>43772</v>
      </c>
      <c r="J969" s="21">
        <v>195385</v>
      </c>
      <c r="K969" s="22">
        <v>0.21</v>
      </c>
      <c r="L969" s="19" t="s">
        <v>15</v>
      </c>
      <c r="M969" s="19" t="s">
        <v>121</v>
      </c>
      <c r="N969" s="20" t="s">
        <v>17</v>
      </c>
    </row>
    <row r="970" spans="1:14" x14ac:dyDescent="0.25">
      <c r="A970" s="15" t="s">
        <v>1910</v>
      </c>
      <c r="B970" s="15" t="s">
        <v>1911</v>
      </c>
      <c r="C970" s="15" t="s">
        <v>317</v>
      </c>
      <c r="D970" s="15" t="s">
        <v>3</v>
      </c>
      <c r="E970" s="15" t="s">
        <v>22</v>
      </c>
      <c r="F970" s="15" t="s">
        <v>13</v>
      </c>
      <c r="G970" s="15" t="s">
        <v>72</v>
      </c>
      <c r="H970" s="15">
        <v>29</v>
      </c>
      <c r="I970" s="16">
        <v>42509</v>
      </c>
      <c r="J970" s="17">
        <v>52693</v>
      </c>
      <c r="K970" s="18">
        <v>0</v>
      </c>
      <c r="L970" s="15" t="s">
        <v>80</v>
      </c>
      <c r="M970" s="15" t="s">
        <v>86</v>
      </c>
      <c r="N970" s="16" t="s">
        <v>17</v>
      </c>
    </row>
    <row r="971" spans="1:14" x14ac:dyDescent="0.25">
      <c r="A971" s="19" t="s">
        <v>1912</v>
      </c>
      <c r="B971" s="19" t="s">
        <v>1913</v>
      </c>
      <c r="C971" s="19" t="s">
        <v>472</v>
      </c>
      <c r="D971" s="19" t="s">
        <v>3</v>
      </c>
      <c r="E971" s="19" t="s">
        <v>4</v>
      </c>
      <c r="F971" s="19" t="s">
        <v>5</v>
      </c>
      <c r="G971" s="19" t="s">
        <v>23</v>
      </c>
      <c r="H971" s="19">
        <v>58</v>
      </c>
      <c r="I971" s="20">
        <v>42486</v>
      </c>
      <c r="J971" s="21">
        <v>72045</v>
      </c>
      <c r="K971" s="22">
        <v>0</v>
      </c>
      <c r="L971" s="19" t="s">
        <v>7</v>
      </c>
      <c r="M971" s="19" t="s">
        <v>31</v>
      </c>
      <c r="N971" s="20" t="s">
        <v>17</v>
      </c>
    </row>
    <row r="972" spans="1:14" x14ac:dyDescent="0.25">
      <c r="A972" s="15" t="s">
        <v>1914</v>
      </c>
      <c r="B972" s="15" t="s">
        <v>1915</v>
      </c>
      <c r="C972" s="15" t="s">
        <v>111</v>
      </c>
      <c r="D972" s="15" t="s">
        <v>67</v>
      </c>
      <c r="E972" s="15" t="s">
        <v>12</v>
      </c>
      <c r="F972" s="15" t="s">
        <v>13</v>
      </c>
      <c r="G972" s="15" t="s">
        <v>72</v>
      </c>
      <c r="H972" s="15">
        <v>47</v>
      </c>
      <c r="I972" s="16">
        <v>38684</v>
      </c>
      <c r="J972" s="17">
        <v>62749</v>
      </c>
      <c r="K972" s="18">
        <v>0</v>
      </c>
      <c r="L972" s="15" t="s">
        <v>80</v>
      </c>
      <c r="M972" s="15" t="s">
        <v>81</v>
      </c>
      <c r="N972" s="16" t="s">
        <v>17</v>
      </c>
    </row>
    <row r="973" spans="1:14" x14ac:dyDescent="0.25">
      <c r="A973" s="19" t="s">
        <v>1916</v>
      </c>
      <c r="B973" s="19" t="s">
        <v>1917</v>
      </c>
      <c r="C973" s="19" t="s">
        <v>2</v>
      </c>
      <c r="D973" s="19" t="s">
        <v>67</v>
      </c>
      <c r="E973" s="19" t="s">
        <v>22</v>
      </c>
      <c r="F973" s="19" t="s">
        <v>13</v>
      </c>
      <c r="G973" s="19" t="s">
        <v>14</v>
      </c>
      <c r="H973" s="19">
        <v>52</v>
      </c>
      <c r="I973" s="20">
        <v>43255</v>
      </c>
      <c r="J973" s="21">
        <v>154884</v>
      </c>
      <c r="K973" s="22">
        <v>0.1</v>
      </c>
      <c r="L973" s="19" t="s">
        <v>15</v>
      </c>
      <c r="M973" s="19" t="s">
        <v>61</v>
      </c>
      <c r="N973" s="20" t="s">
        <v>17</v>
      </c>
    </row>
    <row r="974" spans="1:14" x14ac:dyDescent="0.25">
      <c r="A974" s="15" t="s">
        <v>1918</v>
      </c>
      <c r="B974" s="15" t="s">
        <v>1919</v>
      </c>
      <c r="C974" s="15" t="s">
        <v>235</v>
      </c>
      <c r="D974" s="15" t="s">
        <v>3</v>
      </c>
      <c r="E974" s="15" t="s">
        <v>4</v>
      </c>
      <c r="F974" s="15" t="s">
        <v>13</v>
      </c>
      <c r="G974" s="15" t="s">
        <v>23</v>
      </c>
      <c r="H974" s="15">
        <v>61</v>
      </c>
      <c r="I974" s="16">
        <v>42437</v>
      </c>
      <c r="J974" s="17">
        <v>96566</v>
      </c>
      <c r="K974" s="18">
        <v>0</v>
      </c>
      <c r="L974" s="15" t="s">
        <v>7</v>
      </c>
      <c r="M974" s="15" t="s">
        <v>75</v>
      </c>
      <c r="N974" s="16" t="s">
        <v>17</v>
      </c>
    </row>
    <row r="975" spans="1:14" x14ac:dyDescent="0.25">
      <c r="A975" s="19" t="s">
        <v>1920</v>
      </c>
      <c r="B975" s="19" t="s">
        <v>1921</v>
      </c>
      <c r="C975" s="19" t="s">
        <v>317</v>
      </c>
      <c r="D975" s="19" t="s">
        <v>3</v>
      </c>
      <c r="E975" s="19" t="s">
        <v>4</v>
      </c>
      <c r="F975" s="19" t="s">
        <v>13</v>
      </c>
      <c r="G975" s="19" t="s">
        <v>72</v>
      </c>
      <c r="H975" s="19">
        <v>45</v>
      </c>
      <c r="I975" s="20">
        <v>37126</v>
      </c>
      <c r="J975" s="21">
        <v>54994</v>
      </c>
      <c r="K975" s="22">
        <v>0</v>
      </c>
      <c r="L975" s="19" t="s">
        <v>7</v>
      </c>
      <c r="M975" s="19" t="s">
        <v>75</v>
      </c>
      <c r="N975" s="20" t="s">
        <v>17</v>
      </c>
    </row>
    <row r="976" spans="1:14" x14ac:dyDescent="0.25">
      <c r="A976" s="15" t="s">
        <v>1922</v>
      </c>
      <c r="B976" s="15" t="s">
        <v>1923</v>
      </c>
      <c r="C976" s="15" t="s">
        <v>472</v>
      </c>
      <c r="D976" s="15" t="s">
        <v>3</v>
      </c>
      <c r="E976" s="15" t="s">
        <v>36</v>
      </c>
      <c r="F976" s="15" t="s">
        <v>5</v>
      </c>
      <c r="G976" s="15" t="s">
        <v>23</v>
      </c>
      <c r="H976" s="15">
        <v>40</v>
      </c>
      <c r="I976" s="16">
        <v>40944</v>
      </c>
      <c r="J976" s="17">
        <v>61523</v>
      </c>
      <c r="K976" s="18">
        <v>0</v>
      </c>
      <c r="L976" s="15" t="s">
        <v>7</v>
      </c>
      <c r="M976" s="15" t="s">
        <v>75</v>
      </c>
      <c r="N976" s="16" t="s">
        <v>17</v>
      </c>
    </row>
    <row r="977" spans="1:14" x14ac:dyDescent="0.25">
      <c r="A977" s="19" t="s">
        <v>1924</v>
      </c>
      <c r="B977" s="19" t="s">
        <v>1925</v>
      </c>
      <c r="C977" s="19" t="s">
        <v>66</v>
      </c>
      <c r="D977" s="19" t="s">
        <v>52</v>
      </c>
      <c r="E977" s="19" t="s">
        <v>36</v>
      </c>
      <c r="F977" s="19" t="s">
        <v>13</v>
      </c>
      <c r="G977" s="19" t="s">
        <v>6</v>
      </c>
      <c r="H977" s="19">
        <v>45</v>
      </c>
      <c r="I977" s="20">
        <v>40524</v>
      </c>
      <c r="J977" s="21">
        <v>190512</v>
      </c>
      <c r="K977" s="22">
        <v>0.32</v>
      </c>
      <c r="L977" s="19" t="s">
        <v>7</v>
      </c>
      <c r="M977" s="19" t="s">
        <v>75</v>
      </c>
      <c r="N977" s="20" t="s">
        <v>17</v>
      </c>
    </row>
    <row r="978" spans="1:14" x14ac:dyDescent="0.25">
      <c r="A978" s="15" t="s">
        <v>1926</v>
      </c>
      <c r="B978" s="15" t="s">
        <v>1927</v>
      </c>
      <c r="C978" s="15" t="s">
        <v>55</v>
      </c>
      <c r="D978" s="15" t="s">
        <v>56</v>
      </c>
      <c r="E978" s="15" t="s">
        <v>22</v>
      </c>
      <c r="F978" s="15" t="s">
        <v>5</v>
      </c>
      <c r="G978" s="15" t="s">
        <v>14</v>
      </c>
      <c r="H978" s="15">
        <v>37</v>
      </c>
      <c r="I978" s="16">
        <v>41318</v>
      </c>
      <c r="J978" s="17">
        <v>124827</v>
      </c>
      <c r="K978" s="18">
        <v>0</v>
      </c>
      <c r="L978" s="15" t="s">
        <v>15</v>
      </c>
      <c r="M978" s="15" t="s">
        <v>93</v>
      </c>
      <c r="N978" s="16" t="s">
        <v>17</v>
      </c>
    </row>
    <row r="979" spans="1:14" x14ac:dyDescent="0.25">
      <c r="A979" s="19" t="s">
        <v>795</v>
      </c>
      <c r="B979" s="19" t="s">
        <v>1928</v>
      </c>
      <c r="C979" s="19" t="s">
        <v>39</v>
      </c>
      <c r="D979" s="19" t="s">
        <v>46</v>
      </c>
      <c r="E979" s="19" t="s">
        <v>12</v>
      </c>
      <c r="F979" s="19" t="s">
        <v>13</v>
      </c>
      <c r="G979" s="19" t="s">
        <v>23</v>
      </c>
      <c r="H979" s="19">
        <v>57</v>
      </c>
      <c r="I979" s="20">
        <v>43484</v>
      </c>
      <c r="J979" s="21">
        <v>101577</v>
      </c>
      <c r="K979" s="22">
        <v>0.05</v>
      </c>
      <c r="L979" s="19" t="s">
        <v>7</v>
      </c>
      <c r="M979" s="19" t="s">
        <v>24</v>
      </c>
      <c r="N979" s="20" t="s">
        <v>17</v>
      </c>
    </row>
    <row r="980" spans="1:14" x14ac:dyDescent="0.25">
      <c r="A980" s="15" t="s">
        <v>1929</v>
      </c>
      <c r="B980" s="15" t="s">
        <v>1930</v>
      </c>
      <c r="C980" s="15" t="s">
        <v>39</v>
      </c>
      <c r="D980" s="15" t="s">
        <v>46</v>
      </c>
      <c r="E980" s="15" t="s">
        <v>12</v>
      </c>
      <c r="F980" s="15" t="s">
        <v>5</v>
      </c>
      <c r="G980" s="15" t="s">
        <v>72</v>
      </c>
      <c r="H980" s="15">
        <v>44</v>
      </c>
      <c r="I980" s="16">
        <v>38642</v>
      </c>
      <c r="J980" s="17">
        <v>105223</v>
      </c>
      <c r="K980" s="18">
        <v>0.1</v>
      </c>
      <c r="L980" s="15" t="s">
        <v>7</v>
      </c>
      <c r="M980" s="15" t="s">
        <v>31</v>
      </c>
      <c r="N980" s="16" t="s">
        <v>17</v>
      </c>
    </row>
    <row r="981" spans="1:14" x14ac:dyDescent="0.25">
      <c r="A981" s="19" t="s">
        <v>1601</v>
      </c>
      <c r="B981" s="19" t="s">
        <v>1931</v>
      </c>
      <c r="C981" s="19" t="s">
        <v>429</v>
      </c>
      <c r="D981" s="19" t="s">
        <v>3</v>
      </c>
      <c r="E981" s="19" t="s">
        <v>36</v>
      </c>
      <c r="F981" s="19" t="s">
        <v>13</v>
      </c>
      <c r="G981" s="19" t="s">
        <v>72</v>
      </c>
      <c r="H981" s="19">
        <v>48</v>
      </c>
      <c r="I981" s="20">
        <v>39635</v>
      </c>
      <c r="J981" s="21">
        <v>94815</v>
      </c>
      <c r="K981" s="22">
        <v>0</v>
      </c>
      <c r="L981" s="19" t="s">
        <v>7</v>
      </c>
      <c r="M981" s="19" t="s">
        <v>24</v>
      </c>
      <c r="N981" s="20" t="s">
        <v>17</v>
      </c>
    </row>
    <row r="982" spans="1:14" x14ac:dyDescent="0.25">
      <c r="A982" s="15" t="s">
        <v>1932</v>
      </c>
      <c r="B982" s="15" t="s">
        <v>1933</v>
      </c>
      <c r="C982" s="15" t="s">
        <v>39</v>
      </c>
      <c r="D982" s="15" t="s">
        <v>46</v>
      </c>
      <c r="E982" s="15" t="s">
        <v>22</v>
      </c>
      <c r="F982" s="15" t="s">
        <v>5</v>
      </c>
      <c r="G982" s="15" t="s">
        <v>14</v>
      </c>
      <c r="H982" s="15">
        <v>25</v>
      </c>
      <c r="I982" s="16">
        <v>44545</v>
      </c>
      <c r="J982" s="17">
        <v>114893</v>
      </c>
      <c r="K982" s="18">
        <v>0.06</v>
      </c>
      <c r="L982" s="15" t="s">
        <v>15</v>
      </c>
      <c r="M982" s="15" t="s">
        <v>121</v>
      </c>
      <c r="N982" s="16" t="s">
        <v>17</v>
      </c>
    </row>
    <row r="983" spans="1:14" x14ac:dyDescent="0.25">
      <c r="A983" s="19" t="s">
        <v>1934</v>
      </c>
      <c r="B983" s="19" t="s">
        <v>1935</v>
      </c>
      <c r="C983" s="19" t="s">
        <v>30</v>
      </c>
      <c r="D983" s="19" t="s">
        <v>67</v>
      </c>
      <c r="E983" s="19" t="s">
        <v>22</v>
      </c>
      <c r="F983" s="19" t="s">
        <v>5</v>
      </c>
      <c r="G983" s="19" t="s">
        <v>72</v>
      </c>
      <c r="H983" s="19">
        <v>35</v>
      </c>
      <c r="I983" s="20">
        <v>42745</v>
      </c>
      <c r="J983" s="21">
        <v>80622</v>
      </c>
      <c r="K983" s="22">
        <v>0</v>
      </c>
      <c r="L983" s="19" t="s">
        <v>7</v>
      </c>
      <c r="M983" s="19" t="s">
        <v>47</v>
      </c>
      <c r="N983" s="20" t="s">
        <v>17</v>
      </c>
    </row>
    <row r="984" spans="1:14" x14ac:dyDescent="0.25">
      <c r="A984" s="15" t="s">
        <v>114</v>
      </c>
      <c r="B984" s="15" t="s">
        <v>1936</v>
      </c>
      <c r="C984" s="15" t="s">
        <v>66</v>
      </c>
      <c r="D984" s="15" t="s">
        <v>3</v>
      </c>
      <c r="E984" s="15" t="s">
        <v>22</v>
      </c>
      <c r="F984" s="15" t="s">
        <v>5</v>
      </c>
      <c r="G984" s="15" t="s">
        <v>14</v>
      </c>
      <c r="H984" s="15">
        <v>57</v>
      </c>
      <c r="I984" s="16">
        <v>42685</v>
      </c>
      <c r="J984" s="17">
        <v>246589</v>
      </c>
      <c r="K984" s="18">
        <v>0.33</v>
      </c>
      <c r="L984" s="15" t="s">
        <v>7</v>
      </c>
      <c r="M984" s="15" t="s">
        <v>31</v>
      </c>
      <c r="N984" s="16">
        <v>42820</v>
      </c>
    </row>
    <row r="985" spans="1:14" x14ac:dyDescent="0.25">
      <c r="A985" s="19" t="s">
        <v>1937</v>
      </c>
      <c r="B985" s="19" t="s">
        <v>1938</v>
      </c>
      <c r="C985" s="19" t="s">
        <v>39</v>
      </c>
      <c r="D985" s="19" t="s">
        <v>67</v>
      </c>
      <c r="E985" s="19" t="s">
        <v>22</v>
      </c>
      <c r="F985" s="19" t="s">
        <v>13</v>
      </c>
      <c r="G985" s="19" t="s">
        <v>14</v>
      </c>
      <c r="H985" s="19">
        <v>49</v>
      </c>
      <c r="I985" s="20">
        <v>43240</v>
      </c>
      <c r="J985" s="21">
        <v>119397</v>
      </c>
      <c r="K985" s="22">
        <v>0.09</v>
      </c>
      <c r="L985" s="19" t="s">
        <v>15</v>
      </c>
      <c r="M985" s="19" t="s">
        <v>93</v>
      </c>
      <c r="N985" s="20">
        <v>43538</v>
      </c>
    </row>
    <row r="986" spans="1:14" x14ac:dyDescent="0.25">
      <c r="A986" s="15" t="s">
        <v>1939</v>
      </c>
      <c r="B986" s="15" t="s">
        <v>1940</v>
      </c>
      <c r="C986" s="15" t="s">
        <v>20</v>
      </c>
      <c r="D986" s="15" t="s">
        <v>35</v>
      </c>
      <c r="E986" s="15" t="s">
        <v>36</v>
      </c>
      <c r="F986" s="15" t="s">
        <v>5</v>
      </c>
      <c r="G986" s="15" t="s">
        <v>14</v>
      </c>
      <c r="H986" s="15">
        <v>25</v>
      </c>
      <c r="I986" s="16">
        <v>44549</v>
      </c>
      <c r="J986" s="17">
        <v>150666</v>
      </c>
      <c r="K986" s="18">
        <v>0.23</v>
      </c>
      <c r="L986" s="15" t="s">
        <v>15</v>
      </c>
      <c r="M986" s="15" t="s">
        <v>121</v>
      </c>
      <c r="N986" s="16" t="s">
        <v>17</v>
      </c>
    </row>
    <row r="987" spans="1:14" x14ac:dyDescent="0.25">
      <c r="A987" s="19" t="s">
        <v>1941</v>
      </c>
      <c r="B987" s="19" t="s">
        <v>1942</v>
      </c>
      <c r="C987" s="19" t="s">
        <v>2</v>
      </c>
      <c r="D987" s="19" t="s">
        <v>3</v>
      </c>
      <c r="E987" s="19" t="s">
        <v>4</v>
      </c>
      <c r="F987" s="19" t="s">
        <v>5</v>
      </c>
      <c r="G987" s="19" t="s">
        <v>23</v>
      </c>
      <c r="H987" s="19">
        <v>46</v>
      </c>
      <c r="I987" s="20">
        <v>37265</v>
      </c>
      <c r="J987" s="21">
        <v>148035</v>
      </c>
      <c r="K987" s="22">
        <v>0.14000000000000001</v>
      </c>
      <c r="L987" s="19" t="s">
        <v>7</v>
      </c>
      <c r="M987" s="19" t="s">
        <v>31</v>
      </c>
      <c r="N987" s="20" t="s">
        <v>17</v>
      </c>
    </row>
    <row r="988" spans="1:14" x14ac:dyDescent="0.25">
      <c r="A988" s="15" t="s">
        <v>192</v>
      </c>
      <c r="B988" s="15" t="s">
        <v>1943</v>
      </c>
      <c r="C988" s="15" t="s">
        <v>20</v>
      </c>
      <c r="D988" s="15" t="s">
        <v>21</v>
      </c>
      <c r="E988" s="15" t="s">
        <v>36</v>
      </c>
      <c r="F988" s="15" t="s">
        <v>13</v>
      </c>
      <c r="G988" s="15" t="s">
        <v>14</v>
      </c>
      <c r="H988" s="15">
        <v>60</v>
      </c>
      <c r="I988" s="16">
        <v>42891</v>
      </c>
      <c r="J988" s="17">
        <v>158898</v>
      </c>
      <c r="K988" s="18">
        <v>0.18</v>
      </c>
      <c r="L988" s="15" t="s">
        <v>7</v>
      </c>
      <c r="M988" s="15" t="s">
        <v>43</v>
      </c>
      <c r="N988" s="16" t="s">
        <v>17</v>
      </c>
    </row>
    <row r="989" spans="1:14" x14ac:dyDescent="0.25">
      <c r="A989" s="19" t="s">
        <v>1944</v>
      </c>
      <c r="B989" s="19" t="s">
        <v>1945</v>
      </c>
      <c r="C989" s="19" t="s">
        <v>162</v>
      </c>
      <c r="D989" s="19" t="s">
        <v>56</v>
      </c>
      <c r="E989" s="19" t="s">
        <v>36</v>
      </c>
      <c r="F989" s="19" t="s">
        <v>5</v>
      </c>
      <c r="G989" s="19" t="s">
        <v>14</v>
      </c>
      <c r="H989" s="19">
        <v>45</v>
      </c>
      <c r="I989" s="20">
        <v>40967</v>
      </c>
      <c r="J989" s="21">
        <v>89659</v>
      </c>
      <c r="K989" s="22">
        <v>0</v>
      </c>
      <c r="L989" s="19" t="s">
        <v>15</v>
      </c>
      <c r="M989" s="19" t="s">
        <v>93</v>
      </c>
      <c r="N989" s="20" t="s">
        <v>17</v>
      </c>
    </row>
    <row r="990" spans="1:14" x14ac:dyDescent="0.25">
      <c r="A990" s="15" t="s">
        <v>1946</v>
      </c>
      <c r="B990" s="15" t="s">
        <v>1947</v>
      </c>
      <c r="C990" s="15" t="s">
        <v>20</v>
      </c>
      <c r="D990" s="15" t="s">
        <v>35</v>
      </c>
      <c r="E990" s="15" t="s">
        <v>22</v>
      </c>
      <c r="F990" s="15" t="s">
        <v>5</v>
      </c>
      <c r="G990" s="15" t="s">
        <v>23</v>
      </c>
      <c r="H990" s="15">
        <v>39</v>
      </c>
      <c r="I990" s="16">
        <v>39201</v>
      </c>
      <c r="J990" s="17">
        <v>171487</v>
      </c>
      <c r="K990" s="18">
        <v>0.23</v>
      </c>
      <c r="L990" s="15" t="s">
        <v>7</v>
      </c>
      <c r="M990" s="15" t="s">
        <v>31</v>
      </c>
      <c r="N990" s="16" t="s">
        <v>17</v>
      </c>
    </row>
    <row r="991" spans="1:14" x14ac:dyDescent="0.25">
      <c r="A991" s="19" t="s">
        <v>1948</v>
      </c>
      <c r="B991" s="19" t="s">
        <v>1949</v>
      </c>
      <c r="C991" s="19" t="s">
        <v>66</v>
      </c>
      <c r="D991" s="19" t="s">
        <v>35</v>
      </c>
      <c r="E991" s="19" t="s">
        <v>12</v>
      </c>
      <c r="F991" s="19" t="s">
        <v>5</v>
      </c>
      <c r="G991" s="19" t="s">
        <v>72</v>
      </c>
      <c r="H991" s="19">
        <v>43</v>
      </c>
      <c r="I991" s="20">
        <v>42603</v>
      </c>
      <c r="J991" s="21">
        <v>258498</v>
      </c>
      <c r="K991" s="22">
        <v>0.35</v>
      </c>
      <c r="L991" s="19" t="s">
        <v>7</v>
      </c>
      <c r="M991" s="19" t="s">
        <v>75</v>
      </c>
      <c r="N991" s="20" t="s">
        <v>17</v>
      </c>
    </row>
    <row r="992" spans="1:14" x14ac:dyDescent="0.25">
      <c r="A992" s="15" t="s">
        <v>1950</v>
      </c>
      <c r="B992" s="15" t="s">
        <v>1951</v>
      </c>
      <c r="C992" s="15" t="s">
        <v>2</v>
      </c>
      <c r="D992" s="15" t="s">
        <v>3</v>
      </c>
      <c r="E992" s="15" t="s">
        <v>4</v>
      </c>
      <c r="F992" s="15" t="s">
        <v>13</v>
      </c>
      <c r="G992" s="15" t="s">
        <v>14</v>
      </c>
      <c r="H992" s="15">
        <v>37</v>
      </c>
      <c r="I992" s="16">
        <v>40511</v>
      </c>
      <c r="J992" s="17">
        <v>146961</v>
      </c>
      <c r="K992" s="18">
        <v>0.11</v>
      </c>
      <c r="L992" s="15" t="s">
        <v>7</v>
      </c>
      <c r="M992" s="15" t="s">
        <v>75</v>
      </c>
      <c r="N992" s="16" t="s">
        <v>17</v>
      </c>
    </row>
    <row r="993" spans="1:14" x14ac:dyDescent="0.25">
      <c r="A993" s="19" t="s">
        <v>1952</v>
      </c>
      <c r="B993" s="19" t="s">
        <v>1953</v>
      </c>
      <c r="C993" s="19" t="s">
        <v>130</v>
      </c>
      <c r="D993" s="19" t="s">
        <v>52</v>
      </c>
      <c r="E993" s="19" t="s">
        <v>4</v>
      </c>
      <c r="F993" s="19" t="s">
        <v>13</v>
      </c>
      <c r="G993" s="19" t="s">
        <v>72</v>
      </c>
      <c r="H993" s="19">
        <v>48</v>
      </c>
      <c r="I993" s="20">
        <v>35907</v>
      </c>
      <c r="J993" s="21">
        <v>85369</v>
      </c>
      <c r="K993" s="22">
        <v>0</v>
      </c>
      <c r="L993" s="19" t="s">
        <v>80</v>
      </c>
      <c r="M993" s="19" t="s">
        <v>81</v>
      </c>
      <c r="N993" s="20">
        <v>38318</v>
      </c>
    </row>
    <row r="994" spans="1:14" x14ac:dyDescent="0.25">
      <c r="A994" s="15" t="s">
        <v>937</v>
      </c>
      <c r="B994" s="15" t="s">
        <v>1954</v>
      </c>
      <c r="C994" s="15" t="s">
        <v>11</v>
      </c>
      <c r="D994" s="15" t="s">
        <v>3</v>
      </c>
      <c r="E994" s="15" t="s">
        <v>12</v>
      </c>
      <c r="F994" s="15" t="s">
        <v>13</v>
      </c>
      <c r="G994" s="15" t="s">
        <v>23</v>
      </c>
      <c r="H994" s="15">
        <v>30</v>
      </c>
      <c r="I994" s="16">
        <v>42169</v>
      </c>
      <c r="J994" s="17">
        <v>67489</v>
      </c>
      <c r="K994" s="18">
        <v>0</v>
      </c>
      <c r="L994" s="15" t="s">
        <v>7</v>
      </c>
      <c r="M994" s="15" t="s">
        <v>24</v>
      </c>
      <c r="N994" s="16" t="s">
        <v>17</v>
      </c>
    </row>
    <row r="995" spans="1:14" x14ac:dyDescent="0.25">
      <c r="A995" s="19" t="s">
        <v>1955</v>
      </c>
      <c r="B995" s="19" t="s">
        <v>1956</v>
      </c>
      <c r="C995" s="19" t="s">
        <v>20</v>
      </c>
      <c r="D995" s="19" t="s">
        <v>3</v>
      </c>
      <c r="E995" s="19" t="s">
        <v>12</v>
      </c>
      <c r="F995" s="19" t="s">
        <v>5</v>
      </c>
      <c r="G995" s="19" t="s">
        <v>23</v>
      </c>
      <c r="H995" s="19">
        <v>46</v>
      </c>
      <c r="I995" s="20">
        <v>43379</v>
      </c>
      <c r="J995" s="21">
        <v>166259</v>
      </c>
      <c r="K995" s="22">
        <v>0.17</v>
      </c>
      <c r="L995" s="19" t="s">
        <v>7</v>
      </c>
      <c r="M995" s="19" t="s">
        <v>24</v>
      </c>
      <c r="N995" s="20" t="s">
        <v>17</v>
      </c>
    </row>
    <row r="996" spans="1:14" x14ac:dyDescent="0.25">
      <c r="A996" s="15" t="s">
        <v>1957</v>
      </c>
      <c r="B996" s="15" t="s">
        <v>1958</v>
      </c>
      <c r="C996" s="15" t="s">
        <v>317</v>
      </c>
      <c r="D996" s="15" t="s">
        <v>3</v>
      </c>
      <c r="E996" s="15" t="s">
        <v>36</v>
      </c>
      <c r="F996" s="15" t="s">
        <v>5</v>
      </c>
      <c r="G996" s="15" t="s">
        <v>14</v>
      </c>
      <c r="H996" s="15">
        <v>55</v>
      </c>
      <c r="I996" s="16">
        <v>39820</v>
      </c>
      <c r="J996" s="17">
        <v>47032</v>
      </c>
      <c r="K996" s="18">
        <v>0</v>
      </c>
      <c r="L996" s="15" t="s">
        <v>7</v>
      </c>
      <c r="M996" s="15" t="s">
        <v>75</v>
      </c>
      <c r="N996" s="16" t="s">
        <v>17</v>
      </c>
    </row>
    <row r="997" spans="1:14" x14ac:dyDescent="0.25">
      <c r="A997" s="19" t="s">
        <v>1959</v>
      </c>
      <c r="B997" s="19" t="s">
        <v>1960</v>
      </c>
      <c r="C997" s="19" t="s">
        <v>30</v>
      </c>
      <c r="D997" s="19" t="s">
        <v>67</v>
      </c>
      <c r="E997" s="19" t="s">
        <v>22</v>
      </c>
      <c r="F997" s="19" t="s">
        <v>13</v>
      </c>
      <c r="G997" s="19" t="s">
        <v>23</v>
      </c>
      <c r="H997" s="19">
        <v>33</v>
      </c>
      <c r="I997" s="20">
        <v>42631</v>
      </c>
      <c r="J997" s="21">
        <v>98427</v>
      </c>
      <c r="K997" s="22">
        <v>0</v>
      </c>
      <c r="L997" s="19" t="s">
        <v>7</v>
      </c>
      <c r="M997" s="19" t="s">
        <v>75</v>
      </c>
      <c r="N997" s="20" t="s">
        <v>17</v>
      </c>
    </row>
    <row r="998" spans="1:14" x14ac:dyDescent="0.25">
      <c r="A998" s="15" t="s">
        <v>1961</v>
      </c>
      <c r="B998" s="15" t="s">
        <v>1962</v>
      </c>
      <c r="C998" s="15" t="s">
        <v>42</v>
      </c>
      <c r="D998" s="15" t="s">
        <v>21</v>
      </c>
      <c r="E998" s="15" t="s">
        <v>22</v>
      </c>
      <c r="F998" s="15" t="s">
        <v>5</v>
      </c>
      <c r="G998" s="15" t="s">
        <v>14</v>
      </c>
      <c r="H998" s="15">
        <v>44</v>
      </c>
      <c r="I998" s="16">
        <v>40329</v>
      </c>
      <c r="J998" s="17">
        <v>47387</v>
      </c>
      <c r="K998" s="18">
        <v>0</v>
      </c>
      <c r="L998" s="15" t="s">
        <v>15</v>
      </c>
      <c r="M998" s="15" t="s">
        <v>121</v>
      </c>
      <c r="N998" s="16">
        <v>43108</v>
      </c>
    </row>
    <row r="999" spans="1:14" x14ac:dyDescent="0.25">
      <c r="A999" s="19" t="s">
        <v>1963</v>
      </c>
      <c r="B999" s="19" t="s">
        <v>1964</v>
      </c>
      <c r="C999" s="19" t="s">
        <v>20</v>
      </c>
      <c r="D999" s="19" t="s">
        <v>67</v>
      </c>
      <c r="E999" s="19" t="s">
        <v>22</v>
      </c>
      <c r="F999" s="19" t="s">
        <v>13</v>
      </c>
      <c r="G999" s="19" t="s">
        <v>14</v>
      </c>
      <c r="H999" s="19">
        <v>31</v>
      </c>
      <c r="I999" s="20">
        <v>43626</v>
      </c>
      <c r="J999" s="21">
        <v>176710</v>
      </c>
      <c r="K999" s="22">
        <v>0.15</v>
      </c>
      <c r="L999" s="19" t="s">
        <v>7</v>
      </c>
      <c r="M999" s="19" t="s">
        <v>43</v>
      </c>
      <c r="N999" s="20" t="s">
        <v>17</v>
      </c>
    </row>
    <row r="1000" spans="1:14" x14ac:dyDescent="0.25">
      <c r="A1000" s="15" t="s">
        <v>1965</v>
      </c>
      <c r="B1000" s="15" t="s">
        <v>1966</v>
      </c>
      <c r="C1000" s="15" t="s">
        <v>30</v>
      </c>
      <c r="D1000" s="15" t="s">
        <v>21</v>
      </c>
      <c r="E1000" s="15" t="s">
        <v>22</v>
      </c>
      <c r="F1000" s="15" t="s">
        <v>5</v>
      </c>
      <c r="G1000" s="15" t="s">
        <v>14</v>
      </c>
      <c r="H1000" s="15">
        <v>33</v>
      </c>
      <c r="I1000" s="16">
        <v>40936</v>
      </c>
      <c r="J1000" s="17">
        <v>95960</v>
      </c>
      <c r="K1000" s="18">
        <v>0</v>
      </c>
      <c r="L1000" s="15" t="s">
        <v>15</v>
      </c>
      <c r="M1000" s="15" t="s">
        <v>121</v>
      </c>
      <c r="N1000" s="16" t="s">
        <v>17</v>
      </c>
    </row>
    <row r="1001" spans="1:14" x14ac:dyDescent="0.25">
      <c r="A1001" s="23" t="s">
        <v>1967</v>
      </c>
      <c r="B1001" s="23" t="s">
        <v>1968</v>
      </c>
      <c r="C1001" s="23" t="s">
        <v>66</v>
      </c>
      <c r="D1001" s="23" t="s">
        <v>46</v>
      </c>
      <c r="E1001" s="23" t="s">
        <v>36</v>
      </c>
      <c r="F1001" s="23" t="s">
        <v>5</v>
      </c>
      <c r="G1001" s="23" t="s">
        <v>14</v>
      </c>
      <c r="H1001" s="23">
        <v>63</v>
      </c>
      <c r="I1001" s="24">
        <v>44038</v>
      </c>
      <c r="J1001" s="25">
        <v>216195</v>
      </c>
      <c r="K1001" s="26">
        <v>0.31</v>
      </c>
      <c r="L1001" s="23" t="s">
        <v>7</v>
      </c>
      <c r="M1001" s="23" t="s">
        <v>43</v>
      </c>
      <c r="N1001" s="24" t="s">
        <v>17</v>
      </c>
    </row>
  </sheetData>
  <pageMargins left="0.7" right="0.7" top="0.75" bottom="0.75" header="0.3" footer="0.3"/>
  <pageSetup orientation="portrait" horizontalDpi="0" verticalDpi="0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K20"/>
  <sheetViews>
    <sheetView workbookViewId="0">
      <selection activeCell="M12" sqref="M12"/>
    </sheetView>
  </sheetViews>
  <sheetFormatPr defaultRowHeight="15" x14ac:dyDescent="0.25"/>
  <cols>
    <col min="1" max="1" width="9.140625" style="5"/>
    <col min="2" max="2" width="25.140625" style="5" bestFit="1" customWidth="1"/>
    <col min="3" max="3" width="5.42578125" style="5" bestFit="1" customWidth="1"/>
    <col min="4" max="4" width="7.5703125" style="5" bestFit="1" customWidth="1"/>
    <col min="5" max="6" width="15.28515625" style="5" customWidth="1"/>
    <col min="7" max="8" width="18" style="5" customWidth="1"/>
    <col min="9" max="9" width="10" style="5" customWidth="1"/>
    <col min="10" max="10" width="7.140625" style="5" bestFit="1" customWidth="1"/>
    <col min="11" max="11" width="7.5703125" style="5" bestFit="1" customWidth="1"/>
    <col min="12" max="16384" width="9.140625" style="5"/>
  </cols>
  <sheetData>
    <row r="1" spans="2:11" x14ac:dyDescent="0.25">
      <c r="B1" s="5" t="s">
        <v>1997</v>
      </c>
    </row>
    <row r="2" spans="2:11" x14ac:dyDescent="0.25">
      <c r="C2" s="51" t="s">
        <v>1998</v>
      </c>
      <c r="D2" s="52"/>
      <c r="E2" s="51" t="s">
        <v>2003</v>
      </c>
      <c r="F2" s="52"/>
      <c r="G2" s="51" t="s">
        <v>2001</v>
      </c>
      <c r="H2" s="52"/>
      <c r="I2" s="40"/>
      <c r="J2" s="51" t="s">
        <v>2005</v>
      </c>
      <c r="K2" s="52"/>
    </row>
    <row r="4" spans="2:11" x14ac:dyDescent="0.25">
      <c r="C4" s="27" t="s">
        <v>13</v>
      </c>
      <c r="D4" s="28" t="s">
        <v>5</v>
      </c>
      <c r="E4" s="27" t="s">
        <v>13</v>
      </c>
      <c r="F4" s="28" t="s">
        <v>5</v>
      </c>
      <c r="G4" s="27" t="s">
        <v>13</v>
      </c>
      <c r="H4" s="28" t="s">
        <v>5</v>
      </c>
      <c r="I4" s="28" t="s">
        <v>2006</v>
      </c>
      <c r="J4" s="27" t="s">
        <v>13</v>
      </c>
      <c r="K4" s="28" t="s">
        <v>5</v>
      </c>
    </row>
    <row r="5" spans="2:11" x14ac:dyDescent="0.25">
      <c r="B5" s="29" t="s">
        <v>1998</v>
      </c>
      <c r="C5" s="30">
        <v>482</v>
      </c>
      <c r="D5" s="30">
        <v>518</v>
      </c>
      <c r="E5" s="30"/>
      <c r="F5" s="30"/>
      <c r="G5" s="30"/>
      <c r="H5" s="30"/>
      <c r="I5" s="30">
        <f>C5/D5</f>
        <v>0.93050193050193053</v>
      </c>
      <c r="J5" s="33">
        <v>9.15984555984556E-2</v>
      </c>
      <c r="K5" s="33">
        <v>8.5998455598455606E-2</v>
      </c>
    </row>
    <row r="6" spans="2:11" x14ac:dyDescent="0.25">
      <c r="B6" s="29" t="s">
        <v>1999</v>
      </c>
      <c r="C6" s="37"/>
      <c r="D6" s="37"/>
      <c r="E6" s="38">
        <v>114188.00829875519</v>
      </c>
      <c r="F6" s="38">
        <v>112314.17953667954</v>
      </c>
      <c r="G6" s="39"/>
      <c r="H6" s="39"/>
      <c r="I6" s="36"/>
      <c r="J6" s="34"/>
      <c r="K6" s="34"/>
    </row>
    <row r="7" spans="2:11" x14ac:dyDescent="0.25">
      <c r="B7" s="29" t="s">
        <v>2000</v>
      </c>
      <c r="C7" s="30"/>
      <c r="D7" s="30"/>
      <c r="E7" s="32"/>
      <c r="F7" s="32"/>
      <c r="G7" s="32"/>
      <c r="H7" s="32"/>
      <c r="I7" s="32"/>
    </row>
    <row r="8" spans="2:11" x14ac:dyDescent="0.25">
      <c r="B8" s="29" t="s">
        <v>46</v>
      </c>
      <c r="C8" s="31">
        <v>43</v>
      </c>
      <c r="D8" s="31">
        <v>53</v>
      </c>
      <c r="E8" s="32">
        <v>114139.04651162791</v>
      </c>
      <c r="F8" s="32">
        <v>130455.24528301887</v>
      </c>
      <c r="G8" s="32">
        <v>4907979</v>
      </c>
      <c r="H8" s="32">
        <v>6914128</v>
      </c>
      <c r="I8" s="32"/>
      <c r="J8" s="33">
        <v>8.930232558139535E-2</v>
      </c>
      <c r="K8" s="33">
        <v>0.1292452830188679</v>
      </c>
    </row>
    <row r="9" spans="2:11" x14ac:dyDescent="0.25">
      <c r="B9" s="29" t="s">
        <v>56</v>
      </c>
      <c r="C9" s="31">
        <v>78</v>
      </c>
      <c r="D9" s="31">
        <v>80</v>
      </c>
      <c r="E9" s="32">
        <v>113460.34615384616</v>
      </c>
      <c r="F9" s="32">
        <v>104720.7</v>
      </c>
      <c r="G9" s="32">
        <v>8849907</v>
      </c>
      <c r="H9" s="32">
        <v>8377656</v>
      </c>
      <c r="I9" s="32"/>
      <c r="J9" s="33">
        <v>8.6794871794871803E-2</v>
      </c>
      <c r="K9" s="33">
        <v>5.6875000000000009E-2</v>
      </c>
    </row>
    <row r="10" spans="2:11" x14ac:dyDescent="0.25">
      <c r="B10" s="29" t="s">
        <v>21</v>
      </c>
      <c r="C10" s="31">
        <v>51</v>
      </c>
      <c r="D10" s="31">
        <v>69</v>
      </c>
      <c r="E10" s="32">
        <v>123760.92156862745</v>
      </c>
      <c r="F10" s="32">
        <v>122094.78260869565</v>
      </c>
      <c r="G10" s="32">
        <v>6311807</v>
      </c>
      <c r="H10" s="32">
        <v>8424540</v>
      </c>
      <c r="I10" s="32"/>
      <c r="J10" s="33">
        <v>0.11588235294117644</v>
      </c>
      <c r="K10" s="33">
        <v>0.10840579710144926</v>
      </c>
    </row>
    <row r="11" spans="2:11" x14ac:dyDescent="0.25">
      <c r="B11" s="29" t="s">
        <v>52</v>
      </c>
      <c r="C11" s="31">
        <v>61</v>
      </c>
      <c r="D11" s="31">
        <v>64</v>
      </c>
      <c r="E11" s="32">
        <v>115802.93442622951</v>
      </c>
      <c r="F11" s="32">
        <v>120208.21875</v>
      </c>
      <c r="G11" s="32">
        <v>7063979</v>
      </c>
      <c r="H11" s="32">
        <v>7693326</v>
      </c>
      <c r="I11" s="32"/>
      <c r="J11" s="33">
        <v>0.1039344262295082</v>
      </c>
      <c r="K11" s="33">
        <v>0.11046874999999995</v>
      </c>
    </row>
    <row r="12" spans="2:11" x14ac:dyDescent="0.25">
      <c r="B12" s="29" t="s">
        <v>3</v>
      </c>
      <c r="C12" s="31">
        <v>122</v>
      </c>
      <c r="D12" s="31">
        <v>119</v>
      </c>
      <c r="E12" s="32">
        <v>100187.90983606558</v>
      </c>
      <c r="F12" s="32">
        <v>95332.554621848743</v>
      </c>
      <c r="G12" s="32">
        <v>12222925</v>
      </c>
      <c r="H12" s="32">
        <v>11344574</v>
      </c>
      <c r="I12" s="32"/>
      <c r="J12" s="33">
        <v>6.0409836065573763E-2</v>
      </c>
      <c r="K12" s="33">
        <v>4.9075630252100842E-2</v>
      </c>
    </row>
    <row r="13" spans="2:11" x14ac:dyDescent="0.25">
      <c r="B13" s="29" t="s">
        <v>67</v>
      </c>
      <c r="C13" s="31">
        <v>63</v>
      </c>
      <c r="D13" s="31">
        <v>57</v>
      </c>
      <c r="E13" s="32">
        <v>133550.23809523811</v>
      </c>
      <c r="F13" s="32">
        <v>125366.64912280702</v>
      </c>
      <c r="G13" s="32">
        <v>8413665</v>
      </c>
      <c r="H13" s="32">
        <v>7145899</v>
      </c>
      <c r="I13" s="32"/>
      <c r="J13" s="33">
        <v>0.1331746031746032</v>
      </c>
      <c r="K13" s="33">
        <v>0.11438596491228069</v>
      </c>
    </row>
    <row r="14" spans="2:11" x14ac:dyDescent="0.25">
      <c r="B14" s="29" t="s">
        <v>35</v>
      </c>
      <c r="C14" s="31">
        <v>64</v>
      </c>
      <c r="D14" s="31">
        <v>76</v>
      </c>
      <c r="E14" s="32">
        <v>113568.09375</v>
      </c>
      <c r="F14" s="32">
        <v>108929.23684210527</v>
      </c>
      <c r="G14" s="32">
        <v>7268358</v>
      </c>
      <c r="H14" s="32">
        <v>8278622</v>
      </c>
      <c r="I14" s="32"/>
      <c r="J14" s="33">
        <v>8.5937500000000014E-2</v>
      </c>
      <c r="K14" s="33">
        <v>8.1973684210526337E-2</v>
      </c>
    </row>
    <row r="15" spans="2:11" x14ac:dyDescent="0.25">
      <c r="B15" s="29" t="s">
        <v>2002</v>
      </c>
      <c r="C15" s="30"/>
      <c r="D15" s="30"/>
      <c r="E15" s="32"/>
      <c r="F15" s="32"/>
      <c r="G15" s="32"/>
      <c r="H15" s="32"/>
      <c r="I15" s="32"/>
    </row>
    <row r="16" spans="2:11" x14ac:dyDescent="0.25">
      <c r="B16" s="29" t="s">
        <v>14</v>
      </c>
      <c r="C16" s="31">
        <v>197</v>
      </c>
      <c r="D16" s="31">
        <v>207</v>
      </c>
      <c r="E16" s="32">
        <v>121268.55329949239</v>
      </c>
      <c r="F16" s="32">
        <v>114163.2657004831</v>
      </c>
      <c r="G16" s="32">
        <v>23889905</v>
      </c>
      <c r="H16" s="32">
        <v>23631796</v>
      </c>
      <c r="I16" s="36"/>
      <c r="J16" s="33">
        <v>0.10436548223350255</v>
      </c>
      <c r="K16" s="33">
        <v>8.6859903381642498E-2</v>
      </c>
    </row>
    <row r="17" spans="2:11" x14ac:dyDescent="0.25">
      <c r="B17" s="29" t="s">
        <v>6</v>
      </c>
      <c r="C17" s="31">
        <v>37</v>
      </c>
      <c r="D17" s="31">
        <v>37</v>
      </c>
      <c r="E17" s="32">
        <v>96042.702702702707</v>
      </c>
      <c r="F17" s="32">
        <v>122001.24324324324</v>
      </c>
      <c r="G17" s="32">
        <v>3553580</v>
      </c>
      <c r="H17" s="32">
        <v>4514046</v>
      </c>
      <c r="I17" s="36"/>
      <c r="J17" s="33">
        <v>6.2972972972972968E-2</v>
      </c>
      <c r="K17" s="33">
        <v>0.11081081081081083</v>
      </c>
    </row>
    <row r="18" spans="2:11" x14ac:dyDescent="0.25">
      <c r="B18" s="29" t="s">
        <v>23</v>
      </c>
      <c r="C18" s="31">
        <v>131</v>
      </c>
      <c r="D18" s="31">
        <v>140</v>
      </c>
      <c r="E18" s="32">
        <v>111552.69465648854</v>
      </c>
      <c r="F18" s="32">
        <v>107279.27142857143</v>
      </c>
      <c r="G18" s="32">
        <v>14613403</v>
      </c>
      <c r="H18" s="32">
        <v>15019098</v>
      </c>
      <c r="I18" s="36"/>
      <c r="J18" s="33">
        <v>8.5648854961832055E-2</v>
      </c>
      <c r="K18" s="33">
        <v>7.8571428571428556E-2</v>
      </c>
    </row>
    <row r="19" spans="2:11" x14ac:dyDescent="0.25">
      <c r="B19" s="29" t="s">
        <v>72</v>
      </c>
      <c r="C19" s="31">
        <v>117</v>
      </c>
      <c r="D19" s="31">
        <v>134</v>
      </c>
      <c r="E19" s="32">
        <v>110954.97435897436</v>
      </c>
      <c r="F19" s="32">
        <v>112043.32089552238</v>
      </c>
      <c r="G19" s="32">
        <v>12981732</v>
      </c>
      <c r="H19" s="32">
        <v>15013805</v>
      </c>
      <c r="I19" s="36"/>
      <c r="J19" s="33">
        <v>8.5555555555555565E-2</v>
      </c>
      <c r="K19" s="33">
        <v>8.5522388059701471E-2</v>
      </c>
    </row>
    <row r="20" spans="2:11" x14ac:dyDescent="0.25">
      <c r="B20" s="29"/>
      <c r="C20" s="30"/>
      <c r="D20" s="30"/>
      <c r="E20" s="30"/>
      <c r="F20" s="30"/>
      <c r="G20" s="30"/>
      <c r="H20" s="30"/>
      <c r="I20" s="30"/>
    </row>
  </sheetData>
  <mergeCells count="4">
    <mergeCell ref="C2:D2"/>
    <mergeCell ref="E2:F2"/>
    <mergeCell ref="G2:H2"/>
    <mergeCell ref="J2:K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1"/>
  <sheetViews>
    <sheetView topLeftCell="A6" workbookViewId="0">
      <selection activeCell="I2" sqref="I2:I1001"/>
    </sheetView>
  </sheetViews>
  <sheetFormatPr defaultRowHeight="15" x14ac:dyDescent="0.25"/>
  <cols>
    <col min="1" max="1" width="10" customWidth="1"/>
    <col min="2" max="2" width="20.5703125" bestFit="1" customWidth="1"/>
    <col min="3" max="3" width="27.7109375" bestFit="1" customWidth="1"/>
    <col min="4" max="4" width="16.85546875" bestFit="1" customWidth="1"/>
    <col min="5" max="5" width="23.85546875" bestFit="1" customWidth="1"/>
    <col min="6" max="6" width="9.85546875" customWidth="1"/>
    <col min="7" max="7" width="10.85546875" customWidth="1"/>
    <col min="9" max="9" width="30.42578125" bestFit="1" customWidth="1"/>
    <col min="10" max="14" width="15.140625" customWidth="1"/>
    <col min="16" max="16" width="12.85546875" bestFit="1" customWidth="1"/>
    <col min="17" max="17" width="13.5703125" bestFit="1" customWidth="1"/>
    <col min="18" max="18" width="30" bestFit="1" customWidth="1"/>
    <col min="20" max="20" width="28.28515625" bestFit="1" customWidth="1"/>
    <col min="21" max="21" width="17.85546875" bestFit="1" customWidth="1"/>
    <col min="25" max="25" width="15.42578125" bestFit="1" customWidth="1"/>
  </cols>
  <sheetData>
    <row r="1" spans="1:26" x14ac:dyDescent="0.25">
      <c r="A1" t="s">
        <v>1969</v>
      </c>
      <c r="B1" t="s">
        <v>1970</v>
      </c>
      <c r="C1" t="s">
        <v>1971</v>
      </c>
      <c r="D1" t="s">
        <v>1972</v>
      </c>
      <c r="E1" t="s">
        <v>1977</v>
      </c>
      <c r="F1" t="s">
        <v>1973</v>
      </c>
      <c r="G1" t="s">
        <v>1981</v>
      </c>
      <c r="H1" t="s">
        <v>1974</v>
      </c>
      <c r="I1" t="s">
        <v>1975</v>
      </c>
      <c r="J1" t="s">
        <v>1976</v>
      </c>
      <c r="K1" t="s">
        <v>2052</v>
      </c>
      <c r="L1" t="s">
        <v>2058</v>
      </c>
      <c r="M1" t="s">
        <v>2051</v>
      </c>
      <c r="N1" t="s">
        <v>2053</v>
      </c>
      <c r="O1" t="s">
        <v>1980</v>
      </c>
      <c r="P1" t="s">
        <v>1979</v>
      </c>
      <c r="Q1" t="s">
        <v>1982</v>
      </c>
      <c r="R1" t="s">
        <v>1978</v>
      </c>
    </row>
    <row r="2" spans="1:26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>
        <v>55</v>
      </c>
      <c r="I2" s="2">
        <v>42468</v>
      </c>
      <c r="J2" s="3">
        <v>141604</v>
      </c>
      <c r="K2" s="3">
        <f t="shared" ref="K2:K65" si="0">SQRT(J:J)</f>
        <v>376.30306934703577</v>
      </c>
      <c r="L2" s="3">
        <f t="shared" ref="L2:L65" si="1">NORMSDIST(J:J)</f>
        <v>1</v>
      </c>
      <c r="M2" s="3"/>
      <c r="N2" s="3">
        <f t="shared" ref="N2:N65" si="2">POWER(J:J,1/3)</f>
        <v>52.122492293100287</v>
      </c>
      <c r="O2" s="4">
        <v>0.15</v>
      </c>
      <c r="P2" s="1" t="s">
        <v>7</v>
      </c>
      <c r="Q2" s="1" t="s">
        <v>8</v>
      </c>
      <c r="R2" s="2">
        <v>44485</v>
      </c>
    </row>
    <row r="3" spans="1:26" x14ac:dyDescent="0.25">
      <c r="A3" s="5" t="s">
        <v>9</v>
      </c>
      <c r="B3" s="5" t="s">
        <v>10</v>
      </c>
      <c r="C3" s="5" t="s">
        <v>11</v>
      </c>
      <c r="D3" s="5" t="s">
        <v>3</v>
      </c>
      <c r="E3" s="5" t="s">
        <v>12</v>
      </c>
      <c r="F3" s="5" t="s">
        <v>13</v>
      </c>
      <c r="G3" s="5" t="s">
        <v>14</v>
      </c>
      <c r="H3" s="5">
        <v>59</v>
      </c>
      <c r="I3" s="6">
        <v>35763</v>
      </c>
      <c r="J3" s="7">
        <v>99975</v>
      </c>
      <c r="K3" s="7">
        <f t="shared" si="0"/>
        <v>316.18823507524752</v>
      </c>
      <c r="L3" s="7">
        <f t="shared" si="1"/>
        <v>1</v>
      </c>
      <c r="M3" s="7"/>
      <c r="N3" s="7">
        <f t="shared" si="2"/>
        <v>46.412020023055774</v>
      </c>
      <c r="O3" s="8">
        <v>0</v>
      </c>
      <c r="P3" s="5" t="s">
        <v>15</v>
      </c>
      <c r="Q3" s="5" t="s">
        <v>16</v>
      </c>
      <c r="R3" s="6" t="s">
        <v>17</v>
      </c>
    </row>
    <row r="4" spans="1:26" x14ac:dyDescent="0.25">
      <c r="A4" s="1" t="s">
        <v>18</v>
      </c>
      <c r="B4" s="1" t="s">
        <v>19</v>
      </c>
      <c r="C4" s="1" t="s">
        <v>20</v>
      </c>
      <c r="D4" s="1" t="s">
        <v>21</v>
      </c>
      <c r="E4" s="1" t="s">
        <v>22</v>
      </c>
      <c r="F4" s="1" t="s">
        <v>5</v>
      </c>
      <c r="G4" s="1" t="s">
        <v>23</v>
      </c>
      <c r="H4" s="1">
        <v>50</v>
      </c>
      <c r="I4" s="2">
        <v>39016</v>
      </c>
      <c r="J4" s="3">
        <v>163099</v>
      </c>
      <c r="K4" s="3">
        <f t="shared" si="0"/>
        <v>403.85517206048013</v>
      </c>
      <c r="L4" s="3">
        <f t="shared" si="1"/>
        <v>1</v>
      </c>
      <c r="M4" s="3"/>
      <c r="N4" s="3">
        <f t="shared" si="2"/>
        <v>54.636612636183798</v>
      </c>
      <c r="O4" s="4">
        <v>0.2</v>
      </c>
      <c r="P4" s="1" t="s">
        <v>7</v>
      </c>
      <c r="Q4" s="1" t="s">
        <v>24</v>
      </c>
      <c r="R4" s="2" t="s">
        <v>17</v>
      </c>
    </row>
    <row r="5" spans="1:26" x14ac:dyDescent="0.25">
      <c r="A5" s="5" t="s">
        <v>25</v>
      </c>
      <c r="B5" s="5" t="s">
        <v>26</v>
      </c>
      <c r="C5" s="5" t="s">
        <v>27</v>
      </c>
      <c r="D5" s="5" t="s">
        <v>3</v>
      </c>
      <c r="E5" s="5" t="s">
        <v>12</v>
      </c>
      <c r="F5" s="5" t="s">
        <v>5</v>
      </c>
      <c r="G5" s="5" t="s">
        <v>23</v>
      </c>
      <c r="H5" s="5">
        <v>26</v>
      </c>
      <c r="I5" s="6">
        <v>43735</v>
      </c>
      <c r="J5" s="7">
        <v>84913</v>
      </c>
      <c r="K5" s="7">
        <f t="shared" si="0"/>
        <v>291.39835277502857</v>
      </c>
      <c r="L5" s="7">
        <f t="shared" si="1"/>
        <v>1</v>
      </c>
      <c r="M5" s="7"/>
      <c r="N5" s="7">
        <f t="shared" si="2"/>
        <v>43.953290652405727</v>
      </c>
      <c r="O5" s="8">
        <v>7.0000000000000007E-2</v>
      </c>
      <c r="P5" s="5" t="s">
        <v>7</v>
      </c>
      <c r="Q5" s="5" t="s">
        <v>24</v>
      </c>
      <c r="R5" s="6" t="s">
        <v>17</v>
      </c>
    </row>
    <row r="6" spans="1:26" x14ac:dyDescent="0.25">
      <c r="A6" s="1" t="s">
        <v>28</v>
      </c>
      <c r="B6" s="1" t="s">
        <v>29</v>
      </c>
      <c r="C6" s="1" t="s">
        <v>30</v>
      </c>
      <c r="D6" s="1" t="s">
        <v>21</v>
      </c>
      <c r="E6" s="1" t="s">
        <v>12</v>
      </c>
      <c r="F6" s="1" t="s">
        <v>13</v>
      </c>
      <c r="G6" s="1" t="s">
        <v>14</v>
      </c>
      <c r="H6" s="1">
        <v>55</v>
      </c>
      <c r="I6" s="2">
        <v>35023</v>
      </c>
      <c r="J6" s="3">
        <v>95409</v>
      </c>
      <c r="K6" s="3">
        <f t="shared" si="0"/>
        <v>308.8834731739463</v>
      </c>
      <c r="L6" s="3">
        <f t="shared" si="1"/>
        <v>1</v>
      </c>
      <c r="M6" s="3"/>
      <c r="N6" s="3">
        <f t="shared" si="2"/>
        <v>45.694414261434339</v>
      </c>
      <c r="O6" s="4">
        <v>0</v>
      </c>
      <c r="P6" s="1" t="s">
        <v>7</v>
      </c>
      <c r="Q6" s="1" t="s">
        <v>31</v>
      </c>
      <c r="R6" s="2" t="s">
        <v>17</v>
      </c>
      <c r="U6" s="48" t="s">
        <v>2048</v>
      </c>
      <c r="V6" s="5">
        <f>AVERAGE(J:J)</f>
        <v>113217.36500000001</v>
      </c>
      <c r="Y6" s="5" t="s">
        <v>2059</v>
      </c>
      <c r="Z6" s="5">
        <f>Z7-V8</f>
        <v>-47420.591931913317</v>
      </c>
    </row>
    <row r="7" spans="1:26" x14ac:dyDescent="0.25">
      <c r="A7" s="5" t="s">
        <v>32</v>
      </c>
      <c r="B7" s="5" t="s">
        <v>33</v>
      </c>
      <c r="C7" s="5" t="s">
        <v>34</v>
      </c>
      <c r="D7" s="5" t="s">
        <v>35</v>
      </c>
      <c r="E7" s="5" t="s">
        <v>36</v>
      </c>
      <c r="F7" s="5" t="s">
        <v>13</v>
      </c>
      <c r="G7" s="5" t="s">
        <v>14</v>
      </c>
      <c r="H7" s="5">
        <v>57</v>
      </c>
      <c r="I7" s="6">
        <v>42759</v>
      </c>
      <c r="J7" s="7">
        <v>50994</v>
      </c>
      <c r="K7" s="7">
        <f t="shared" si="0"/>
        <v>225.81851119870575</v>
      </c>
      <c r="L7" s="7">
        <f t="shared" si="1"/>
        <v>1</v>
      </c>
      <c r="M7" s="7"/>
      <c r="N7" s="7">
        <f t="shared" si="2"/>
        <v>37.082843349443301</v>
      </c>
      <c r="O7" s="8">
        <v>0</v>
      </c>
      <c r="P7" s="5" t="s">
        <v>15</v>
      </c>
      <c r="Q7" s="5" t="s">
        <v>16</v>
      </c>
      <c r="R7" s="6" t="s">
        <v>17</v>
      </c>
      <c r="U7" s="5" t="s">
        <v>2046</v>
      </c>
      <c r="V7" s="5">
        <f>MEDIAN(J:J)</f>
        <v>96557</v>
      </c>
      <c r="Y7" s="5" t="s">
        <v>2060</v>
      </c>
      <c r="Z7" s="5">
        <f>Z8-V8</f>
        <v>6125.3937120577903</v>
      </c>
    </row>
    <row r="8" spans="1:26" x14ac:dyDescent="0.25">
      <c r="A8" s="1" t="s">
        <v>37</v>
      </c>
      <c r="B8" s="1" t="s">
        <v>38</v>
      </c>
      <c r="C8" s="1" t="s">
        <v>39</v>
      </c>
      <c r="D8" s="1" t="s">
        <v>3</v>
      </c>
      <c r="E8" s="1" t="s">
        <v>36</v>
      </c>
      <c r="F8" s="1" t="s">
        <v>5</v>
      </c>
      <c r="G8" s="1" t="s">
        <v>23</v>
      </c>
      <c r="H8" s="1">
        <v>27</v>
      </c>
      <c r="I8" s="2">
        <v>44013</v>
      </c>
      <c r="J8" s="3">
        <v>119746</v>
      </c>
      <c r="K8" s="3">
        <f t="shared" si="0"/>
        <v>346.04334988553097</v>
      </c>
      <c r="L8" s="3">
        <f t="shared" si="1"/>
        <v>1</v>
      </c>
      <c r="M8" s="3"/>
      <c r="N8" s="3">
        <f t="shared" si="2"/>
        <v>49.289415911056764</v>
      </c>
      <c r="O8" s="4">
        <v>0.1</v>
      </c>
      <c r="P8" s="1" t="s">
        <v>7</v>
      </c>
      <c r="Q8" s="1" t="s">
        <v>31</v>
      </c>
      <c r="R8" s="2" t="s">
        <v>17</v>
      </c>
      <c r="U8" s="48" t="s">
        <v>2047</v>
      </c>
      <c r="V8" s="5">
        <f>STDEV(J:J)</f>
        <v>53545.985643971107</v>
      </c>
      <c r="Y8" s="5" t="s">
        <v>2061</v>
      </c>
      <c r="Z8" s="5">
        <f>+Z9-V8</f>
        <v>59671.379356028898</v>
      </c>
    </row>
    <row r="9" spans="1:26" x14ac:dyDescent="0.25">
      <c r="A9" s="5" t="s">
        <v>40</v>
      </c>
      <c r="B9" s="5" t="s">
        <v>41</v>
      </c>
      <c r="C9" s="5" t="s">
        <v>42</v>
      </c>
      <c r="D9" s="5" t="s">
        <v>21</v>
      </c>
      <c r="E9" s="5" t="s">
        <v>12</v>
      </c>
      <c r="F9" s="5" t="s">
        <v>13</v>
      </c>
      <c r="G9" s="5" t="s">
        <v>6</v>
      </c>
      <c r="H9" s="5">
        <v>25</v>
      </c>
      <c r="I9" s="6">
        <v>43967</v>
      </c>
      <c r="J9" s="7">
        <v>41336</v>
      </c>
      <c r="K9" s="7">
        <f t="shared" si="0"/>
        <v>203.31256724560831</v>
      </c>
      <c r="L9" s="7">
        <f t="shared" si="1"/>
        <v>1</v>
      </c>
      <c r="M9" s="7"/>
      <c r="N9" s="7">
        <f t="shared" si="2"/>
        <v>34.576111457914472</v>
      </c>
      <c r="O9" s="8">
        <v>0</v>
      </c>
      <c r="P9" s="5" t="s">
        <v>7</v>
      </c>
      <c r="Q9" s="5" t="s">
        <v>43</v>
      </c>
      <c r="R9" s="6">
        <v>44336</v>
      </c>
      <c r="U9" s="5" t="s">
        <v>2049</v>
      </c>
      <c r="V9" s="5">
        <f>MODE(J:J)</f>
        <v>146140</v>
      </c>
      <c r="Y9" s="5" t="s">
        <v>2045</v>
      </c>
      <c r="Z9" s="5">
        <f>+V6</f>
        <v>113217.36500000001</v>
      </c>
    </row>
    <row r="10" spans="1:26" x14ac:dyDescent="0.25">
      <c r="A10" s="1" t="s">
        <v>44</v>
      </c>
      <c r="B10" s="1" t="s">
        <v>45</v>
      </c>
      <c r="C10" s="1" t="s">
        <v>39</v>
      </c>
      <c r="D10" s="1" t="s">
        <v>46</v>
      </c>
      <c r="E10" s="1" t="s">
        <v>12</v>
      </c>
      <c r="F10" s="1" t="s">
        <v>13</v>
      </c>
      <c r="G10" s="1" t="s">
        <v>23</v>
      </c>
      <c r="H10" s="1">
        <v>29</v>
      </c>
      <c r="I10" s="2">
        <v>43490</v>
      </c>
      <c r="J10" s="3">
        <v>113527</v>
      </c>
      <c r="K10" s="3">
        <f t="shared" si="0"/>
        <v>336.93767969759631</v>
      </c>
      <c r="L10" s="3">
        <f t="shared" si="1"/>
        <v>1</v>
      </c>
      <c r="M10" s="3"/>
      <c r="N10" s="3">
        <f t="shared" si="2"/>
        <v>48.420921902111154</v>
      </c>
      <c r="O10" s="4">
        <v>0.06</v>
      </c>
      <c r="P10" s="1" t="s">
        <v>7</v>
      </c>
      <c r="Q10" s="1" t="s">
        <v>47</v>
      </c>
      <c r="R10" s="2" t="s">
        <v>17</v>
      </c>
      <c r="U10" s="5" t="s">
        <v>2050</v>
      </c>
      <c r="V10" s="5">
        <f>SKEW(J:J)</f>
        <v>0.88640157119538709</v>
      </c>
      <c r="Y10" s="5" t="s">
        <v>2062</v>
      </c>
      <c r="Z10" s="5">
        <f>Z9+V8</f>
        <v>166763.35064397112</v>
      </c>
    </row>
    <row r="11" spans="1:26" x14ac:dyDescent="0.25">
      <c r="A11" s="5" t="s">
        <v>48</v>
      </c>
      <c r="B11" s="5" t="s">
        <v>49</v>
      </c>
      <c r="C11" s="5" t="s">
        <v>30</v>
      </c>
      <c r="D11" s="5" t="s">
        <v>21</v>
      </c>
      <c r="E11" s="5" t="s">
        <v>22</v>
      </c>
      <c r="F11" s="5" t="s">
        <v>5</v>
      </c>
      <c r="G11" s="5" t="s">
        <v>23</v>
      </c>
      <c r="H11" s="5">
        <v>34</v>
      </c>
      <c r="I11" s="6">
        <v>43264</v>
      </c>
      <c r="J11" s="7">
        <v>77203</v>
      </c>
      <c r="K11" s="7">
        <f t="shared" si="0"/>
        <v>277.85427835467999</v>
      </c>
      <c r="L11" s="7">
        <f t="shared" si="1"/>
        <v>1</v>
      </c>
      <c r="M11" s="7"/>
      <c r="N11" s="7">
        <f t="shared" si="2"/>
        <v>42.580562300509193</v>
      </c>
      <c r="O11" s="8">
        <v>0</v>
      </c>
      <c r="P11" s="5" t="s">
        <v>7</v>
      </c>
      <c r="Q11" s="5" t="s">
        <v>24</v>
      </c>
      <c r="R11" s="6" t="s">
        <v>17</v>
      </c>
      <c r="U11" s="5" t="s">
        <v>2054</v>
      </c>
      <c r="V11" s="5">
        <f>SKEW(K:K)</f>
        <v>0.52014059381645183</v>
      </c>
      <c r="Y11" s="5" t="s">
        <v>2063</v>
      </c>
      <c r="Z11" s="5">
        <f>+Z10+V8</f>
        <v>220309.33628794222</v>
      </c>
    </row>
    <row r="12" spans="1:26" x14ac:dyDescent="0.25">
      <c r="A12" s="1" t="s">
        <v>50</v>
      </c>
      <c r="B12" s="1" t="s">
        <v>51</v>
      </c>
      <c r="C12" s="1" t="s">
        <v>2</v>
      </c>
      <c r="D12" s="1" t="s">
        <v>52</v>
      </c>
      <c r="E12" s="1" t="s">
        <v>12</v>
      </c>
      <c r="F12" s="1" t="s">
        <v>5</v>
      </c>
      <c r="G12" s="1" t="s">
        <v>14</v>
      </c>
      <c r="H12" s="1">
        <v>36</v>
      </c>
      <c r="I12" s="2">
        <v>39855</v>
      </c>
      <c r="J12" s="3">
        <v>157333</v>
      </c>
      <c r="K12" s="3">
        <f t="shared" si="0"/>
        <v>396.65224063403451</v>
      </c>
      <c r="L12" s="3">
        <f t="shared" si="1"/>
        <v>1</v>
      </c>
      <c r="M12" s="3"/>
      <c r="N12" s="3">
        <f t="shared" si="2"/>
        <v>53.985020993978061</v>
      </c>
      <c r="O12" s="4">
        <v>0.15</v>
      </c>
      <c r="P12" s="1" t="s">
        <v>7</v>
      </c>
      <c r="Q12" s="1" t="s">
        <v>43</v>
      </c>
      <c r="R12" s="2" t="s">
        <v>17</v>
      </c>
      <c r="U12" s="5" t="s">
        <v>2055</v>
      </c>
      <c r="V12" s="5">
        <f>SKEW(N:N)</f>
        <v>0.39513085895078848</v>
      </c>
      <c r="Y12" s="5" t="s">
        <v>2064</v>
      </c>
      <c r="Z12" s="5">
        <f>+Z11+V8</f>
        <v>273855.32193191332</v>
      </c>
    </row>
    <row r="13" spans="1:26" x14ac:dyDescent="0.25">
      <c r="A13" s="5" t="s">
        <v>53</v>
      </c>
      <c r="B13" s="5" t="s">
        <v>54</v>
      </c>
      <c r="C13" s="5" t="s">
        <v>55</v>
      </c>
      <c r="D13" s="5" t="s">
        <v>56</v>
      </c>
      <c r="E13" s="5" t="s">
        <v>22</v>
      </c>
      <c r="F13" s="5" t="s">
        <v>5</v>
      </c>
      <c r="G13" s="5" t="s">
        <v>23</v>
      </c>
      <c r="H13" s="5">
        <v>27</v>
      </c>
      <c r="I13" s="6">
        <v>44490</v>
      </c>
      <c r="J13" s="7">
        <v>109851</v>
      </c>
      <c r="K13" s="7">
        <f t="shared" si="0"/>
        <v>331.43777696575268</v>
      </c>
      <c r="L13" s="7">
        <f t="shared" si="1"/>
        <v>1</v>
      </c>
      <c r="M13" s="7"/>
      <c r="N13" s="7">
        <f t="shared" si="2"/>
        <v>47.892554808570381</v>
      </c>
      <c r="O13" s="8">
        <v>0</v>
      </c>
      <c r="P13" s="5" t="s">
        <v>7</v>
      </c>
      <c r="Q13" s="5" t="s">
        <v>8</v>
      </c>
      <c r="R13" s="6" t="s">
        <v>17</v>
      </c>
      <c r="U13" s="5" t="s">
        <v>2056</v>
      </c>
      <c r="V13" s="5" t="e">
        <f>SKEW(L:L)</f>
        <v>#DIV/0!</v>
      </c>
    </row>
    <row r="14" spans="1:26" x14ac:dyDescent="0.25">
      <c r="A14" s="1" t="s">
        <v>57</v>
      </c>
      <c r="B14" s="1" t="s">
        <v>58</v>
      </c>
      <c r="C14" s="1" t="s">
        <v>39</v>
      </c>
      <c r="D14" s="1" t="s">
        <v>52</v>
      </c>
      <c r="E14" s="1" t="s">
        <v>12</v>
      </c>
      <c r="F14" s="1" t="s">
        <v>13</v>
      </c>
      <c r="G14" s="1" t="s">
        <v>23</v>
      </c>
      <c r="H14" s="1">
        <v>59</v>
      </c>
      <c r="I14" s="2">
        <v>36233</v>
      </c>
      <c r="J14" s="3">
        <v>105086</v>
      </c>
      <c r="K14" s="3">
        <f t="shared" si="0"/>
        <v>324.16970864039718</v>
      </c>
      <c r="L14" s="3">
        <f t="shared" si="1"/>
        <v>1</v>
      </c>
      <c r="M14" s="3"/>
      <c r="N14" s="3">
        <f t="shared" si="2"/>
        <v>47.189816341712095</v>
      </c>
      <c r="O14" s="4">
        <v>0.09</v>
      </c>
      <c r="P14" s="1" t="s">
        <v>7</v>
      </c>
      <c r="Q14" s="1" t="s">
        <v>47</v>
      </c>
      <c r="R14" s="2" t="s">
        <v>17</v>
      </c>
      <c r="U14" s="5" t="s">
        <v>2057</v>
      </c>
      <c r="V14" s="5">
        <f>KURT(J:J)</f>
        <v>-4.3721151777933009E-2</v>
      </c>
    </row>
    <row r="15" spans="1:26" x14ac:dyDescent="0.25">
      <c r="A15" s="5" t="s">
        <v>59</v>
      </c>
      <c r="B15" s="5" t="s">
        <v>60</v>
      </c>
      <c r="C15" s="5" t="s">
        <v>2</v>
      </c>
      <c r="D15" s="5" t="s">
        <v>21</v>
      </c>
      <c r="E15" s="5" t="s">
        <v>4</v>
      </c>
      <c r="F15" s="5" t="s">
        <v>5</v>
      </c>
      <c r="G15" s="5" t="s">
        <v>14</v>
      </c>
      <c r="H15" s="5">
        <v>51</v>
      </c>
      <c r="I15" s="6">
        <v>44357</v>
      </c>
      <c r="J15" s="7">
        <v>146742</v>
      </c>
      <c r="K15" s="7">
        <f t="shared" si="0"/>
        <v>383.06918435186088</v>
      </c>
      <c r="L15" s="7">
        <f t="shared" si="1"/>
        <v>1</v>
      </c>
      <c r="M15" s="7"/>
      <c r="N15" s="7">
        <f t="shared" si="2"/>
        <v>52.74542685510324</v>
      </c>
      <c r="O15" s="8">
        <v>0.1</v>
      </c>
      <c r="P15" s="5" t="s">
        <v>15</v>
      </c>
      <c r="Q15" s="5" t="s">
        <v>61</v>
      </c>
      <c r="R15" s="6" t="s">
        <v>17</v>
      </c>
    </row>
    <row r="16" spans="1:26" x14ac:dyDescent="0.25">
      <c r="A16" s="1" t="s">
        <v>62</v>
      </c>
      <c r="B16" s="1" t="s">
        <v>63</v>
      </c>
      <c r="C16" s="1" t="s">
        <v>30</v>
      </c>
      <c r="D16" s="1" t="s">
        <v>46</v>
      </c>
      <c r="E16" s="1" t="s">
        <v>22</v>
      </c>
      <c r="F16" s="1" t="s">
        <v>13</v>
      </c>
      <c r="G16" s="1" t="s">
        <v>14</v>
      </c>
      <c r="H16" s="1">
        <v>31</v>
      </c>
      <c r="I16" s="2">
        <v>43043</v>
      </c>
      <c r="J16" s="3">
        <v>97078</v>
      </c>
      <c r="K16" s="3">
        <f t="shared" si="0"/>
        <v>311.57342633799823</v>
      </c>
      <c r="L16" s="3">
        <f t="shared" si="1"/>
        <v>1</v>
      </c>
      <c r="M16" s="3"/>
      <c r="N16" s="3">
        <f t="shared" si="2"/>
        <v>45.959321315543839</v>
      </c>
      <c r="O16" s="4">
        <v>0</v>
      </c>
      <c r="P16" s="1" t="s">
        <v>7</v>
      </c>
      <c r="Q16" s="1" t="s">
        <v>47</v>
      </c>
      <c r="R16" s="2">
        <v>43899</v>
      </c>
    </row>
    <row r="17" spans="1:18" x14ac:dyDescent="0.25">
      <c r="A17" s="5" t="s">
        <v>64</v>
      </c>
      <c r="B17" s="5" t="s">
        <v>65</v>
      </c>
      <c r="C17" s="5" t="s">
        <v>66</v>
      </c>
      <c r="D17" s="5" t="s">
        <v>67</v>
      </c>
      <c r="E17" s="5" t="s">
        <v>4</v>
      </c>
      <c r="F17" s="5" t="s">
        <v>5</v>
      </c>
      <c r="G17" s="5" t="s">
        <v>14</v>
      </c>
      <c r="H17" s="5">
        <v>41</v>
      </c>
      <c r="I17" s="6">
        <v>41346</v>
      </c>
      <c r="J17" s="7">
        <v>249270</v>
      </c>
      <c r="K17" s="7">
        <f t="shared" si="0"/>
        <v>499.26946632054319</v>
      </c>
      <c r="L17" s="7">
        <f t="shared" si="1"/>
        <v>1</v>
      </c>
      <c r="M17" s="7"/>
      <c r="N17" s="7">
        <f t="shared" si="2"/>
        <v>62.934676558917069</v>
      </c>
      <c r="O17" s="8">
        <v>0.3</v>
      </c>
      <c r="P17" s="5" t="s">
        <v>7</v>
      </c>
      <c r="Q17" s="5" t="s">
        <v>8</v>
      </c>
      <c r="R17" s="6" t="s">
        <v>17</v>
      </c>
    </row>
    <row r="18" spans="1:18" x14ac:dyDescent="0.25">
      <c r="A18" s="1" t="s">
        <v>68</v>
      </c>
      <c r="B18" s="1" t="s">
        <v>69</v>
      </c>
      <c r="C18" s="1" t="s">
        <v>20</v>
      </c>
      <c r="D18" s="1" t="s">
        <v>21</v>
      </c>
      <c r="E18" s="1" t="s">
        <v>4</v>
      </c>
      <c r="F18" s="1" t="s">
        <v>5</v>
      </c>
      <c r="G18" s="1" t="s">
        <v>6</v>
      </c>
      <c r="H18" s="1">
        <v>65</v>
      </c>
      <c r="I18" s="2">
        <v>37319</v>
      </c>
      <c r="J18" s="3">
        <v>175837</v>
      </c>
      <c r="K18" s="3">
        <f t="shared" si="0"/>
        <v>419.32922626499573</v>
      </c>
      <c r="L18" s="3">
        <f t="shared" si="1"/>
        <v>1</v>
      </c>
      <c r="M18" s="3"/>
      <c r="N18" s="3">
        <f t="shared" si="2"/>
        <v>56.02348079938352</v>
      </c>
      <c r="O18" s="4">
        <v>0.2</v>
      </c>
      <c r="P18" s="1" t="s">
        <v>7</v>
      </c>
      <c r="Q18" s="1" t="s">
        <v>31</v>
      </c>
      <c r="R18" s="2" t="s">
        <v>17</v>
      </c>
    </row>
    <row r="19" spans="1:18" x14ac:dyDescent="0.25">
      <c r="A19" s="5" t="s">
        <v>70</v>
      </c>
      <c r="B19" s="5" t="s">
        <v>71</v>
      </c>
      <c r="C19" s="5" t="s">
        <v>2</v>
      </c>
      <c r="D19" s="5" t="s">
        <v>67</v>
      </c>
      <c r="E19" s="5" t="s">
        <v>22</v>
      </c>
      <c r="F19" s="5" t="s">
        <v>5</v>
      </c>
      <c r="G19" s="5" t="s">
        <v>72</v>
      </c>
      <c r="H19" s="5">
        <v>64</v>
      </c>
      <c r="I19" s="6">
        <v>37956</v>
      </c>
      <c r="J19" s="7">
        <v>154828</v>
      </c>
      <c r="K19" s="7">
        <f t="shared" si="0"/>
        <v>393.48189284895943</v>
      </c>
      <c r="L19" s="7">
        <f t="shared" si="1"/>
        <v>1</v>
      </c>
      <c r="M19" s="7"/>
      <c r="N19" s="7">
        <f t="shared" si="2"/>
        <v>53.696976735542883</v>
      </c>
      <c r="O19" s="8">
        <v>0.13</v>
      </c>
      <c r="P19" s="5" t="s">
        <v>7</v>
      </c>
      <c r="Q19" s="5" t="s">
        <v>8</v>
      </c>
      <c r="R19" s="6" t="s">
        <v>17</v>
      </c>
    </row>
    <row r="20" spans="1:18" x14ac:dyDescent="0.25">
      <c r="A20" s="1" t="s">
        <v>73</v>
      </c>
      <c r="B20" s="1" t="s">
        <v>74</v>
      </c>
      <c r="C20" s="1" t="s">
        <v>20</v>
      </c>
      <c r="D20" s="1" t="s">
        <v>3</v>
      </c>
      <c r="E20" s="1" t="s">
        <v>36</v>
      </c>
      <c r="F20" s="1" t="s">
        <v>13</v>
      </c>
      <c r="G20" s="1" t="s">
        <v>23</v>
      </c>
      <c r="H20" s="1">
        <v>64</v>
      </c>
      <c r="I20" s="2">
        <v>41581</v>
      </c>
      <c r="J20" s="3">
        <v>186503</v>
      </c>
      <c r="K20" s="3">
        <f t="shared" si="0"/>
        <v>431.85993099615064</v>
      </c>
      <c r="L20" s="3">
        <f t="shared" si="1"/>
        <v>1</v>
      </c>
      <c r="M20" s="3"/>
      <c r="N20" s="3">
        <f t="shared" si="2"/>
        <v>57.134084665237296</v>
      </c>
      <c r="O20" s="4">
        <v>0.24</v>
      </c>
      <c r="P20" s="1" t="s">
        <v>7</v>
      </c>
      <c r="Q20" s="1" t="s">
        <v>75</v>
      </c>
      <c r="R20" s="2" t="s">
        <v>17</v>
      </c>
    </row>
    <row r="21" spans="1:18" x14ac:dyDescent="0.25">
      <c r="A21" s="5" t="s">
        <v>76</v>
      </c>
      <c r="B21" s="5" t="s">
        <v>77</v>
      </c>
      <c r="C21" s="5" t="s">
        <v>20</v>
      </c>
      <c r="D21" s="5" t="s">
        <v>35</v>
      </c>
      <c r="E21" s="5" t="s">
        <v>4</v>
      </c>
      <c r="F21" s="5" t="s">
        <v>13</v>
      </c>
      <c r="G21" s="5" t="s">
        <v>14</v>
      </c>
      <c r="H21" s="5">
        <v>45</v>
      </c>
      <c r="I21" s="6">
        <v>37446</v>
      </c>
      <c r="J21" s="7">
        <v>166331</v>
      </c>
      <c r="K21" s="7">
        <f t="shared" si="0"/>
        <v>407.83697723477701</v>
      </c>
      <c r="L21" s="7">
        <f t="shared" si="1"/>
        <v>1</v>
      </c>
      <c r="M21" s="7"/>
      <c r="N21" s="7">
        <f t="shared" si="2"/>
        <v>54.995151087674053</v>
      </c>
      <c r="O21" s="8">
        <v>0.18</v>
      </c>
      <c r="P21" s="5" t="s">
        <v>15</v>
      </c>
      <c r="Q21" s="5" t="s">
        <v>16</v>
      </c>
      <c r="R21" s="6" t="s">
        <v>17</v>
      </c>
    </row>
    <row r="22" spans="1:18" x14ac:dyDescent="0.25">
      <c r="A22" s="1" t="s">
        <v>78</v>
      </c>
      <c r="B22" s="1" t="s">
        <v>79</v>
      </c>
      <c r="C22" s="1" t="s">
        <v>2</v>
      </c>
      <c r="D22" s="1" t="s">
        <v>3</v>
      </c>
      <c r="E22" s="1" t="s">
        <v>12</v>
      </c>
      <c r="F22" s="1" t="s">
        <v>13</v>
      </c>
      <c r="G22" s="1" t="s">
        <v>72</v>
      </c>
      <c r="H22" s="1">
        <v>56</v>
      </c>
      <c r="I22" s="2">
        <v>40917</v>
      </c>
      <c r="J22" s="3">
        <v>146140</v>
      </c>
      <c r="K22" s="3">
        <f t="shared" si="0"/>
        <v>382.28261796738809</v>
      </c>
      <c r="L22" s="3">
        <f t="shared" si="1"/>
        <v>1</v>
      </c>
      <c r="M22" s="3"/>
      <c r="N22" s="3">
        <f t="shared" si="2"/>
        <v>52.673199709434137</v>
      </c>
      <c r="O22" s="4">
        <v>0.1</v>
      </c>
      <c r="P22" s="1" t="s">
        <v>80</v>
      </c>
      <c r="Q22" s="1" t="s">
        <v>81</v>
      </c>
      <c r="R22" s="2" t="s">
        <v>17</v>
      </c>
    </row>
    <row r="23" spans="1:18" x14ac:dyDescent="0.25">
      <c r="A23" s="5" t="s">
        <v>82</v>
      </c>
      <c r="B23" s="5" t="s">
        <v>83</v>
      </c>
      <c r="C23" s="5" t="s">
        <v>20</v>
      </c>
      <c r="D23" s="5" t="s">
        <v>35</v>
      </c>
      <c r="E23" s="5" t="s">
        <v>12</v>
      </c>
      <c r="F23" s="5" t="s">
        <v>5</v>
      </c>
      <c r="G23" s="5" t="s">
        <v>72</v>
      </c>
      <c r="H23" s="5">
        <v>36</v>
      </c>
      <c r="I23" s="6">
        <v>44288</v>
      </c>
      <c r="J23" s="7">
        <v>151703</v>
      </c>
      <c r="K23" s="7">
        <f t="shared" si="0"/>
        <v>389.49069308521354</v>
      </c>
      <c r="L23" s="7">
        <f t="shared" si="1"/>
        <v>1</v>
      </c>
      <c r="M23" s="7"/>
      <c r="N23" s="7">
        <f t="shared" si="2"/>
        <v>53.333250867928029</v>
      </c>
      <c r="O23" s="8">
        <v>0.21</v>
      </c>
      <c r="P23" s="5" t="s">
        <v>7</v>
      </c>
      <c r="Q23" s="5" t="s">
        <v>43</v>
      </c>
      <c r="R23" s="6" t="s">
        <v>17</v>
      </c>
    </row>
    <row r="24" spans="1:18" x14ac:dyDescent="0.25">
      <c r="A24" s="1" t="s">
        <v>84</v>
      </c>
      <c r="B24" s="1" t="s">
        <v>85</v>
      </c>
      <c r="C24" s="1" t="s">
        <v>20</v>
      </c>
      <c r="D24" s="1" t="s">
        <v>3</v>
      </c>
      <c r="E24" s="1" t="s">
        <v>4</v>
      </c>
      <c r="F24" s="1" t="s">
        <v>13</v>
      </c>
      <c r="G24" s="1" t="s">
        <v>72</v>
      </c>
      <c r="H24" s="1">
        <v>59</v>
      </c>
      <c r="I24" s="2">
        <v>37400</v>
      </c>
      <c r="J24" s="3">
        <v>172787</v>
      </c>
      <c r="K24" s="3">
        <f t="shared" si="0"/>
        <v>415.67655695263835</v>
      </c>
      <c r="L24" s="3">
        <f t="shared" si="1"/>
        <v>1</v>
      </c>
      <c r="M24" s="3"/>
      <c r="N24" s="3">
        <f t="shared" si="2"/>
        <v>55.69766919390721</v>
      </c>
      <c r="O24" s="4">
        <v>0.28000000000000003</v>
      </c>
      <c r="P24" s="1" t="s">
        <v>80</v>
      </c>
      <c r="Q24" s="1" t="s">
        <v>86</v>
      </c>
      <c r="R24" s="2" t="s">
        <v>17</v>
      </c>
    </row>
    <row r="25" spans="1:18" x14ac:dyDescent="0.25">
      <c r="A25" s="5" t="s">
        <v>87</v>
      </c>
      <c r="B25" s="5" t="s">
        <v>88</v>
      </c>
      <c r="C25" s="5" t="s">
        <v>42</v>
      </c>
      <c r="D25" s="5" t="s">
        <v>35</v>
      </c>
      <c r="E25" s="5" t="s">
        <v>22</v>
      </c>
      <c r="F25" s="5" t="s">
        <v>13</v>
      </c>
      <c r="G25" s="5" t="s">
        <v>23</v>
      </c>
      <c r="H25" s="5">
        <v>37</v>
      </c>
      <c r="I25" s="6">
        <v>43713</v>
      </c>
      <c r="J25" s="7">
        <v>49998</v>
      </c>
      <c r="K25" s="7">
        <f t="shared" si="0"/>
        <v>223.60232556930171</v>
      </c>
      <c r="L25" s="7">
        <f t="shared" si="1"/>
        <v>1</v>
      </c>
      <c r="M25" s="7"/>
      <c r="N25" s="7">
        <f t="shared" si="2"/>
        <v>36.839823775654502</v>
      </c>
      <c r="O25" s="8">
        <v>0</v>
      </c>
      <c r="P25" s="5" t="s">
        <v>7</v>
      </c>
      <c r="Q25" s="5" t="s">
        <v>8</v>
      </c>
      <c r="R25" s="6" t="s">
        <v>17</v>
      </c>
    </row>
    <row r="26" spans="1:18" x14ac:dyDescent="0.25">
      <c r="A26" s="1" t="s">
        <v>89</v>
      </c>
      <c r="B26" s="1" t="s">
        <v>90</v>
      </c>
      <c r="C26" s="1" t="s">
        <v>66</v>
      </c>
      <c r="D26" s="1" t="s">
        <v>35</v>
      </c>
      <c r="E26" s="1" t="s">
        <v>22</v>
      </c>
      <c r="F26" s="1" t="s">
        <v>13</v>
      </c>
      <c r="G26" s="1" t="s">
        <v>14</v>
      </c>
      <c r="H26" s="1">
        <v>44</v>
      </c>
      <c r="I26" s="2">
        <v>41700</v>
      </c>
      <c r="J26" s="3">
        <v>207172</v>
      </c>
      <c r="K26" s="3">
        <f t="shared" si="0"/>
        <v>455.16150979624803</v>
      </c>
      <c r="L26" s="3">
        <f t="shared" si="1"/>
        <v>1</v>
      </c>
      <c r="M26" s="3"/>
      <c r="N26" s="3">
        <f t="shared" si="2"/>
        <v>59.171196726041082</v>
      </c>
      <c r="O26" s="4">
        <v>0.31</v>
      </c>
      <c r="P26" s="1" t="s">
        <v>15</v>
      </c>
      <c r="Q26" s="1" t="s">
        <v>16</v>
      </c>
      <c r="R26" s="2" t="s">
        <v>17</v>
      </c>
    </row>
    <row r="27" spans="1:18" x14ac:dyDescent="0.25">
      <c r="A27" s="5" t="s">
        <v>91</v>
      </c>
      <c r="B27" s="5" t="s">
        <v>92</v>
      </c>
      <c r="C27" s="5" t="s">
        <v>20</v>
      </c>
      <c r="D27" s="5" t="s">
        <v>52</v>
      </c>
      <c r="E27" s="5" t="s">
        <v>22</v>
      </c>
      <c r="F27" s="5" t="s">
        <v>13</v>
      </c>
      <c r="G27" s="5" t="s">
        <v>6</v>
      </c>
      <c r="H27" s="5">
        <v>41</v>
      </c>
      <c r="I27" s="6">
        <v>42111</v>
      </c>
      <c r="J27" s="7">
        <v>152239</v>
      </c>
      <c r="K27" s="7">
        <f t="shared" si="0"/>
        <v>390.17816443260892</v>
      </c>
      <c r="L27" s="7">
        <f t="shared" si="1"/>
        <v>1</v>
      </c>
      <c r="M27" s="7"/>
      <c r="N27" s="7">
        <f t="shared" si="2"/>
        <v>53.3959897300291</v>
      </c>
      <c r="O27" s="8">
        <v>0.23</v>
      </c>
      <c r="P27" s="5" t="s">
        <v>7</v>
      </c>
      <c r="Q27" s="5" t="s">
        <v>93</v>
      </c>
      <c r="R27" s="6" t="s">
        <v>17</v>
      </c>
    </row>
    <row r="28" spans="1:18" x14ac:dyDescent="0.25">
      <c r="A28" s="1" t="s">
        <v>94</v>
      </c>
      <c r="B28" s="1" t="s">
        <v>95</v>
      </c>
      <c r="C28" s="1" t="s">
        <v>96</v>
      </c>
      <c r="D28" s="1" t="s">
        <v>56</v>
      </c>
      <c r="E28" s="1" t="s">
        <v>36</v>
      </c>
      <c r="F28" s="1" t="s">
        <v>5</v>
      </c>
      <c r="G28" s="1" t="s">
        <v>72</v>
      </c>
      <c r="H28" s="1">
        <v>56</v>
      </c>
      <c r="I28" s="2">
        <v>38388</v>
      </c>
      <c r="J28" s="3">
        <v>98581</v>
      </c>
      <c r="K28" s="3">
        <f t="shared" si="0"/>
        <v>313.97611374115706</v>
      </c>
      <c r="L28" s="3">
        <f t="shared" si="1"/>
        <v>1</v>
      </c>
      <c r="M28" s="3"/>
      <c r="N28" s="3">
        <f t="shared" si="2"/>
        <v>46.195294461499692</v>
      </c>
      <c r="O28" s="4">
        <v>0</v>
      </c>
      <c r="P28" s="1" t="s">
        <v>80</v>
      </c>
      <c r="Q28" s="1" t="s">
        <v>86</v>
      </c>
      <c r="R28" s="2" t="s">
        <v>17</v>
      </c>
    </row>
    <row r="29" spans="1:18" x14ac:dyDescent="0.25">
      <c r="A29" s="5" t="s">
        <v>97</v>
      </c>
      <c r="B29" s="5" t="s">
        <v>98</v>
      </c>
      <c r="C29" s="5" t="s">
        <v>66</v>
      </c>
      <c r="D29" s="5" t="s">
        <v>56</v>
      </c>
      <c r="E29" s="5" t="s">
        <v>22</v>
      </c>
      <c r="F29" s="5" t="s">
        <v>13</v>
      </c>
      <c r="G29" s="5" t="s">
        <v>14</v>
      </c>
      <c r="H29" s="5">
        <v>43</v>
      </c>
      <c r="I29" s="6">
        <v>38145</v>
      </c>
      <c r="J29" s="7">
        <v>246231</v>
      </c>
      <c r="K29" s="7">
        <f t="shared" si="0"/>
        <v>496.21668653925775</v>
      </c>
      <c r="L29" s="7">
        <f t="shared" si="1"/>
        <v>1</v>
      </c>
      <c r="M29" s="7"/>
      <c r="N29" s="7">
        <f t="shared" si="2"/>
        <v>62.677871971433952</v>
      </c>
      <c r="O29" s="8">
        <v>0.31</v>
      </c>
      <c r="P29" s="5" t="s">
        <v>7</v>
      </c>
      <c r="Q29" s="5" t="s">
        <v>8</v>
      </c>
      <c r="R29" s="6" t="s">
        <v>17</v>
      </c>
    </row>
    <row r="30" spans="1:18" x14ac:dyDescent="0.25">
      <c r="A30" s="1" t="s">
        <v>99</v>
      </c>
      <c r="B30" s="1" t="s">
        <v>100</v>
      </c>
      <c r="C30" s="1" t="s">
        <v>101</v>
      </c>
      <c r="D30" s="1" t="s">
        <v>56</v>
      </c>
      <c r="E30" s="1" t="s">
        <v>22</v>
      </c>
      <c r="F30" s="1" t="s">
        <v>13</v>
      </c>
      <c r="G30" s="1" t="s">
        <v>14</v>
      </c>
      <c r="H30" s="1">
        <v>64</v>
      </c>
      <c r="I30" s="2">
        <v>35403</v>
      </c>
      <c r="J30" s="3">
        <v>99354</v>
      </c>
      <c r="K30" s="3">
        <f t="shared" si="0"/>
        <v>315.20469539649946</v>
      </c>
      <c r="L30" s="3">
        <f t="shared" si="1"/>
        <v>1</v>
      </c>
      <c r="M30" s="3"/>
      <c r="N30" s="3">
        <f t="shared" si="2"/>
        <v>46.315723457568645</v>
      </c>
      <c r="O30" s="4">
        <v>0.12</v>
      </c>
      <c r="P30" s="1" t="s">
        <v>15</v>
      </c>
      <c r="Q30" s="1" t="s">
        <v>93</v>
      </c>
      <c r="R30" s="2" t="s">
        <v>17</v>
      </c>
    </row>
    <row r="31" spans="1:18" x14ac:dyDescent="0.25">
      <c r="A31" s="5" t="s">
        <v>102</v>
      </c>
      <c r="B31" s="5" t="s">
        <v>103</v>
      </c>
      <c r="C31" s="5" t="s">
        <v>66</v>
      </c>
      <c r="D31" s="5" t="s">
        <v>3</v>
      </c>
      <c r="E31" s="5" t="s">
        <v>36</v>
      </c>
      <c r="F31" s="5" t="s">
        <v>13</v>
      </c>
      <c r="G31" s="5" t="s">
        <v>14</v>
      </c>
      <c r="H31" s="5">
        <v>63</v>
      </c>
      <c r="I31" s="6">
        <v>41040</v>
      </c>
      <c r="J31" s="7">
        <v>231141</v>
      </c>
      <c r="K31" s="7">
        <f t="shared" si="0"/>
        <v>480.77125538035239</v>
      </c>
      <c r="L31" s="7">
        <f t="shared" si="1"/>
        <v>1</v>
      </c>
      <c r="M31" s="7"/>
      <c r="N31" s="7">
        <f t="shared" si="2"/>
        <v>61.370405937285277</v>
      </c>
      <c r="O31" s="8">
        <v>0.34</v>
      </c>
      <c r="P31" s="5" t="s">
        <v>15</v>
      </c>
      <c r="Q31" s="5" t="s">
        <v>93</v>
      </c>
      <c r="R31" s="6" t="s">
        <v>17</v>
      </c>
    </row>
    <row r="32" spans="1:18" x14ac:dyDescent="0.25">
      <c r="A32" s="1" t="s">
        <v>104</v>
      </c>
      <c r="B32" s="1" t="s">
        <v>105</v>
      </c>
      <c r="C32" s="1" t="s">
        <v>106</v>
      </c>
      <c r="D32" s="1" t="s">
        <v>3</v>
      </c>
      <c r="E32" s="1" t="s">
        <v>4</v>
      </c>
      <c r="F32" s="1" t="s">
        <v>13</v>
      </c>
      <c r="G32" s="1" t="s">
        <v>14</v>
      </c>
      <c r="H32" s="1">
        <v>28</v>
      </c>
      <c r="I32" s="2">
        <v>42911</v>
      </c>
      <c r="J32" s="3">
        <v>54775</v>
      </c>
      <c r="K32" s="3">
        <f t="shared" si="0"/>
        <v>234.04059476936902</v>
      </c>
      <c r="L32" s="3">
        <f t="shared" si="1"/>
        <v>1</v>
      </c>
      <c r="M32" s="3"/>
      <c r="N32" s="3">
        <f t="shared" si="2"/>
        <v>37.977595287751051</v>
      </c>
      <c r="O32" s="4">
        <v>0</v>
      </c>
      <c r="P32" s="1" t="s">
        <v>7</v>
      </c>
      <c r="Q32" s="1" t="s">
        <v>75</v>
      </c>
      <c r="R32" s="2" t="s">
        <v>17</v>
      </c>
    </row>
    <row r="33" spans="1:18" x14ac:dyDescent="0.25">
      <c r="A33" s="5" t="s">
        <v>107</v>
      </c>
      <c r="B33" s="5" t="s">
        <v>108</v>
      </c>
      <c r="C33" s="5" t="s">
        <v>42</v>
      </c>
      <c r="D33" s="5" t="s">
        <v>21</v>
      </c>
      <c r="E33" s="5" t="s">
        <v>12</v>
      </c>
      <c r="F33" s="5" t="s">
        <v>13</v>
      </c>
      <c r="G33" s="5" t="s">
        <v>72</v>
      </c>
      <c r="H33" s="5">
        <v>65</v>
      </c>
      <c r="I33" s="6">
        <v>38123</v>
      </c>
      <c r="J33" s="7">
        <v>55499</v>
      </c>
      <c r="K33" s="7">
        <f t="shared" si="0"/>
        <v>235.58225739643467</v>
      </c>
      <c r="L33" s="7">
        <f t="shared" si="1"/>
        <v>1</v>
      </c>
      <c r="M33" s="7"/>
      <c r="N33" s="7">
        <f t="shared" si="2"/>
        <v>38.144189032285233</v>
      </c>
      <c r="O33" s="8">
        <v>0</v>
      </c>
      <c r="P33" s="5" t="s">
        <v>80</v>
      </c>
      <c r="Q33" s="5" t="s">
        <v>81</v>
      </c>
      <c r="R33" s="6" t="s">
        <v>17</v>
      </c>
    </row>
    <row r="34" spans="1:18" x14ac:dyDescent="0.25">
      <c r="A34" s="1" t="s">
        <v>109</v>
      </c>
      <c r="B34" s="1" t="s">
        <v>110</v>
      </c>
      <c r="C34" s="1" t="s">
        <v>111</v>
      </c>
      <c r="D34" s="1" t="s">
        <v>35</v>
      </c>
      <c r="E34" s="1" t="s">
        <v>4</v>
      </c>
      <c r="F34" s="1" t="s">
        <v>13</v>
      </c>
      <c r="G34" s="1" t="s">
        <v>23</v>
      </c>
      <c r="H34" s="1">
        <v>61</v>
      </c>
      <c r="I34" s="2">
        <v>39640</v>
      </c>
      <c r="J34" s="3">
        <v>66521</v>
      </c>
      <c r="K34" s="3">
        <f t="shared" si="0"/>
        <v>257.91665320409226</v>
      </c>
      <c r="L34" s="3">
        <f t="shared" si="1"/>
        <v>1</v>
      </c>
      <c r="M34" s="3"/>
      <c r="N34" s="3">
        <f t="shared" si="2"/>
        <v>40.518459298502748</v>
      </c>
      <c r="O34" s="4">
        <v>0</v>
      </c>
      <c r="P34" s="1" t="s">
        <v>7</v>
      </c>
      <c r="Q34" s="1" t="s">
        <v>8</v>
      </c>
      <c r="R34" s="2" t="s">
        <v>17</v>
      </c>
    </row>
    <row r="35" spans="1:18" x14ac:dyDescent="0.25">
      <c r="A35" s="5" t="s">
        <v>112</v>
      </c>
      <c r="B35" s="5" t="s">
        <v>113</v>
      </c>
      <c r="C35" s="5" t="s">
        <v>34</v>
      </c>
      <c r="D35" s="5" t="s">
        <v>35</v>
      </c>
      <c r="E35" s="5" t="s">
        <v>22</v>
      </c>
      <c r="F35" s="5" t="s">
        <v>13</v>
      </c>
      <c r="G35" s="5" t="s">
        <v>14</v>
      </c>
      <c r="H35" s="5">
        <v>30</v>
      </c>
      <c r="I35" s="6">
        <v>42642</v>
      </c>
      <c r="J35" s="7">
        <v>59100</v>
      </c>
      <c r="K35" s="7">
        <f t="shared" si="0"/>
        <v>243.10491562286435</v>
      </c>
      <c r="L35" s="7">
        <f t="shared" si="1"/>
        <v>1</v>
      </c>
      <c r="M35" s="7"/>
      <c r="N35" s="7">
        <f t="shared" si="2"/>
        <v>38.951946074278155</v>
      </c>
      <c r="O35" s="8">
        <v>0</v>
      </c>
      <c r="P35" s="5" t="s">
        <v>15</v>
      </c>
      <c r="Q35" s="5" t="s">
        <v>16</v>
      </c>
      <c r="R35" s="6" t="s">
        <v>17</v>
      </c>
    </row>
    <row r="36" spans="1:18" x14ac:dyDescent="0.25">
      <c r="A36" s="1" t="s">
        <v>114</v>
      </c>
      <c r="B36" s="1" t="s">
        <v>115</v>
      </c>
      <c r="C36" s="1" t="s">
        <v>42</v>
      </c>
      <c r="D36" s="1" t="s">
        <v>21</v>
      </c>
      <c r="E36" s="1" t="s">
        <v>4</v>
      </c>
      <c r="F36" s="1" t="s">
        <v>5</v>
      </c>
      <c r="G36" s="1" t="s">
        <v>23</v>
      </c>
      <c r="H36" s="1">
        <v>27</v>
      </c>
      <c r="I36" s="2">
        <v>43226</v>
      </c>
      <c r="J36" s="3">
        <v>49011</v>
      </c>
      <c r="K36" s="3">
        <f t="shared" si="0"/>
        <v>221.38428128482835</v>
      </c>
      <c r="L36" s="3">
        <f t="shared" si="1"/>
        <v>1</v>
      </c>
      <c r="M36" s="3"/>
      <c r="N36" s="3">
        <f t="shared" si="2"/>
        <v>36.595795151325248</v>
      </c>
      <c r="O36" s="4">
        <v>0</v>
      </c>
      <c r="P36" s="1" t="s">
        <v>7</v>
      </c>
      <c r="Q36" s="1" t="s">
        <v>24</v>
      </c>
      <c r="R36" s="2" t="s">
        <v>17</v>
      </c>
    </row>
    <row r="37" spans="1:18" x14ac:dyDescent="0.25">
      <c r="A37" s="5" t="s">
        <v>116</v>
      </c>
      <c r="B37" s="5" t="s">
        <v>117</v>
      </c>
      <c r="C37" s="5" t="s">
        <v>118</v>
      </c>
      <c r="D37" s="5" t="s">
        <v>3</v>
      </c>
      <c r="E37" s="5" t="s">
        <v>12</v>
      </c>
      <c r="F37" s="5" t="s">
        <v>5</v>
      </c>
      <c r="G37" s="5" t="s">
        <v>23</v>
      </c>
      <c r="H37" s="5">
        <v>32</v>
      </c>
      <c r="I37" s="6">
        <v>41681</v>
      </c>
      <c r="J37" s="7">
        <v>99575</v>
      </c>
      <c r="K37" s="7">
        <f t="shared" si="0"/>
        <v>315.55506650979316</v>
      </c>
      <c r="L37" s="7">
        <f t="shared" si="1"/>
        <v>1</v>
      </c>
      <c r="M37" s="7"/>
      <c r="N37" s="7">
        <f t="shared" si="2"/>
        <v>46.350039119636698</v>
      </c>
      <c r="O37" s="8">
        <v>0</v>
      </c>
      <c r="P37" s="5" t="s">
        <v>7</v>
      </c>
      <c r="Q37" s="5" t="s">
        <v>47</v>
      </c>
      <c r="R37" s="6" t="s">
        <v>17</v>
      </c>
    </row>
    <row r="38" spans="1:18" x14ac:dyDescent="0.25">
      <c r="A38" s="1" t="s">
        <v>119</v>
      </c>
      <c r="B38" s="1" t="s">
        <v>120</v>
      </c>
      <c r="C38" s="1" t="s">
        <v>55</v>
      </c>
      <c r="D38" s="1" t="s">
        <v>56</v>
      </c>
      <c r="E38" s="1" t="s">
        <v>12</v>
      </c>
      <c r="F38" s="1" t="s">
        <v>5</v>
      </c>
      <c r="G38" s="1" t="s">
        <v>14</v>
      </c>
      <c r="H38" s="1">
        <v>34</v>
      </c>
      <c r="I38" s="2">
        <v>43815</v>
      </c>
      <c r="J38" s="3">
        <v>99989</v>
      </c>
      <c r="K38" s="3">
        <f t="shared" si="0"/>
        <v>316.2103730113862</v>
      </c>
      <c r="L38" s="3">
        <f t="shared" si="1"/>
        <v>1</v>
      </c>
      <c r="M38" s="3"/>
      <c r="N38" s="3">
        <f t="shared" si="2"/>
        <v>46.414186357814735</v>
      </c>
      <c r="O38" s="4">
        <v>0</v>
      </c>
      <c r="P38" s="1" t="s">
        <v>15</v>
      </c>
      <c r="Q38" s="1" t="s">
        <v>121</v>
      </c>
      <c r="R38" s="2" t="s">
        <v>17</v>
      </c>
    </row>
    <row r="39" spans="1:18" x14ac:dyDescent="0.25">
      <c r="A39" s="5" t="s">
        <v>122</v>
      </c>
      <c r="B39" s="5" t="s">
        <v>123</v>
      </c>
      <c r="C39" s="5" t="s">
        <v>66</v>
      </c>
      <c r="D39" s="5" t="s">
        <v>67</v>
      </c>
      <c r="E39" s="5" t="s">
        <v>4</v>
      </c>
      <c r="F39" s="5" t="s">
        <v>13</v>
      </c>
      <c r="G39" s="5" t="s">
        <v>23</v>
      </c>
      <c r="H39" s="5">
        <v>27</v>
      </c>
      <c r="I39" s="6">
        <v>43758</v>
      </c>
      <c r="J39" s="7">
        <v>256420</v>
      </c>
      <c r="K39" s="7">
        <f t="shared" si="0"/>
        <v>506.37930447442261</v>
      </c>
      <c r="L39" s="7">
        <f t="shared" si="1"/>
        <v>1</v>
      </c>
      <c r="M39" s="7"/>
      <c r="N39" s="7">
        <f t="shared" si="2"/>
        <v>63.530747504124221</v>
      </c>
      <c r="O39" s="8">
        <v>0.3</v>
      </c>
      <c r="P39" s="5" t="s">
        <v>7</v>
      </c>
      <c r="Q39" s="5" t="s">
        <v>31</v>
      </c>
      <c r="R39" s="6" t="s">
        <v>17</v>
      </c>
    </row>
    <row r="40" spans="1:18" x14ac:dyDescent="0.25">
      <c r="A40" s="1" t="s">
        <v>124</v>
      </c>
      <c r="B40" s="1" t="s">
        <v>125</v>
      </c>
      <c r="C40" s="1" t="s">
        <v>11</v>
      </c>
      <c r="D40" s="1" t="s">
        <v>3</v>
      </c>
      <c r="E40" s="1" t="s">
        <v>12</v>
      </c>
      <c r="F40" s="1" t="s">
        <v>5</v>
      </c>
      <c r="G40" s="1" t="s">
        <v>72</v>
      </c>
      <c r="H40" s="1">
        <v>35</v>
      </c>
      <c r="I40" s="2">
        <v>41409</v>
      </c>
      <c r="J40" s="3">
        <v>78940</v>
      </c>
      <c r="K40" s="3">
        <f t="shared" si="0"/>
        <v>280.96263096718042</v>
      </c>
      <c r="L40" s="3">
        <f t="shared" si="1"/>
        <v>1</v>
      </c>
      <c r="M40" s="3"/>
      <c r="N40" s="3">
        <f t="shared" si="2"/>
        <v>42.897538631846047</v>
      </c>
      <c r="O40" s="4">
        <v>0</v>
      </c>
      <c r="P40" s="1" t="s">
        <v>7</v>
      </c>
      <c r="Q40" s="1" t="s">
        <v>43</v>
      </c>
      <c r="R40" s="2" t="s">
        <v>17</v>
      </c>
    </row>
    <row r="41" spans="1:18" x14ac:dyDescent="0.25">
      <c r="A41" s="5" t="s">
        <v>126</v>
      </c>
      <c r="B41" s="5" t="s">
        <v>127</v>
      </c>
      <c r="C41" s="5" t="s">
        <v>118</v>
      </c>
      <c r="D41" s="5" t="s">
        <v>3</v>
      </c>
      <c r="E41" s="5" t="s">
        <v>36</v>
      </c>
      <c r="F41" s="5" t="s">
        <v>5</v>
      </c>
      <c r="G41" s="5" t="s">
        <v>72</v>
      </c>
      <c r="H41" s="5">
        <v>57</v>
      </c>
      <c r="I41" s="6">
        <v>34337</v>
      </c>
      <c r="J41" s="7">
        <v>82872</v>
      </c>
      <c r="K41" s="7">
        <f t="shared" si="0"/>
        <v>287.87497286148374</v>
      </c>
      <c r="L41" s="7">
        <f t="shared" si="1"/>
        <v>1</v>
      </c>
      <c r="M41" s="7"/>
      <c r="N41" s="7">
        <f t="shared" si="2"/>
        <v>43.59827168190364</v>
      </c>
      <c r="O41" s="8">
        <v>0</v>
      </c>
      <c r="P41" s="5" t="s">
        <v>80</v>
      </c>
      <c r="Q41" s="5" t="s">
        <v>81</v>
      </c>
      <c r="R41" s="6" t="s">
        <v>17</v>
      </c>
    </row>
    <row r="42" spans="1:18" x14ac:dyDescent="0.25">
      <c r="A42" s="1" t="s">
        <v>128</v>
      </c>
      <c r="B42" s="1" t="s">
        <v>129</v>
      </c>
      <c r="C42" s="1" t="s">
        <v>130</v>
      </c>
      <c r="D42" s="1" t="s">
        <v>52</v>
      </c>
      <c r="E42" s="1" t="s">
        <v>22</v>
      </c>
      <c r="F42" s="1" t="s">
        <v>13</v>
      </c>
      <c r="G42" s="1" t="s">
        <v>14</v>
      </c>
      <c r="H42" s="1">
        <v>30</v>
      </c>
      <c r="I42" s="2">
        <v>42884</v>
      </c>
      <c r="J42" s="3">
        <v>86317</v>
      </c>
      <c r="K42" s="3">
        <f t="shared" si="0"/>
        <v>293.79754934308079</v>
      </c>
      <c r="L42" s="3">
        <f t="shared" si="1"/>
        <v>1</v>
      </c>
      <c r="M42" s="3"/>
      <c r="N42" s="3">
        <f t="shared" si="2"/>
        <v>44.194217216063535</v>
      </c>
      <c r="O42" s="4">
        <v>0</v>
      </c>
      <c r="P42" s="1" t="s">
        <v>15</v>
      </c>
      <c r="Q42" s="1" t="s">
        <v>121</v>
      </c>
      <c r="R42" s="2">
        <v>42932</v>
      </c>
    </row>
    <row r="43" spans="1:18" x14ac:dyDescent="0.25">
      <c r="A43" s="5" t="s">
        <v>131</v>
      </c>
      <c r="B43" s="5" t="s">
        <v>132</v>
      </c>
      <c r="C43" s="5" t="s">
        <v>39</v>
      </c>
      <c r="D43" s="5" t="s">
        <v>67</v>
      </c>
      <c r="E43" s="5" t="s">
        <v>22</v>
      </c>
      <c r="F43" s="5" t="s">
        <v>5</v>
      </c>
      <c r="G43" s="5" t="s">
        <v>23</v>
      </c>
      <c r="H43" s="5">
        <v>53</v>
      </c>
      <c r="I43" s="6">
        <v>41601</v>
      </c>
      <c r="J43" s="7">
        <v>113135</v>
      </c>
      <c r="K43" s="7">
        <f t="shared" si="0"/>
        <v>336.35546673125441</v>
      </c>
      <c r="L43" s="7">
        <f t="shared" si="1"/>
        <v>1</v>
      </c>
      <c r="M43" s="7"/>
      <c r="N43" s="7">
        <f t="shared" si="2"/>
        <v>48.36512639373997</v>
      </c>
      <c r="O43" s="8">
        <v>0.05</v>
      </c>
      <c r="P43" s="5" t="s">
        <v>7</v>
      </c>
      <c r="Q43" s="5" t="s">
        <v>47</v>
      </c>
      <c r="R43" s="6" t="s">
        <v>17</v>
      </c>
    </row>
    <row r="44" spans="1:18" x14ac:dyDescent="0.25">
      <c r="A44" s="1" t="s">
        <v>133</v>
      </c>
      <c r="B44" s="1" t="s">
        <v>134</v>
      </c>
      <c r="C44" s="1" t="s">
        <v>66</v>
      </c>
      <c r="D44" s="1" t="s">
        <v>3</v>
      </c>
      <c r="E44" s="1" t="s">
        <v>22</v>
      </c>
      <c r="F44" s="1" t="s">
        <v>13</v>
      </c>
      <c r="G44" s="1" t="s">
        <v>23</v>
      </c>
      <c r="H44" s="1">
        <v>52</v>
      </c>
      <c r="I44" s="2">
        <v>38664</v>
      </c>
      <c r="J44" s="3">
        <v>199808</v>
      </c>
      <c r="K44" s="3">
        <f t="shared" si="0"/>
        <v>446.99888143036776</v>
      </c>
      <c r="L44" s="3">
        <f t="shared" si="1"/>
        <v>1</v>
      </c>
      <c r="M44" s="3"/>
      <c r="N44" s="3">
        <f t="shared" si="2"/>
        <v>58.461635059148563</v>
      </c>
      <c r="O44" s="4">
        <v>0.32</v>
      </c>
      <c r="P44" s="1" t="s">
        <v>7</v>
      </c>
      <c r="Q44" s="1" t="s">
        <v>8</v>
      </c>
      <c r="R44" s="2" t="s">
        <v>17</v>
      </c>
    </row>
    <row r="45" spans="1:18" x14ac:dyDescent="0.25">
      <c r="A45" s="5" t="s">
        <v>135</v>
      </c>
      <c r="B45" s="5" t="s">
        <v>136</v>
      </c>
      <c r="C45" s="5" t="s">
        <v>34</v>
      </c>
      <c r="D45" s="5" t="s">
        <v>35</v>
      </c>
      <c r="E45" s="5" t="s">
        <v>22</v>
      </c>
      <c r="F45" s="5" t="s">
        <v>13</v>
      </c>
      <c r="G45" s="5" t="s">
        <v>14</v>
      </c>
      <c r="H45" s="5">
        <v>37</v>
      </c>
      <c r="I45" s="6">
        <v>41592</v>
      </c>
      <c r="J45" s="7">
        <v>56037</v>
      </c>
      <c r="K45" s="7">
        <f t="shared" si="0"/>
        <v>236.72135518368427</v>
      </c>
      <c r="L45" s="7">
        <f t="shared" si="1"/>
        <v>1</v>
      </c>
      <c r="M45" s="7"/>
      <c r="N45" s="7">
        <f t="shared" si="2"/>
        <v>38.267047806801372</v>
      </c>
      <c r="O45" s="8">
        <v>0</v>
      </c>
      <c r="P45" s="5" t="s">
        <v>15</v>
      </c>
      <c r="Q45" s="5" t="s">
        <v>61</v>
      </c>
      <c r="R45" s="6" t="s">
        <v>17</v>
      </c>
    </row>
    <row r="46" spans="1:18" x14ac:dyDescent="0.25">
      <c r="A46" s="1" t="s">
        <v>137</v>
      </c>
      <c r="B46" s="1" t="s">
        <v>138</v>
      </c>
      <c r="C46" s="1" t="s">
        <v>2</v>
      </c>
      <c r="D46" s="1" t="s">
        <v>67</v>
      </c>
      <c r="E46" s="1" t="s">
        <v>4</v>
      </c>
      <c r="F46" s="1" t="s">
        <v>5</v>
      </c>
      <c r="G46" s="1" t="s">
        <v>23</v>
      </c>
      <c r="H46" s="1">
        <v>29</v>
      </c>
      <c r="I46" s="2">
        <v>43609</v>
      </c>
      <c r="J46" s="3">
        <v>122350</v>
      </c>
      <c r="K46" s="3">
        <f t="shared" si="0"/>
        <v>349.78564864785403</v>
      </c>
      <c r="L46" s="3">
        <f t="shared" si="1"/>
        <v>1</v>
      </c>
      <c r="M46" s="3"/>
      <c r="N46" s="3">
        <f t="shared" si="2"/>
        <v>49.644139947774946</v>
      </c>
      <c r="O46" s="4">
        <v>0.12</v>
      </c>
      <c r="P46" s="1" t="s">
        <v>7</v>
      </c>
      <c r="Q46" s="1" t="s">
        <v>31</v>
      </c>
      <c r="R46" s="2" t="s">
        <v>17</v>
      </c>
    </row>
    <row r="47" spans="1:18" x14ac:dyDescent="0.25">
      <c r="A47" s="5" t="s">
        <v>139</v>
      </c>
      <c r="B47" s="5" t="s">
        <v>140</v>
      </c>
      <c r="C47" s="5" t="s">
        <v>118</v>
      </c>
      <c r="D47" s="5" t="s">
        <v>3</v>
      </c>
      <c r="E47" s="5" t="s">
        <v>4</v>
      </c>
      <c r="F47" s="5" t="s">
        <v>13</v>
      </c>
      <c r="G47" s="5" t="s">
        <v>23</v>
      </c>
      <c r="H47" s="5">
        <v>40</v>
      </c>
      <c r="I47" s="6">
        <v>40486</v>
      </c>
      <c r="J47" s="7">
        <v>92952</v>
      </c>
      <c r="K47" s="7">
        <f t="shared" si="0"/>
        <v>304.88030438190003</v>
      </c>
      <c r="L47" s="7">
        <f t="shared" si="1"/>
        <v>1</v>
      </c>
      <c r="M47" s="7"/>
      <c r="N47" s="7">
        <f t="shared" si="2"/>
        <v>45.298752944340869</v>
      </c>
      <c r="O47" s="8">
        <v>0</v>
      </c>
      <c r="P47" s="5" t="s">
        <v>7</v>
      </c>
      <c r="Q47" s="5" t="s">
        <v>8</v>
      </c>
      <c r="R47" s="6" t="s">
        <v>17</v>
      </c>
    </row>
    <row r="48" spans="1:18" x14ac:dyDescent="0.25">
      <c r="A48" s="1" t="s">
        <v>141</v>
      </c>
      <c r="B48" s="1" t="s">
        <v>142</v>
      </c>
      <c r="C48" s="1" t="s">
        <v>27</v>
      </c>
      <c r="D48" s="1" t="s">
        <v>3</v>
      </c>
      <c r="E48" s="1" t="s">
        <v>36</v>
      </c>
      <c r="F48" s="1" t="s">
        <v>13</v>
      </c>
      <c r="G48" s="1" t="s">
        <v>72</v>
      </c>
      <c r="H48" s="1">
        <v>32</v>
      </c>
      <c r="I48" s="2">
        <v>41353</v>
      </c>
      <c r="J48" s="3">
        <v>79921</v>
      </c>
      <c r="K48" s="3">
        <f t="shared" si="0"/>
        <v>282.70302439132126</v>
      </c>
      <c r="L48" s="3">
        <f t="shared" si="1"/>
        <v>1</v>
      </c>
      <c r="M48" s="3"/>
      <c r="N48" s="3">
        <f t="shared" si="2"/>
        <v>43.074505767675412</v>
      </c>
      <c r="O48" s="4">
        <v>0.05</v>
      </c>
      <c r="P48" s="1" t="s">
        <v>7</v>
      </c>
      <c r="Q48" s="1" t="s">
        <v>47</v>
      </c>
      <c r="R48" s="2" t="s">
        <v>17</v>
      </c>
    </row>
    <row r="49" spans="1:22" x14ac:dyDescent="0.25">
      <c r="A49" s="5" t="s">
        <v>143</v>
      </c>
      <c r="B49" s="5" t="s">
        <v>144</v>
      </c>
      <c r="C49" s="5" t="s">
        <v>20</v>
      </c>
      <c r="D49" s="5" t="s">
        <v>3</v>
      </c>
      <c r="E49" s="5" t="s">
        <v>4</v>
      </c>
      <c r="F49" s="5" t="s">
        <v>5</v>
      </c>
      <c r="G49" s="5" t="s">
        <v>6</v>
      </c>
      <c r="H49" s="5">
        <v>37</v>
      </c>
      <c r="I49" s="6">
        <v>40076</v>
      </c>
      <c r="J49" s="7">
        <v>167199</v>
      </c>
      <c r="K49" s="7">
        <f t="shared" si="0"/>
        <v>408.89974321341901</v>
      </c>
      <c r="L49" s="7">
        <f t="shared" si="1"/>
        <v>1</v>
      </c>
      <c r="M49" s="7"/>
      <c r="N49" s="7">
        <f t="shared" si="2"/>
        <v>55.090649410251743</v>
      </c>
      <c r="O49" s="8">
        <v>0.2</v>
      </c>
      <c r="P49" s="5" t="s">
        <v>7</v>
      </c>
      <c r="Q49" s="5" t="s">
        <v>8</v>
      </c>
      <c r="R49" s="6" t="s">
        <v>17</v>
      </c>
    </row>
    <row r="50" spans="1:22" x14ac:dyDescent="0.25">
      <c r="A50" s="1" t="s">
        <v>145</v>
      </c>
      <c r="B50" s="1" t="s">
        <v>146</v>
      </c>
      <c r="C50" s="1" t="s">
        <v>96</v>
      </c>
      <c r="D50" s="1" t="s">
        <v>56</v>
      </c>
      <c r="E50" s="1" t="s">
        <v>4</v>
      </c>
      <c r="F50" s="1" t="s">
        <v>13</v>
      </c>
      <c r="G50" s="1" t="s">
        <v>23</v>
      </c>
      <c r="H50" s="1">
        <v>52</v>
      </c>
      <c r="I50" s="2">
        <v>41199</v>
      </c>
      <c r="J50" s="3">
        <v>71476</v>
      </c>
      <c r="K50" s="3">
        <f t="shared" si="0"/>
        <v>267.34995792032583</v>
      </c>
      <c r="L50" s="3">
        <f t="shared" si="1"/>
        <v>1</v>
      </c>
      <c r="M50" s="3"/>
      <c r="N50" s="3">
        <f t="shared" si="2"/>
        <v>41.500508050102006</v>
      </c>
      <c r="O50" s="4">
        <v>0</v>
      </c>
      <c r="P50" s="1" t="s">
        <v>7</v>
      </c>
      <c r="Q50" s="1" t="s">
        <v>31</v>
      </c>
      <c r="R50" s="2" t="s">
        <v>17</v>
      </c>
    </row>
    <row r="51" spans="1:22" x14ac:dyDescent="0.25">
      <c r="A51" s="5" t="s">
        <v>147</v>
      </c>
      <c r="B51" s="5" t="s">
        <v>148</v>
      </c>
      <c r="C51" s="5" t="s">
        <v>20</v>
      </c>
      <c r="D51" s="5" t="s">
        <v>56</v>
      </c>
      <c r="E51" s="5" t="s">
        <v>12</v>
      </c>
      <c r="F51" s="5" t="s">
        <v>5</v>
      </c>
      <c r="G51" s="5" t="s">
        <v>23</v>
      </c>
      <c r="H51" s="5">
        <v>45</v>
      </c>
      <c r="I51" s="6">
        <v>41941</v>
      </c>
      <c r="J51" s="7">
        <v>189420</v>
      </c>
      <c r="K51" s="7">
        <f t="shared" si="0"/>
        <v>435.22408021615718</v>
      </c>
      <c r="L51" s="7">
        <f t="shared" si="1"/>
        <v>1</v>
      </c>
      <c r="M51" s="7"/>
      <c r="N51" s="7">
        <f t="shared" si="2"/>
        <v>57.430413615249215</v>
      </c>
      <c r="O51" s="8">
        <v>0.2</v>
      </c>
      <c r="P51" s="5" t="s">
        <v>7</v>
      </c>
      <c r="Q51" s="5" t="s">
        <v>8</v>
      </c>
      <c r="R51" s="6" t="s">
        <v>17</v>
      </c>
    </row>
    <row r="52" spans="1:22" x14ac:dyDescent="0.25">
      <c r="A52" s="1" t="s">
        <v>149</v>
      </c>
      <c r="B52" s="1" t="s">
        <v>150</v>
      </c>
      <c r="C52" s="1" t="s">
        <v>151</v>
      </c>
      <c r="D52" s="1" t="s">
        <v>52</v>
      </c>
      <c r="E52" s="1" t="s">
        <v>4</v>
      </c>
      <c r="F52" s="1" t="s">
        <v>5</v>
      </c>
      <c r="G52" s="1" t="s">
        <v>23</v>
      </c>
      <c r="H52" s="1">
        <v>64</v>
      </c>
      <c r="I52" s="2">
        <v>37184</v>
      </c>
      <c r="J52" s="3">
        <v>64057</v>
      </c>
      <c r="K52" s="3">
        <f t="shared" si="0"/>
        <v>253.09484388268362</v>
      </c>
      <c r="L52" s="3">
        <f t="shared" si="1"/>
        <v>1</v>
      </c>
      <c r="M52" s="3"/>
      <c r="N52" s="3">
        <f t="shared" si="2"/>
        <v>40.011871476352674</v>
      </c>
      <c r="O52" s="4">
        <v>0</v>
      </c>
      <c r="P52" s="1" t="s">
        <v>7</v>
      </c>
      <c r="Q52" s="1" t="s">
        <v>31</v>
      </c>
      <c r="R52" s="2" t="s">
        <v>17</v>
      </c>
    </row>
    <row r="53" spans="1:22" x14ac:dyDescent="0.25">
      <c r="A53" s="5" t="s">
        <v>152</v>
      </c>
      <c r="B53" s="5" t="s">
        <v>153</v>
      </c>
      <c r="C53" s="5" t="s">
        <v>111</v>
      </c>
      <c r="D53" s="5" t="s">
        <v>67</v>
      </c>
      <c r="E53" s="5" t="s">
        <v>12</v>
      </c>
      <c r="F53" s="5" t="s">
        <v>5</v>
      </c>
      <c r="G53" s="5" t="s">
        <v>6</v>
      </c>
      <c r="H53" s="5">
        <v>27</v>
      </c>
      <c r="I53" s="6">
        <v>44460</v>
      </c>
      <c r="J53" s="7">
        <v>68728</v>
      </c>
      <c r="K53" s="7">
        <f t="shared" si="0"/>
        <v>262.16025633188565</v>
      </c>
      <c r="L53" s="7">
        <f t="shared" si="1"/>
        <v>1</v>
      </c>
      <c r="M53" s="7"/>
      <c r="N53" s="7">
        <f t="shared" si="2"/>
        <v>40.961693350403436</v>
      </c>
      <c r="O53" s="8">
        <v>0</v>
      </c>
      <c r="P53" s="5" t="s">
        <v>7</v>
      </c>
      <c r="Q53" s="5" t="s">
        <v>31</v>
      </c>
      <c r="R53" s="6" t="s">
        <v>17</v>
      </c>
    </row>
    <row r="54" spans="1:22" x14ac:dyDescent="0.25">
      <c r="A54" s="1" t="s">
        <v>154</v>
      </c>
      <c r="B54" s="1" t="s">
        <v>155</v>
      </c>
      <c r="C54" s="1" t="s">
        <v>2</v>
      </c>
      <c r="D54" s="1" t="s">
        <v>3</v>
      </c>
      <c r="E54" s="1" t="s">
        <v>12</v>
      </c>
      <c r="F54" s="1" t="s">
        <v>5</v>
      </c>
      <c r="G54" s="1" t="s">
        <v>14</v>
      </c>
      <c r="H54" s="1">
        <v>25</v>
      </c>
      <c r="I54" s="2">
        <v>44379</v>
      </c>
      <c r="J54" s="3">
        <v>125633</v>
      </c>
      <c r="K54" s="3">
        <f t="shared" si="0"/>
        <v>354.44745731913497</v>
      </c>
      <c r="L54" s="3">
        <f t="shared" si="1"/>
        <v>1</v>
      </c>
      <c r="M54" s="3"/>
      <c r="N54" s="3">
        <f t="shared" si="2"/>
        <v>50.084257932259597</v>
      </c>
      <c r="O54" s="4">
        <v>0.11</v>
      </c>
      <c r="P54" s="1" t="s">
        <v>15</v>
      </c>
      <c r="Q54" s="1" t="s">
        <v>93</v>
      </c>
      <c r="R54" s="2" t="s">
        <v>17</v>
      </c>
    </row>
    <row r="55" spans="1:22" x14ac:dyDescent="0.25">
      <c r="A55" s="5" t="s">
        <v>156</v>
      </c>
      <c r="B55" s="5" t="s">
        <v>157</v>
      </c>
      <c r="C55" s="5" t="s">
        <v>111</v>
      </c>
      <c r="D55" s="5" t="s">
        <v>67</v>
      </c>
      <c r="E55" s="5" t="s">
        <v>12</v>
      </c>
      <c r="F55" s="5" t="s">
        <v>13</v>
      </c>
      <c r="G55" s="5" t="s">
        <v>72</v>
      </c>
      <c r="H55" s="5">
        <v>35</v>
      </c>
      <c r="I55" s="6">
        <v>40678</v>
      </c>
      <c r="J55" s="7">
        <v>66889</v>
      </c>
      <c r="K55" s="7">
        <f t="shared" si="0"/>
        <v>258.62907802488104</v>
      </c>
      <c r="L55" s="7">
        <f t="shared" si="1"/>
        <v>1</v>
      </c>
      <c r="M55" s="7"/>
      <c r="N55" s="7">
        <f t="shared" si="2"/>
        <v>40.593039161900172</v>
      </c>
      <c r="O55" s="8">
        <v>0</v>
      </c>
      <c r="P55" s="5" t="s">
        <v>7</v>
      </c>
      <c r="Q55" s="5" t="s">
        <v>75</v>
      </c>
      <c r="R55" s="6" t="s">
        <v>17</v>
      </c>
    </row>
    <row r="56" spans="1:22" x14ac:dyDescent="0.25">
      <c r="A56" s="1" t="s">
        <v>158</v>
      </c>
      <c r="B56" s="1" t="s">
        <v>159</v>
      </c>
      <c r="C56" s="1" t="s">
        <v>20</v>
      </c>
      <c r="D56" s="1" t="s">
        <v>46</v>
      </c>
      <c r="E56" s="1" t="s">
        <v>4</v>
      </c>
      <c r="F56" s="1" t="s">
        <v>5</v>
      </c>
      <c r="G56" s="1" t="s">
        <v>14</v>
      </c>
      <c r="H56" s="1">
        <v>36</v>
      </c>
      <c r="I56" s="2">
        <v>42276</v>
      </c>
      <c r="J56" s="3">
        <v>178700</v>
      </c>
      <c r="K56" s="3">
        <f t="shared" si="0"/>
        <v>422.72922775696503</v>
      </c>
      <c r="L56" s="3">
        <f t="shared" si="1"/>
        <v>1</v>
      </c>
      <c r="M56" s="3"/>
      <c r="N56" s="3">
        <f t="shared" si="2"/>
        <v>56.325905754448534</v>
      </c>
      <c r="O56" s="4">
        <v>0.28999999999999998</v>
      </c>
      <c r="P56" s="1" t="s">
        <v>7</v>
      </c>
      <c r="Q56" s="1" t="s">
        <v>8</v>
      </c>
      <c r="R56" s="2" t="s">
        <v>17</v>
      </c>
    </row>
    <row r="57" spans="1:22" x14ac:dyDescent="0.25">
      <c r="A57" s="5" t="s">
        <v>160</v>
      </c>
      <c r="B57" s="5" t="s">
        <v>161</v>
      </c>
      <c r="C57" s="5" t="s">
        <v>162</v>
      </c>
      <c r="D57" s="5" t="s">
        <v>56</v>
      </c>
      <c r="E57" s="5" t="s">
        <v>4</v>
      </c>
      <c r="F57" s="5" t="s">
        <v>5</v>
      </c>
      <c r="G57" s="5" t="s">
        <v>23</v>
      </c>
      <c r="H57" s="5">
        <v>33</v>
      </c>
      <c r="I57" s="6">
        <v>43456</v>
      </c>
      <c r="J57" s="7">
        <v>83990</v>
      </c>
      <c r="K57" s="7">
        <f t="shared" si="0"/>
        <v>289.81028277133299</v>
      </c>
      <c r="L57" s="7">
        <f t="shared" si="1"/>
        <v>1</v>
      </c>
      <c r="M57" s="7"/>
      <c r="N57" s="7">
        <f t="shared" si="2"/>
        <v>43.793453425489268</v>
      </c>
      <c r="O57" s="8">
        <v>0</v>
      </c>
      <c r="P57" s="5" t="s">
        <v>7</v>
      </c>
      <c r="Q57" s="5" t="s">
        <v>24</v>
      </c>
      <c r="R57" s="6" t="s">
        <v>17</v>
      </c>
    </row>
    <row r="58" spans="1:22" x14ac:dyDescent="0.25">
      <c r="A58" s="1" t="s">
        <v>163</v>
      </c>
      <c r="B58" s="1" t="s">
        <v>164</v>
      </c>
      <c r="C58" s="1" t="s">
        <v>165</v>
      </c>
      <c r="D58" s="1" t="s">
        <v>56</v>
      </c>
      <c r="E58" s="1" t="s">
        <v>36</v>
      </c>
      <c r="F58" s="1" t="s">
        <v>5</v>
      </c>
      <c r="G58" s="1" t="s">
        <v>23</v>
      </c>
      <c r="H58" s="1">
        <v>52</v>
      </c>
      <c r="I58" s="2">
        <v>38696</v>
      </c>
      <c r="J58" s="3">
        <v>102043</v>
      </c>
      <c r="K58" s="3">
        <f t="shared" si="0"/>
        <v>319.44170047130666</v>
      </c>
      <c r="L58" s="3">
        <f t="shared" si="1"/>
        <v>1</v>
      </c>
      <c r="M58" s="3"/>
      <c r="N58" s="3">
        <f t="shared" si="2"/>
        <v>46.729852051835593</v>
      </c>
      <c r="O58" s="4">
        <v>0</v>
      </c>
      <c r="P58" s="1" t="s">
        <v>7</v>
      </c>
      <c r="Q58" s="1" t="s">
        <v>24</v>
      </c>
      <c r="R58" s="2" t="s">
        <v>17</v>
      </c>
    </row>
    <row r="59" spans="1:22" x14ac:dyDescent="0.25">
      <c r="A59" s="5" t="s">
        <v>166</v>
      </c>
      <c r="B59" s="5" t="s">
        <v>167</v>
      </c>
      <c r="C59" s="5" t="s">
        <v>168</v>
      </c>
      <c r="D59" s="5" t="s">
        <v>56</v>
      </c>
      <c r="E59" s="5" t="s">
        <v>12</v>
      </c>
      <c r="F59" s="5" t="s">
        <v>5</v>
      </c>
      <c r="G59" s="5" t="s">
        <v>14</v>
      </c>
      <c r="H59" s="5">
        <v>46</v>
      </c>
      <c r="I59" s="6">
        <v>37041</v>
      </c>
      <c r="J59" s="7">
        <v>90678</v>
      </c>
      <c r="K59" s="7">
        <f t="shared" si="0"/>
        <v>301.12787981188325</v>
      </c>
      <c r="L59" s="7">
        <f t="shared" si="1"/>
        <v>1</v>
      </c>
      <c r="M59" s="7"/>
      <c r="N59" s="7">
        <f t="shared" si="2"/>
        <v>44.926299111852956</v>
      </c>
      <c r="O59" s="8">
        <v>0</v>
      </c>
      <c r="P59" s="5" t="s">
        <v>7</v>
      </c>
      <c r="Q59" s="5" t="s">
        <v>75</v>
      </c>
      <c r="R59" s="6" t="s">
        <v>17</v>
      </c>
    </row>
    <row r="60" spans="1:22" x14ac:dyDescent="0.25">
      <c r="A60" s="1" t="s">
        <v>169</v>
      </c>
      <c r="B60" s="1" t="s">
        <v>170</v>
      </c>
      <c r="C60" s="1" t="s">
        <v>171</v>
      </c>
      <c r="D60" s="1" t="s">
        <v>52</v>
      </c>
      <c r="E60" s="1" t="s">
        <v>12</v>
      </c>
      <c r="F60" s="1" t="s">
        <v>5</v>
      </c>
      <c r="G60" s="1" t="s">
        <v>6</v>
      </c>
      <c r="H60" s="1">
        <v>46</v>
      </c>
      <c r="I60" s="2">
        <v>39681</v>
      </c>
      <c r="J60" s="3">
        <v>59067</v>
      </c>
      <c r="K60" s="3">
        <f t="shared" si="0"/>
        <v>243.03703421495251</v>
      </c>
      <c r="L60" s="3">
        <f t="shared" si="1"/>
        <v>1</v>
      </c>
      <c r="M60" s="3"/>
      <c r="N60" s="3">
        <f t="shared" si="2"/>
        <v>38.944694785261291</v>
      </c>
      <c r="O60" s="4">
        <v>0</v>
      </c>
      <c r="P60" s="1" t="s">
        <v>7</v>
      </c>
      <c r="Q60" s="1" t="s">
        <v>43</v>
      </c>
      <c r="R60" s="2" t="s">
        <v>17</v>
      </c>
    </row>
    <row r="61" spans="1:22" x14ac:dyDescent="0.25">
      <c r="A61" s="5" t="s">
        <v>172</v>
      </c>
      <c r="B61" s="5" t="s">
        <v>173</v>
      </c>
      <c r="C61" s="5" t="s">
        <v>2</v>
      </c>
      <c r="D61" s="5" t="s">
        <v>67</v>
      </c>
      <c r="E61" s="5" t="s">
        <v>4</v>
      </c>
      <c r="F61" s="5" t="s">
        <v>13</v>
      </c>
      <c r="G61" s="5" t="s">
        <v>14</v>
      </c>
      <c r="H61" s="5">
        <v>45</v>
      </c>
      <c r="I61" s="6">
        <v>44266</v>
      </c>
      <c r="J61" s="7">
        <v>135062</v>
      </c>
      <c r="K61" s="7">
        <f t="shared" si="0"/>
        <v>367.50782304598636</v>
      </c>
      <c r="L61" s="7">
        <f t="shared" si="1"/>
        <v>1</v>
      </c>
      <c r="M61" s="7"/>
      <c r="N61" s="7">
        <f t="shared" si="2"/>
        <v>51.307130421251998</v>
      </c>
      <c r="O61" s="8">
        <v>0.15</v>
      </c>
      <c r="P61" s="5" t="s">
        <v>15</v>
      </c>
      <c r="Q61" s="5" t="s">
        <v>121</v>
      </c>
      <c r="R61" s="6" t="s">
        <v>17</v>
      </c>
    </row>
    <row r="62" spans="1:22" x14ac:dyDescent="0.25">
      <c r="A62" s="1" t="s">
        <v>174</v>
      </c>
      <c r="B62" s="1" t="s">
        <v>175</v>
      </c>
      <c r="C62" s="1" t="s">
        <v>2</v>
      </c>
      <c r="D62" s="1" t="s">
        <v>3</v>
      </c>
      <c r="E62" s="1" t="s">
        <v>36</v>
      </c>
      <c r="F62" s="1" t="s">
        <v>5</v>
      </c>
      <c r="G62" s="1" t="s">
        <v>72</v>
      </c>
      <c r="H62" s="1">
        <v>55</v>
      </c>
      <c r="I62" s="2">
        <v>38945</v>
      </c>
      <c r="J62" s="3">
        <v>159044</v>
      </c>
      <c r="K62" s="3">
        <f t="shared" si="0"/>
        <v>398.80320961597084</v>
      </c>
      <c r="L62" s="3">
        <f t="shared" si="1"/>
        <v>1</v>
      </c>
      <c r="M62" s="3"/>
      <c r="N62" s="3">
        <f t="shared" si="2"/>
        <v>54.180011964908559</v>
      </c>
      <c r="O62" s="4">
        <v>0.1</v>
      </c>
      <c r="P62" s="1" t="s">
        <v>80</v>
      </c>
      <c r="Q62" s="1" t="s">
        <v>81</v>
      </c>
      <c r="R62" s="2" t="s">
        <v>17</v>
      </c>
    </row>
    <row r="63" spans="1:22" x14ac:dyDescent="0.25">
      <c r="A63" s="5" t="s">
        <v>176</v>
      </c>
      <c r="B63" s="5" t="s">
        <v>177</v>
      </c>
      <c r="C63" s="5" t="s">
        <v>30</v>
      </c>
      <c r="D63" s="5" t="s">
        <v>46</v>
      </c>
      <c r="E63" s="5" t="s">
        <v>12</v>
      </c>
      <c r="F63" s="5" t="s">
        <v>5</v>
      </c>
      <c r="G63" s="5" t="s">
        <v>72</v>
      </c>
      <c r="H63" s="5">
        <v>44</v>
      </c>
      <c r="I63" s="6">
        <v>43467</v>
      </c>
      <c r="J63" s="7">
        <v>74691</v>
      </c>
      <c r="K63" s="7">
        <f t="shared" si="0"/>
        <v>273.2965422393778</v>
      </c>
      <c r="L63" s="7">
        <f t="shared" si="1"/>
        <v>1</v>
      </c>
      <c r="M63" s="7"/>
      <c r="N63" s="7">
        <f t="shared" si="2"/>
        <v>42.113637835274545</v>
      </c>
      <c r="O63" s="8">
        <v>0</v>
      </c>
      <c r="P63" s="5" t="s">
        <v>80</v>
      </c>
      <c r="Q63" s="5" t="s">
        <v>81</v>
      </c>
      <c r="R63" s="6">
        <v>44020</v>
      </c>
      <c r="V63">
        <v>2</v>
      </c>
    </row>
    <row r="64" spans="1:22" x14ac:dyDescent="0.25">
      <c r="A64" s="1" t="s">
        <v>178</v>
      </c>
      <c r="B64" s="1" t="s">
        <v>179</v>
      </c>
      <c r="C64" s="1" t="s">
        <v>101</v>
      </c>
      <c r="D64" s="1" t="s">
        <v>56</v>
      </c>
      <c r="E64" s="1" t="s">
        <v>36</v>
      </c>
      <c r="F64" s="1" t="s">
        <v>5</v>
      </c>
      <c r="G64" s="1" t="s">
        <v>72</v>
      </c>
      <c r="H64" s="1">
        <v>44</v>
      </c>
      <c r="I64" s="2">
        <v>39800</v>
      </c>
      <c r="J64" s="3">
        <v>92753</v>
      </c>
      <c r="K64" s="3">
        <f t="shared" si="0"/>
        <v>304.55377193526925</v>
      </c>
      <c r="L64" s="3">
        <f t="shared" si="1"/>
        <v>1</v>
      </c>
      <c r="M64" s="3"/>
      <c r="N64" s="3">
        <f t="shared" si="2"/>
        <v>45.266403299788919</v>
      </c>
      <c r="O64" s="4">
        <v>0.13</v>
      </c>
      <c r="P64" s="1" t="s">
        <v>7</v>
      </c>
      <c r="Q64" s="1" t="s">
        <v>47</v>
      </c>
      <c r="R64" s="2">
        <v>44371</v>
      </c>
      <c r="V64">
        <v>3</v>
      </c>
    </row>
    <row r="65" spans="1:22" x14ac:dyDescent="0.25">
      <c r="A65" s="5" t="s">
        <v>180</v>
      </c>
      <c r="B65" s="5" t="s">
        <v>181</v>
      </c>
      <c r="C65" s="5" t="s">
        <v>66</v>
      </c>
      <c r="D65" s="5" t="s">
        <v>52</v>
      </c>
      <c r="E65" s="5" t="s">
        <v>22</v>
      </c>
      <c r="F65" s="5" t="s">
        <v>13</v>
      </c>
      <c r="G65" s="5" t="s">
        <v>6</v>
      </c>
      <c r="H65" s="5">
        <v>45</v>
      </c>
      <c r="I65" s="6">
        <v>41493</v>
      </c>
      <c r="J65" s="7">
        <v>236946</v>
      </c>
      <c r="K65" s="7">
        <f t="shared" si="0"/>
        <v>486.7709933839526</v>
      </c>
      <c r="L65" s="7">
        <f t="shared" si="1"/>
        <v>1</v>
      </c>
      <c r="M65" s="7"/>
      <c r="N65" s="7">
        <f t="shared" si="2"/>
        <v>61.879927166046954</v>
      </c>
      <c r="O65" s="8">
        <v>0.37</v>
      </c>
      <c r="P65" s="5" t="s">
        <v>7</v>
      </c>
      <c r="Q65" s="5" t="s">
        <v>8</v>
      </c>
      <c r="R65" s="6" t="s">
        <v>17</v>
      </c>
      <c r="V65">
        <v>4</v>
      </c>
    </row>
    <row r="66" spans="1:22" x14ac:dyDescent="0.25">
      <c r="A66" s="1" t="s">
        <v>182</v>
      </c>
      <c r="B66" s="1" t="s">
        <v>183</v>
      </c>
      <c r="C66" s="1" t="s">
        <v>42</v>
      </c>
      <c r="D66" s="1" t="s">
        <v>21</v>
      </c>
      <c r="E66" s="1" t="s">
        <v>36</v>
      </c>
      <c r="F66" s="1" t="s">
        <v>5</v>
      </c>
      <c r="G66" s="1" t="s">
        <v>6</v>
      </c>
      <c r="H66" s="1">
        <v>36</v>
      </c>
      <c r="I66" s="2">
        <v>44435</v>
      </c>
      <c r="J66" s="3">
        <v>48906</v>
      </c>
      <c r="K66" s="3">
        <f t="shared" ref="K66:K129" si="3">SQRT(J:J)</f>
        <v>221.14700992778538</v>
      </c>
      <c r="L66" s="3">
        <f t="shared" ref="L66:L129" si="4">NORMSDIST(J:J)</f>
        <v>1</v>
      </c>
      <c r="M66" s="3"/>
      <c r="N66" s="3">
        <f t="shared" ref="N66:N129" si="5">POWER(J:J,1/3)</f>
        <v>36.569642479270691</v>
      </c>
      <c r="O66" s="4">
        <v>0</v>
      </c>
      <c r="P66" s="1" t="s">
        <v>7</v>
      </c>
      <c r="Q66" s="1" t="s">
        <v>43</v>
      </c>
      <c r="R66" s="2" t="s">
        <v>17</v>
      </c>
      <c r="V66">
        <v>5</v>
      </c>
    </row>
    <row r="67" spans="1:22" x14ac:dyDescent="0.25">
      <c r="A67" s="5" t="s">
        <v>184</v>
      </c>
      <c r="B67" s="5" t="s">
        <v>185</v>
      </c>
      <c r="C67" s="5" t="s">
        <v>30</v>
      </c>
      <c r="D67" s="5" t="s">
        <v>35</v>
      </c>
      <c r="E67" s="5" t="s">
        <v>36</v>
      </c>
      <c r="F67" s="5" t="s">
        <v>5</v>
      </c>
      <c r="G67" s="5" t="s">
        <v>23</v>
      </c>
      <c r="H67" s="5">
        <v>38</v>
      </c>
      <c r="I67" s="6">
        <v>39474</v>
      </c>
      <c r="J67" s="7">
        <v>80024</v>
      </c>
      <c r="K67" s="7">
        <f t="shared" si="3"/>
        <v>282.8851356999869</v>
      </c>
      <c r="L67" s="7">
        <f t="shared" si="4"/>
        <v>1</v>
      </c>
      <c r="M67" s="7"/>
      <c r="N67" s="7">
        <f t="shared" si="5"/>
        <v>43.09300223920259</v>
      </c>
      <c r="O67" s="8">
        <v>0</v>
      </c>
      <c r="P67" s="5" t="s">
        <v>7</v>
      </c>
      <c r="Q67" s="5" t="s">
        <v>75</v>
      </c>
      <c r="R67" s="6" t="s">
        <v>17</v>
      </c>
      <c r="V67">
        <v>6</v>
      </c>
    </row>
    <row r="68" spans="1:22" x14ac:dyDescent="0.25">
      <c r="A68" s="1" t="s">
        <v>186</v>
      </c>
      <c r="B68" s="1" t="s">
        <v>187</v>
      </c>
      <c r="C68" s="1" t="s">
        <v>151</v>
      </c>
      <c r="D68" s="1" t="s">
        <v>52</v>
      </c>
      <c r="E68" s="1" t="s">
        <v>22</v>
      </c>
      <c r="F68" s="1" t="s">
        <v>5</v>
      </c>
      <c r="G68" s="1" t="s">
        <v>23</v>
      </c>
      <c r="H68" s="1">
        <v>41</v>
      </c>
      <c r="I68" s="2">
        <v>40109</v>
      </c>
      <c r="J68" s="3">
        <v>54415</v>
      </c>
      <c r="K68" s="3">
        <f t="shared" si="3"/>
        <v>233.27022956219682</v>
      </c>
      <c r="L68" s="3">
        <f t="shared" si="4"/>
        <v>1</v>
      </c>
      <c r="M68" s="3"/>
      <c r="N68" s="3">
        <f t="shared" si="5"/>
        <v>37.894211771206322</v>
      </c>
      <c r="O68" s="4">
        <v>0</v>
      </c>
      <c r="P68" s="1" t="s">
        <v>7</v>
      </c>
      <c r="Q68" s="1" t="s">
        <v>8</v>
      </c>
      <c r="R68" s="2">
        <v>41661</v>
      </c>
      <c r="V68">
        <v>7</v>
      </c>
    </row>
    <row r="69" spans="1:22" x14ac:dyDescent="0.25">
      <c r="A69" s="5" t="s">
        <v>188</v>
      </c>
      <c r="B69" s="5" t="s">
        <v>189</v>
      </c>
      <c r="C69" s="5" t="s">
        <v>39</v>
      </c>
      <c r="D69" s="5" t="s">
        <v>67</v>
      </c>
      <c r="E69" s="5" t="s">
        <v>4</v>
      </c>
      <c r="F69" s="5" t="s">
        <v>5</v>
      </c>
      <c r="G69" s="5" t="s">
        <v>14</v>
      </c>
      <c r="H69" s="5">
        <v>30</v>
      </c>
      <c r="I69" s="6">
        <v>42484</v>
      </c>
      <c r="J69" s="7">
        <v>120341</v>
      </c>
      <c r="K69" s="7">
        <f t="shared" si="3"/>
        <v>346.90200345342487</v>
      </c>
      <c r="L69" s="7">
        <f t="shared" si="4"/>
        <v>1</v>
      </c>
      <c r="M69" s="7"/>
      <c r="N69" s="7">
        <f t="shared" si="5"/>
        <v>49.370918318787361</v>
      </c>
      <c r="O69" s="8">
        <v>7.0000000000000007E-2</v>
      </c>
      <c r="P69" s="5" t="s">
        <v>7</v>
      </c>
      <c r="Q69" s="5" t="s">
        <v>8</v>
      </c>
      <c r="R69" s="6" t="s">
        <v>17</v>
      </c>
      <c r="V69">
        <v>8</v>
      </c>
    </row>
    <row r="70" spans="1:22" x14ac:dyDescent="0.25">
      <c r="A70" s="1" t="s">
        <v>190</v>
      </c>
      <c r="B70" s="1" t="s">
        <v>191</v>
      </c>
      <c r="C70" s="1" t="s">
        <v>66</v>
      </c>
      <c r="D70" s="1" t="s">
        <v>3</v>
      </c>
      <c r="E70" s="1" t="s">
        <v>22</v>
      </c>
      <c r="F70" s="1" t="s">
        <v>5</v>
      </c>
      <c r="G70" s="1" t="s">
        <v>72</v>
      </c>
      <c r="H70" s="1">
        <v>43</v>
      </c>
      <c r="I70" s="2">
        <v>40029</v>
      </c>
      <c r="J70" s="3">
        <v>208415</v>
      </c>
      <c r="K70" s="3">
        <f t="shared" si="3"/>
        <v>456.52491717320316</v>
      </c>
      <c r="L70" s="3">
        <f t="shared" si="4"/>
        <v>1</v>
      </c>
      <c r="M70" s="3"/>
      <c r="N70" s="3">
        <f t="shared" si="5"/>
        <v>59.289300186091097</v>
      </c>
      <c r="O70" s="4">
        <v>0.35</v>
      </c>
      <c r="P70" s="1" t="s">
        <v>7</v>
      </c>
      <c r="Q70" s="1" t="s">
        <v>8</v>
      </c>
      <c r="R70" s="2" t="s">
        <v>17</v>
      </c>
      <c r="V70">
        <v>9</v>
      </c>
    </row>
    <row r="71" spans="1:22" x14ac:dyDescent="0.25">
      <c r="A71" s="5" t="s">
        <v>192</v>
      </c>
      <c r="B71" s="5" t="s">
        <v>193</v>
      </c>
      <c r="C71" s="5" t="s">
        <v>194</v>
      </c>
      <c r="D71" s="5" t="s">
        <v>3</v>
      </c>
      <c r="E71" s="5" t="s">
        <v>22</v>
      </c>
      <c r="F71" s="5" t="s">
        <v>5</v>
      </c>
      <c r="G71" s="5" t="s">
        <v>14</v>
      </c>
      <c r="H71" s="5">
        <v>32</v>
      </c>
      <c r="I71" s="6">
        <v>43835</v>
      </c>
      <c r="J71" s="7">
        <v>78844</v>
      </c>
      <c r="K71" s="7">
        <f t="shared" si="3"/>
        <v>280.7917377701844</v>
      </c>
      <c r="L71" s="7">
        <f t="shared" si="4"/>
        <v>1</v>
      </c>
      <c r="M71" s="7"/>
      <c r="N71" s="7">
        <f t="shared" si="5"/>
        <v>42.880142152569498</v>
      </c>
      <c r="O71" s="8">
        <v>0</v>
      </c>
      <c r="P71" s="5" t="s">
        <v>7</v>
      </c>
      <c r="Q71" s="5" t="s">
        <v>8</v>
      </c>
      <c r="R71" s="6" t="s">
        <v>17</v>
      </c>
      <c r="V71">
        <v>10</v>
      </c>
    </row>
    <row r="72" spans="1:22" x14ac:dyDescent="0.25">
      <c r="A72" s="1" t="s">
        <v>195</v>
      </c>
      <c r="B72" s="1" t="s">
        <v>196</v>
      </c>
      <c r="C72" s="1" t="s">
        <v>162</v>
      </c>
      <c r="D72" s="1" t="s">
        <v>56</v>
      </c>
      <c r="E72" s="1" t="s">
        <v>12</v>
      </c>
      <c r="F72" s="1" t="s">
        <v>13</v>
      </c>
      <c r="G72" s="1" t="s">
        <v>23</v>
      </c>
      <c r="H72" s="1">
        <v>58</v>
      </c>
      <c r="I72" s="2">
        <v>37399</v>
      </c>
      <c r="J72" s="3">
        <v>76354</v>
      </c>
      <c r="K72" s="3">
        <f t="shared" si="3"/>
        <v>276.32227561309639</v>
      </c>
      <c r="L72" s="3">
        <f t="shared" si="4"/>
        <v>1</v>
      </c>
      <c r="M72" s="3"/>
      <c r="N72" s="3">
        <f t="shared" si="5"/>
        <v>42.423900729055774</v>
      </c>
      <c r="O72" s="4">
        <v>0</v>
      </c>
      <c r="P72" s="1" t="s">
        <v>7</v>
      </c>
      <c r="Q72" s="1" t="s">
        <v>31</v>
      </c>
      <c r="R72" s="2">
        <v>44465</v>
      </c>
      <c r="V72">
        <v>11</v>
      </c>
    </row>
    <row r="73" spans="1:22" x14ac:dyDescent="0.25">
      <c r="A73" s="5" t="s">
        <v>197</v>
      </c>
      <c r="B73" s="5" t="s">
        <v>198</v>
      </c>
      <c r="C73" s="5" t="s">
        <v>20</v>
      </c>
      <c r="D73" s="5" t="s">
        <v>21</v>
      </c>
      <c r="E73" s="5" t="s">
        <v>22</v>
      </c>
      <c r="F73" s="5" t="s">
        <v>5</v>
      </c>
      <c r="G73" s="5" t="s">
        <v>72</v>
      </c>
      <c r="H73" s="5">
        <v>37</v>
      </c>
      <c r="I73" s="6">
        <v>43493</v>
      </c>
      <c r="J73" s="7">
        <v>165927</v>
      </c>
      <c r="K73" s="7">
        <f t="shared" si="3"/>
        <v>407.34138017147239</v>
      </c>
      <c r="L73" s="7">
        <f t="shared" si="4"/>
        <v>1</v>
      </c>
      <c r="M73" s="7"/>
      <c r="N73" s="7">
        <f t="shared" si="5"/>
        <v>54.950589232582111</v>
      </c>
      <c r="O73" s="8">
        <v>0.2</v>
      </c>
      <c r="P73" s="5" t="s">
        <v>7</v>
      </c>
      <c r="Q73" s="5" t="s">
        <v>31</v>
      </c>
      <c r="R73" s="6" t="s">
        <v>17</v>
      </c>
      <c r="V73">
        <v>12</v>
      </c>
    </row>
    <row r="74" spans="1:22" x14ac:dyDescent="0.25">
      <c r="A74" s="1" t="s">
        <v>199</v>
      </c>
      <c r="B74" s="1" t="s">
        <v>200</v>
      </c>
      <c r="C74" s="1" t="s">
        <v>39</v>
      </c>
      <c r="D74" s="1" t="s">
        <v>46</v>
      </c>
      <c r="E74" s="1" t="s">
        <v>22</v>
      </c>
      <c r="F74" s="1" t="s">
        <v>5</v>
      </c>
      <c r="G74" s="1" t="s">
        <v>72</v>
      </c>
      <c r="H74" s="1">
        <v>38</v>
      </c>
      <c r="I74" s="2">
        <v>44516</v>
      </c>
      <c r="J74" s="3">
        <v>109812</v>
      </c>
      <c r="K74" s="3">
        <f t="shared" si="3"/>
        <v>331.37893717012253</v>
      </c>
      <c r="L74" s="3">
        <f t="shared" si="4"/>
        <v>1</v>
      </c>
      <c r="M74" s="3"/>
      <c r="N74" s="3">
        <f t="shared" si="5"/>
        <v>47.886886431339114</v>
      </c>
      <c r="O74" s="4">
        <v>0.09</v>
      </c>
      <c r="P74" s="1" t="s">
        <v>80</v>
      </c>
      <c r="Q74" s="1" t="s">
        <v>81</v>
      </c>
      <c r="R74" s="2" t="s">
        <v>17</v>
      </c>
      <c r="V74">
        <v>13</v>
      </c>
    </row>
    <row r="75" spans="1:22" x14ac:dyDescent="0.25">
      <c r="A75" s="5" t="s">
        <v>201</v>
      </c>
      <c r="B75" s="5" t="s">
        <v>202</v>
      </c>
      <c r="C75" s="5" t="s">
        <v>55</v>
      </c>
      <c r="D75" s="5" t="s">
        <v>56</v>
      </c>
      <c r="E75" s="5" t="s">
        <v>36</v>
      </c>
      <c r="F75" s="5" t="s">
        <v>13</v>
      </c>
      <c r="G75" s="5" t="s">
        <v>14</v>
      </c>
      <c r="H75" s="5">
        <v>55</v>
      </c>
      <c r="I75" s="6">
        <v>36041</v>
      </c>
      <c r="J75" s="7">
        <v>86299</v>
      </c>
      <c r="K75" s="7">
        <f t="shared" si="3"/>
        <v>293.76691440664314</v>
      </c>
      <c r="L75" s="7">
        <f t="shared" si="4"/>
        <v>1</v>
      </c>
      <c r="M75" s="7"/>
      <c r="N75" s="7">
        <f t="shared" si="5"/>
        <v>44.191145008533212</v>
      </c>
      <c r="O75" s="8">
        <v>0</v>
      </c>
      <c r="P75" s="5" t="s">
        <v>7</v>
      </c>
      <c r="Q75" s="5" t="s">
        <v>8</v>
      </c>
      <c r="R75" s="6" t="s">
        <v>17</v>
      </c>
      <c r="V75">
        <v>14</v>
      </c>
    </row>
    <row r="76" spans="1:22" x14ac:dyDescent="0.25">
      <c r="A76" s="1" t="s">
        <v>203</v>
      </c>
      <c r="B76" s="1" t="s">
        <v>204</v>
      </c>
      <c r="C76" s="1" t="s">
        <v>66</v>
      </c>
      <c r="D76" s="1" t="s">
        <v>67</v>
      </c>
      <c r="E76" s="1" t="s">
        <v>4</v>
      </c>
      <c r="F76" s="1" t="s">
        <v>13</v>
      </c>
      <c r="G76" s="1" t="s">
        <v>72</v>
      </c>
      <c r="H76" s="1">
        <v>57</v>
      </c>
      <c r="I76" s="2">
        <v>37828</v>
      </c>
      <c r="J76" s="3">
        <v>206624</v>
      </c>
      <c r="K76" s="3">
        <f t="shared" si="3"/>
        <v>454.55912706709563</v>
      </c>
      <c r="L76" s="3">
        <f t="shared" si="4"/>
        <v>1</v>
      </c>
      <c r="M76" s="3"/>
      <c r="N76" s="3">
        <f t="shared" si="5"/>
        <v>59.118978523736537</v>
      </c>
      <c r="O76" s="4">
        <v>0.4</v>
      </c>
      <c r="P76" s="1" t="s">
        <v>80</v>
      </c>
      <c r="Q76" s="1" t="s">
        <v>205</v>
      </c>
      <c r="R76" s="2" t="s">
        <v>17</v>
      </c>
    </row>
    <row r="77" spans="1:22" x14ac:dyDescent="0.25">
      <c r="A77" s="5" t="s">
        <v>206</v>
      </c>
      <c r="B77" s="5" t="s">
        <v>207</v>
      </c>
      <c r="C77" s="5" t="s">
        <v>106</v>
      </c>
      <c r="D77" s="5" t="s">
        <v>3</v>
      </c>
      <c r="E77" s="5" t="s">
        <v>12</v>
      </c>
      <c r="F77" s="5" t="s">
        <v>13</v>
      </c>
      <c r="G77" s="5" t="s">
        <v>72</v>
      </c>
      <c r="H77" s="5">
        <v>36</v>
      </c>
      <c r="I77" s="6">
        <v>40535</v>
      </c>
      <c r="J77" s="7">
        <v>53215</v>
      </c>
      <c r="K77" s="7">
        <f t="shared" si="3"/>
        <v>230.68376622554089</v>
      </c>
      <c r="L77" s="7">
        <f t="shared" si="4"/>
        <v>1</v>
      </c>
      <c r="M77" s="7"/>
      <c r="N77" s="7">
        <f t="shared" si="5"/>
        <v>37.61358155805587</v>
      </c>
      <c r="O77" s="8">
        <v>0</v>
      </c>
      <c r="P77" s="5" t="s">
        <v>80</v>
      </c>
      <c r="Q77" s="5" t="s">
        <v>205</v>
      </c>
      <c r="R77" s="6">
        <v>41725</v>
      </c>
    </row>
    <row r="78" spans="1:22" x14ac:dyDescent="0.25">
      <c r="A78" s="1" t="s">
        <v>208</v>
      </c>
      <c r="B78" s="1" t="s">
        <v>209</v>
      </c>
      <c r="C78" s="1" t="s">
        <v>210</v>
      </c>
      <c r="D78" s="1" t="s">
        <v>56</v>
      </c>
      <c r="E78" s="1" t="s">
        <v>4</v>
      </c>
      <c r="F78" s="1" t="s">
        <v>5</v>
      </c>
      <c r="G78" s="1" t="s">
        <v>14</v>
      </c>
      <c r="H78" s="1">
        <v>30</v>
      </c>
      <c r="I78" s="2">
        <v>42877</v>
      </c>
      <c r="J78" s="3">
        <v>86858</v>
      </c>
      <c r="K78" s="3">
        <f t="shared" si="3"/>
        <v>294.71681322924212</v>
      </c>
      <c r="L78" s="3">
        <f t="shared" si="4"/>
        <v>1</v>
      </c>
      <c r="M78" s="3"/>
      <c r="N78" s="3">
        <f t="shared" si="5"/>
        <v>44.286355473596501</v>
      </c>
      <c r="O78" s="4">
        <v>0</v>
      </c>
      <c r="P78" s="1" t="s">
        <v>15</v>
      </c>
      <c r="Q78" s="1" t="s">
        <v>16</v>
      </c>
      <c r="R78" s="2">
        <v>43016</v>
      </c>
    </row>
    <row r="79" spans="1:22" x14ac:dyDescent="0.25">
      <c r="A79" s="5" t="s">
        <v>211</v>
      </c>
      <c r="B79" s="5" t="s">
        <v>212</v>
      </c>
      <c r="C79" s="5" t="s">
        <v>27</v>
      </c>
      <c r="D79" s="5" t="s">
        <v>3</v>
      </c>
      <c r="E79" s="5" t="s">
        <v>12</v>
      </c>
      <c r="F79" s="5" t="s">
        <v>13</v>
      </c>
      <c r="G79" s="5" t="s">
        <v>14</v>
      </c>
      <c r="H79" s="5">
        <v>40</v>
      </c>
      <c r="I79" s="6">
        <v>39265</v>
      </c>
      <c r="J79" s="7">
        <v>93971</v>
      </c>
      <c r="K79" s="7">
        <f t="shared" si="3"/>
        <v>306.54689690159972</v>
      </c>
      <c r="L79" s="7">
        <f t="shared" si="4"/>
        <v>1</v>
      </c>
      <c r="M79" s="7"/>
      <c r="N79" s="7">
        <f t="shared" si="5"/>
        <v>45.463683132636319</v>
      </c>
      <c r="O79" s="8">
        <v>0.08</v>
      </c>
      <c r="P79" s="5" t="s">
        <v>15</v>
      </c>
      <c r="Q79" s="5" t="s">
        <v>16</v>
      </c>
      <c r="R79" s="6" t="s">
        <v>17</v>
      </c>
    </row>
    <row r="80" spans="1:22" x14ac:dyDescent="0.25">
      <c r="A80" s="1" t="s">
        <v>213</v>
      </c>
      <c r="B80" s="1" t="s">
        <v>214</v>
      </c>
      <c r="C80" s="1" t="s">
        <v>111</v>
      </c>
      <c r="D80" s="1" t="s">
        <v>21</v>
      </c>
      <c r="E80" s="1" t="s">
        <v>36</v>
      </c>
      <c r="F80" s="1" t="s">
        <v>13</v>
      </c>
      <c r="G80" s="1" t="s">
        <v>72</v>
      </c>
      <c r="H80" s="1">
        <v>34</v>
      </c>
      <c r="I80" s="2">
        <v>42182</v>
      </c>
      <c r="J80" s="3">
        <v>57008</v>
      </c>
      <c r="K80" s="3">
        <f t="shared" si="3"/>
        <v>238.76348129477421</v>
      </c>
      <c r="L80" s="3">
        <f t="shared" si="4"/>
        <v>1</v>
      </c>
      <c r="M80" s="3"/>
      <c r="N80" s="3">
        <f t="shared" si="5"/>
        <v>38.486811696907687</v>
      </c>
      <c r="O80" s="4">
        <v>0</v>
      </c>
      <c r="P80" s="1" t="s">
        <v>7</v>
      </c>
      <c r="Q80" s="1" t="s">
        <v>31</v>
      </c>
      <c r="R80" s="2" t="s">
        <v>17</v>
      </c>
    </row>
    <row r="81" spans="1:18" x14ac:dyDescent="0.25">
      <c r="A81" s="5" t="s">
        <v>215</v>
      </c>
      <c r="B81" s="5" t="s">
        <v>216</v>
      </c>
      <c r="C81" s="5" t="s">
        <v>2</v>
      </c>
      <c r="D81" s="5" t="s">
        <v>21</v>
      </c>
      <c r="E81" s="5" t="s">
        <v>12</v>
      </c>
      <c r="F81" s="5" t="s">
        <v>13</v>
      </c>
      <c r="G81" s="5" t="s">
        <v>72</v>
      </c>
      <c r="H81" s="5">
        <v>60</v>
      </c>
      <c r="I81" s="6">
        <v>42270</v>
      </c>
      <c r="J81" s="7">
        <v>141899</v>
      </c>
      <c r="K81" s="7">
        <f t="shared" si="3"/>
        <v>376.69483670472573</v>
      </c>
      <c r="L81" s="7">
        <f t="shared" si="4"/>
        <v>1</v>
      </c>
      <c r="M81" s="7"/>
      <c r="N81" s="7">
        <f t="shared" si="5"/>
        <v>52.158662340079267</v>
      </c>
      <c r="O81" s="8">
        <v>0.15</v>
      </c>
      <c r="P81" s="5" t="s">
        <v>7</v>
      </c>
      <c r="Q81" s="5" t="s">
        <v>31</v>
      </c>
      <c r="R81" s="6" t="s">
        <v>17</v>
      </c>
    </row>
    <row r="82" spans="1:18" x14ac:dyDescent="0.25">
      <c r="A82" s="1" t="s">
        <v>217</v>
      </c>
      <c r="B82" s="1" t="s">
        <v>218</v>
      </c>
      <c r="C82" s="1" t="s">
        <v>111</v>
      </c>
      <c r="D82" s="1" t="s">
        <v>67</v>
      </c>
      <c r="E82" s="1" t="s">
        <v>36</v>
      </c>
      <c r="F82" s="1" t="s">
        <v>13</v>
      </c>
      <c r="G82" s="1" t="s">
        <v>6</v>
      </c>
      <c r="H82" s="1">
        <v>41</v>
      </c>
      <c r="I82" s="2">
        <v>42626</v>
      </c>
      <c r="J82" s="3">
        <v>64847</v>
      </c>
      <c r="K82" s="3">
        <f t="shared" si="3"/>
        <v>254.65074121235148</v>
      </c>
      <c r="L82" s="3">
        <f t="shared" si="4"/>
        <v>1</v>
      </c>
      <c r="M82" s="3"/>
      <c r="N82" s="3">
        <f t="shared" si="5"/>
        <v>40.175685568151792</v>
      </c>
      <c r="O82" s="4">
        <v>0</v>
      </c>
      <c r="P82" s="1" t="s">
        <v>7</v>
      </c>
      <c r="Q82" s="1" t="s">
        <v>43</v>
      </c>
      <c r="R82" s="2" t="s">
        <v>17</v>
      </c>
    </row>
    <row r="83" spans="1:18" x14ac:dyDescent="0.25">
      <c r="A83" s="5" t="s">
        <v>219</v>
      </c>
      <c r="B83" s="5" t="s">
        <v>220</v>
      </c>
      <c r="C83" s="5" t="s">
        <v>101</v>
      </c>
      <c r="D83" s="5" t="s">
        <v>56</v>
      </c>
      <c r="E83" s="5" t="s">
        <v>4</v>
      </c>
      <c r="F83" s="5" t="s">
        <v>13</v>
      </c>
      <c r="G83" s="5" t="s">
        <v>23</v>
      </c>
      <c r="H83" s="5">
        <v>53</v>
      </c>
      <c r="I83" s="6">
        <v>33702</v>
      </c>
      <c r="J83" s="7">
        <v>116878</v>
      </c>
      <c r="K83" s="7">
        <f t="shared" si="3"/>
        <v>341.87424588582275</v>
      </c>
      <c r="L83" s="7">
        <f t="shared" si="4"/>
        <v>1</v>
      </c>
      <c r="M83" s="7"/>
      <c r="N83" s="7">
        <f t="shared" si="5"/>
        <v>48.892726588852014</v>
      </c>
      <c r="O83" s="8">
        <v>0.11</v>
      </c>
      <c r="P83" s="5" t="s">
        <v>7</v>
      </c>
      <c r="Q83" s="5" t="s">
        <v>43</v>
      </c>
      <c r="R83" s="6" t="s">
        <v>17</v>
      </c>
    </row>
    <row r="84" spans="1:18" x14ac:dyDescent="0.25">
      <c r="A84" s="1" t="s">
        <v>221</v>
      </c>
      <c r="B84" s="1" t="s">
        <v>222</v>
      </c>
      <c r="C84" s="1" t="s">
        <v>96</v>
      </c>
      <c r="D84" s="1" t="s">
        <v>56</v>
      </c>
      <c r="E84" s="1" t="s">
        <v>22</v>
      </c>
      <c r="F84" s="1" t="s">
        <v>13</v>
      </c>
      <c r="G84" s="1" t="s">
        <v>6</v>
      </c>
      <c r="H84" s="1">
        <v>45</v>
      </c>
      <c r="I84" s="2">
        <v>38388</v>
      </c>
      <c r="J84" s="3">
        <v>70505</v>
      </c>
      <c r="K84" s="3">
        <f t="shared" si="3"/>
        <v>265.52777632481315</v>
      </c>
      <c r="L84" s="3">
        <f t="shared" si="4"/>
        <v>1</v>
      </c>
      <c r="M84" s="3"/>
      <c r="N84" s="3">
        <f t="shared" si="5"/>
        <v>41.311722718623528</v>
      </c>
      <c r="O84" s="4">
        <v>0</v>
      </c>
      <c r="P84" s="1" t="s">
        <v>7</v>
      </c>
      <c r="Q84" s="1" t="s">
        <v>47</v>
      </c>
      <c r="R84" s="2" t="s">
        <v>17</v>
      </c>
    </row>
    <row r="85" spans="1:18" x14ac:dyDescent="0.25">
      <c r="A85" s="5" t="s">
        <v>223</v>
      </c>
      <c r="B85" s="5" t="s">
        <v>224</v>
      </c>
      <c r="C85" s="5" t="s">
        <v>20</v>
      </c>
      <c r="D85" s="5" t="s">
        <v>56</v>
      </c>
      <c r="E85" s="5" t="s">
        <v>4</v>
      </c>
      <c r="F85" s="5" t="s">
        <v>5</v>
      </c>
      <c r="G85" s="5" t="s">
        <v>72</v>
      </c>
      <c r="H85" s="5">
        <v>30</v>
      </c>
      <c r="I85" s="6">
        <v>42512</v>
      </c>
      <c r="J85" s="7">
        <v>189702</v>
      </c>
      <c r="K85" s="7">
        <f t="shared" si="3"/>
        <v>435.54793077226299</v>
      </c>
      <c r="L85" s="7">
        <f t="shared" si="4"/>
        <v>1</v>
      </c>
      <c r="M85" s="7"/>
      <c r="N85" s="7">
        <f t="shared" si="5"/>
        <v>57.458899425084034</v>
      </c>
      <c r="O85" s="8">
        <v>0.28000000000000003</v>
      </c>
      <c r="P85" s="5" t="s">
        <v>80</v>
      </c>
      <c r="Q85" s="5" t="s">
        <v>81</v>
      </c>
      <c r="R85" s="6">
        <v>44186</v>
      </c>
    </row>
    <row r="86" spans="1:18" x14ac:dyDescent="0.25">
      <c r="A86" s="1" t="s">
        <v>225</v>
      </c>
      <c r="B86" s="1" t="s">
        <v>226</v>
      </c>
      <c r="C86" s="1" t="s">
        <v>20</v>
      </c>
      <c r="D86" s="1" t="s">
        <v>46</v>
      </c>
      <c r="E86" s="1" t="s">
        <v>22</v>
      </c>
      <c r="F86" s="1" t="s">
        <v>13</v>
      </c>
      <c r="G86" s="1" t="s">
        <v>23</v>
      </c>
      <c r="H86" s="1">
        <v>26</v>
      </c>
      <c r="I86" s="2">
        <v>44040</v>
      </c>
      <c r="J86" s="3">
        <v>180664</v>
      </c>
      <c r="K86" s="3">
        <f t="shared" si="3"/>
        <v>425.04587987651405</v>
      </c>
      <c r="L86" s="3">
        <f t="shared" si="4"/>
        <v>1</v>
      </c>
      <c r="M86" s="3"/>
      <c r="N86" s="3">
        <f t="shared" si="5"/>
        <v>56.531504084239494</v>
      </c>
      <c r="O86" s="4">
        <v>0.27</v>
      </c>
      <c r="P86" s="1" t="s">
        <v>7</v>
      </c>
      <c r="Q86" s="1" t="s">
        <v>24</v>
      </c>
      <c r="R86" s="2" t="s">
        <v>17</v>
      </c>
    </row>
    <row r="87" spans="1:18" x14ac:dyDescent="0.25">
      <c r="A87" s="5" t="s">
        <v>227</v>
      </c>
      <c r="B87" s="5" t="s">
        <v>228</v>
      </c>
      <c r="C87" s="5" t="s">
        <v>171</v>
      </c>
      <c r="D87" s="5" t="s">
        <v>52</v>
      </c>
      <c r="E87" s="5" t="s">
        <v>12</v>
      </c>
      <c r="F87" s="5" t="s">
        <v>5</v>
      </c>
      <c r="G87" s="5" t="s">
        <v>14</v>
      </c>
      <c r="H87" s="5">
        <v>45</v>
      </c>
      <c r="I87" s="6">
        <v>37972</v>
      </c>
      <c r="J87" s="7">
        <v>48345</v>
      </c>
      <c r="K87" s="7">
        <f t="shared" si="3"/>
        <v>219.87496446844511</v>
      </c>
      <c r="L87" s="7">
        <f t="shared" si="4"/>
        <v>1</v>
      </c>
      <c r="M87" s="7"/>
      <c r="N87" s="7">
        <f t="shared" si="5"/>
        <v>36.429274441312877</v>
      </c>
      <c r="O87" s="8">
        <v>0</v>
      </c>
      <c r="P87" s="5" t="s">
        <v>15</v>
      </c>
      <c r="Q87" s="5" t="s">
        <v>121</v>
      </c>
      <c r="R87" s="6" t="s">
        <v>17</v>
      </c>
    </row>
    <row r="88" spans="1:18" x14ac:dyDescent="0.25">
      <c r="A88" s="1" t="s">
        <v>229</v>
      </c>
      <c r="B88" s="1" t="s">
        <v>230</v>
      </c>
      <c r="C88" s="1" t="s">
        <v>20</v>
      </c>
      <c r="D88" s="1" t="s">
        <v>52</v>
      </c>
      <c r="E88" s="1" t="s">
        <v>12</v>
      </c>
      <c r="F88" s="1" t="s">
        <v>13</v>
      </c>
      <c r="G88" s="1" t="s">
        <v>14</v>
      </c>
      <c r="H88" s="1">
        <v>42</v>
      </c>
      <c r="I88" s="2">
        <v>41655</v>
      </c>
      <c r="J88" s="3">
        <v>152214</v>
      </c>
      <c r="K88" s="3">
        <f t="shared" si="3"/>
        <v>390.14612647058283</v>
      </c>
      <c r="L88" s="3">
        <f t="shared" si="4"/>
        <v>1</v>
      </c>
      <c r="M88" s="3"/>
      <c r="N88" s="3">
        <f t="shared" si="5"/>
        <v>53.393066754049876</v>
      </c>
      <c r="O88" s="4">
        <v>0.3</v>
      </c>
      <c r="P88" s="1" t="s">
        <v>15</v>
      </c>
      <c r="Q88" s="1" t="s">
        <v>93</v>
      </c>
      <c r="R88" s="2" t="s">
        <v>17</v>
      </c>
    </row>
    <row r="89" spans="1:18" x14ac:dyDescent="0.25">
      <c r="A89" s="5" t="s">
        <v>231</v>
      </c>
      <c r="B89" s="5" t="s">
        <v>232</v>
      </c>
      <c r="C89" s="5" t="s">
        <v>194</v>
      </c>
      <c r="D89" s="5" t="s">
        <v>3</v>
      </c>
      <c r="E89" s="5" t="s">
        <v>36</v>
      </c>
      <c r="F89" s="5" t="s">
        <v>5</v>
      </c>
      <c r="G89" s="5" t="s">
        <v>72</v>
      </c>
      <c r="H89" s="5">
        <v>41</v>
      </c>
      <c r="I89" s="6">
        <v>39931</v>
      </c>
      <c r="J89" s="7">
        <v>69803</v>
      </c>
      <c r="K89" s="7">
        <f t="shared" si="3"/>
        <v>264.20257379518466</v>
      </c>
      <c r="L89" s="7">
        <f t="shared" si="4"/>
        <v>1</v>
      </c>
      <c r="M89" s="7"/>
      <c r="N89" s="7">
        <f t="shared" si="5"/>
        <v>41.174155091882845</v>
      </c>
      <c r="O89" s="8">
        <v>0</v>
      </c>
      <c r="P89" s="5" t="s">
        <v>80</v>
      </c>
      <c r="Q89" s="5" t="s">
        <v>81</v>
      </c>
      <c r="R89" s="6" t="s">
        <v>17</v>
      </c>
    </row>
    <row r="90" spans="1:18" x14ac:dyDescent="0.25">
      <c r="A90" s="1" t="s">
        <v>233</v>
      </c>
      <c r="B90" s="1" t="s">
        <v>234</v>
      </c>
      <c r="C90" s="1" t="s">
        <v>235</v>
      </c>
      <c r="D90" s="1" t="s">
        <v>3</v>
      </c>
      <c r="E90" s="1" t="s">
        <v>36</v>
      </c>
      <c r="F90" s="1" t="s">
        <v>5</v>
      </c>
      <c r="G90" s="1" t="s">
        <v>72</v>
      </c>
      <c r="H90" s="1">
        <v>48</v>
      </c>
      <c r="I90" s="2">
        <v>43650</v>
      </c>
      <c r="J90" s="3">
        <v>76588</v>
      </c>
      <c r="K90" s="3">
        <f t="shared" si="3"/>
        <v>276.7453703316462</v>
      </c>
      <c r="L90" s="3">
        <f t="shared" si="4"/>
        <v>1</v>
      </c>
      <c r="M90" s="3"/>
      <c r="N90" s="3">
        <f t="shared" si="5"/>
        <v>42.467194984775674</v>
      </c>
      <c r="O90" s="4">
        <v>0</v>
      </c>
      <c r="P90" s="1" t="s">
        <v>80</v>
      </c>
      <c r="Q90" s="1" t="s">
        <v>86</v>
      </c>
      <c r="R90" s="2" t="s">
        <v>17</v>
      </c>
    </row>
    <row r="91" spans="1:18" x14ac:dyDescent="0.25">
      <c r="A91" s="5" t="s">
        <v>236</v>
      </c>
      <c r="B91" s="5" t="s">
        <v>237</v>
      </c>
      <c r="C91" s="5" t="s">
        <v>238</v>
      </c>
      <c r="D91" s="5" t="s">
        <v>3</v>
      </c>
      <c r="E91" s="5" t="s">
        <v>12</v>
      </c>
      <c r="F91" s="5" t="s">
        <v>13</v>
      </c>
      <c r="G91" s="5" t="s">
        <v>23</v>
      </c>
      <c r="H91" s="5">
        <v>29</v>
      </c>
      <c r="I91" s="6">
        <v>43444</v>
      </c>
      <c r="J91" s="7">
        <v>84596</v>
      </c>
      <c r="K91" s="7">
        <f t="shared" si="3"/>
        <v>290.85391522205782</v>
      </c>
      <c r="L91" s="7">
        <f t="shared" si="4"/>
        <v>1</v>
      </c>
      <c r="M91" s="7"/>
      <c r="N91" s="7">
        <f t="shared" si="5"/>
        <v>43.898526490635376</v>
      </c>
      <c r="O91" s="8">
        <v>0</v>
      </c>
      <c r="P91" s="5" t="s">
        <v>7</v>
      </c>
      <c r="Q91" s="5" t="s">
        <v>43</v>
      </c>
      <c r="R91" s="6" t="s">
        <v>17</v>
      </c>
    </row>
    <row r="92" spans="1:18" x14ac:dyDescent="0.25">
      <c r="A92" s="1" t="s">
        <v>239</v>
      </c>
      <c r="B92" s="1" t="s">
        <v>240</v>
      </c>
      <c r="C92" s="1" t="s">
        <v>39</v>
      </c>
      <c r="D92" s="1" t="s">
        <v>67</v>
      </c>
      <c r="E92" s="1" t="s">
        <v>4</v>
      </c>
      <c r="F92" s="1" t="s">
        <v>13</v>
      </c>
      <c r="G92" s="1" t="s">
        <v>14</v>
      </c>
      <c r="H92" s="1">
        <v>27</v>
      </c>
      <c r="I92" s="2">
        <v>43368</v>
      </c>
      <c r="J92" s="3">
        <v>114441</v>
      </c>
      <c r="K92" s="3">
        <f t="shared" si="3"/>
        <v>338.29129459683116</v>
      </c>
      <c r="L92" s="3">
        <f t="shared" si="4"/>
        <v>1</v>
      </c>
      <c r="M92" s="3"/>
      <c r="N92" s="3">
        <f t="shared" si="5"/>
        <v>48.550519505860962</v>
      </c>
      <c r="O92" s="4">
        <v>0.1</v>
      </c>
      <c r="P92" s="1" t="s">
        <v>15</v>
      </c>
      <c r="Q92" s="1" t="s">
        <v>16</v>
      </c>
      <c r="R92" s="2">
        <v>43821</v>
      </c>
    </row>
    <row r="93" spans="1:18" x14ac:dyDescent="0.25">
      <c r="A93" s="5" t="s">
        <v>241</v>
      </c>
      <c r="B93" s="5" t="s">
        <v>242</v>
      </c>
      <c r="C93" s="5" t="s">
        <v>2</v>
      </c>
      <c r="D93" s="5" t="s">
        <v>21</v>
      </c>
      <c r="E93" s="5" t="s">
        <v>22</v>
      </c>
      <c r="F93" s="5" t="s">
        <v>5</v>
      </c>
      <c r="G93" s="5" t="s">
        <v>14</v>
      </c>
      <c r="H93" s="5">
        <v>33</v>
      </c>
      <c r="I93" s="6">
        <v>43211</v>
      </c>
      <c r="J93" s="7">
        <v>140402</v>
      </c>
      <c r="K93" s="7">
        <f t="shared" si="3"/>
        <v>374.70254869696311</v>
      </c>
      <c r="L93" s="7">
        <f t="shared" si="4"/>
        <v>1</v>
      </c>
      <c r="M93" s="7"/>
      <c r="N93" s="7">
        <f t="shared" si="5"/>
        <v>51.974593111050226</v>
      </c>
      <c r="O93" s="8">
        <v>0.15</v>
      </c>
      <c r="P93" s="5" t="s">
        <v>15</v>
      </c>
      <c r="Q93" s="5" t="s">
        <v>93</v>
      </c>
      <c r="R93" s="6" t="s">
        <v>17</v>
      </c>
    </row>
    <row r="94" spans="1:18" x14ac:dyDescent="0.25">
      <c r="A94" s="1" t="s">
        <v>243</v>
      </c>
      <c r="B94" s="1" t="s">
        <v>244</v>
      </c>
      <c r="C94" s="1" t="s">
        <v>111</v>
      </c>
      <c r="D94" s="1" t="s">
        <v>21</v>
      </c>
      <c r="E94" s="1" t="s">
        <v>36</v>
      </c>
      <c r="F94" s="1" t="s">
        <v>5</v>
      </c>
      <c r="G94" s="1" t="s">
        <v>72</v>
      </c>
      <c r="H94" s="1">
        <v>26</v>
      </c>
      <c r="I94" s="2">
        <v>43578</v>
      </c>
      <c r="J94" s="3">
        <v>59817</v>
      </c>
      <c r="K94" s="3">
        <f t="shared" si="3"/>
        <v>244.57514182761909</v>
      </c>
      <c r="L94" s="3">
        <f t="shared" si="4"/>
        <v>1</v>
      </c>
      <c r="M94" s="3"/>
      <c r="N94" s="3">
        <f t="shared" si="5"/>
        <v>39.108834724125238</v>
      </c>
      <c r="O94" s="4">
        <v>0</v>
      </c>
      <c r="P94" s="1" t="s">
        <v>80</v>
      </c>
      <c r="Q94" s="1" t="s">
        <v>205</v>
      </c>
      <c r="R94" s="2" t="s">
        <v>17</v>
      </c>
    </row>
    <row r="95" spans="1:18" x14ac:dyDescent="0.25">
      <c r="A95" s="5" t="s">
        <v>245</v>
      </c>
      <c r="B95" s="5" t="s">
        <v>246</v>
      </c>
      <c r="C95" s="5" t="s">
        <v>34</v>
      </c>
      <c r="D95" s="5" t="s">
        <v>35</v>
      </c>
      <c r="E95" s="5" t="s">
        <v>12</v>
      </c>
      <c r="F95" s="5" t="s">
        <v>13</v>
      </c>
      <c r="G95" s="5" t="s">
        <v>14</v>
      </c>
      <c r="H95" s="5">
        <v>31</v>
      </c>
      <c r="I95" s="6">
        <v>42938</v>
      </c>
      <c r="J95" s="7">
        <v>55854</v>
      </c>
      <c r="K95" s="7">
        <f t="shared" si="3"/>
        <v>236.33450869477358</v>
      </c>
      <c r="L95" s="7">
        <f t="shared" si="4"/>
        <v>1</v>
      </c>
      <c r="M95" s="7"/>
      <c r="N95" s="7">
        <f t="shared" si="5"/>
        <v>38.225346153140855</v>
      </c>
      <c r="O95" s="8">
        <v>0</v>
      </c>
      <c r="P95" s="5" t="s">
        <v>7</v>
      </c>
      <c r="Q95" s="5" t="s">
        <v>47</v>
      </c>
      <c r="R95" s="6" t="s">
        <v>17</v>
      </c>
    </row>
    <row r="96" spans="1:18" x14ac:dyDescent="0.25">
      <c r="A96" s="1" t="s">
        <v>247</v>
      </c>
      <c r="B96" s="1" t="s">
        <v>248</v>
      </c>
      <c r="C96" s="1" t="s">
        <v>130</v>
      </c>
      <c r="D96" s="1" t="s">
        <v>52</v>
      </c>
      <c r="E96" s="1" t="s">
        <v>4</v>
      </c>
      <c r="F96" s="1" t="s">
        <v>13</v>
      </c>
      <c r="G96" s="1" t="s">
        <v>14</v>
      </c>
      <c r="H96" s="1">
        <v>53</v>
      </c>
      <c r="I96" s="2">
        <v>37576</v>
      </c>
      <c r="J96" s="3">
        <v>95998</v>
      </c>
      <c r="K96" s="3">
        <f t="shared" si="3"/>
        <v>309.8354401936615</v>
      </c>
      <c r="L96" s="3">
        <f t="shared" si="4"/>
        <v>1</v>
      </c>
      <c r="M96" s="3"/>
      <c r="N96" s="3">
        <f t="shared" si="5"/>
        <v>45.78825172374659</v>
      </c>
      <c r="O96" s="4">
        <v>0</v>
      </c>
      <c r="P96" s="1" t="s">
        <v>7</v>
      </c>
      <c r="Q96" s="1" t="s">
        <v>8</v>
      </c>
      <c r="R96" s="2" t="s">
        <v>17</v>
      </c>
    </row>
    <row r="97" spans="1:18" x14ac:dyDescent="0.25">
      <c r="A97" s="5" t="s">
        <v>249</v>
      </c>
      <c r="B97" s="5" t="s">
        <v>250</v>
      </c>
      <c r="C97" s="5" t="s">
        <v>2</v>
      </c>
      <c r="D97" s="5" t="s">
        <v>35</v>
      </c>
      <c r="E97" s="5" t="s">
        <v>12</v>
      </c>
      <c r="F97" s="5" t="s">
        <v>5</v>
      </c>
      <c r="G97" s="5" t="s">
        <v>14</v>
      </c>
      <c r="H97" s="5">
        <v>34</v>
      </c>
      <c r="I97" s="6">
        <v>42116</v>
      </c>
      <c r="J97" s="7">
        <v>154941</v>
      </c>
      <c r="K97" s="7">
        <f t="shared" si="3"/>
        <v>393.62545649386044</v>
      </c>
      <c r="L97" s="7">
        <f t="shared" si="4"/>
        <v>1</v>
      </c>
      <c r="M97" s="7"/>
      <c r="N97" s="7">
        <f t="shared" si="5"/>
        <v>53.710036997684867</v>
      </c>
      <c r="O97" s="8">
        <v>0.13</v>
      </c>
      <c r="P97" s="5" t="s">
        <v>7</v>
      </c>
      <c r="Q97" s="5" t="s">
        <v>31</v>
      </c>
      <c r="R97" s="6" t="s">
        <v>17</v>
      </c>
    </row>
    <row r="98" spans="1:18" x14ac:dyDescent="0.25">
      <c r="A98" s="1" t="s">
        <v>251</v>
      </c>
      <c r="B98" s="1" t="s">
        <v>159</v>
      </c>
      <c r="C98" s="1" t="s">
        <v>66</v>
      </c>
      <c r="D98" s="1" t="s">
        <v>21</v>
      </c>
      <c r="E98" s="1" t="s">
        <v>22</v>
      </c>
      <c r="F98" s="1" t="s">
        <v>5</v>
      </c>
      <c r="G98" s="1" t="s">
        <v>14</v>
      </c>
      <c r="H98" s="1">
        <v>54</v>
      </c>
      <c r="I98" s="2">
        <v>40734</v>
      </c>
      <c r="J98" s="3">
        <v>247022</v>
      </c>
      <c r="K98" s="3">
        <f t="shared" si="3"/>
        <v>497.0130782987506</v>
      </c>
      <c r="L98" s="3">
        <f t="shared" si="4"/>
        <v>1</v>
      </c>
      <c r="M98" s="3"/>
      <c r="N98" s="3">
        <f t="shared" si="5"/>
        <v>62.744916335513395</v>
      </c>
      <c r="O98" s="4">
        <v>0.3</v>
      </c>
      <c r="P98" s="1" t="s">
        <v>15</v>
      </c>
      <c r="Q98" s="1" t="s">
        <v>93</v>
      </c>
      <c r="R98" s="2" t="s">
        <v>17</v>
      </c>
    </row>
    <row r="99" spans="1:18" x14ac:dyDescent="0.25">
      <c r="A99" s="5" t="s">
        <v>252</v>
      </c>
      <c r="B99" s="5" t="s">
        <v>253</v>
      </c>
      <c r="C99" s="5" t="s">
        <v>235</v>
      </c>
      <c r="D99" s="5" t="s">
        <v>3</v>
      </c>
      <c r="E99" s="5" t="s">
        <v>12</v>
      </c>
      <c r="F99" s="5" t="s">
        <v>5</v>
      </c>
      <c r="G99" s="5" t="s">
        <v>72</v>
      </c>
      <c r="H99" s="5">
        <v>32</v>
      </c>
      <c r="I99" s="6">
        <v>44474</v>
      </c>
      <c r="J99" s="7">
        <v>88072</v>
      </c>
      <c r="K99" s="7">
        <f t="shared" si="3"/>
        <v>296.76927064640637</v>
      </c>
      <c r="L99" s="7">
        <f t="shared" si="4"/>
        <v>1</v>
      </c>
      <c r="M99" s="7"/>
      <c r="N99" s="7">
        <f t="shared" si="5"/>
        <v>44.491729304983174</v>
      </c>
      <c r="O99" s="8">
        <v>0</v>
      </c>
      <c r="P99" s="5" t="s">
        <v>80</v>
      </c>
      <c r="Q99" s="5" t="s">
        <v>205</v>
      </c>
      <c r="R99" s="6" t="s">
        <v>17</v>
      </c>
    </row>
    <row r="100" spans="1:18" x14ac:dyDescent="0.25">
      <c r="A100" s="1" t="s">
        <v>254</v>
      </c>
      <c r="B100" s="1" t="s">
        <v>255</v>
      </c>
      <c r="C100" s="1" t="s">
        <v>27</v>
      </c>
      <c r="D100" s="1" t="s">
        <v>3</v>
      </c>
      <c r="E100" s="1" t="s">
        <v>4</v>
      </c>
      <c r="F100" s="1" t="s">
        <v>13</v>
      </c>
      <c r="G100" s="1" t="s">
        <v>14</v>
      </c>
      <c r="H100" s="1">
        <v>28</v>
      </c>
      <c r="I100" s="2">
        <v>43977</v>
      </c>
      <c r="J100" s="3">
        <v>67925</v>
      </c>
      <c r="K100" s="3">
        <f t="shared" si="3"/>
        <v>260.62425059844298</v>
      </c>
      <c r="L100" s="3">
        <f t="shared" si="4"/>
        <v>1</v>
      </c>
      <c r="M100" s="3"/>
      <c r="N100" s="3">
        <f t="shared" si="5"/>
        <v>40.801539413914</v>
      </c>
      <c r="O100" s="4">
        <v>0.08</v>
      </c>
      <c r="P100" s="1" t="s">
        <v>15</v>
      </c>
      <c r="Q100" s="1" t="s">
        <v>61</v>
      </c>
      <c r="R100" s="2" t="s">
        <v>17</v>
      </c>
    </row>
    <row r="101" spans="1:18" x14ac:dyDescent="0.25">
      <c r="A101" s="5" t="s">
        <v>256</v>
      </c>
      <c r="B101" s="5" t="s">
        <v>257</v>
      </c>
      <c r="C101" s="5" t="s">
        <v>66</v>
      </c>
      <c r="D101" s="5" t="s">
        <v>35</v>
      </c>
      <c r="E101" s="5" t="s">
        <v>12</v>
      </c>
      <c r="F101" s="5" t="s">
        <v>5</v>
      </c>
      <c r="G101" s="5" t="s">
        <v>23</v>
      </c>
      <c r="H101" s="5">
        <v>31</v>
      </c>
      <c r="I101" s="6">
        <v>44063</v>
      </c>
      <c r="J101" s="7">
        <v>219693</v>
      </c>
      <c r="K101" s="7">
        <f t="shared" si="3"/>
        <v>468.7141986328129</v>
      </c>
      <c r="L101" s="7">
        <f t="shared" si="4"/>
        <v>1</v>
      </c>
      <c r="M101" s="7"/>
      <c r="N101" s="7">
        <f t="shared" si="5"/>
        <v>60.340013979630484</v>
      </c>
      <c r="O101" s="8">
        <v>0.3</v>
      </c>
      <c r="P101" s="5" t="s">
        <v>7</v>
      </c>
      <c r="Q101" s="5" t="s">
        <v>47</v>
      </c>
      <c r="R101" s="6" t="s">
        <v>17</v>
      </c>
    </row>
    <row r="102" spans="1:18" x14ac:dyDescent="0.25">
      <c r="A102" s="1" t="s">
        <v>258</v>
      </c>
      <c r="B102" s="1" t="s">
        <v>259</v>
      </c>
      <c r="C102" s="1" t="s">
        <v>210</v>
      </c>
      <c r="D102" s="1" t="s">
        <v>56</v>
      </c>
      <c r="E102" s="1" t="s">
        <v>4</v>
      </c>
      <c r="F102" s="1" t="s">
        <v>5</v>
      </c>
      <c r="G102" s="1" t="s">
        <v>23</v>
      </c>
      <c r="H102" s="1">
        <v>45</v>
      </c>
      <c r="I102" s="2">
        <v>41386</v>
      </c>
      <c r="J102" s="3">
        <v>61773</v>
      </c>
      <c r="K102" s="3">
        <f t="shared" si="3"/>
        <v>248.54174699635473</v>
      </c>
      <c r="L102" s="3">
        <f t="shared" si="4"/>
        <v>1</v>
      </c>
      <c r="M102" s="3"/>
      <c r="N102" s="3">
        <f t="shared" si="5"/>
        <v>39.530553724971249</v>
      </c>
      <c r="O102" s="4">
        <v>0</v>
      </c>
      <c r="P102" s="1" t="s">
        <v>7</v>
      </c>
      <c r="Q102" s="1" t="s">
        <v>8</v>
      </c>
      <c r="R102" s="2" t="s">
        <v>17</v>
      </c>
    </row>
    <row r="103" spans="1:18" x14ac:dyDescent="0.25">
      <c r="A103" s="5" t="s">
        <v>260</v>
      </c>
      <c r="B103" s="5" t="s">
        <v>261</v>
      </c>
      <c r="C103" s="5" t="s">
        <v>27</v>
      </c>
      <c r="D103" s="5" t="s">
        <v>3</v>
      </c>
      <c r="E103" s="5" t="s">
        <v>22</v>
      </c>
      <c r="F103" s="5" t="s">
        <v>5</v>
      </c>
      <c r="G103" s="5" t="s">
        <v>14</v>
      </c>
      <c r="H103" s="5">
        <v>48</v>
      </c>
      <c r="I103" s="6">
        <v>39091</v>
      </c>
      <c r="J103" s="7">
        <v>74546</v>
      </c>
      <c r="K103" s="7">
        <f t="shared" si="3"/>
        <v>273.0311337558411</v>
      </c>
      <c r="L103" s="7">
        <f t="shared" si="4"/>
        <v>1</v>
      </c>
      <c r="M103" s="7"/>
      <c r="N103" s="7">
        <f t="shared" si="5"/>
        <v>42.086368002142422</v>
      </c>
      <c r="O103" s="8">
        <v>0.09</v>
      </c>
      <c r="P103" s="5" t="s">
        <v>7</v>
      </c>
      <c r="Q103" s="5" t="s">
        <v>8</v>
      </c>
      <c r="R103" s="6" t="s">
        <v>17</v>
      </c>
    </row>
    <row r="104" spans="1:18" x14ac:dyDescent="0.25">
      <c r="A104" s="1" t="s">
        <v>262</v>
      </c>
      <c r="B104" s="1" t="s">
        <v>263</v>
      </c>
      <c r="C104" s="1" t="s">
        <v>264</v>
      </c>
      <c r="D104" s="1" t="s">
        <v>56</v>
      </c>
      <c r="E104" s="1" t="s">
        <v>22</v>
      </c>
      <c r="F104" s="1" t="s">
        <v>13</v>
      </c>
      <c r="G104" s="1" t="s">
        <v>6</v>
      </c>
      <c r="H104" s="1">
        <v>56</v>
      </c>
      <c r="I104" s="2">
        <v>42031</v>
      </c>
      <c r="J104" s="3">
        <v>62575</v>
      </c>
      <c r="K104" s="3">
        <f t="shared" si="3"/>
        <v>250.14995502697977</v>
      </c>
      <c r="L104" s="3">
        <f t="shared" si="4"/>
        <v>1</v>
      </c>
      <c r="M104" s="3"/>
      <c r="N104" s="3">
        <f t="shared" si="5"/>
        <v>39.700893964350144</v>
      </c>
      <c r="O104" s="4">
        <v>0</v>
      </c>
      <c r="P104" s="1" t="s">
        <v>7</v>
      </c>
      <c r="Q104" s="1" t="s">
        <v>43</v>
      </c>
      <c r="R104" s="2" t="s">
        <v>17</v>
      </c>
    </row>
    <row r="105" spans="1:18" x14ac:dyDescent="0.25">
      <c r="A105" s="5" t="s">
        <v>265</v>
      </c>
      <c r="B105" s="5" t="s">
        <v>266</v>
      </c>
      <c r="C105" s="5" t="s">
        <v>20</v>
      </c>
      <c r="D105" s="5" t="s">
        <v>52</v>
      </c>
      <c r="E105" s="5" t="s">
        <v>36</v>
      </c>
      <c r="F105" s="5" t="s">
        <v>5</v>
      </c>
      <c r="G105" s="5" t="s">
        <v>14</v>
      </c>
      <c r="H105" s="5">
        <v>27</v>
      </c>
      <c r="I105" s="6">
        <v>44250</v>
      </c>
      <c r="J105" s="7">
        <v>199041</v>
      </c>
      <c r="K105" s="7">
        <f t="shared" si="3"/>
        <v>446.14011252071919</v>
      </c>
      <c r="L105" s="7">
        <f t="shared" si="4"/>
        <v>1</v>
      </c>
      <c r="M105" s="7"/>
      <c r="N105" s="7">
        <f t="shared" si="5"/>
        <v>58.386733866660698</v>
      </c>
      <c r="O105" s="8">
        <v>0.16</v>
      </c>
      <c r="P105" s="5" t="s">
        <v>15</v>
      </c>
      <c r="Q105" s="5" t="s">
        <v>93</v>
      </c>
      <c r="R105" s="6" t="s">
        <v>17</v>
      </c>
    </row>
    <row r="106" spans="1:18" x14ac:dyDescent="0.25">
      <c r="A106" s="1" t="s">
        <v>267</v>
      </c>
      <c r="B106" s="1" t="s">
        <v>268</v>
      </c>
      <c r="C106" s="1" t="s">
        <v>111</v>
      </c>
      <c r="D106" s="1" t="s">
        <v>46</v>
      </c>
      <c r="E106" s="1" t="s">
        <v>22</v>
      </c>
      <c r="F106" s="1" t="s">
        <v>13</v>
      </c>
      <c r="G106" s="1" t="s">
        <v>23</v>
      </c>
      <c r="H106" s="1">
        <v>55</v>
      </c>
      <c r="I106" s="2">
        <v>39177</v>
      </c>
      <c r="J106" s="3">
        <v>52310</v>
      </c>
      <c r="K106" s="3">
        <f t="shared" si="3"/>
        <v>228.71379494905855</v>
      </c>
      <c r="L106" s="3">
        <f t="shared" si="4"/>
        <v>1</v>
      </c>
      <c r="M106" s="3"/>
      <c r="N106" s="3">
        <f t="shared" si="5"/>
        <v>37.399136357991637</v>
      </c>
      <c r="O106" s="4">
        <v>0</v>
      </c>
      <c r="P106" s="1" t="s">
        <v>7</v>
      </c>
      <c r="Q106" s="1" t="s">
        <v>43</v>
      </c>
      <c r="R106" s="2">
        <v>43385</v>
      </c>
    </row>
    <row r="107" spans="1:18" x14ac:dyDescent="0.25">
      <c r="A107" s="5" t="s">
        <v>269</v>
      </c>
      <c r="B107" s="5" t="s">
        <v>270</v>
      </c>
      <c r="C107" s="5" t="s">
        <v>2</v>
      </c>
      <c r="D107" s="5" t="s">
        <v>21</v>
      </c>
      <c r="E107" s="5" t="s">
        <v>22</v>
      </c>
      <c r="F107" s="5" t="s">
        <v>13</v>
      </c>
      <c r="G107" s="5" t="s">
        <v>6</v>
      </c>
      <c r="H107" s="5">
        <v>64</v>
      </c>
      <c r="I107" s="6">
        <v>41454</v>
      </c>
      <c r="J107" s="7">
        <v>159571</v>
      </c>
      <c r="K107" s="7">
        <f t="shared" si="3"/>
        <v>399.46339006221837</v>
      </c>
      <c r="L107" s="7">
        <f t="shared" si="4"/>
        <v>1</v>
      </c>
      <c r="M107" s="7"/>
      <c r="N107" s="7">
        <f t="shared" si="5"/>
        <v>54.239788687348053</v>
      </c>
      <c r="O107" s="8">
        <v>0.1</v>
      </c>
      <c r="P107" s="5" t="s">
        <v>7</v>
      </c>
      <c r="Q107" s="5" t="s">
        <v>75</v>
      </c>
      <c r="R107" s="6" t="s">
        <v>17</v>
      </c>
    </row>
    <row r="108" spans="1:18" x14ac:dyDescent="0.25">
      <c r="A108" s="1" t="s">
        <v>271</v>
      </c>
      <c r="B108" s="1" t="s">
        <v>272</v>
      </c>
      <c r="C108" s="1" t="s">
        <v>162</v>
      </c>
      <c r="D108" s="1" t="s">
        <v>56</v>
      </c>
      <c r="E108" s="1" t="s">
        <v>4</v>
      </c>
      <c r="F108" s="1" t="s">
        <v>5</v>
      </c>
      <c r="G108" s="1" t="s">
        <v>72</v>
      </c>
      <c r="H108" s="1">
        <v>50</v>
      </c>
      <c r="I108" s="2">
        <v>35726</v>
      </c>
      <c r="J108" s="3">
        <v>91763</v>
      </c>
      <c r="K108" s="3">
        <f t="shared" si="3"/>
        <v>302.9240828986695</v>
      </c>
      <c r="L108" s="3">
        <f t="shared" si="4"/>
        <v>1</v>
      </c>
      <c r="M108" s="3"/>
      <c r="N108" s="3">
        <f t="shared" si="5"/>
        <v>45.104776429011295</v>
      </c>
      <c r="O108" s="4">
        <v>0</v>
      </c>
      <c r="P108" s="1" t="s">
        <v>7</v>
      </c>
      <c r="Q108" s="1" t="s">
        <v>47</v>
      </c>
      <c r="R108" s="2" t="s">
        <v>17</v>
      </c>
    </row>
    <row r="109" spans="1:18" x14ac:dyDescent="0.25">
      <c r="A109" s="5" t="s">
        <v>273</v>
      </c>
      <c r="B109" s="5" t="s">
        <v>274</v>
      </c>
      <c r="C109" s="5" t="s">
        <v>264</v>
      </c>
      <c r="D109" s="5" t="s">
        <v>56</v>
      </c>
      <c r="E109" s="5" t="s">
        <v>36</v>
      </c>
      <c r="F109" s="5" t="s">
        <v>5</v>
      </c>
      <c r="G109" s="5" t="s">
        <v>23</v>
      </c>
      <c r="H109" s="5">
        <v>51</v>
      </c>
      <c r="I109" s="6">
        <v>35055</v>
      </c>
      <c r="J109" s="7">
        <v>96475</v>
      </c>
      <c r="K109" s="7">
        <f t="shared" si="3"/>
        <v>310.60424980994708</v>
      </c>
      <c r="L109" s="7">
        <f t="shared" si="4"/>
        <v>1</v>
      </c>
      <c r="M109" s="7"/>
      <c r="N109" s="7">
        <f t="shared" si="5"/>
        <v>45.863964831308323</v>
      </c>
      <c r="O109" s="8">
        <v>0</v>
      </c>
      <c r="P109" s="5" t="s">
        <v>7</v>
      </c>
      <c r="Q109" s="5" t="s">
        <v>47</v>
      </c>
      <c r="R109" s="6" t="s">
        <v>17</v>
      </c>
    </row>
    <row r="110" spans="1:18" x14ac:dyDescent="0.25">
      <c r="A110" s="1" t="s">
        <v>275</v>
      </c>
      <c r="B110" s="1" t="s">
        <v>276</v>
      </c>
      <c r="C110" s="1" t="s">
        <v>55</v>
      </c>
      <c r="D110" s="1" t="s">
        <v>56</v>
      </c>
      <c r="E110" s="1" t="s">
        <v>12</v>
      </c>
      <c r="F110" s="1" t="s">
        <v>13</v>
      </c>
      <c r="G110" s="1" t="s">
        <v>23</v>
      </c>
      <c r="H110" s="1">
        <v>36</v>
      </c>
      <c r="I110" s="2">
        <v>42706</v>
      </c>
      <c r="J110" s="3">
        <v>113781</v>
      </c>
      <c r="K110" s="3">
        <f t="shared" si="3"/>
        <v>337.31439340769316</v>
      </c>
      <c r="L110" s="3">
        <f t="shared" si="4"/>
        <v>1</v>
      </c>
      <c r="M110" s="3"/>
      <c r="N110" s="3">
        <f t="shared" si="5"/>
        <v>48.457006572743694</v>
      </c>
      <c r="O110" s="4">
        <v>0</v>
      </c>
      <c r="P110" s="1" t="s">
        <v>7</v>
      </c>
      <c r="Q110" s="1" t="s">
        <v>75</v>
      </c>
      <c r="R110" s="2" t="s">
        <v>17</v>
      </c>
    </row>
    <row r="111" spans="1:18" x14ac:dyDescent="0.25">
      <c r="A111" s="5" t="s">
        <v>277</v>
      </c>
      <c r="B111" s="5" t="s">
        <v>278</v>
      </c>
      <c r="C111" s="5" t="s">
        <v>20</v>
      </c>
      <c r="D111" s="5" t="s">
        <v>21</v>
      </c>
      <c r="E111" s="5" t="s">
        <v>4</v>
      </c>
      <c r="F111" s="5" t="s">
        <v>13</v>
      </c>
      <c r="G111" s="5" t="s">
        <v>14</v>
      </c>
      <c r="H111" s="5">
        <v>42</v>
      </c>
      <c r="I111" s="6">
        <v>37636</v>
      </c>
      <c r="J111" s="7">
        <v>166599</v>
      </c>
      <c r="K111" s="7">
        <f t="shared" si="3"/>
        <v>408.16540764743894</v>
      </c>
      <c r="L111" s="7">
        <f t="shared" si="4"/>
        <v>1</v>
      </c>
      <c r="M111" s="7"/>
      <c r="N111" s="7">
        <f t="shared" si="5"/>
        <v>55.024672126413343</v>
      </c>
      <c r="O111" s="8">
        <v>0.26</v>
      </c>
      <c r="P111" s="5" t="s">
        <v>7</v>
      </c>
      <c r="Q111" s="5" t="s">
        <v>8</v>
      </c>
      <c r="R111" s="6" t="s">
        <v>17</v>
      </c>
    </row>
    <row r="112" spans="1:18" x14ac:dyDescent="0.25">
      <c r="A112" s="1" t="s">
        <v>279</v>
      </c>
      <c r="B112" s="1" t="s">
        <v>280</v>
      </c>
      <c r="C112" s="1" t="s">
        <v>281</v>
      </c>
      <c r="D112" s="1" t="s">
        <v>35</v>
      </c>
      <c r="E112" s="1" t="s">
        <v>36</v>
      </c>
      <c r="F112" s="1" t="s">
        <v>5</v>
      </c>
      <c r="G112" s="1" t="s">
        <v>14</v>
      </c>
      <c r="H112" s="1">
        <v>41</v>
      </c>
      <c r="I112" s="2">
        <v>38398</v>
      </c>
      <c r="J112" s="3">
        <v>95372</v>
      </c>
      <c r="K112" s="3">
        <f t="shared" si="3"/>
        <v>308.82357422968863</v>
      </c>
      <c r="L112" s="3">
        <f t="shared" si="4"/>
        <v>1</v>
      </c>
      <c r="M112" s="3"/>
      <c r="N112" s="3">
        <f t="shared" si="5"/>
        <v>45.688506670859844</v>
      </c>
      <c r="O112" s="4">
        <v>0</v>
      </c>
      <c r="P112" s="1" t="s">
        <v>15</v>
      </c>
      <c r="Q112" s="1" t="s">
        <v>61</v>
      </c>
      <c r="R112" s="2" t="s">
        <v>17</v>
      </c>
    </row>
    <row r="113" spans="1:18" x14ac:dyDescent="0.25">
      <c r="A113" s="5" t="s">
        <v>282</v>
      </c>
      <c r="B113" s="5" t="s">
        <v>283</v>
      </c>
      <c r="C113" s="5" t="s">
        <v>20</v>
      </c>
      <c r="D113" s="5" t="s">
        <v>3</v>
      </c>
      <c r="E113" s="5" t="s">
        <v>4</v>
      </c>
      <c r="F113" s="5" t="s">
        <v>5</v>
      </c>
      <c r="G113" s="5" t="s">
        <v>14</v>
      </c>
      <c r="H113" s="5">
        <v>29</v>
      </c>
      <c r="I113" s="6">
        <v>44052</v>
      </c>
      <c r="J113" s="7">
        <v>161203</v>
      </c>
      <c r="K113" s="7">
        <f t="shared" si="3"/>
        <v>401.50093399642299</v>
      </c>
      <c r="L113" s="7">
        <f t="shared" si="4"/>
        <v>1</v>
      </c>
      <c r="M113" s="7"/>
      <c r="N113" s="7">
        <f t="shared" si="5"/>
        <v>54.424072931384501</v>
      </c>
      <c r="O113" s="8">
        <v>0.15</v>
      </c>
      <c r="P113" s="5" t="s">
        <v>15</v>
      </c>
      <c r="Q113" s="5" t="s">
        <v>121</v>
      </c>
      <c r="R113" s="6" t="s">
        <v>17</v>
      </c>
    </row>
    <row r="114" spans="1:18" x14ac:dyDescent="0.25">
      <c r="A114" s="1" t="s">
        <v>284</v>
      </c>
      <c r="B114" s="1" t="s">
        <v>285</v>
      </c>
      <c r="C114" s="1" t="s">
        <v>286</v>
      </c>
      <c r="D114" s="1" t="s">
        <v>3</v>
      </c>
      <c r="E114" s="1" t="s">
        <v>12</v>
      </c>
      <c r="F114" s="1" t="s">
        <v>5</v>
      </c>
      <c r="G114" s="1" t="s">
        <v>23</v>
      </c>
      <c r="H114" s="1">
        <v>44</v>
      </c>
      <c r="I114" s="2">
        <v>39064</v>
      </c>
      <c r="J114" s="3">
        <v>74738</v>
      </c>
      <c r="K114" s="3">
        <f t="shared" si="3"/>
        <v>273.38251590034065</v>
      </c>
      <c r="L114" s="3">
        <f t="shared" si="4"/>
        <v>1</v>
      </c>
      <c r="M114" s="3"/>
      <c r="N114" s="3">
        <f t="shared" si="5"/>
        <v>42.122469447965436</v>
      </c>
      <c r="O114" s="4">
        <v>0</v>
      </c>
      <c r="P114" s="1" t="s">
        <v>7</v>
      </c>
      <c r="Q114" s="1" t="s">
        <v>43</v>
      </c>
      <c r="R114" s="2" t="s">
        <v>17</v>
      </c>
    </row>
    <row r="115" spans="1:18" x14ac:dyDescent="0.25">
      <c r="A115" s="5" t="s">
        <v>287</v>
      </c>
      <c r="B115" s="5" t="s">
        <v>288</v>
      </c>
      <c r="C115" s="5" t="s">
        <v>20</v>
      </c>
      <c r="D115" s="5" t="s">
        <v>35</v>
      </c>
      <c r="E115" s="5" t="s">
        <v>4</v>
      </c>
      <c r="F115" s="5" t="s">
        <v>5</v>
      </c>
      <c r="G115" s="5" t="s">
        <v>14</v>
      </c>
      <c r="H115" s="5">
        <v>41</v>
      </c>
      <c r="I115" s="6">
        <v>43322</v>
      </c>
      <c r="J115" s="7">
        <v>171173</v>
      </c>
      <c r="K115" s="7">
        <f t="shared" si="3"/>
        <v>413.73058866851989</v>
      </c>
      <c r="L115" s="7">
        <f t="shared" si="4"/>
        <v>1</v>
      </c>
      <c r="M115" s="7"/>
      <c r="N115" s="7">
        <f t="shared" si="5"/>
        <v>55.523702777737171</v>
      </c>
      <c r="O115" s="8">
        <v>0.21</v>
      </c>
      <c r="P115" s="5" t="s">
        <v>7</v>
      </c>
      <c r="Q115" s="5" t="s">
        <v>75</v>
      </c>
      <c r="R115" s="6" t="s">
        <v>17</v>
      </c>
    </row>
    <row r="116" spans="1:18" x14ac:dyDescent="0.25">
      <c r="A116" s="1" t="s">
        <v>289</v>
      </c>
      <c r="B116" s="1" t="s">
        <v>290</v>
      </c>
      <c r="C116" s="1" t="s">
        <v>66</v>
      </c>
      <c r="D116" s="1" t="s">
        <v>35</v>
      </c>
      <c r="E116" s="1" t="s">
        <v>36</v>
      </c>
      <c r="F116" s="1" t="s">
        <v>13</v>
      </c>
      <c r="G116" s="1" t="s">
        <v>72</v>
      </c>
      <c r="H116" s="1">
        <v>61</v>
      </c>
      <c r="I116" s="2">
        <v>43732</v>
      </c>
      <c r="J116" s="3">
        <v>201464</v>
      </c>
      <c r="K116" s="3">
        <f t="shared" si="3"/>
        <v>448.84741282533867</v>
      </c>
      <c r="L116" s="3">
        <f t="shared" si="4"/>
        <v>1</v>
      </c>
      <c r="M116" s="3"/>
      <c r="N116" s="3">
        <f t="shared" si="5"/>
        <v>58.622700070255114</v>
      </c>
      <c r="O116" s="4">
        <v>0.37</v>
      </c>
      <c r="P116" s="1" t="s">
        <v>7</v>
      </c>
      <c r="Q116" s="1" t="s">
        <v>24</v>
      </c>
      <c r="R116" s="2" t="s">
        <v>17</v>
      </c>
    </row>
    <row r="117" spans="1:18" x14ac:dyDescent="0.25">
      <c r="A117" s="5" t="s">
        <v>291</v>
      </c>
      <c r="B117" s="5" t="s">
        <v>292</v>
      </c>
      <c r="C117" s="5" t="s">
        <v>20</v>
      </c>
      <c r="D117" s="5" t="s">
        <v>52</v>
      </c>
      <c r="E117" s="5" t="s">
        <v>36</v>
      </c>
      <c r="F117" s="5" t="s">
        <v>13</v>
      </c>
      <c r="G117" s="5" t="s">
        <v>23</v>
      </c>
      <c r="H117" s="5">
        <v>50</v>
      </c>
      <c r="I117" s="6">
        <v>35998</v>
      </c>
      <c r="J117" s="7">
        <v>174895</v>
      </c>
      <c r="K117" s="7">
        <f t="shared" si="3"/>
        <v>418.20449543255751</v>
      </c>
      <c r="L117" s="7">
        <f t="shared" si="4"/>
        <v>1</v>
      </c>
      <c r="M117" s="7"/>
      <c r="N117" s="7">
        <f t="shared" si="5"/>
        <v>55.923257976525058</v>
      </c>
      <c r="O117" s="8">
        <v>0.15</v>
      </c>
      <c r="P117" s="5" t="s">
        <v>7</v>
      </c>
      <c r="Q117" s="5" t="s">
        <v>24</v>
      </c>
      <c r="R117" s="6" t="s">
        <v>17</v>
      </c>
    </row>
    <row r="118" spans="1:18" x14ac:dyDescent="0.25">
      <c r="A118" s="1" t="s">
        <v>293</v>
      </c>
      <c r="B118" s="1" t="s">
        <v>294</v>
      </c>
      <c r="C118" s="1" t="s">
        <v>2</v>
      </c>
      <c r="D118" s="1" t="s">
        <v>3</v>
      </c>
      <c r="E118" s="1" t="s">
        <v>12</v>
      </c>
      <c r="F118" s="1" t="s">
        <v>5</v>
      </c>
      <c r="G118" s="1" t="s">
        <v>14</v>
      </c>
      <c r="H118" s="1">
        <v>49</v>
      </c>
      <c r="I118" s="2">
        <v>38825</v>
      </c>
      <c r="J118" s="3">
        <v>134486</v>
      </c>
      <c r="K118" s="3">
        <f t="shared" si="3"/>
        <v>366.72332895522203</v>
      </c>
      <c r="L118" s="3">
        <f t="shared" si="4"/>
        <v>1</v>
      </c>
      <c r="M118" s="3"/>
      <c r="N118" s="3">
        <f t="shared" si="5"/>
        <v>51.234089846181014</v>
      </c>
      <c r="O118" s="4">
        <v>0.14000000000000001</v>
      </c>
      <c r="P118" s="1" t="s">
        <v>7</v>
      </c>
      <c r="Q118" s="1" t="s">
        <v>47</v>
      </c>
      <c r="R118" s="2" t="s">
        <v>17</v>
      </c>
    </row>
    <row r="119" spans="1:18" x14ac:dyDescent="0.25">
      <c r="A119" s="5" t="s">
        <v>295</v>
      </c>
      <c r="B119" s="5" t="s">
        <v>296</v>
      </c>
      <c r="C119" s="5" t="s">
        <v>30</v>
      </c>
      <c r="D119" s="5" t="s">
        <v>21</v>
      </c>
      <c r="E119" s="5" t="s">
        <v>12</v>
      </c>
      <c r="F119" s="5" t="s">
        <v>5</v>
      </c>
      <c r="G119" s="5" t="s">
        <v>72</v>
      </c>
      <c r="H119" s="5">
        <v>60</v>
      </c>
      <c r="I119" s="6">
        <v>39137</v>
      </c>
      <c r="J119" s="7">
        <v>71699</v>
      </c>
      <c r="K119" s="7">
        <f t="shared" si="3"/>
        <v>267.76668948918945</v>
      </c>
      <c r="L119" s="7">
        <f t="shared" si="4"/>
        <v>1</v>
      </c>
      <c r="M119" s="7"/>
      <c r="N119" s="7">
        <f t="shared" si="5"/>
        <v>41.543622780295458</v>
      </c>
      <c r="O119" s="8">
        <v>0</v>
      </c>
      <c r="P119" s="5" t="s">
        <v>80</v>
      </c>
      <c r="Q119" s="5" t="s">
        <v>81</v>
      </c>
      <c r="R119" s="6" t="s">
        <v>17</v>
      </c>
    </row>
    <row r="120" spans="1:18" x14ac:dyDescent="0.25">
      <c r="A120" s="1" t="s">
        <v>297</v>
      </c>
      <c r="B120" s="1" t="s">
        <v>298</v>
      </c>
      <c r="C120" s="1" t="s">
        <v>30</v>
      </c>
      <c r="D120" s="1" t="s">
        <v>67</v>
      </c>
      <c r="E120" s="1" t="s">
        <v>36</v>
      </c>
      <c r="F120" s="1" t="s">
        <v>5</v>
      </c>
      <c r="G120" s="1" t="s">
        <v>72</v>
      </c>
      <c r="H120" s="1">
        <v>42</v>
      </c>
      <c r="I120" s="2">
        <v>44198</v>
      </c>
      <c r="J120" s="3">
        <v>94430</v>
      </c>
      <c r="K120" s="3">
        <f t="shared" si="3"/>
        <v>307.29464687820388</v>
      </c>
      <c r="L120" s="3">
        <f t="shared" si="4"/>
        <v>1</v>
      </c>
      <c r="M120" s="3"/>
      <c r="N120" s="3">
        <f t="shared" si="5"/>
        <v>45.537585174225192</v>
      </c>
      <c r="O120" s="4">
        <v>0</v>
      </c>
      <c r="P120" s="1" t="s">
        <v>7</v>
      </c>
      <c r="Q120" s="1" t="s">
        <v>8</v>
      </c>
      <c r="R120" s="2" t="s">
        <v>17</v>
      </c>
    </row>
    <row r="121" spans="1:18" x14ac:dyDescent="0.25">
      <c r="A121" s="5" t="s">
        <v>299</v>
      </c>
      <c r="B121" s="5" t="s">
        <v>300</v>
      </c>
      <c r="C121" s="5" t="s">
        <v>39</v>
      </c>
      <c r="D121" s="5" t="s">
        <v>21</v>
      </c>
      <c r="E121" s="5" t="s">
        <v>36</v>
      </c>
      <c r="F121" s="5" t="s">
        <v>13</v>
      </c>
      <c r="G121" s="5" t="s">
        <v>14</v>
      </c>
      <c r="H121" s="5">
        <v>39</v>
      </c>
      <c r="I121" s="6">
        <v>40192</v>
      </c>
      <c r="J121" s="7">
        <v>103504</v>
      </c>
      <c r="K121" s="7">
        <f t="shared" si="3"/>
        <v>321.72037548156629</v>
      </c>
      <c r="L121" s="7">
        <f t="shared" si="4"/>
        <v>1</v>
      </c>
      <c r="M121" s="7"/>
      <c r="N121" s="7">
        <f t="shared" si="5"/>
        <v>46.951814203723472</v>
      </c>
      <c r="O121" s="8">
        <v>7.0000000000000007E-2</v>
      </c>
      <c r="P121" s="5" t="s">
        <v>15</v>
      </c>
      <c r="Q121" s="5" t="s">
        <v>121</v>
      </c>
      <c r="R121" s="6" t="s">
        <v>17</v>
      </c>
    </row>
    <row r="122" spans="1:18" x14ac:dyDescent="0.25">
      <c r="A122" s="1" t="s">
        <v>301</v>
      </c>
      <c r="B122" s="1" t="s">
        <v>302</v>
      </c>
      <c r="C122" s="1" t="s">
        <v>118</v>
      </c>
      <c r="D122" s="1" t="s">
        <v>3</v>
      </c>
      <c r="E122" s="1" t="s">
        <v>12</v>
      </c>
      <c r="F122" s="1" t="s">
        <v>5</v>
      </c>
      <c r="G122" s="1" t="s">
        <v>14</v>
      </c>
      <c r="H122" s="1">
        <v>55</v>
      </c>
      <c r="I122" s="2">
        <v>38573</v>
      </c>
      <c r="J122" s="3">
        <v>92771</v>
      </c>
      <c r="K122" s="3">
        <f t="shared" si="3"/>
        <v>304.58332193342432</v>
      </c>
      <c r="L122" s="3">
        <f t="shared" si="4"/>
        <v>1</v>
      </c>
      <c r="M122" s="3"/>
      <c r="N122" s="3">
        <f t="shared" si="5"/>
        <v>45.269331300528002</v>
      </c>
      <c r="O122" s="4">
        <v>0</v>
      </c>
      <c r="P122" s="1" t="s">
        <v>7</v>
      </c>
      <c r="Q122" s="1" t="s">
        <v>43</v>
      </c>
      <c r="R122" s="2" t="s">
        <v>17</v>
      </c>
    </row>
    <row r="123" spans="1:18" x14ac:dyDescent="0.25">
      <c r="A123" s="5" t="s">
        <v>303</v>
      </c>
      <c r="B123" s="5" t="s">
        <v>304</v>
      </c>
      <c r="C123" s="5" t="s">
        <v>111</v>
      </c>
      <c r="D123" s="5" t="s">
        <v>21</v>
      </c>
      <c r="E123" s="5" t="s">
        <v>22</v>
      </c>
      <c r="F123" s="5" t="s">
        <v>5</v>
      </c>
      <c r="G123" s="5" t="s">
        <v>72</v>
      </c>
      <c r="H123" s="5">
        <v>39</v>
      </c>
      <c r="I123" s="6">
        <v>38813</v>
      </c>
      <c r="J123" s="7">
        <v>71531</v>
      </c>
      <c r="K123" s="7">
        <f t="shared" si="3"/>
        <v>267.45279957405569</v>
      </c>
      <c r="L123" s="7">
        <f t="shared" si="4"/>
        <v>1</v>
      </c>
      <c r="M123" s="7"/>
      <c r="N123" s="7">
        <f t="shared" si="5"/>
        <v>41.5111500499006</v>
      </c>
      <c r="O123" s="8">
        <v>0</v>
      </c>
      <c r="P123" s="5" t="s">
        <v>7</v>
      </c>
      <c r="Q123" s="5" t="s">
        <v>75</v>
      </c>
      <c r="R123" s="6" t="s">
        <v>17</v>
      </c>
    </row>
    <row r="124" spans="1:18" x14ac:dyDescent="0.25">
      <c r="A124" s="1" t="s">
        <v>305</v>
      </c>
      <c r="B124" s="1" t="s">
        <v>306</v>
      </c>
      <c r="C124" s="1" t="s">
        <v>194</v>
      </c>
      <c r="D124" s="1" t="s">
        <v>3</v>
      </c>
      <c r="E124" s="1" t="s">
        <v>22</v>
      </c>
      <c r="F124" s="1" t="s">
        <v>13</v>
      </c>
      <c r="G124" s="1" t="s">
        <v>6</v>
      </c>
      <c r="H124" s="1">
        <v>28</v>
      </c>
      <c r="I124" s="2">
        <v>43530</v>
      </c>
      <c r="J124" s="3">
        <v>90304</v>
      </c>
      <c r="K124" s="3">
        <f t="shared" si="3"/>
        <v>300.50623953588718</v>
      </c>
      <c r="L124" s="3">
        <f t="shared" si="4"/>
        <v>1</v>
      </c>
      <c r="M124" s="3"/>
      <c r="N124" s="3">
        <f t="shared" si="5"/>
        <v>44.864448058648115</v>
      </c>
      <c r="O124" s="4">
        <v>0</v>
      </c>
      <c r="P124" s="1" t="s">
        <v>7</v>
      </c>
      <c r="Q124" s="1" t="s">
        <v>24</v>
      </c>
      <c r="R124" s="2" t="s">
        <v>17</v>
      </c>
    </row>
    <row r="125" spans="1:18" x14ac:dyDescent="0.25">
      <c r="A125" s="5" t="s">
        <v>307</v>
      </c>
      <c r="B125" s="5" t="s">
        <v>308</v>
      </c>
      <c r="C125" s="5" t="s">
        <v>39</v>
      </c>
      <c r="D125" s="5" t="s">
        <v>67</v>
      </c>
      <c r="E125" s="5" t="s">
        <v>12</v>
      </c>
      <c r="F125" s="5" t="s">
        <v>5</v>
      </c>
      <c r="G125" s="5" t="s">
        <v>23</v>
      </c>
      <c r="H125" s="5">
        <v>65</v>
      </c>
      <c r="I125" s="6">
        <v>40793</v>
      </c>
      <c r="J125" s="7">
        <v>104903</v>
      </c>
      <c r="K125" s="7">
        <f t="shared" si="3"/>
        <v>323.88732608732931</v>
      </c>
      <c r="L125" s="7">
        <f t="shared" si="4"/>
        <v>1</v>
      </c>
      <c r="M125" s="7"/>
      <c r="N125" s="7">
        <f t="shared" si="5"/>
        <v>47.162407825221578</v>
      </c>
      <c r="O125" s="8">
        <v>0.1</v>
      </c>
      <c r="P125" s="5" t="s">
        <v>7</v>
      </c>
      <c r="Q125" s="5" t="s">
        <v>75</v>
      </c>
      <c r="R125" s="6" t="s">
        <v>17</v>
      </c>
    </row>
    <row r="126" spans="1:18" x14ac:dyDescent="0.25">
      <c r="A126" s="1" t="s">
        <v>309</v>
      </c>
      <c r="B126" s="1" t="s">
        <v>310</v>
      </c>
      <c r="C126" s="1" t="s">
        <v>42</v>
      </c>
      <c r="D126" s="1" t="s">
        <v>21</v>
      </c>
      <c r="E126" s="1" t="s">
        <v>36</v>
      </c>
      <c r="F126" s="1" t="s">
        <v>5</v>
      </c>
      <c r="G126" s="1" t="s">
        <v>14</v>
      </c>
      <c r="H126" s="1">
        <v>52</v>
      </c>
      <c r="I126" s="2">
        <v>43515</v>
      </c>
      <c r="J126" s="3">
        <v>55859</v>
      </c>
      <c r="K126" s="3">
        <f t="shared" si="3"/>
        <v>236.34508668470349</v>
      </c>
      <c r="L126" s="3">
        <f t="shared" si="4"/>
        <v>1</v>
      </c>
      <c r="M126" s="3"/>
      <c r="N126" s="3">
        <f t="shared" si="5"/>
        <v>38.226486752011027</v>
      </c>
      <c r="O126" s="4">
        <v>0</v>
      </c>
      <c r="P126" s="1" t="s">
        <v>15</v>
      </c>
      <c r="Q126" s="1" t="s">
        <v>93</v>
      </c>
      <c r="R126" s="2" t="s">
        <v>17</v>
      </c>
    </row>
    <row r="127" spans="1:18" x14ac:dyDescent="0.25">
      <c r="A127" s="5" t="s">
        <v>311</v>
      </c>
      <c r="B127" s="5" t="s">
        <v>312</v>
      </c>
      <c r="C127" s="5" t="s">
        <v>168</v>
      </c>
      <c r="D127" s="5" t="s">
        <v>56</v>
      </c>
      <c r="E127" s="5" t="s">
        <v>36</v>
      </c>
      <c r="F127" s="5" t="s">
        <v>5</v>
      </c>
      <c r="G127" s="5" t="s">
        <v>72</v>
      </c>
      <c r="H127" s="5">
        <v>62</v>
      </c>
      <c r="I127" s="6">
        <v>39002</v>
      </c>
      <c r="J127" s="7">
        <v>79785</v>
      </c>
      <c r="K127" s="7">
        <f t="shared" si="3"/>
        <v>282.46238687655386</v>
      </c>
      <c r="L127" s="7">
        <f t="shared" si="4"/>
        <v>1</v>
      </c>
      <c r="M127" s="7"/>
      <c r="N127" s="7">
        <f t="shared" si="5"/>
        <v>43.050058881294731</v>
      </c>
      <c r="O127" s="8">
        <v>0</v>
      </c>
      <c r="P127" s="5" t="s">
        <v>7</v>
      </c>
      <c r="Q127" s="5" t="s">
        <v>47</v>
      </c>
      <c r="R127" s="6" t="s">
        <v>17</v>
      </c>
    </row>
    <row r="128" spans="1:18" x14ac:dyDescent="0.25">
      <c r="A128" s="1" t="s">
        <v>313</v>
      </c>
      <c r="B128" s="1" t="s">
        <v>314</v>
      </c>
      <c r="C128" s="1" t="s">
        <v>30</v>
      </c>
      <c r="D128" s="1" t="s">
        <v>67</v>
      </c>
      <c r="E128" s="1" t="s">
        <v>36</v>
      </c>
      <c r="F128" s="1" t="s">
        <v>5</v>
      </c>
      <c r="G128" s="1" t="s">
        <v>14</v>
      </c>
      <c r="H128" s="1">
        <v>39</v>
      </c>
      <c r="I128" s="2">
        <v>39391</v>
      </c>
      <c r="J128" s="3">
        <v>99017</v>
      </c>
      <c r="K128" s="3">
        <f t="shared" si="3"/>
        <v>314.66966806478189</v>
      </c>
      <c r="L128" s="3">
        <f t="shared" si="4"/>
        <v>1</v>
      </c>
      <c r="M128" s="3"/>
      <c r="N128" s="3">
        <f t="shared" si="5"/>
        <v>46.263297856276182</v>
      </c>
      <c r="O128" s="4">
        <v>0</v>
      </c>
      <c r="P128" s="1" t="s">
        <v>15</v>
      </c>
      <c r="Q128" s="1" t="s">
        <v>93</v>
      </c>
      <c r="R128" s="2" t="s">
        <v>17</v>
      </c>
    </row>
    <row r="129" spans="1:18" x14ac:dyDescent="0.25">
      <c r="A129" s="5" t="s">
        <v>315</v>
      </c>
      <c r="B129" s="5" t="s">
        <v>316</v>
      </c>
      <c r="C129" s="5" t="s">
        <v>317</v>
      </c>
      <c r="D129" s="5" t="s">
        <v>3</v>
      </c>
      <c r="E129" s="5" t="s">
        <v>12</v>
      </c>
      <c r="F129" s="5" t="s">
        <v>5</v>
      </c>
      <c r="G129" s="5" t="s">
        <v>23</v>
      </c>
      <c r="H129" s="5">
        <v>63</v>
      </c>
      <c r="I129" s="6">
        <v>33695</v>
      </c>
      <c r="J129" s="7">
        <v>53809</v>
      </c>
      <c r="K129" s="7">
        <f t="shared" si="3"/>
        <v>231.96767016116706</v>
      </c>
      <c r="L129" s="7">
        <f t="shared" si="4"/>
        <v>1</v>
      </c>
      <c r="M129" s="7"/>
      <c r="N129" s="7">
        <f t="shared" si="5"/>
        <v>37.75301497782722</v>
      </c>
      <c r="O129" s="8">
        <v>0</v>
      </c>
      <c r="P129" s="5" t="s">
        <v>7</v>
      </c>
      <c r="Q129" s="5" t="s">
        <v>31</v>
      </c>
      <c r="R129" s="6" t="s">
        <v>17</v>
      </c>
    </row>
    <row r="130" spans="1:18" x14ac:dyDescent="0.25">
      <c r="A130" s="1" t="s">
        <v>318</v>
      </c>
      <c r="B130" s="1" t="s">
        <v>319</v>
      </c>
      <c r="C130" s="1" t="s">
        <v>162</v>
      </c>
      <c r="D130" s="1" t="s">
        <v>56</v>
      </c>
      <c r="E130" s="1" t="s">
        <v>22</v>
      </c>
      <c r="F130" s="1" t="s">
        <v>13</v>
      </c>
      <c r="G130" s="1" t="s">
        <v>14</v>
      </c>
      <c r="H130" s="1">
        <v>27</v>
      </c>
      <c r="I130" s="2">
        <v>43937</v>
      </c>
      <c r="J130" s="3">
        <v>71864</v>
      </c>
      <c r="K130" s="3">
        <f t="shared" ref="K130:K193" si="6">SQRT(J:J)</f>
        <v>268.07461647832304</v>
      </c>
      <c r="L130" s="3">
        <f t="shared" ref="L130:L193" si="7">NORMSDIST(J:J)</f>
        <v>1</v>
      </c>
      <c r="M130" s="3"/>
      <c r="N130" s="3">
        <f t="shared" ref="N130:N193" si="8">POWER(J:J,1/3)</f>
        <v>41.57546630327041</v>
      </c>
      <c r="O130" s="4">
        <v>0</v>
      </c>
      <c r="P130" s="1" t="s">
        <v>15</v>
      </c>
      <c r="Q130" s="1" t="s">
        <v>121</v>
      </c>
      <c r="R130" s="2" t="s">
        <v>17</v>
      </c>
    </row>
    <row r="131" spans="1:18" x14ac:dyDescent="0.25">
      <c r="A131" s="5" t="s">
        <v>320</v>
      </c>
      <c r="B131" s="5" t="s">
        <v>321</v>
      </c>
      <c r="C131" s="5" t="s">
        <v>66</v>
      </c>
      <c r="D131" s="5" t="s">
        <v>21</v>
      </c>
      <c r="E131" s="5" t="s">
        <v>36</v>
      </c>
      <c r="F131" s="5" t="s">
        <v>5</v>
      </c>
      <c r="G131" s="5" t="s">
        <v>14</v>
      </c>
      <c r="H131" s="5">
        <v>37</v>
      </c>
      <c r="I131" s="6">
        <v>40883</v>
      </c>
      <c r="J131" s="7">
        <v>225558</v>
      </c>
      <c r="K131" s="7">
        <f t="shared" si="6"/>
        <v>474.92946844768437</v>
      </c>
      <c r="L131" s="7">
        <f t="shared" si="7"/>
        <v>1</v>
      </c>
      <c r="M131" s="7"/>
      <c r="N131" s="7">
        <f t="shared" si="8"/>
        <v>60.872257984985914</v>
      </c>
      <c r="O131" s="8">
        <v>0.33</v>
      </c>
      <c r="P131" s="5" t="s">
        <v>15</v>
      </c>
      <c r="Q131" s="5" t="s">
        <v>61</v>
      </c>
      <c r="R131" s="6" t="s">
        <v>17</v>
      </c>
    </row>
    <row r="132" spans="1:18" x14ac:dyDescent="0.25">
      <c r="A132" s="1" t="s">
        <v>322</v>
      </c>
      <c r="B132" s="1" t="s">
        <v>323</v>
      </c>
      <c r="C132" s="1" t="s">
        <v>2</v>
      </c>
      <c r="D132" s="1" t="s">
        <v>3</v>
      </c>
      <c r="E132" s="1" t="s">
        <v>12</v>
      </c>
      <c r="F132" s="1" t="s">
        <v>13</v>
      </c>
      <c r="G132" s="1" t="s">
        <v>23</v>
      </c>
      <c r="H132" s="1">
        <v>37</v>
      </c>
      <c r="I132" s="2">
        <v>41695</v>
      </c>
      <c r="J132" s="3">
        <v>128984</v>
      </c>
      <c r="K132" s="3">
        <f t="shared" si="6"/>
        <v>359.14342538879924</v>
      </c>
      <c r="L132" s="3">
        <f t="shared" si="7"/>
        <v>1</v>
      </c>
      <c r="M132" s="3"/>
      <c r="N132" s="3">
        <f t="shared" si="8"/>
        <v>50.525654383398539</v>
      </c>
      <c r="O132" s="4">
        <v>0.12</v>
      </c>
      <c r="P132" s="1" t="s">
        <v>7</v>
      </c>
      <c r="Q132" s="1" t="s">
        <v>43</v>
      </c>
      <c r="R132" s="2">
        <v>44317</v>
      </c>
    </row>
    <row r="133" spans="1:18" x14ac:dyDescent="0.25">
      <c r="A133" s="5" t="s">
        <v>324</v>
      </c>
      <c r="B133" s="5" t="s">
        <v>325</v>
      </c>
      <c r="C133" s="5" t="s">
        <v>162</v>
      </c>
      <c r="D133" s="5" t="s">
        <v>56</v>
      </c>
      <c r="E133" s="5" t="s">
        <v>22</v>
      </c>
      <c r="F133" s="5" t="s">
        <v>13</v>
      </c>
      <c r="G133" s="5" t="s">
        <v>72</v>
      </c>
      <c r="H133" s="5">
        <v>46</v>
      </c>
      <c r="I133" s="6">
        <v>36331</v>
      </c>
      <c r="J133" s="7">
        <v>96997</v>
      </c>
      <c r="K133" s="7">
        <f t="shared" si="6"/>
        <v>311.44341380096643</v>
      </c>
      <c r="L133" s="7">
        <f t="shared" si="7"/>
        <v>1</v>
      </c>
      <c r="M133" s="7"/>
      <c r="N133" s="7">
        <f t="shared" si="8"/>
        <v>45.946535236682635</v>
      </c>
      <c r="O133" s="8">
        <v>0</v>
      </c>
      <c r="P133" s="5" t="s">
        <v>80</v>
      </c>
      <c r="Q133" s="5" t="s">
        <v>205</v>
      </c>
      <c r="R133" s="6" t="s">
        <v>17</v>
      </c>
    </row>
    <row r="134" spans="1:18" x14ac:dyDescent="0.25">
      <c r="A134" s="1" t="s">
        <v>326</v>
      </c>
      <c r="B134" s="1" t="s">
        <v>327</v>
      </c>
      <c r="C134" s="1" t="s">
        <v>20</v>
      </c>
      <c r="D134" s="1" t="s">
        <v>52</v>
      </c>
      <c r="E134" s="1" t="s">
        <v>12</v>
      </c>
      <c r="F134" s="1" t="s">
        <v>5</v>
      </c>
      <c r="G134" s="1" t="s">
        <v>72</v>
      </c>
      <c r="H134" s="1">
        <v>54</v>
      </c>
      <c r="I134" s="2">
        <v>43122</v>
      </c>
      <c r="J134" s="3">
        <v>176294</v>
      </c>
      <c r="K134" s="3">
        <f t="shared" si="6"/>
        <v>419.87379056092556</v>
      </c>
      <c r="L134" s="3">
        <f t="shared" si="7"/>
        <v>1</v>
      </c>
      <c r="M134" s="3"/>
      <c r="N134" s="3">
        <f t="shared" si="8"/>
        <v>56.071973782875055</v>
      </c>
      <c r="O134" s="4">
        <v>0.28000000000000003</v>
      </c>
      <c r="P134" s="1" t="s">
        <v>7</v>
      </c>
      <c r="Q134" s="1" t="s">
        <v>47</v>
      </c>
      <c r="R134" s="2" t="s">
        <v>17</v>
      </c>
    </row>
    <row r="135" spans="1:18" x14ac:dyDescent="0.25">
      <c r="A135" s="5" t="s">
        <v>328</v>
      </c>
      <c r="B135" s="5" t="s">
        <v>329</v>
      </c>
      <c r="C135" s="5" t="s">
        <v>42</v>
      </c>
      <c r="D135" s="5" t="s">
        <v>35</v>
      </c>
      <c r="E135" s="5" t="s">
        <v>4</v>
      </c>
      <c r="F135" s="5" t="s">
        <v>5</v>
      </c>
      <c r="G135" s="5" t="s">
        <v>14</v>
      </c>
      <c r="H135" s="5">
        <v>30</v>
      </c>
      <c r="I135" s="6">
        <v>44241</v>
      </c>
      <c r="J135" s="7">
        <v>48340</v>
      </c>
      <c r="K135" s="7">
        <f t="shared" si="6"/>
        <v>219.86359407596339</v>
      </c>
      <c r="L135" s="7">
        <f t="shared" si="7"/>
        <v>1</v>
      </c>
      <c r="M135" s="7"/>
      <c r="N135" s="7">
        <f t="shared" si="8"/>
        <v>36.428018519280556</v>
      </c>
      <c r="O135" s="8">
        <v>0</v>
      </c>
      <c r="P135" s="5" t="s">
        <v>15</v>
      </c>
      <c r="Q135" s="5" t="s">
        <v>93</v>
      </c>
      <c r="R135" s="6" t="s">
        <v>17</v>
      </c>
    </row>
    <row r="136" spans="1:18" x14ac:dyDescent="0.25">
      <c r="A136" s="1" t="s">
        <v>330</v>
      </c>
      <c r="B136" s="1" t="s">
        <v>331</v>
      </c>
      <c r="C136" s="1" t="s">
        <v>66</v>
      </c>
      <c r="D136" s="1" t="s">
        <v>56</v>
      </c>
      <c r="E136" s="1" t="s">
        <v>36</v>
      </c>
      <c r="F136" s="1" t="s">
        <v>5</v>
      </c>
      <c r="G136" s="1" t="s">
        <v>72</v>
      </c>
      <c r="H136" s="1">
        <v>28</v>
      </c>
      <c r="I136" s="2">
        <v>42922</v>
      </c>
      <c r="J136" s="3">
        <v>240488</v>
      </c>
      <c r="K136" s="3">
        <f t="shared" si="6"/>
        <v>490.39575854609507</v>
      </c>
      <c r="L136" s="3">
        <f t="shared" si="7"/>
        <v>1</v>
      </c>
      <c r="M136" s="3"/>
      <c r="N136" s="3">
        <f t="shared" si="8"/>
        <v>62.186741865962723</v>
      </c>
      <c r="O136" s="4">
        <v>0.4</v>
      </c>
      <c r="P136" s="1" t="s">
        <v>80</v>
      </c>
      <c r="Q136" s="1" t="s">
        <v>86</v>
      </c>
      <c r="R136" s="2" t="s">
        <v>17</v>
      </c>
    </row>
    <row r="137" spans="1:18" x14ac:dyDescent="0.25">
      <c r="A137" s="5" t="s">
        <v>332</v>
      </c>
      <c r="B137" s="5" t="s">
        <v>333</v>
      </c>
      <c r="C137" s="5" t="s">
        <v>118</v>
      </c>
      <c r="D137" s="5" t="s">
        <v>3</v>
      </c>
      <c r="E137" s="5" t="s">
        <v>12</v>
      </c>
      <c r="F137" s="5" t="s">
        <v>13</v>
      </c>
      <c r="G137" s="5" t="s">
        <v>23</v>
      </c>
      <c r="H137" s="5">
        <v>40</v>
      </c>
      <c r="I137" s="6">
        <v>40565</v>
      </c>
      <c r="J137" s="7">
        <v>97339</v>
      </c>
      <c r="K137" s="7">
        <f t="shared" si="6"/>
        <v>311.99198707659144</v>
      </c>
      <c r="L137" s="7">
        <f t="shared" si="7"/>
        <v>1</v>
      </c>
      <c r="M137" s="7"/>
      <c r="N137" s="7">
        <f t="shared" si="8"/>
        <v>46.000472584936908</v>
      </c>
      <c r="O137" s="8">
        <v>0</v>
      </c>
      <c r="P137" s="5" t="s">
        <v>7</v>
      </c>
      <c r="Q137" s="5" t="s">
        <v>47</v>
      </c>
      <c r="R137" s="6" t="s">
        <v>17</v>
      </c>
    </row>
    <row r="138" spans="1:18" x14ac:dyDescent="0.25">
      <c r="A138" s="1" t="s">
        <v>334</v>
      </c>
      <c r="B138" s="1" t="s">
        <v>335</v>
      </c>
      <c r="C138" s="1" t="s">
        <v>66</v>
      </c>
      <c r="D138" s="1" t="s">
        <v>52</v>
      </c>
      <c r="E138" s="1" t="s">
        <v>12</v>
      </c>
      <c r="F138" s="1" t="s">
        <v>5</v>
      </c>
      <c r="G138" s="1" t="s">
        <v>14</v>
      </c>
      <c r="H138" s="1">
        <v>49</v>
      </c>
      <c r="I138" s="2">
        <v>37680</v>
      </c>
      <c r="J138" s="3">
        <v>211291</v>
      </c>
      <c r="K138" s="3">
        <f t="shared" si="6"/>
        <v>459.66400772738342</v>
      </c>
      <c r="L138" s="3">
        <f t="shared" si="7"/>
        <v>1</v>
      </c>
      <c r="M138" s="3"/>
      <c r="N138" s="3">
        <f t="shared" si="8"/>
        <v>59.560774002726554</v>
      </c>
      <c r="O138" s="4">
        <v>0.37</v>
      </c>
      <c r="P138" s="1" t="s">
        <v>15</v>
      </c>
      <c r="Q138" s="1" t="s">
        <v>16</v>
      </c>
      <c r="R138" s="2" t="s">
        <v>17</v>
      </c>
    </row>
    <row r="139" spans="1:18" x14ac:dyDescent="0.25">
      <c r="A139" s="5" t="s">
        <v>336</v>
      </c>
      <c r="B139" s="5" t="s">
        <v>337</v>
      </c>
      <c r="C139" s="5" t="s">
        <v>66</v>
      </c>
      <c r="D139" s="5" t="s">
        <v>35</v>
      </c>
      <c r="E139" s="5" t="s">
        <v>4</v>
      </c>
      <c r="F139" s="5" t="s">
        <v>13</v>
      </c>
      <c r="G139" s="5" t="s">
        <v>72</v>
      </c>
      <c r="H139" s="5">
        <v>39</v>
      </c>
      <c r="I139" s="6">
        <v>40778</v>
      </c>
      <c r="J139" s="7">
        <v>249506</v>
      </c>
      <c r="K139" s="7">
        <f t="shared" si="6"/>
        <v>499.50575572259424</v>
      </c>
      <c r="L139" s="7">
        <f t="shared" si="7"/>
        <v>1</v>
      </c>
      <c r="M139" s="7"/>
      <c r="N139" s="7">
        <f t="shared" si="8"/>
        <v>62.954531734472162</v>
      </c>
      <c r="O139" s="8">
        <v>0.3</v>
      </c>
      <c r="P139" s="5" t="s">
        <v>80</v>
      </c>
      <c r="Q139" s="5" t="s">
        <v>86</v>
      </c>
      <c r="R139" s="6" t="s">
        <v>17</v>
      </c>
    </row>
    <row r="140" spans="1:18" x14ac:dyDescent="0.25">
      <c r="A140" s="1" t="s">
        <v>338</v>
      </c>
      <c r="B140" s="1" t="s">
        <v>339</v>
      </c>
      <c r="C140" s="1" t="s">
        <v>96</v>
      </c>
      <c r="D140" s="1" t="s">
        <v>56</v>
      </c>
      <c r="E140" s="1" t="s">
        <v>22</v>
      </c>
      <c r="F140" s="1" t="s">
        <v>13</v>
      </c>
      <c r="G140" s="1" t="s">
        <v>14</v>
      </c>
      <c r="H140" s="1">
        <v>61</v>
      </c>
      <c r="I140" s="2">
        <v>37582</v>
      </c>
      <c r="J140" s="3">
        <v>80950</v>
      </c>
      <c r="K140" s="3">
        <f t="shared" si="6"/>
        <v>284.51713480913588</v>
      </c>
      <c r="L140" s="3">
        <f t="shared" si="7"/>
        <v>1</v>
      </c>
      <c r="M140" s="3"/>
      <c r="N140" s="3">
        <f t="shared" si="8"/>
        <v>43.25858250162171</v>
      </c>
      <c r="O140" s="4">
        <v>0</v>
      </c>
      <c r="P140" s="1" t="s">
        <v>15</v>
      </c>
      <c r="Q140" s="1" t="s">
        <v>16</v>
      </c>
      <c r="R140" s="2" t="s">
        <v>17</v>
      </c>
    </row>
    <row r="141" spans="1:18" x14ac:dyDescent="0.25">
      <c r="A141" s="5" t="s">
        <v>340</v>
      </c>
      <c r="B141" s="5" t="s">
        <v>341</v>
      </c>
      <c r="C141" s="5" t="s">
        <v>165</v>
      </c>
      <c r="D141" s="5" t="s">
        <v>56</v>
      </c>
      <c r="E141" s="5" t="s">
        <v>4</v>
      </c>
      <c r="F141" s="5" t="s">
        <v>5</v>
      </c>
      <c r="G141" s="5" t="s">
        <v>14</v>
      </c>
      <c r="H141" s="5">
        <v>46</v>
      </c>
      <c r="I141" s="6">
        <v>44206</v>
      </c>
      <c r="J141" s="7">
        <v>86538</v>
      </c>
      <c r="K141" s="7">
        <f t="shared" si="6"/>
        <v>294.17341824168955</v>
      </c>
      <c r="L141" s="7">
        <f t="shared" si="7"/>
        <v>1</v>
      </c>
      <c r="M141" s="7"/>
      <c r="N141" s="7">
        <f t="shared" si="8"/>
        <v>44.23190233149748</v>
      </c>
      <c r="O141" s="8">
        <v>0</v>
      </c>
      <c r="P141" s="5" t="s">
        <v>15</v>
      </c>
      <c r="Q141" s="5" t="s">
        <v>121</v>
      </c>
      <c r="R141" s="6" t="s">
        <v>17</v>
      </c>
    </row>
    <row r="142" spans="1:18" x14ac:dyDescent="0.25">
      <c r="A142" s="1" t="s">
        <v>342</v>
      </c>
      <c r="B142" s="1" t="s">
        <v>343</v>
      </c>
      <c r="C142" s="1" t="s">
        <v>30</v>
      </c>
      <c r="D142" s="1" t="s">
        <v>67</v>
      </c>
      <c r="E142" s="1" t="s">
        <v>22</v>
      </c>
      <c r="F142" s="1" t="s">
        <v>5</v>
      </c>
      <c r="G142" s="1" t="s">
        <v>23</v>
      </c>
      <c r="H142" s="1">
        <v>35</v>
      </c>
      <c r="I142" s="2">
        <v>43715</v>
      </c>
      <c r="J142" s="3">
        <v>70992</v>
      </c>
      <c r="K142" s="3">
        <f t="shared" si="6"/>
        <v>266.44323973409422</v>
      </c>
      <c r="L142" s="3">
        <f t="shared" si="7"/>
        <v>1</v>
      </c>
      <c r="M142" s="3"/>
      <c r="N142" s="3">
        <f t="shared" si="8"/>
        <v>41.406622199098841</v>
      </c>
      <c r="O142" s="4">
        <v>0</v>
      </c>
      <c r="P142" s="1" t="s">
        <v>7</v>
      </c>
      <c r="Q142" s="1" t="s">
        <v>47</v>
      </c>
      <c r="R142" s="2" t="s">
        <v>17</v>
      </c>
    </row>
    <row r="143" spans="1:18" x14ac:dyDescent="0.25">
      <c r="A143" s="5" t="s">
        <v>344</v>
      </c>
      <c r="B143" s="5" t="s">
        <v>345</v>
      </c>
      <c r="C143" s="5" t="s">
        <v>66</v>
      </c>
      <c r="D143" s="5" t="s">
        <v>56</v>
      </c>
      <c r="E143" s="5" t="s">
        <v>36</v>
      </c>
      <c r="F143" s="5" t="s">
        <v>13</v>
      </c>
      <c r="G143" s="5" t="s">
        <v>23</v>
      </c>
      <c r="H143" s="5">
        <v>33</v>
      </c>
      <c r="I143" s="6">
        <v>42173</v>
      </c>
      <c r="J143" s="7">
        <v>205314</v>
      </c>
      <c r="K143" s="7">
        <f t="shared" si="6"/>
        <v>453.11587921855045</v>
      </c>
      <c r="L143" s="7">
        <f t="shared" si="7"/>
        <v>1</v>
      </c>
      <c r="M143" s="7"/>
      <c r="N143" s="7">
        <f t="shared" si="8"/>
        <v>58.993775078191362</v>
      </c>
      <c r="O143" s="8">
        <v>0.3</v>
      </c>
      <c r="P143" s="5" t="s">
        <v>7</v>
      </c>
      <c r="Q143" s="5" t="s">
        <v>75</v>
      </c>
      <c r="R143" s="6" t="s">
        <v>17</v>
      </c>
    </row>
    <row r="144" spans="1:18" x14ac:dyDescent="0.25">
      <c r="A144" s="1" t="s">
        <v>346</v>
      </c>
      <c r="B144" s="1" t="s">
        <v>347</v>
      </c>
      <c r="C144" s="1" t="s">
        <v>66</v>
      </c>
      <c r="D144" s="1" t="s">
        <v>52</v>
      </c>
      <c r="E144" s="1" t="s">
        <v>36</v>
      </c>
      <c r="F144" s="1" t="s">
        <v>5</v>
      </c>
      <c r="G144" s="1" t="s">
        <v>14</v>
      </c>
      <c r="H144" s="1">
        <v>61</v>
      </c>
      <c r="I144" s="2">
        <v>42804</v>
      </c>
      <c r="J144" s="3">
        <v>196951</v>
      </c>
      <c r="K144" s="3">
        <f t="shared" si="6"/>
        <v>443.7916177667172</v>
      </c>
      <c r="L144" s="3">
        <f t="shared" si="7"/>
        <v>1</v>
      </c>
      <c r="M144" s="3"/>
      <c r="N144" s="3">
        <f t="shared" si="8"/>
        <v>58.181654015280145</v>
      </c>
      <c r="O144" s="4">
        <v>0.33</v>
      </c>
      <c r="P144" s="1" t="s">
        <v>15</v>
      </c>
      <c r="Q144" s="1" t="s">
        <v>93</v>
      </c>
      <c r="R144" s="2" t="s">
        <v>17</v>
      </c>
    </row>
    <row r="145" spans="1:18" x14ac:dyDescent="0.25">
      <c r="A145" s="5" t="s">
        <v>348</v>
      </c>
      <c r="B145" s="5" t="s">
        <v>349</v>
      </c>
      <c r="C145" s="5" t="s">
        <v>238</v>
      </c>
      <c r="D145" s="5" t="s">
        <v>3</v>
      </c>
      <c r="E145" s="5" t="s">
        <v>22</v>
      </c>
      <c r="F145" s="5" t="s">
        <v>13</v>
      </c>
      <c r="G145" s="5" t="s">
        <v>14</v>
      </c>
      <c r="H145" s="5">
        <v>45</v>
      </c>
      <c r="I145" s="6">
        <v>38613</v>
      </c>
      <c r="J145" s="7">
        <v>67686</v>
      </c>
      <c r="K145" s="7">
        <f t="shared" si="6"/>
        <v>260.16533204868017</v>
      </c>
      <c r="L145" s="7">
        <f t="shared" si="7"/>
        <v>1</v>
      </c>
      <c r="M145" s="7"/>
      <c r="N145" s="7">
        <f t="shared" si="8"/>
        <v>40.753628592786058</v>
      </c>
      <c r="O145" s="8">
        <v>0</v>
      </c>
      <c r="P145" s="5" t="s">
        <v>15</v>
      </c>
      <c r="Q145" s="5" t="s">
        <v>93</v>
      </c>
      <c r="R145" s="6" t="s">
        <v>17</v>
      </c>
    </row>
    <row r="146" spans="1:18" x14ac:dyDescent="0.25">
      <c r="A146" s="1" t="s">
        <v>350</v>
      </c>
      <c r="B146" s="1" t="s">
        <v>351</v>
      </c>
      <c r="C146" s="1" t="s">
        <v>11</v>
      </c>
      <c r="D146" s="1" t="s">
        <v>3</v>
      </c>
      <c r="E146" s="1" t="s">
        <v>4</v>
      </c>
      <c r="F146" s="1" t="s">
        <v>13</v>
      </c>
      <c r="G146" s="1" t="s">
        <v>72</v>
      </c>
      <c r="H146" s="1">
        <v>51</v>
      </c>
      <c r="I146" s="2">
        <v>39553</v>
      </c>
      <c r="J146" s="3">
        <v>86431</v>
      </c>
      <c r="K146" s="3">
        <f t="shared" si="6"/>
        <v>293.99149647566338</v>
      </c>
      <c r="L146" s="3">
        <f t="shared" si="7"/>
        <v>1</v>
      </c>
      <c r="M146" s="3"/>
      <c r="N146" s="3">
        <f t="shared" si="8"/>
        <v>44.213664618888608</v>
      </c>
      <c r="O146" s="4">
        <v>0</v>
      </c>
      <c r="P146" s="1" t="s">
        <v>7</v>
      </c>
      <c r="Q146" s="1" t="s">
        <v>75</v>
      </c>
      <c r="R146" s="2" t="s">
        <v>17</v>
      </c>
    </row>
    <row r="147" spans="1:18" x14ac:dyDescent="0.25">
      <c r="A147" s="5" t="s">
        <v>352</v>
      </c>
      <c r="B147" s="5" t="s">
        <v>353</v>
      </c>
      <c r="C147" s="5" t="s">
        <v>39</v>
      </c>
      <c r="D147" s="5" t="s">
        <v>52</v>
      </c>
      <c r="E147" s="5" t="s">
        <v>12</v>
      </c>
      <c r="F147" s="5" t="s">
        <v>13</v>
      </c>
      <c r="G147" s="5" t="s">
        <v>14</v>
      </c>
      <c r="H147" s="5">
        <v>55</v>
      </c>
      <c r="I147" s="6">
        <v>35019</v>
      </c>
      <c r="J147" s="7">
        <v>125936</v>
      </c>
      <c r="K147" s="7">
        <f t="shared" si="6"/>
        <v>354.87462574830568</v>
      </c>
      <c r="L147" s="7">
        <f t="shared" si="7"/>
        <v>1</v>
      </c>
      <c r="M147" s="7"/>
      <c r="N147" s="7">
        <f t="shared" si="8"/>
        <v>50.124489788609779</v>
      </c>
      <c r="O147" s="8">
        <v>0.08</v>
      </c>
      <c r="P147" s="5" t="s">
        <v>15</v>
      </c>
      <c r="Q147" s="5" t="s">
        <v>16</v>
      </c>
      <c r="R147" s="6" t="s">
        <v>17</v>
      </c>
    </row>
    <row r="148" spans="1:18" x14ac:dyDescent="0.25">
      <c r="A148" s="1" t="s">
        <v>354</v>
      </c>
      <c r="B148" s="1" t="s">
        <v>355</v>
      </c>
      <c r="C148" s="1" t="s">
        <v>2</v>
      </c>
      <c r="D148" s="1" t="s">
        <v>35</v>
      </c>
      <c r="E148" s="1" t="s">
        <v>36</v>
      </c>
      <c r="F148" s="1" t="s">
        <v>5</v>
      </c>
      <c r="G148" s="1" t="s">
        <v>23</v>
      </c>
      <c r="H148" s="1">
        <v>46</v>
      </c>
      <c r="I148" s="2">
        <v>41473</v>
      </c>
      <c r="J148" s="3">
        <v>149712</v>
      </c>
      <c r="K148" s="3">
        <f t="shared" si="6"/>
        <v>386.92634958089894</v>
      </c>
      <c r="L148" s="3">
        <f t="shared" si="7"/>
        <v>1</v>
      </c>
      <c r="M148" s="3"/>
      <c r="N148" s="3">
        <f t="shared" si="8"/>
        <v>53.098901598425307</v>
      </c>
      <c r="O148" s="4">
        <v>0.14000000000000001</v>
      </c>
      <c r="P148" s="1" t="s">
        <v>7</v>
      </c>
      <c r="Q148" s="1" t="s">
        <v>75</v>
      </c>
      <c r="R148" s="2" t="s">
        <v>17</v>
      </c>
    </row>
    <row r="149" spans="1:18" x14ac:dyDescent="0.25">
      <c r="A149" s="5" t="s">
        <v>356</v>
      </c>
      <c r="B149" s="5" t="s">
        <v>357</v>
      </c>
      <c r="C149" s="5" t="s">
        <v>162</v>
      </c>
      <c r="D149" s="5" t="s">
        <v>56</v>
      </c>
      <c r="E149" s="5" t="s">
        <v>22</v>
      </c>
      <c r="F149" s="5" t="s">
        <v>13</v>
      </c>
      <c r="G149" s="5" t="s">
        <v>23</v>
      </c>
      <c r="H149" s="5">
        <v>30</v>
      </c>
      <c r="I149" s="6">
        <v>44471</v>
      </c>
      <c r="J149" s="7">
        <v>88758</v>
      </c>
      <c r="K149" s="7">
        <f t="shared" si="6"/>
        <v>297.92280879449294</v>
      </c>
      <c r="L149" s="7">
        <f t="shared" si="7"/>
        <v>1</v>
      </c>
      <c r="M149" s="7"/>
      <c r="N149" s="7">
        <f t="shared" si="8"/>
        <v>44.606947244383569</v>
      </c>
      <c r="O149" s="8">
        <v>0</v>
      </c>
      <c r="P149" s="5" t="s">
        <v>7</v>
      </c>
      <c r="Q149" s="5" t="s">
        <v>8</v>
      </c>
      <c r="R149" s="6" t="s">
        <v>17</v>
      </c>
    </row>
    <row r="150" spans="1:18" x14ac:dyDescent="0.25">
      <c r="A150" s="1" t="s">
        <v>197</v>
      </c>
      <c r="B150" s="1" t="s">
        <v>358</v>
      </c>
      <c r="C150" s="1" t="s">
        <v>359</v>
      </c>
      <c r="D150" s="1" t="s">
        <v>3</v>
      </c>
      <c r="E150" s="1" t="s">
        <v>4</v>
      </c>
      <c r="F150" s="1" t="s">
        <v>13</v>
      </c>
      <c r="G150" s="1" t="s">
        <v>14</v>
      </c>
      <c r="H150" s="1">
        <v>54</v>
      </c>
      <c r="I150" s="2">
        <v>41468</v>
      </c>
      <c r="J150" s="3">
        <v>83639</v>
      </c>
      <c r="K150" s="3">
        <f t="shared" si="6"/>
        <v>289.20408019251732</v>
      </c>
      <c r="L150" s="3">
        <f t="shared" si="7"/>
        <v>1</v>
      </c>
      <c r="M150" s="3"/>
      <c r="N150" s="3">
        <f t="shared" si="8"/>
        <v>43.732362958920497</v>
      </c>
      <c r="O150" s="4">
        <v>0</v>
      </c>
      <c r="P150" s="1" t="s">
        <v>15</v>
      </c>
      <c r="Q150" s="1" t="s">
        <v>93</v>
      </c>
      <c r="R150" s="2" t="s">
        <v>17</v>
      </c>
    </row>
    <row r="151" spans="1:18" x14ac:dyDescent="0.25">
      <c r="A151" s="5" t="s">
        <v>360</v>
      </c>
      <c r="B151" s="5" t="s">
        <v>361</v>
      </c>
      <c r="C151" s="5" t="s">
        <v>235</v>
      </c>
      <c r="D151" s="5" t="s">
        <v>3</v>
      </c>
      <c r="E151" s="5" t="s">
        <v>4</v>
      </c>
      <c r="F151" s="5" t="s">
        <v>5</v>
      </c>
      <c r="G151" s="5" t="s">
        <v>23</v>
      </c>
      <c r="H151" s="5">
        <v>54</v>
      </c>
      <c r="I151" s="6">
        <v>35933</v>
      </c>
      <c r="J151" s="7">
        <v>68268</v>
      </c>
      <c r="K151" s="7">
        <f t="shared" si="6"/>
        <v>261.28145743622912</v>
      </c>
      <c r="L151" s="7">
        <f t="shared" si="7"/>
        <v>1</v>
      </c>
      <c r="M151" s="7"/>
      <c r="N151" s="7">
        <f t="shared" si="8"/>
        <v>40.870102472254594</v>
      </c>
      <c r="O151" s="8">
        <v>0</v>
      </c>
      <c r="P151" s="5" t="s">
        <v>7</v>
      </c>
      <c r="Q151" s="5" t="s">
        <v>31</v>
      </c>
      <c r="R151" s="6" t="s">
        <v>17</v>
      </c>
    </row>
    <row r="152" spans="1:18" x14ac:dyDescent="0.25">
      <c r="A152" s="1" t="s">
        <v>362</v>
      </c>
      <c r="B152" s="1" t="s">
        <v>363</v>
      </c>
      <c r="C152" s="1" t="s">
        <v>162</v>
      </c>
      <c r="D152" s="1" t="s">
        <v>56</v>
      </c>
      <c r="E152" s="1" t="s">
        <v>12</v>
      </c>
      <c r="F152" s="1" t="s">
        <v>13</v>
      </c>
      <c r="G152" s="1" t="s">
        <v>72</v>
      </c>
      <c r="H152" s="1">
        <v>45</v>
      </c>
      <c r="I152" s="2">
        <v>37313</v>
      </c>
      <c r="J152" s="3">
        <v>75819</v>
      </c>
      <c r="K152" s="3">
        <f t="shared" si="6"/>
        <v>275.35250135054156</v>
      </c>
      <c r="L152" s="3">
        <f t="shared" si="7"/>
        <v>1</v>
      </c>
      <c r="M152" s="3"/>
      <c r="N152" s="3">
        <f t="shared" si="8"/>
        <v>42.324582618212617</v>
      </c>
      <c r="O152" s="4">
        <v>0</v>
      </c>
      <c r="P152" s="1" t="s">
        <v>80</v>
      </c>
      <c r="Q152" s="1" t="s">
        <v>205</v>
      </c>
      <c r="R152" s="2" t="s">
        <v>17</v>
      </c>
    </row>
    <row r="153" spans="1:18" x14ac:dyDescent="0.25">
      <c r="A153" s="5" t="s">
        <v>364</v>
      </c>
      <c r="B153" s="5" t="s">
        <v>365</v>
      </c>
      <c r="C153" s="5" t="s">
        <v>30</v>
      </c>
      <c r="D153" s="5" t="s">
        <v>35</v>
      </c>
      <c r="E153" s="5" t="s">
        <v>22</v>
      </c>
      <c r="F153" s="5" t="s">
        <v>5</v>
      </c>
      <c r="G153" s="5" t="s">
        <v>23</v>
      </c>
      <c r="H153" s="5">
        <v>49</v>
      </c>
      <c r="I153" s="6">
        <v>35200</v>
      </c>
      <c r="J153" s="7">
        <v>86658</v>
      </c>
      <c r="K153" s="7">
        <f t="shared" si="6"/>
        <v>294.3773089081426</v>
      </c>
      <c r="L153" s="7">
        <f t="shared" si="7"/>
        <v>1</v>
      </c>
      <c r="M153" s="7"/>
      <c r="N153" s="7">
        <f t="shared" si="8"/>
        <v>44.252337965780718</v>
      </c>
      <c r="O153" s="8">
        <v>0</v>
      </c>
      <c r="P153" s="5" t="s">
        <v>7</v>
      </c>
      <c r="Q153" s="5" t="s">
        <v>31</v>
      </c>
      <c r="R153" s="6" t="s">
        <v>17</v>
      </c>
    </row>
    <row r="154" spans="1:18" x14ac:dyDescent="0.25">
      <c r="A154" s="1" t="s">
        <v>366</v>
      </c>
      <c r="B154" s="1" t="s">
        <v>367</v>
      </c>
      <c r="C154" s="1" t="s">
        <v>111</v>
      </c>
      <c r="D154" s="1" t="s">
        <v>21</v>
      </c>
      <c r="E154" s="1" t="s">
        <v>4</v>
      </c>
      <c r="F154" s="1" t="s">
        <v>13</v>
      </c>
      <c r="G154" s="1" t="s">
        <v>14</v>
      </c>
      <c r="H154" s="1">
        <v>55</v>
      </c>
      <c r="I154" s="2">
        <v>41714</v>
      </c>
      <c r="J154" s="3">
        <v>74552</v>
      </c>
      <c r="K154" s="3">
        <f t="shared" si="6"/>
        <v>273.04212129266796</v>
      </c>
      <c r="L154" s="3">
        <f t="shared" si="7"/>
        <v>1</v>
      </c>
      <c r="M154" s="3"/>
      <c r="N154" s="3">
        <f t="shared" si="8"/>
        <v>42.087497110046648</v>
      </c>
      <c r="O154" s="4">
        <v>0</v>
      </c>
      <c r="P154" s="1" t="s">
        <v>15</v>
      </c>
      <c r="Q154" s="1" t="s">
        <v>121</v>
      </c>
      <c r="R154" s="2" t="s">
        <v>17</v>
      </c>
    </row>
    <row r="155" spans="1:18" x14ac:dyDescent="0.25">
      <c r="A155" s="5" t="s">
        <v>368</v>
      </c>
      <c r="B155" s="5" t="s">
        <v>369</v>
      </c>
      <c r="C155" s="5" t="s">
        <v>118</v>
      </c>
      <c r="D155" s="5" t="s">
        <v>3</v>
      </c>
      <c r="E155" s="5" t="s">
        <v>12</v>
      </c>
      <c r="F155" s="5" t="s">
        <v>5</v>
      </c>
      <c r="G155" s="5" t="s">
        <v>14</v>
      </c>
      <c r="H155" s="5">
        <v>62</v>
      </c>
      <c r="I155" s="6">
        <v>39887</v>
      </c>
      <c r="J155" s="7">
        <v>82839</v>
      </c>
      <c r="K155" s="7">
        <f t="shared" si="6"/>
        <v>287.81765060537896</v>
      </c>
      <c r="L155" s="7">
        <f t="shared" si="7"/>
        <v>1</v>
      </c>
      <c r="M155" s="7"/>
      <c r="N155" s="7">
        <f t="shared" si="8"/>
        <v>43.592483904853708</v>
      </c>
      <c r="O155" s="8">
        <v>0</v>
      </c>
      <c r="P155" s="5" t="s">
        <v>7</v>
      </c>
      <c r="Q155" s="5" t="s">
        <v>43</v>
      </c>
      <c r="R155" s="6" t="s">
        <v>17</v>
      </c>
    </row>
    <row r="156" spans="1:18" x14ac:dyDescent="0.25">
      <c r="A156" s="1" t="s">
        <v>370</v>
      </c>
      <c r="B156" s="1" t="s">
        <v>371</v>
      </c>
      <c r="C156" s="1" t="s">
        <v>235</v>
      </c>
      <c r="D156" s="1" t="s">
        <v>3</v>
      </c>
      <c r="E156" s="1" t="s">
        <v>22</v>
      </c>
      <c r="F156" s="1" t="s">
        <v>5</v>
      </c>
      <c r="G156" s="1" t="s">
        <v>23</v>
      </c>
      <c r="H156" s="1">
        <v>28</v>
      </c>
      <c r="I156" s="2">
        <v>44477</v>
      </c>
      <c r="J156" s="3">
        <v>64475</v>
      </c>
      <c r="K156" s="3">
        <f t="shared" si="6"/>
        <v>253.91927851189243</v>
      </c>
      <c r="L156" s="3">
        <f t="shared" si="7"/>
        <v>1</v>
      </c>
      <c r="M156" s="3"/>
      <c r="N156" s="3">
        <f t="shared" si="8"/>
        <v>40.098714519024774</v>
      </c>
      <c r="O156" s="4">
        <v>0</v>
      </c>
      <c r="P156" s="1" t="s">
        <v>7</v>
      </c>
      <c r="Q156" s="1" t="s">
        <v>31</v>
      </c>
      <c r="R156" s="2" t="s">
        <v>17</v>
      </c>
    </row>
    <row r="157" spans="1:18" x14ac:dyDescent="0.25">
      <c r="A157" s="5" t="s">
        <v>372</v>
      </c>
      <c r="B157" s="5" t="s">
        <v>373</v>
      </c>
      <c r="C157" s="5" t="s">
        <v>235</v>
      </c>
      <c r="D157" s="5" t="s">
        <v>3</v>
      </c>
      <c r="E157" s="5" t="s">
        <v>12</v>
      </c>
      <c r="F157" s="5" t="s">
        <v>13</v>
      </c>
      <c r="G157" s="5" t="s">
        <v>14</v>
      </c>
      <c r="H157" s="5">
        <v>33</v>
      </c>
      <c r="I157" s="6">
        <v>44036</v>
      </c>
      <c r="J157" s="7">
        <v>69453</v>
      </c>
      <c r="K157" s="7">
        <f t="shared" si="6"/>
        <v>263.53937087274073</v>
      </c>
      <c r="L157" s="7">
        <f t="shared" si="7"/>
        <v>1</v>
      </c>
      <c r="M157" s="7"/>
      <c r="N157" s="7">
        <f t="shared" si="8"/>
        <v>41.105222488012409</v>
      </c>
      <c r="O157" s="8">
        <v>0</v>
      </c>
      <c r="P157" s="5" t="s">
        <v>15</v>
      </c>
      <c r="Q157" s="5" t="s">
        <v>121</v>
      </c>
      <c r="R157" s="6" t="s">
        <v>17</v>
      </c>
    </row>
    <row r="158" spans="1:18" x14ac:dyDescent="0.25">
      <c r="A158" s="1" t="s">
        <v>374</v>
      </c>
      <c r="B158" s="1" t="s">
        <v>375</v>
      </c>
      <c r="C158" s="1" t="s">
        <v>39</v>
      </c>
      <c r="D158" s="1" t="s">
        <v>3</v>
      </c>
      <c r="E158" s="1" t="s">
        <v>36</v>
      </c>
      <c r="F158" s="1" t="s">
        <v>13</v>
      </c>
      <c r="G158" s="1" t="s">
        <v>23</v>
      </c>
      <c r="H158" s="1">
        <v>32</v>
      </c>
      <c r="I158" s="2">
        <v>41642</v>
      </c>
      <c r="J158" s="3">
        <v>127148</v>
      </c>
      <c r="K158" s="3">
        <f t="shared" si="6"/>
        <v>356.57818217047435</v>
      </c>
      <c r="L158" s="3">
        <f t="shared" si="7"/>
        <v>1</v>
      </c>
      <c r="M158" s="3"/>
      <c r="N158" s="3">
        <f t="shared" si="8"/>
        <v>50.284774984914314</v>
      </c>
      <c r="O158" s="4">
        <v>0.1</v>
      </c>
      <c r="P158" s="1" t="s">
        <v>7</v>
      </c>
      <c r="Q158" s="1" t="s">
        <v>43</v>
      </c>
      <c r="R158" s="2" t="s">
        <v>17</v>
      </c>
    </row>
    <row r="159" spans="1:18" x14ac:dyDescent="0.25">
      <c r="A159" s="5" t="s">
        <v>376</v>
      </c>
      <c r="B159" s="5" t="s">
        <v>377</v>
      </c>
      <c r="C159" s="5" t="s">
        <v>66</v>
      </c>
      <c r="D159" s="5" t="s">
        <v>21</v>
      </c>
      <c r="E159" s="5" t="s">
        <v>22</v>
      </c>
      <c r="F159" s="5" t="s">
        <v>5</v>
      </c>
      <c r="G159" s="5" t="s">
        <v>23</v>
      </c>
      <c r="H159" s="5">
        <v>32</v>
      </c>
      <c r="I159" s="6">
        <v>43102</v>
      </c>
      <c r="J159" s="7">
        <v>190253</v>
      </c>
      <c r="K159" s="7">
        <f t="shared" si="6"/>
        <v>436.18000871199956</v>
      </c>
      <c r="L159" s="7">
        <f t="shared" si="7"/>
        <v>1</v>
      </c>
      <c r="M159" s="7"/>
      <c r="N159" s="7">
        <f t="shared" si="8"/>
        <v>57.514476506240555</v>
      </c>
      <c r="O159" s="8">
        <v>0.33</v>
      </c>
      <c r="P159" s="5" t="s">
        <v>7</v>
      </c>
      <c r="Q159" s="5" t="s">
        <v>47</v>
      </c>
      <c r="R159" s="6" t="s">
        <v>17</v>
      </c>
    </row>
    <row r="160" spans="1:18" x14ac:dyDescent="0.25">
      <c r="A160" s="1" t="s">
        <v>215</v>
      </c>
      <c r="B160" s="1" t="s">
        <v>378</v>
      </c>
      <c r="C160" s="1" t="s">
        <v>39</v>
      </c>
      <c r="D160" s="1" t="s">
        <v>46</v>
      </c>
      <c r="E160" s="1" t="s">
        <v>4</v>
      </c>
      <c r="F160" s="1" t="s">
        <v>13</v>
      </c>
      <c r="G160" s="1" t="s">
        <v>23</v>
      </c>
      <c r="H160" s="1">
        <v>55</v>
      </c>
      <c r="I160" s="2">
        <v>36644</v>
      </c>
      <c r="J160" s="3">
        <v>115798</v>
      </c>
      <c r="K160" s="3">
        <f t="shared" si="6"/>
        <v>340.29105189528565</v>
      </c>
      <c r="L160" s="3">
        <f t="shared" si="7"/>
        <v>1</v>
      </c>
      <c r="M160" s="3"/>
      <c r="N160" s="3">
        <f t="shared" si="8"/>
        <v>48.741664145614124</v>
      </c>
      <c r="O160" s="4">
        <v>0.05</v>
      </c>
      <c r="P160" s="1" t="s">
        <v>7</v>
      </c>
      <c r="Q160" s="1" t="s">
        <v>43</v>
      </c>
      <c r="R160" s="2" t="s">
        <v>17</v>
      </c>
    </row>
    <row r="161" spans="1:18" x14ac:dyDescent="0.25">
      <c r="A161" s="5" t="s">
        <v>233</v>
      </c>
      <c r="B161" s="5" t="s">
        <v>379</v>
      </c>
      <c r="C161" s="5" t="s">
        <v>130</v>
      </c>
      <c r="D161" s="5" t="s">
        <v>52</v>
      </c>
      <c r="E161" s="5" t="s">
        <v>4</v>
      </c>
      <c r="F161" s="5" t="s">
        <v>5</v>
      </c>
      <c r="G161" s="5" t="s">
        <v>14</v>
      </c>
      <c r="H161" s="5">
        <v>58</v>
      </c>
      <c r="I161" s="6">
        <v>34567</v>
      </c>
      <c r="J161" s="7">
        <v>93102</v>
      </c>
      <c r="K161" s="7">
        <f t="shared" si="6"/>
        <v>305.12620339787276</v>
      </c>
      <c r="L161" s="7">
        <f t="shared" si="7"/>
        <v>1</v>
      </c>
      <c r="M161" s="7"/>
      <c r="N161" s="7">
        <f t="shared" si="8"/>
        <v>45.32310659354772</v>
      </c>
      <c r="O161" s="8">
        <v>0</v>
      </c>
      <c r="P161" s="5" t="s">
        <v>7</v>
      </c>
      <c r="Q161" s="5" t="s">
        <v>8</v>
      </c>
      <c r="R161" s="6">
        <v>41621</v>
      </c>
    </row>
    <row r="162" spans="1:18" x14ac:dyDescent="0.25">
      <c r="A162" s="1" t="s">
        <v>380</v>
      </c>
      <c r="B162" s="1" t="s">
        <v>381</v>
      </c>
      <c r="C162" s="1" t="s">
        <v>101</v>
      </c>
      <c r="D162" s="1" t="s">
        <v>56</v>
      </c>
      <c r="E162" s="1" t="s">
        <v>22</v>
      </c>
      <c r="F162" s="1" t="s">
        <v>13</v>
      </c>
      <c r="G162" s="1" t="s">
        <v>14</v>
      </c>
      <c r="H162" s="1">
        <v>34</v>
      </c>
      <c r="I162" s="2">
        <v>43055</v>
      </c>
      <c r="J162" s="3">
        <v>110054</v>
      </c>
      <c r="K162" s="3">
        <f t="shared" si="6"/>
        <v>331.743877110038</v>
      </c>
      <c r="L162" s="3">
        <f t="shared" si="7"/>
        <v>1</v>
      </c>
      <c r="M162" s="3"/>
      <c r="N162" s="3">
        <f t="shared" si="8"/>
        <v>47.922037793206492</v>
      </c>
      <c r="O162" s="4">
        <v>0.15</v>
      </c>
      <c r="P162" s="1" t="s">
        <v>7</v>
      </c>
      <c r="Q162" s="1" t="s">
        <v>43</v>
      </c>
      <c r="R162" s="2" t="s">
        <v>17</v>
      </c>
    </row>
    <row r="163" spans="1:18" x14ac:dyDescent="0.25">
      <c r="A163" s="5" t="s">
        <v>382</v>
      </c>
      <c r="B163" s="5" t="s">
        <v>383</v>
      </c>
      <c r="C163" s="5" t="s">
        <v>96</v>
      </c>
      <c r="D163" s="5" t="s">
        <v>56</v>
      </c>
      <c r="E163" s="5" t="s">
        <v>4</v>
      </c>
      <c r="F163" s="5" t="s">
        <v>5</v>
      </c>
      <c r="G163" s="5" t="s">
        <v>6</v>
      </c>
      <c r="H163" s="5">
        <v>27</v>
      </c>
      <c r="I163" s="6">
        <v>44224</v>
      </c>
      <c r="J163" s="7">
        <v>95786</v>
      </c>
      <c r="K163" s="7">
        <f t="shared" si="6"/>
        <v>309.49313401107946</v>
      </c>
      <c r="L163" s="7">
        <f t="shared" si="7"/>
        <v>1</v>
      </c>
      <c r="M163" s="7"/>
      <c r="N163" s="7">
        <f t="shared" si="8"/>
        <v>45.754520938365161</v>
      </c>
      <c r="O163" s="8">
        <v>0</v>
      </c>
      <c r="P163" s="5" t="s">
        <v>7</v>
      </c>
      <c r="Q163" s="5" t="s">
        <v>24</v>
      </c>
      <c r="R163" s="6" t="s">
        <v>17</v>
      </c>
    </row>
    <row r="164" spans="1:18" x14ac:dyDescent="0.25">
      <c r="A164" s="1" t="s">
        <v>384</v>
      </c>
      <c r="B164" s="1" t="s">
        <v>385</v>
      </c>
      <c r="C164" s="1" t="s">
        <v>30</v>
      </c>
      <c r="D164" s="1" t="s">
        <v>35</v>
      </c>
      <c r="E164" s="1" t="s">
        <v>22</v>
      </c>
      <c r="F164" s="1" t="s">
        <v>13</v>
      </c>
      <c r="G164" s="1" t="s">
        <v>72</v>
      </c>
      <c r="H164" s="1">
        <v>61</v>
      </c>
      <c r="I164" s="2">
        <v>42858</v>
      </c>
      <c r="J164" s="3">
        <v>90855</v>
      </c>
      <c r="K164" s="3">
        <f t="shared" si="6"/>
        <v>301.42163160596158</v>
      </c>
      <c r="L164" s="3">
        <f t="shared" si="7"/>
        <v>1</v>
      </c>
      <c r="M164" s="3"/>
      <c r="N164" s="3">
        <f t="shared" si="8"/>
        <v>44.955511587408544</v>
      </c>
      <c r="O164" s="4">
        <v>0</v>
      </c>
      <c r="P164" s="1" t="s">
        <v>80</v>
      </c>
      <c r="Q164" s="1" t="s">
        <v>205</v>
      </c>
      <c r="R164" s="2" t="s">
        <v>17</v>
      </c>
    </row>
    <row r="165" spans="1:18" x14ac:dyDescent="0.25">
      <c r="A165" s="5" t="s">
        <v>386</v>
      </c>
      <c r="B165" s="5" t="s">
        <v>387</v>
      </c>
      <c r="C165" s="5" t="s">
        <v>118</v>
      </c>
      <c r="D165" s="5" t="s">
        <v>3</v>
      </c>
      <c r="E165" s="5" t="s">
        <v>12</v>
      </c>
      <c r="F165" s="5" t="s">
        <v>13</v>
      </c>
      <c r="G165" s="5" t="s">
        <v>72</v>
      </c>
      <c r="H165" s="5">
        <v>47</v>
      </c>
      <c r="I165" s="6">
        <v>36233</v>
      </c>
      <c r="J165" s="7">
        <v>92897</v>
      </c>
      <c r="K165" s="7">
        <f t="shared" si="6"/>
        <v>304.79009170246991</v>
      </c>
      <c r="L165" s="7">
        <f t="shared" si="7"/>
        <v>1</v>
      </c>
      <c r="M165" s="7"/>
      <c r="N165" s="7">
        <f t="shared" si="8"/>
        <v>45.289816708543327</v>
      </c>
      <c r="O165" s="8">
        <v>0</v>
      </c>
      <c r="P165" s="5" t="s">
        <v>80</v>
      </c>
      <c r="Q165" s="5" t="s">
        <v>205</v>
      </c>
      <c r="R165" s="6" t="s">
        <v>17</v>
      </c>
    </row>
    <row r="166" spans="1:18" x14ac:dyDescent="0.25">
      <c r="A166" s="1" t="s">
        <v>388</v>
      </c>
      <c r="B166" s="1" t="s">
        <v>389</v>
      </c>
      <c r="C166" s="1" t="s">
        <v>66</v>
      </c>
      <c r="D166" s="1" t="s">
        <v>67</v>
      </c>
      <c r="E166" s="1" t="s">
        <v>22</v>
      </c>
      <c r="F166" s="1" t="s">
        <v>13</v>
      </c>
      <c r="G166" s="1" t="s">
        <v>14</v>
      </c>
      <c r="H166" s="1">
        <v>40</v>
      </c>
      <c r="I166" s="2">
        <v>39872</v>
      </c>
      <c r="J166" s="3">
        <v>242919</v>
      </c>
      <c r="K166" s="3">
        <f t="shared" si="6"/>
        <v>492.86813652335042</v>
      </c>
      <c r="L166" s="3">
        <f t="shared" si="7"/>
        <v>1</v>
      </c>
      <c r="M166" s="3"/>
      <c r="N166" s="3">
        <f t="shared" si="8"/>
        <v>62.395580308269487</v>
      </c>
      <c r="O166" s="4">
        <v>0.31</v>
      </c>
      <c r="P166" s="1" t="s">
        <v>15</v>
      </c>
      <c r="Q166" s="1" t="s">
        <v>16</v>
      </c>
      <c r="R166" s="2" t="s">
        <v>17</v>
      </c>
    </row>
    <row r="167" spans="1:18" x14ac:dyDescent="0.25">
      <c r="A167" s="5" t="s">
        <v>390</v>
      </c>
      <c r="B167" s="5" t="s">
        <v>391</v>
      </c>
      <c r="C167" s="5" t="s">
        <v>20</v>
      </c>
      <c r="D167" s="5" t="s">
        <v>56</v>
      </c>
      <c r="E167" s="5" t="s">
        <v>22</v>
      </c>
      <c r="F167" s="5" t="s">
        <v>13</v>
      </c>
      <c r="G167" s="5" t="s">
        <v>23</v>
      </c>
      <c r="H167" s="5">
        <v>30</v>
      </c>
      <c r="I167" s="6">
        <v>43240</v>
      </c>
      <c r="J167" s="7">
        <v>184368</v>
      </c>
      <c r="K167" s="7">
        <f t="shared" si="6"/>
        <v>429.38094974043736</v>
      </c>
      <c r="L167" s="7">
        <f t="shared" si="7"/>
        <v>1</v>
      </c>
      <c r="M167" s="7"/>
      <c r="N167" s="7">
        <f t="shared" si="8"/>
        <v>56.9152325726619</v>
      </c>
      <c r="O167" s="8">
        <v>0.28999999999999998</v>
      </c>
      <c r="P167" s="5" t="s">
        <v>7</v>
      </c>
      <c r="Q167" s="5" t="s">
        <v>47</v>
      </c>
      <c r="R167" s="6" t="s">
        <v>17</v>
      </c>
    </row>
    <row r="168" spans="1:18" x14ac:dyDescent="0.25">
      <c r="A168" s="1" t="s">
        <v>392</v>
      </c>
      <c r="B168" s="1" t="s">
        <v>393</v>
      </c>
      <c r="C168" s="1" t="s">
        <v>2</v>
      </c>
      <c r="D168" s="1" t="s">
        <v>21</v>
      </c>
      <c r="E168" s="1" t="s">
        <v>36</v>
      </c>
      <c r="F168" s="1" t="s">
        <v>13</v>
      </c>
      <c r="G168" s="1" t="s">
        <v>72</v>
      </c>
      <c r="H168" s="1">
        <v>45</v>
      </c>
      <c r="I168" s="2">
        <v>44554</v>
      </c>
      <c r="J168" s="3">
        <v>144754</v>
      </c>
      <c r="K168" s="3">
        <f t="shared" si="6"/>
        <v>380.46550434960591</v>
      </c>
      <c r="L168" s="3">
        <f t="shared" si="7"/>
        <v>1</v>
      </c>
      <c r="M168" s="3"/>
      <c r="N168" s="3">
        <f t="shared" si="8"/>
        <v>52.506151962378986</v>
      </c>
      <c r="O168" s="4">
        <v>0.15</v>
      </c>
      <c r="P168" s="1" t="s">
        <v>7</v>
      </c>
      <c r="Q168" s="1" t="s">
        <v>31</v>
      </c>
      <c r="R168" s="2" t="s">
        <v>17</v>
      </c>
    </row>
    <row r="169" spans="1:18" x14ac:dyDescent="0.25">
      <c r="A169" s="5" t="s">
        <v>394</v>
      </c>
      <c r="B169" s="5" t="s">
        <v>395</v>
      </c>
      <c r="C169" s="5" t="s">
        <v>281</v>
      </c>
      <c r="D169" s="5" t="s">
        <v>35</v>
      </c>
      <c r="E169" s="5" t="s">
        <v>4</v>
      </c>
      <c r="F169" s="5" t="s">
        <v>5</v>
      </c>
      <c r="G169" s="5" t="s">
        <v>23</v>
      </c>
      <c r="H169" s="5">
        <v>30</v>
      </c>
      <c r="I169" s="6">
        <v>42722</v>
      </c>
      <c r="J169" s="7">
        <v>89458</v>
      </c>
      <c r="K169" s="7">
        <f t="shared" si="6"/>
        <v>299.09530253750228</v>
      </c>
      <c r="L169" s="7">
        <f t="shared" si="7"/>
        <v>1</v>
      </c>
      <c r="M169" s="7"/>
      <c r="N169" s="7">
        <f t="shared" si="8"/>
        <v>44.723906221640092</v>
      </c>
      <c r="O169" s="8">
        <v>0</v>
      </c>
      <c r="P169" s="5" t="s">
        <v>7</v>
      </c>
      <c r="Q169" s="5" t="s">
        <v>47</v>
      </c>
      <c r="R169" s="6" t="s">
        <v>17</v>
      </c>
    </row>
    <row r="170" spans="1:18" x14ac:dyDescent="0.25">
      <c r="A170" s="1" t="s">
        <v>396</v>
      </c>
      <c r="B170" s="1" t="s">
        <v>397</v>
      </c>
      <c r="C170" s="1" t="s">
        <v>66</v>
      </c>
      <c r="D170" s="1" t="s">
        <v>46</v>
      </c>
      <c r="E170" s="1" t="s">
        <v>36</v>
      </c>
      <c r="F170" s="1" t="s">
        <v>5</v>
      </c>
      <c r="G170" s="1" t="s">
        <v>14</v>
      </c>
      <c r="H170" s="1">
        <v>56</v>
      </c>
      <c r="I170" s="2">
        <v>41714</v>
      </c>
      <c r="J170" s="3">
        <v>190815</v>
      </c>
      <c r="K170" s="3">
        <f t="shared" si="6"/>
        <v>436.82376308987585</v>
      </c>
      <c r="L170" s="3">
        <f t="shared" si="7"/>
        <v>1</v>
      </c>
      <c r="M170" s="3"/>
      <c r="N170" s="3">
        <f t="shared" si="8"/>
        <v>57.571052680821289</v>
      </c>
      <c r="O170" s="4">
        <v>0.4</v>
      </c>
      <c r="P170" s="1" t="s">
        <v>7</v>
      </c>
      <c r="Q170" s="1" t="s">
        <v>47</v>
      </c>
      <c r="R170" s="2" t="s">
        <v>17</v>
      </c>
    </row>
    <row r="171" spans="1:18" x14ac:dyDescent="0.25">
      <c r="A171" s="5" t="s">
        <v>398</v>
      </c>
      <c r="B171" s="5" t="s">
        <v>187</v>
      </c>
      <c r="C171" s="5" t="s">
        <v>2</v>
      </c>
      <c r="D171" s="5" t="s">
        <v>35</v>
      </c>
      <c r="E171" s="5" t="s">
        <v>4</v>
      </c>
      <c r="F171" s="5" t="s">
        <v>5</v>
      </c>
      <c r="G171" s="5" t="s">
        <v>23</v>
      </c>
      <c r="H171" s="5">
        <v>62</v>
      </c>
      <c r="I171" s="6">
        <v>36374</v>
      </c>
      <c r="J171" s="7">
        <v>137995</v>
      </c>
      <c r="K171" s="7">
        <f t="shared" si="6"/>
        <v>371.47678258539929</v>
      </c>
      <c r="L171" s="7">
        <f t="shared" si="7"/>
        <v>1</v>
      </c>
      <c r="M171" s="7"/>
      <c r="N171" s="7">
        <f t="shared" si="8"/>
        <v>51.675868403869941</v>
      </c>
      <c r="O171" s="8">
        <v>0.14000000000000001</v>
      </c>
      <c r="P171" s="5" t="s">
        <v>7</v>
      </c>
      <c r="Q171" s="5" t="s">
        <v>47</v>
      </c>
      <c r="R171" s="6" t="s">
        <v>17</v>
      </c>
    </row>
    <row r="172" spans="1:18" x14ac:dyDescent="0.25">
      <c r="A172" s="1" t="s">
        <v>399</v>
      </c>
      <c r="B172" s="1" t="s">
        <v>400</v>
      </c>
      <c r="C172" s="1" t="s">
        <v>130</v>
      </c>
      <c r="D172" s="1" t="s">
        <v>52</v>
      </c>
      <c r="E172" s="1" t="s">
        <v>12</v>
      </c>
      <c r="F172" s="1" t="s">
        <v>5</v>
      </c>
      <c r="G172" s="1" t="s">
        <v>72</v>
      </c>
      <c r="H172" s="1">
        <v>45</v>
      </c>
      <c r="I172" s="2">
        <v>39437</v>
      </c>
      <c r="J172" s="3">
        <v>93840</v>
      </c>
      <c r="K172" s="3">
        <f t="shared" si="6"/>
        <v>306.33315197673267</v>
      </c>
      <c r="L172" s="3">
        <f t="shared" si="7"/>
        <v>1</v>
      </c>
      <c r="M172" s="3"/>
      <c r="N172" s="3">
        <f t="shared" si="8"/>
        <v>45.442547136196815</v>
      </c>
      <c r="O172" s="4">
        <v>0</v>
      </c>
      <c r="P172" s="1" t="s">
        <v>80</v>
      </c>
      <c r="Q172" s="1" t="s">
        <v>81</v>
      </c>
      <c r="R172" s="2" t="s">
        <v>17</v>
      </c>
    </row>
    <row r="173" spans="1:18" x14ac:dyDescent="0.25">
      <c r="A173" s="5" t="s">
        <v>401</v>
      </c>
      <c r="B173" s="5" t="s">
        <v>402</v>
      </c>
      <c r="C173" s="5" t="s">
        <v>11</v>
      </c>
      <c r="D173" s="5" t="s">
        <v>3</v>
      </c>
      <c r="E173" s="5" t="s">
        <v>4</v>
      </c>
      <c r="F173" s="5" t="s">
        <v>13</v>
      </c>
      <c r="G173" s="5" t="s">
        <v>14</v>
      </c>
      <c r="H173" s="5">
        <v>46</v>
      </c>
      <c r="I173" s="6">
        <v>44495</v>
      </c>
      <c r="J173" s="7">
        <v>94790</v>
      </c>
      <c r="K173" s="7">
        <f t="shared" si="6"/>
        <v>307.87984669347878</v>
      </c>
      <c r="L173" s="7">
        <f t="shared" si="7"/>
        <v>1</v>
      </c>
      <c r="M173" s="7"/>
      <c r="N173" s="7">
        <f t="shared" si="8"/>
        <v>45.595380161907066</v>
      </c>
      <c r="O173" s="8">
        <v>0</v>
      </c>
      <c r="P173" s="5" t="s">
        <v>15</v>
      </c>
      <c r="Q173" s="5" t="s">
        <v>16</v>
      </c>
      <c r="R173" s="6" t="s">
        <v>17</v>
      </c>
    </row>
    <row r="174" spans="1:18" x14ac:dyDescent="0.25">
      <c r="A174" s="1" t="s">
        <v>403</v>
      </c>
      <c r="B174" s="1" t="s">
        <v>404</v>
      </c>
      <c r="C174" s="1" t="s">
        <v>66</v>
      </c>
      <c r="D174" s="1" t="s">
        <v>52</v>
      </c>
      <c r="E174" s="1" t="s">
        <v>4</v>
      </c>
      <c r="F174" s="1" t="s">
        <v>13</v>
      </c>
      <c r="G174" s="1" t="s">
        <v>14</v>
      </c>
      <c r="H174" s="1">
        <v>48</v>
      </c>
      <c r="I174" s="2">
        <v>41706</v>
      </c>
      <c r="J174" s="3">
        <v>197367</v>
      </c>
      <c r="K174" s="3">
        <f t="shared" si="6"/>
        <v>444.2600589744705</v>
      </c>
      <c r="L174" s="3">
        <f t="shared" si="7"/>
        <v>1</v>
      </c>
      <c r="M174" s="3"/>
      <c r="N174" s="3">
        <f t="shared" si="8"/>
        <v>58.222588980676527</v>
      </c>
      <c r="O174" s="4">
        <v>0.39</v>
      </c>
      <c r="P174" s="1" t="s">
        <v>7</v>
      </c>
      <c r="Q174" s="1" t="s">
        <v>47</v>
      </c>
      <c r="R174" s="2" t="s">
        <v>17</v>
      </c>
    </row>
    <row r="175" spans="1:18" x14ac:dyDescent="0.25">
      <c r="A175" s="5" t="s">
        <v>405</v>
      </c>
      <c r="B175" s="5" t="s">
        <v>406</v>
      </c>
      <c r="C175" s="5" t="s">
        <v>20</v>
      </c>
      <c r="D175" s="5" t="s">
        <v>46</v>
      </c>
      <c r="E175" s="5" t="s">
        <v>12</v>
      </c>
      <c r="F175" s="5" t="s">
        <v>5</v>
      </c>
      <c r="G175" s="5" t="s">
        <v>72</v>
      </c>
      <c r="H175" s="5">
        <v>27</v>
      </c>
      <c r="I175" s="6">
        <v>43276</v>
      </c>
      <c r="J175" s="7">
        <v>174097</v>
      </c>
      <c r="K175" s="7">
        <f t="shared" si="6"/>
        <v>417.24932594313441</v>
      </c>
      <c r="L175" s="7">
        <f t="shared" si="7"/>
        <v>1</v>
      </c>
      <c r="M175" s="7"/>
      <c r="N175" s="7">
        <f t="shared" si="8"/>
        <v>55.838073902578586</v>
      </c>
      <c r="O175" s="8">
        <v>0.21</v>
      </c>
      <c r="P175" s="5" t="s">
        <v>7</v>
      </c>
      <c r="Q175" s="5" t="s">
        <v>31</v>
      </c>
      <c r="R175" s="6" t="s">
        <v>17</v>
      </c>
    </row>
    <row r="176" spans="1:18" x14ac:dyDescent="0.25">
      <c r="A176" s="1" t="s">
        <v>407</v>
      </c>
      <c r="B176" s="1" t="s">
        <v>408</v>
      </c>
      <c r="C176" s="1" t="s">
        <v>39</v>
      </c>
      <c r="D176" s="1" t="s">
        <v>3</v>
      </c>
      <c r="E176" s="1" t="s">
        <v>22</v>
      </c>
      <c r="F176" s="1" t="s">
        <v>13</v>
      </c>
      <c r="G176" s="1" t="s">
        <v>72</v>
      </c>
      <c r="H176" s="1">
        <v>53</v>
      </c>
      <c r="I176" s="2">
        <v>39021</v>
      </c>
      <c r="J176" s="3">
        <v>120128</v>
      </c>
      <c r="K176" s="3">
        <f t="shared" si="6"/>
        <v>346.5948643589515</v>
      </c>
      <c r="L176" s="3">
        <f t="shared" si="7"/>
        <v>1</v>
      </c>
      <c r="M176" s="3"/>
      <c r="N176" s="3">
        <f t="shared" si="8"/>
        <v>49.341772762827624</v>
      </c>
      <c r="O176" s="4">
        <v>0.1</v>
      </c>
      <c r="P176" s="1" t="s">
        <v>7</v>
      </c>
      <c r="Q176" s="1" t="s">
        <v>47</v>
      </c>
      <c r="R176" s="2" t="s">
        <v>17</v>
      </c>
    </row>
    <row r="177" spans="1:18" x14ac:dyDescent="0.25">
      <c r="A177" s="5" t="s">
        <v>409</v>
      </c>
      <c r="B177" s="5" t="s">
        <v>410</v>
      </c>
      <c r="C177" s="5" t="s">
        <v>39</v>
      </c>
      <c r="D177" s="5" t="s">
        <v>67</v>
      </c>
      <c r="E177" s="5" t="s">
        <v>12</v>
      </c>
      <c r="F177" s="5" t="s">
        <v>5</v>
      </c>
      <c r="G177" s="5" t="s">
        <v>23</v>
      </c>
      <c r="H177" s="5">
        <v>59</v>
      </c>
      <c r="I177" s="6">
        <v>39197</v>
      </c>
      <c r="J177" s="7">
        <v>129708</v>
      </c>
      <c r="K177" s="7">
        <f t="shared" si="6"/>
        <v>360.14996876301404</v>
      </c>
      <c r="L177" s="7">
        <f t="shared" si="7"/>
        <v>1</v>
      </c>
      <c r="M177" s="7"/>
      <c r="N177" s="7">
        <f t="shared" si="8"/>
        <v>50.620013226219207</v>
      </c>
      <c r="O177" s="8">
        <v>0.05</v>
      </c>
      <c r="P177" s="5" t="s">
        <v>7</v>
      </c>
      <c r="Q177" s="5" t="s">
        <v>43</v>
      </c>
      <c r="R177" s="6" t="s">
        <v>17</v>
      </c>
    </row>
    <row r="178" spans="1:18" x14ac:dyDescent="0.25">
      <c r="A178" s="1" t="s">
        <v>411</v>
      </c>
      <c r="B178" s="1" t="s">
        <v>412</v>
      </c>
      <c r="C178" s="1" t="s">
        <v>39</v>
      </c>
      <c r="D178" s="1" t="s">
        <v>67</v>
      </c>
      <c r="E178" s="1" t="s">
        <v>4</v>
      </c>
      <c r="F178" s="1" t="s">
        <v>13</v>
      </c>
      <c r="G178" s="1" t="s">
        <v>14</v>
      </c>
      <c r="H178" s="1">
        <v>55</v>
      </c>
      <c r="I178" s="2">
        <v>34595</v>
      </c>
      <c r="J178" s="3">
        <v>102270</v>
      </c>
      <c r="K178" s="3">
        <f t="shared" si="6"/>
        <v>319.79681049066141</v>
      </c>
      <c r="L178" s="3">
        <f t="shared" si="7"/>
        <v>1</v>
      </c>
      <c r="M178" s="3"/>
      <c r="N178" s="3">
        <f t="shared" si="8"/>
        <v>46.76447739064723</v>
      </c>
      <c r="O178" s="4">
        <v>0.1</v>
      </c>
      <c r="P178" s="1" t="s">
        <v>7</v>
      </c>
      <c r="Q178" s="1" t="s">
        <v>24</v>
      </c>
      <c r="R178" s="2" t="s">
        <v>17</v>
      </c>
    </row>
    <row r="179" spans="1:18" x14ac:dyDescent="0.25">
      <c r="A179" s="5" t="s">
        <v>413</v>
      </c>
      <c r="B179" s="5" t="s">
        <v>414</v>
      </c>
      <c r="C179" s="5" t="s">
        <v>66</v>
      </c>
      <c r="D179" s="5" t="s">
        <v>21</v>
      </c>
      <c r="E179" s="5" t="s">
        <v>22</v>
      </c>
      <c r="F179" s="5" t="s">
        <v>5</v>
      </c>
      <c r="G179" s="5" t="s">
        <v>14</v>
      </c>
      <c r="H179" s="5">
        <v>43</v>
      </c>
      <c r="I179" s="6">
        <v>38564</v>
      </c>
      <c r="J179" s="7">
        <v>249686</v>
      </c>
      <c r="K179" s="7">
        <f t="shared" si="6"/>
        <v>499.68590134203305</v>
      </c>
      <c r="L179" s="7">
        <f t="shared" si="7"/>
        <v>1</v>
      </c>
      <c r="M179" s="7"/>
      <c r="N179" s="7">
        <f t="shared" si="8"/>
        <v>62.969667097661095</v>
      </c>
      <c r="O179" s="8">
        <v>0.31</v>
      </c>
      <c r="P179" s="5" t="s">
        <v>15</v>
      </c>
      <c r="Q179" s="5" t="s">
        <v>16</v>
      </c>
      <c r="R179" s="6" t="s">
        <v>17</v>
      </c>
    </row>
    <row r="180" spans="1:18" x14ac:dyDescent="0.25">
      <c r="A180" s="1" t="s">
        <v>415</v>
      </c>
      <c r="B180" s="1" t="s">
        <v>416</v>
      </c>
      <c r="C180" s="1" t="s">
        <v>42</v>
      </c>
      <c r="D180" s="1" t="s">
        <v>21</v>
      </c>
      <c r="E180" s="1" t="s">
        <v>12</v>
      </c>
      <c r="F180" s="1" t="s">
        <v>5</v>
      </c>
      <c r="G180" s="1" t="s">
        <v>14</v>
      </c>
      <c r="H180" s="1">
        <v>55</v>
      </c>
      <c r="I180" s="2">
        <v>37343</v>
      </c>
      <c r="J180" s="3">
        <v>50475</v>
      </c>
      <c r="K180" s="3">
        <f t="shared" si="6"/>
        <v>224.6664193866097</v>
      </c>
      <c r="L180" s="3">
        <f t="shared" si="7"/>
        <v>1</v>
      </c>
      <c r="M180" s="3"/>
      <c r="N180" s="3">
        <f t="shared" si="8"/>
        <v>36.956608494856773</v>
      </c>
      <c r="O180" s="4">
        <v>0</v>
      </c>
      <c r="P180" s="1" t="s">
        <v>7</v>
      </c>
      <c r="Q180" s="1" t="s">
        <v>75</v>
      </c>
      <c r="R180" s="2" t="s">
        <v>17</v>
      </c>
    </row>
    <row r="181" spans="1:18" x14ac:dyDescent="0.25">
      <c r="A181" s="5" t="s">
        <v>417</v>
      </c>
      <c r="B181" s="5" t="s">
        <v>418</v>
      </c>
      <c r="C181" s="5" t="s">
        <v>39</v>
      </c>
      <c r="D181" s="5" t="s">
        <v>67</v>
      </c>
      <c r="E181" s="5" t="s">
        <v>4</v>
      </c>
      <c r="F181" s="5" t="s">
        <v>13</v>
      </c>
      <c r="G181" s="5" t="s">
        <v>23</v>
      </c>
      <c r="H181" s="5">
        <v>51</v>
      </c>
      <c r="I181" s="6">
        <v>44014</v>
      </c>
      <c r="J181" s="7">
        <v>100099</v>
      </c>
      <c r="K181" s="7">
        <f t="shared" si="6"/>
        <v>316.38426003832745</v>
      </c>
      <c r="L181" s="7">
        <f t="shared" si="7"/>
        <v>1</v>
      </c>
      <c r="M181" s="7"/>
      <c r="N181" s="7">
        <f t="shared" si="8"/>
        <v>46.431200527366705</v>
      </c>
      <c r="O181" s="8">
        <v>0.08</v>
      </c>
      <c r="P181" s="5" t="s">
        <v>7</v>
      </c>
      <c r="Q181" s="5" t="s">
        <v>43</v>
      </c>
      <c r="R181" s="6" t="s">
        <v>17</v>
      </c>
    </row>
    <row r="182" spans="1:18" x14ac:dyDescent="0.25">
      <c r="A182" s="1" t="s">
        <v>419</v>
      </c>
      <c r="B182" s="1" t="s">
        <v>420</v>
      </c>
      <c r="C182" s="1" t="s">
        <v>106</v>
      </c>
      <c r="D182" s="1" t="s">
        <v>3</v>
      </c>
      <c r="E182" s="1" t="s">
        <v>12</v>
      </c>
      <c r="F182" s="1" t="s">
        <v>5</v>
      </c>
      <c r="G182" s="1" t="s">
        <v>23</v>
      </c>
      <c r="H182" s="1">
        <v>54</v>
      </c>
      <c r="I182" s="2">
        <v>42731</v>
      </c>
      <c r="J182" s="3">
        <v>41673</v>
      </c>
      <c r="K182" s="3">
        <f t="shared" si="6"/>
        <v>204.13965807750341</v>
      </c>
      <c r="L182" s="3">
        <f t="shared" si="7"/>
        <v>1</v>
      </c>
      <c r="M182" s="3"/>
      <c r="N182" s="3">
        <f t="shared" si="8"/>
        <v>34.669820143770828</v>
      </c>
      <c r="O182" s="4">
        <v>0</v>
      </c>
      <c r="P182" s="1" t="s">
        <v>7</v>
      </c>
      <c r="Q182" s="1" t="s">
        <v>43</v>
      </c>
      <c r="R182" s="2" t="s">
        <v>17</v>
      </c>
    </row>
    <row r="183" spans="1:18" x14ac:dyDescent="0.25">
      <c r="A183" s="5" t="s">
        <v>421</v>
      </c>
      <c r="B183" s="5" t="s">
        <v>422</v>
      </c>
      <c r="C183" s="5" t="s">
        <v>30</v>
      </c>
      <c r="D183" s="5" t="s">
        <v>67</v>
      </c>
      <c r="E183" s="5" t="s">
        <v>22</v>
      </c>
      <c r="F183" s="5" t="s">
        <v>5</v>
      </c>
      <c r="G183" s="5" t="s">
        <v>14</v>
      </c>
      <c r="H183" s="5">
        <v>47</v>
      </c>
      <c r="I183" s="6">
        <v>42928</v>
      </c>
      <c r="J183" s="7">
        <v>70996</v>
      </c>
      <c r="K183" s="7">
        <f t="shared" si="6"/>
        <v>266.45074591751472</v>
      </c>
      <c r="L183" s="7">
        <f t="shared" si="7"/>
        <v>1</v>
      </c>
      <c r="M183" s="7"/>
      <c r="N183" s="7">
        <f t="shared" si="8"/>
        <v>41.407399861268196</v>
      </c>
      <c r="O183" s="8">
        <v>0</v>
      </c>
      <c r="P183" s="5" t="s">
        <v>15</v>
      </c>
      <c r="Q183" s="5" t="s">
        <v>121</v>
      </c>
      <c r="R183" s="6" t="s">
        <v>17</v>
      </c>
    </row>
    <row r="184" spans="1:18" x14ac:dyDescent="0.25">
      <c r="A184" s="1" t="s">
        <v>423</v>
      </c>
      <c r="B184" s="1" t="s">
        <v>424</v>
      </c>
      <c r="C184" s="1" t="s">
        <v>42</v>
      </c>
      <c r="D184" s="1" t="s">
        <v>67</v>
      </c>
      <c r="E184" s="1" t="s">
        <v>36</v>
      </c>
      <c r="F184" s="1" t="s">
        <v>13</v>
      </c>
      <c r="G184" s="1" t="s">
        <v>23</v>
      </c>
      <c r="H184" s="1">
        <v>55</v>
      </c>
      <c r="I184" s="2">
        <v>38328</v>
      </c>
      <c r="J184" s="3">
        <v>40752</v>
      </c>
      <c r="K184" s="3">
        <f t="shared" si="6"/>
        <v>201.87124609512867</v>
      </c>
      <c r="L184" s="3">
        <f t="shared" si="7"/>
        <v>1</v>
      </c>
      <c r="M184" s="3"/>
      <c r="N184" s="3">
        <f t="shared" si="8"/>
        <v>34.412506719764629</v>
      </c>
      <c r="O184" s="4">
        <v>0</v>
      </c>
      <c r="P184" s="1" t="s">
        <v>7</v>
      </c>
      <c r="Q184" s="1" t="s">
        <v>31</v>
      </c>
      <c r="R184" s="2" t="s">
        <v>17</v>
      </c>
    </row>
    <row r="185" spans="1:18" x14ac:dyDescent="0.25">
      <c r="A185" s="5" t="s">
        <v>425</v>
      </c>
      <c r="B185" s="5" t="s">
        <v>426</v>
      </c>
      <c r="C185" s="5" t="s">
        <v>238</v>
      </c>
      <c r="D185" s="5" t="s">
        <v>3</v>
      </c>
      <c r="E185" s="5" t="s">
        <v>12</v>
      </c>
      <c r="F185" s="5" t="s">
        <v>5</v>
      </c>
      <c r="G185" s="5" t="s">
        <v>14</v>
      </c>
      <c r="H185" s="5">
        <v>50</v>
      </c>
      <c r="I185" s="6">
        <v>36914</v>
      </c>
      <c r="J185" s="7">
        <v>97537</v>
      </c>
      <c r="K185" s="7">
        <f t="shared" si="6"/>
        <v>312.30914171698527</v>
      </c>
      <c r="L185" s="7">
        <f t="shared" si="7"/>
        <v>1</v>
      </c>
      <c r="M185" s="7"/>
      <c r="N185" s="7">
        <f t="shared" si="8"/>
        <v>46.03164174585838</v>
      </c>
      <c r="O185" s="8">
        <v>0</v>
      </c>
      <c r="P185" s="5" t="s">
        <v>15</v>
      </c>
      <c r="Q185" s="5" t="s">
        <v>121</v>
      </c>
      <c r="R185" s="6" t="s">
        <v>17</v>
      </c>
    </row>
    <row r="186" spans="1:18" x14ac:dyDescent="0.25">
      <c r="A186" s="1" t="s">
        <v>427</v>
      </c>
      <c r="B186" s="1" t="s">
        <v>428</v>
      </c>
      <c r="C186" s="1" t="s">
        <v>429</v>
      </c>
      <c r="D186" s="1" t="s">
        <v>3</v>
      </c>
      <c r="E186" s="1" t="s">
        <v>4</v>
      </c>
      <c r="F186" s="1" t="s">
        <v>13</v>
      </c>
      <c r="G186" s="1" t="s">
        <v>14</v>
      </c>
      <c r="H186" s="1">
        <v>31</v>
      </c>
      <c r="I186" s="2">
        <v>44086</v>
      </c>
      <c r="J186" s="3">
        <v>96567</v>
      </c>
      <c r="K186" s="3">
        <f t="shared" si="6"/>
        <v>310.75231294392643</v>
      </c>
      <c r="L186" s="3">
        <f t="shared" si="7"/>
        <v>1</v>
      </c>
      <c r="M186" s="3"/>
      <c r="N186" s="3">
        <f t="shared" si="8"/>
        <v>45.878539053369494</v>
      </c>
      <c r="O186" s="4">
        <v>0</v>
      </c>
      <c r="P186" s="1" t="s">
        <v>15</v>
      </c>
      <c r="Q186" s="1" t="s">
        <v>61</v>
      </c>
      <c r="R186" s="2" t="s">
        <v>17</v>
      </c>
    </row>
    <row r="187" spans="1:18" x14ac:dyDescent="0.25">
      <c r="A187" s="5" t="s">
        <v>87</v>
      </c>
      <c r="B187" s="5" t="s">
        <v>430</v>
      </c>
      <c r="C187" s="5" t="s">
        <v>317</v>
      </c>
      <c r="D187" s="5" t="s">
        <v>3</v>
      </c>
      <c r="E187" s="5" t="s">
        <v>22</v>
      </c>
      <c r="F187" s="5" t="s">
        <v>13</v>
      </c>
      <c r="G187" s="5" t="s">
        <v>14</v>
      </c>
      <c r="H187" s="5">
        <v>47</v>
      </c>
      <c r="I187" s="6">
        <v>36229</v>
      </c>
      <c r="J187" s="7">
        <v>49404</v>
      </c>
      <c r="K187" s="7">
        <f t="shared" si="6"/>
        <v>222.27010595219502</v>
      </c>
      <c r="L187" s="7">
        <f t="shared" si="7"/>
        <v>1</v>
      </c>
      <c r="M187" s="7"/>
      <c r="N187" s="7">
        <f t="shared" si="8"/>
        <v>36.693350640446873</v>
      </c>
      <c r="O187" s="8">
        <v>0</v>
      </c>
      <c r="P187" s="5" t="s">
        <v>15</v>
      </c>
      <c r="Q187" s="5" t="s">
        <v>93</v>
      </c>
      <c r="R187" s="6" t="s">
        <v>17</v>
      </c>
    </row>
    <row r="188" spans="1:18" x14ac:dyDescent="0.25">
      <c r="A188" s="1" t="s">
        <v>431</v>
      </c>
      <c r="B188" s="1" t="s">
        <v>432</v>
      </c>
      <c r="C188" s="1" t="s">
        <v>429</v>
      </c>
      <c r="D188" s="1" t="s">
        <v>3</v>
      </c>
      <c r="E188" s="1" t="s">
        <v>4</v>
      </c>
      <c r="F188" s="1" t="s">
        <v>13</v>
      </c>
      <c r="G188" s="1" t="s">
        <v>72</v>
      </c>
      <c r="H188" s="1">
        <v>29</v>
      </c>
      <c r="I188" s="2">
        <v>43753</v>
      </c>
      <c r="J188" s="3">
        <v>66819</v>
      </c>
      <c r="K188" s="3">
        <f t="shared" si="6"/>
        <v>258.49371365663808</v>
      </c>
      <c r="L188" s="3">
        <f t="shared" si="7"/>
        <v>1</v>
      </c>
      <c r="M188" s="3"/>
      <c r="N188" s="3">
        <f t="shared" si="8"/>
        <v>40.578873880405183</v>
      </c>
      <c r="O188" s="4">
        <v>0</v>
      </c>
      <c r="P188" s="1" t="s">
        <v>80</v>
      </c>
      <c r="Q188" s="1" t="s">
        <v>86</v>
      </c>
      <c r="R188" s="2" t="s">
        <v>17</v>
      </c>
    </row>
    <row r="189" spans="1:18" x14ac:dyDescent="0.25">
      <c r="A189" s="5" t="s">
        <v>433</v>
      </c>
      <c r="B189" s="5" t="s">
        <v>434</v>
      </c>
      <c r="C189" s="5" t="s">
        <v>42</v>
      </c>
      <c r="D189" s="5" t="s">
        <v>67</v>
      </c>
      <c r="E189" s="5" t="s">
        <v>22</v>
      </c>
      <c r="F189" s="5" t="s">
        <v>13</v>
      </c>
      <c r="G189" s="5" t="s">
        <v>72</v>
      </c>
      <c r="H189" s="5">
        <v>38</v>
      </c>
      <c r="I189" s="6">
        <v>42492</v>
      </c>
      <c r="J189" s="7">
        <v>50784</v>
      </c>
      <c r="K189" s="7">
        <f t="shared" si="6"/>
        <v>225.35305633605239</v>
      </c>
      <c r="L189" s="7">
        <f t="shared" si="7"/>
        <v>1</v>
      </c>
      <c r="M189" s="7"/>
      <c r="N189" s="7">
        <f t="shared" si="8"/>
        <v>37.031869303677254</v>
      </c>
      <c r="O189" s="8">
        <v>0</v>
      </c>
      <c r="P189" s="5" t="s">
        <v>80</v>
      </c>
      <c r="Q189" s="5" t="s">
        <v>86</v>
      </c>
      <c r="R189" s="6" t="s">
        <v>17</v>
      </c>
    </row>
    <row r="190" spans="1:18" x14ac:dyDescent="0.25">
      <c r="A190" s="1" t="s">
        <v>435</v>
      </c>
      <c r="B190" s="1" t="s">
        <v>436</v>
      </c>
      <c r="C190" s="1" t="s">
        <v>2</v>
      </c>
      <c r="D190" s="1" t="s">
        <v>52</v>
      </c>
      <c r="E190" s="1" t="s">
        <v>4</v>
      </c>
      <c r="F190" s="1" t="s">
        <v>13</v>
      </c>
      <c r="G190" s="1" t="s">
        <v>72</v>
      </c>
      <c r="H190" s="1">
        <v>29</v>
      </c>
      <c r="I190" s="2">
        <v>43594</v>
      </c>
      <c r="J190" s="3">
        <v>125828</v>
      </c>
      <c r="K190" s="3">
        <f t="shared" si="6"/>
        <v>354.72242669445075</v>
      </c>
      <c r="L190" s="3">
        <f t="shared" si="7"/>
        <v>1</v>
      </c>
      <c r="M190" s="3"/>
      <c r="N190" s="3">
        <f t="shared" si="8"/>
        <v>50.110157129906334</v>
      </c>
      <c r="O190" s="4">
        <v>0.15</v>
      </c>
      <c r="P190" s="1" t="s">
        <v>80</v>
      </c>
      <c r="Q190" s="1" t="s">
        <v>205</v>
      </c>
      <c r="R190" s="2" t="s">
        <v>17</v>
      </c>
    </row>
    <row r="191" spans="1:18" x14ac:dyDescent="0.25">
      <c r="A191" s="5" t="s">
        <v>437</v>
      </c>
      <c r="B191" s="5" t="s">
        <v>438</v>
      </c>
      <c r="C191" s="5" t="s">
        <v>130</v>
      </c>
      <c r="D191" s="5" t="s">
        <v>52</v>
      </c>
      <c r="E191" s="5" t="s">
        <v>12</v>
      </c>
      <c r="F191" s="5" t="s">
        <v>13</v>
      </c>
      <c r="G191" s="5" t="s">
        <v>23</v>
      </c>
      <c r="H191" s="5">
        <v>33</v>
      </c>
      <c r="I191" s="6">
        <v>42951</v>
      </c>
      <c r="J191" s="7">
        <v>92610</v>
      </c>
      <c r="K191" s="7">
        <f t="shared" si="6"/>
        <v>304.31891166997821</v>
      </c>
      <c r="L191" s="7">
        <f t="shared" si="7"/>
        <v>1</v>
      </c>
      <c r="M191" s="7"/>
      <c r="N191" s="7">
        <f t="shared" si="8"/>
        <v>45.243128490669541</v>
      </c>
      <c r="O191" s="8">
        <v>0</v>
      </c>
      <c r="P191" s="5" t="s">
        <v>7</v>
      </c>
      <c r="Q191" s="5" t="s">
        <v>75</v>
      </c>
      <c r="R191" s="6" t="s">
        <v>17</v>
      </c>
    </row>
    <row r="192" spans="1:18" x14ac:dyDescent="0.25">
      <c r="A192" s="1" t="s">
        <v>439</v>
      </c>
      <c r="B192" s="1" t="s">
        <v>440</v>
      </c>
      <c r="C192" s="1" t="s">
        <v>2</v>
      </c>
      <c r="D192" s="1" t="s">
        <v>35</v>
      </c>
      <c r="E192" s="1" t="s">
        <v>22</v>
      </c>
      <c r="F192" s="1" t="s">
        <v>13</v>
      </c>
      <c r="G192" s="1" t="s">
        <v>23</v>
      </c>
      <c r="H192" s="1">
        <v>50</v>
      </c>
      <c r="I192" s="2">
        <v>37705</v>
      </c>
      <c r="J192" s="3">
        <v>123405</v>
      </c>
      <c r="K192" s="3">
        <f t="shared" si="6"/>
        <v>351.29047809469586</v>
      </c>
      <c r="L192" s="3">
        <f t="shared" si="7"/>
        <v>1</v>
      </c>
      <c r="M192" s="3"/>
      <c r="N192" s="3">
        <f t="shared" si="8"/>
        <v>49.786422323849834</v>
      </c>
      <c r="O192" s="4">
        <v>0.13</v>
      </c>
      <c r="P192" s="1" t="s">
        <v>7</v>
      </c>
      <c r="Q192" s="1" t="s">
        <v>75</v>
      </c>
      <c r="R192" s="2" t="s">
        <v>17</v>
      </c>
    </row>
    <row r="193" spans="1:18" x14ac:dyDescent="0.25">
      <c r="A193" s="5" t="s">
        <v>441</v>
      </c>
      <c r="B193" s="5" t="s">
        <v>442</v>
      </c>
      <c r="C193" s="5" t="s">
        <v>34</v>
      </c>
      <c r="D193" s="5" t="s">
        <v>35</v>
      </c>
      <c r="E193" s="5" t="s">
        <v>12</v>
      </c>
      <c r="F193" s="5" t="s">
        <v>5</v>
      </c>
      <c r="G193" s="5" t="s">
        <v>14</v>
      </c>
      <c r="H193" s="5">
        <v>46</v>
      </c>
      <c r="I193" s="6">
        <v>38066</v>
      </c>
      <c r="J193" s="7">
        <v>73004</v>
      </c>
      <c r="K193" s="7">
        <f t="shared" si="6"/>
        <v>270.19252395282888</v>
      </c>
      <c r="L193" s="7">
        <f t="shared" si="7"/>
        <v>1</v>
      </c>
      <c r="M193" s="7"/>
      <c r="N193" s="7">
        <f t="shared" si="8"/>
        <v>41.794155299495195</v>
      </c>
      <c r="O193" s="8">
        <v>0</v>
      </c>
      <c r="P193" s="5" t="s">
        <v>15</v>
      </c>
      <c r="Q193" s="5" t="s">
        <v>93</v>
      </c>
      <c r="R193" s="6" t="s">
        <v>17</v>
      </c>
    </row>
    <row r="194" spans="1:18" x14ac:dyDescent="0.25">
      <c r="A194" s="1" t="s">
        <v>443</v>
      </c>
      <c r="B194" s="1" t="s">
        <v>444</v>
      </c>
      <c r="C194" s="1" t="s">
        <v>101</v>
      </c>
      <c r="D194" s="1" t="s">
        <v>56</v>
      </c>
      <c r="E194" s="1" t="s">
        <v>36</v>
      </c>
      <c r="F194" s="1" t="s">
        <v>13</v>
      </c>
      <c r="G194" s="1" t="s">
        <v>14</v>
      </c>
      <c r="H194" s="1">
        <v>57</v>
      </c>
      <c r="I194" s="2">
        <v>36275</v>
      </c>
      <c r="J194" s="3">
        <v>95061</v>
      </c>
      <c r="K194" s="3">
        <f t="shared" ref="K194:K257" si="9">SQRT(J:J)</f>
        <v>308.31963933554414</v>
      </c>
      <c r="L194" s="3">
        <f t="shared" ref="L194:L257" si="10">NORMSDIST(J:J)</f>
        <v>1</v>
      </c>
      <c r="M194" s="3"/>
      <c r="N194" s="3">
        <f t="shared" ref="N194:N257" si="11">POWER(J:J,1/3)</f>
        <v>45.63879047696102</v>
      </c>
      <c r="O194" s="4">
        <v>0.1</v>
      </c>
      <c r="P194" s="1" t="s">
        <v>15</v>
      </c>
      <c r="Q194" s="1" t="s">
        <v>61</v>
      </c>
      <c r="R194" s="2" t="s">
        <v>17</v>
      </c>
    </row>
    <row r="195" spans="1:18" x14ac:dyDescent="0.25">
      <c r="A195" s="5" t="s">
        <v>445</v>
      </c>
      <c r="B195" s="5" t="s">
        <v>446</v>
      </c>
      <c r="C195" s="5" t="s">
        <v>20</v>
      </c>
      <c r="D195" s="5" t="s">
        <v>35</v>
      </c>
      <c r="E195" s="5" t="s">
        <v>36</v>
      </c>
      <c r="F195" s="5" t="s">
        <v>5</v>
      </c>
      <c r="G195" s="5" t="s">
        <v>72</v>
      </c>
      <c r="H195" s="5">
        <v>49</v>
      </c>
      <c r="I195" s="6">
        <v>35887</v>
      </c>
      <c r="J195" s="7">
        <v>160832</v>
      </c>
      <c r="K195" s="7">
        <f t="shared" si="9"/>
        <v>401.03865150381705</v>
      </c>
      <c r="L195" s="7">
        <f t="shared" si="10"/>
        <v>1</v>
      </c>
      <c r="M195" s="7"/>
      <c r="N195" s="7">
        <f t="shared" si="11"/>
        <v>54.382289505837001</v>
      </c>
      <c r="O195" s="8">
        <v>0.3</v>
      </c>
      <c r="P195" s="5" t="s">
        <v>7</v>
      </c>
      <c r="Q195" s="5" t="s">
        <v>31</v>
      </c>
      <c r="R195" s="6" t="s">
        <v>17</v>
      </c>
    </row>
    <row r="196" spans="1:18" x14ac:dyDescent="0.25">
      <c r="A196" s="1" t="s">
        <v>447</v>
      </c>
      <c r="B196" s="1" t="s">
        <v>448</v>
      </c>
      <c r="C196" s="1" t="s">
        <v>449</v>
      </c>
      <c r="D196" s="1" t="s">
        <v>3</v>
      </c>
      <c r="E196" s="1" t="s">
        <v>12</v>
      </c>
      <c r="F196" s="1" t="s">
        <v>13</v>
      </c>
      <c r="G196" s="1" t="s">
        <v>6</v>
      </c>
      <c r="H196" s="1">
        <v>54</v>
      </c>
      <c r="I196" s="2">
        <v>40540</v>
      </c>
      <c r="J196" s="3">
        <v>64417</v>
      </c>
      <c r="K196" s="3">
        <f t="shared" si="9"/>
        <v>253.80504329110562</v>
      </c>
      <c r="L196" s="3">
        <f t="shared" si="10"/>
        <v>1</v>
      </c>
      <c r="M196" s="3"/>
      <c r="N196" s="3">
        <f t="shared" si="11"/>
        <v>40.086686998394974</v>
      </c>
      <c r="O196" s="4">
        <v>0</v>
      </c>
      <c r="P196" s="1" t="s">
        <v>7</v>
      </c>
      <c r="Q196" s="1" t="s">
        <v>75</v>
      </c>
      <c r="R196" s="2" t="s">
        <v>17</v>
      </c>
    </row>
    <row r="197" spans="1:18" x14ac:dyDescent="0.25">
      <c r="A197" s="5" t="s">
        <v>450</v>
      </c>
      <c r="B197" s="5" t="s">
        <v>451</v>
      </c>
      <c r="C197" s="5" t="s">
        <v>39</v>
      </c>
      <c r="D197" s="5" t="s">
        <v>35</v>
      </c>
      <c r="E197" s="5" t="s">
        <v>36</v>
      </c>
      <c r="F197" s="5" t="s">
        <v>13</v>
      </c>
      <c r="G197" s="5" t="s">
        <v>14</v>
      </c>
      <c r="H197" s="5">
        <v>28</v>
      </c>
      <c r="I197" s="6">
        <v>44274</v>
      </c>
      <c r="J197" s="7">
        <v>127543</v>
      </c>
      <c r="K197" s="7">
        <f t="shared" si="9"/>
        <v>357.13162839490985</v>
      </c>
      <c r="L197" s="7">
        <f t="shared" si="10"/>
        <v>1</v>
      </c>
      <c r="M197" s="7"/>
      <c r="N197" s="7">
        <f t="shared" si="11"/>
        <v>50.336792982766632</v>
      </c>
      <c r="O197" s="8">
        <v>0.06</v>
      </c>
      <c r="P197" s="5" t="s">
        <v>15</v>
      </c>
      <c r="Q197" s="5" t="s">
        <v>61</v>
      </c>
      <c r="R197" s="6" t="s">
        <v>17</v>
      </c>
    </row>
    <row r="198" spans="1:18" x14ac:dyDescent="0.25">
      <c r="A198" s="1" t="s">
        <v>452</v>
      </c>
      <c r="B198" s="1" t="s">
        <v>453</v>
      </c>
      <c r="C198" s="1" t="s">
        <v>42</v>
      </c>
      <c r="D198" s="1" t="s">
        <v>67</v>
      </c>
      <c r="E198" s="1" t="s">
        <v>12</v>
      </c>
      <c r="F198" s="1" t="s">
        <v>13</v>
      </c>
      <c r="G198" s="1" t="s">
        <v>72</v>
      </c>
      <c r="H198" s="1">
        <v>30</v>
      </c>
      <c r="I198" s="2">
        <v>43272</v>
      </c>
      <c r="J198" s="3">
        <v>56154</v>
      </c>
      <c r="K198" s="3">
        <f t="shared" si="9"/>
        <v>236.96835231735059</v>
      </c>
      <c r="L198" s="3">
        <f t="shared" si="10"/>
        <v>1</v>
      </c>
      <c r="M198" s="3"/>
      <c r="N198" s="3">
        <f t="shared" si="11"/>
        <v>38.293661961618952</v>
      </c>
      <c r="O198" s="4">
        <v>0</v>
      </c>
      <c r="P198" s="1" t="s">
        <v>80</v>
      </c>
      <c r="Q198" s="1" t="s">
        <v>205</v>
      </c>
      <c r="R198" s="2" t="s">
        <v>17</v>
      </c>
    </row>
    <row r="199" spans="1:18" x14ac:dyDescent="0.25">
      <c r="A199" s="5" t="s">
        <v>454</v>
      </c>
      <c r="B199" s="5" t="s">
        <v>455</v>
      </c>
      <c r="C199" s="5" t="s">
        <v>66</v>
      </c>
      <c r="D199" s="5" t="s">
        <v>35</v>
      </c>
      <c r="E199" s="5" t="s">
        <v>12</v>
      </c>
      <c r="F199" s="5" t="s">
        <v>5</v>
      </c>
      <c r="G199" s="5" t="s">
        <v>14</v>
      </c>
      <c r="H199" s="5">
        <v>36</v>
      </c>
      <c r="I199" s="6">
        <v>41692</v>
      </c>
      <c r="J199" s="7">
        <v>218530</v>
      </c>
      <c r="K199" s="7">
        <f t="shared" si="9"/>
        <v>467.4719242906466</v>
      </c>
      <c r="L199" s="7">
        <f t="shared" si="10"/>
        <v>1</v>
      </c>
      <c r="M199" s="7"/>
      <c r="N199" s="7">
        <f t="shared" si="11"/>
        <v>60.233350541476625</v>
      </c>
      <c r="O199" s="8">
        <v>0.3</v>
      </c>
      <c r="P199" s="5" t="s">
        <v>15</v>
      </c>
      <c r="Q199" s="5" t="s">
        <v>61</v>
      </c>
      <c r="R199" s="6" t="s">
        <v>17</v>
      </c>
    </row>
    <row r="200" spans="1:18" x14ac:dyDescent="0.25">
      <c r="A200" s="1" t="s">
        <v>456</v>
      </c>
      <c r="B200" s="1" t="s">
        <v>457</v>
      </c>
      <c r="C200" s="1" t="s">
        <v>449</v>
      </c>
      <c r="D200" s="1" t="s">
        <v>3</v>
      </c>
      <c r="E200" s="1" t="s">
        <v>12</v>
      </c>
      <c r="F200" s="1" t="s">
        <v>5</v>
      </c>
      <c r="G200" s="1" t="s">
        <v>72</v>
      </c>
      <c r="H200" s="1">
        <v>36</v>
      </c>
      <c r="I200" s="2">
        <v>43818</v>
      </c>
      <c r="J200" s="3">
        <v>91954</v>
      </c>
      <c r="K200" s="3">
        <f t="shared" si="9"/>
        <v>303.23917952665681</v>
      </c>
      <c r="L200" s="3">
        <f t="shared" si="10"/>
        <v>1</v>
      </c>
      <c r="M200" s="3"/>
      <c r="N200" s="3">
        <f t="shared" si="11"/>
        <v>45.136049171344247</v>
      </c>
      <c r="O200" s="4">
        <v>0</v>
      </c>
      <c r="P200" s="1" t="s">
        <v>7</v>
      </c>
      <c r="Q200" s="1" t="s">
        <v>75</v>
      </c>
      <c r="R200" s="2" t="s">
        <v>17</v>
      </c>
    </row>
    <row r="201" spans="1:18" x14ac:dyDescent="0.25">
      <c r="A201" s="5" t="s">
        <v>458</v>
      </c>
      <c r="B201" s="5" t="s">
        <v>459</v>
      </c>
      <c r="C201" s="5" t="s">
        <v>66</v>
      </c>
      <c r="D201" s="5" t="s">
        <v>67</v>
      </c>
      <c r="E201" s="5" t="s">
        <v>36</v>
      </c>
      <c r="F201" s="5" t="s">
        <v>5</v>
      </c>
      <c r="G201" s="5" t="s">
        <v>6</v>
      </c>
      <c r="H201" s="5">
        <v>30</v>
      </c>
      <c r="I201" s="6">
        <v>42634</v>
      </c>
      <c r="J201" s="7">
        <v>221217</v>
      </c>
      <c r="K201" s="7">
        <f t="shared" si="9"/>
        <v>470.33711314332828</v>
      </c>
      <c r="L201" s="7">
        <f t="shared" si="10"/>
        <v>1</v>
      </c>
      <c r="M201" s="7"/>
      <c r="N201" s="7">
        <f t="shared" si="11"/>
        <v>60.479217869424119</v>
      </c>
      <c r="O201" s="8">
        <v>0.32</v>
      </c>
      <c r="P201" s="5" t="s">
        <v>7</v>
      </c>
      <c r="Q201" s="5" t="s">
        <v>75</v>
      </c>
      <c r="R201" s="6">
        <v>43003</v>
      </c>
    </row>
    <row r="202" spans="1:18" x14ac:dyDescent="0.25">
      <c r="A202" s="1" t="s">
        <v>460</v>
      </c>
      <c r="B202" s="1" t="s">
        <v>461</v>
      </c>
      <c r="C202" s="1" t="s">
        <v>286</v>
      </c>
      <c r="D202" s="1" t="s">
        <v>3</v>
      </c>
      <c r="E202" s="1" t="s">
        <v>12</v>
      </c>
      <c r="F202" s="1" t="s">
        <v>13</v>
      </c>
      <c r="G202" s="1" t="s">
        <v>72</v>
      </c>
      <c r="H202" s="1">
        <v>29</v>
      </c>
      <c r="I202" s="2">
        <v>42866</v>
      </c>
      <c r="J202" s="3">
        <v>87536</v>
      </c>
      <c r="K202" s="3">
        <f t="shared" si="9"/>
        <v>295.86483400363755</v>
      </c>
      <c r="L202" s="3">
        <f t="shared" si="10"/>
        <v>1</v>
      </c>
      <c r="M202" s="3"/>
      <c r="N202" s="3">
        <f t="shared" si="11"/>
        <v>44.401287736912046</v>
      </c>
      <c r="O202" s="4">
        <v>0</v>
      </c>
      <c r="P202" s="1" t="s">
        <v>7</v>
      </c>
      <c r="Q202" s="1" t="s">
        <v>8</v>
      </c>
      <c r="R202" s="2" t="s">
        <v>17</v>
      </c>
    </row>
    <row r="203" spans="1:18" x14ac:dyDescent="0.25">
      <c r="A203" s="5" t="s">
        <v>462</v>
      </c>
      <c r="B203" s="5" t="s">
        <v>463</v>
      </c>
      <c r="C203" s="5" t="s">
        <v>42</v>
      </c>
      <c r="D203" s="5" t="s">
        <v>35</v>
      </c>
      <c r="E203" s="5" t="s">
        <v>36</v>
      </c>
      <c r="F203" s="5" t="s">
        <v>5</v>
      </c>
      <c r="G203" s="5" t="s">
        <v>72</v>
      </c>
      <c r="H203" s="5">
        <v>47</v>
      </c>
      <c r="I203" s="6">
        <v>42164</v>
      </c>
      <c r="J203" s="7">
        <v>41429</v>
      </c>
      <c r="K203" s="7">
        <f t="shared" si="9"/>
        <v>203.54115063052976</v>
      </c>
      <c r="L203" s="7">
        <f t="shared" si="10"/>
        <v>1</v>
      </c>
      <c r="M203" s="7"/>
      <c r="N203" s="7">
        <f t="shared" si="11"/>
        <v>34.602022446295038</v>
      </c>
      <c r="O203" s="8">
        <v>0</v>
      </c>
      <c r="P203" s="5" t="s">
        <v>7</v>
      </c>
      <c r="Q203" s="5" t="s">
        <v>8</v>
      </c>
      <c r="R203" s="6" t="s">
        <v>17</v>
      </c>
    </row>
    <row r="204" spans="1:18" x14ac:dyDescent="0.25">
      <c r="A204" s="1" t="s">
        <v>464</v>
      </c>
      <c r="B204" s="1" t="s">
        <v>465</v>
      </c>
      <c r="C204" s="1" t="s">
        <v>66</v>
      </c>
      <c r="D204" s="1" t="s">
        <v>56</v>
      </c>
      <c r="E204" s="1" t="s">
        <v>12</v>
      </c>
      <c r="F204" s="1" t="s">
        <v>13</v>
      </c>
      <c r="G204" s="1" t="s">
        <v>14</v>
      </c>
      <c r="H204" s="1">
        <v>35</v>
      </c>
      <c r="I204" s="2">
        <v>40826</v>
      </c>
      <c r="J204" s="3">
        <v>245482</v>
      </c>
      <c r="K204" s="3">
        <f t="shared" si="9"/>
        <v>495.46140112020834</v>
      </c>
      <c r="L204" s="3">
        <f t="shared" si="10"/>
        <v>1</v>
      </c>
      <c r="M204" s="3"/>
      <c r="N204" s="3">
        <f t="shared" si="11"/>
        <v>62.614255005424383</v>
      </c>
      <c r="O204" s="4">
        <v>0.39</v>
      </c>
      <c r="P204" s="1" t="s">
        <v>7</v>
      </c>
      <c r="Q204" s="1" t="s">
        <v>8</v>
      </c>
      <c r="R204" s="2" t="s">
        <v>17</v>
      </c>
    </row>
    <row r="205" spans="1:18" x14ac:dyDescent="0.25">
      <c r="A205" s="5" t="s">
        <v>466</v>
      </c>
      <c r="B205" s="5" t="s">
        <v>467</v>
      </c>
      <c r="C205" s="5" t="s">
        <v>264</v>
      </c>
      <c r="D205" s="5" t="s">
        <v>56</v>
      </c>
      <c r="E205" s="5" t="s">
        <v>12</v>
      </c>
      <c r="F205" s="5" t="s">
        <v>5</v>
      </c>
      <c r="G205" s="5" t="s">
        <v>23</v>
      </c>
      <c r="H205" s="5">
        <v>25</v>
      </c>
      <c r="I205" s="6">
        <v>43850</v>
      </c>
      <c r="J205" s="7">
        <v>71359</v>
      </c>
      <c r="K205" s="7">
        <f t="shared" si="9"/>
        <v>267.13105397912835</v>
      </c>
      <c r="L205" s="7">
        <f t="shared" si="10"/>
        <v>1</v>
      </c>
      <c r="M205" s="7"/>
      <c r="N205" s="7">
        <f t="shared" si="11"/>
        <v>41.477851441682894</v>
      </c>
      <c r="O205" s="8">
        <v>0</v>
      </c>
      <c r="P205" s="5" t="s">
        <v>7</v>
      </c>
      <c r="Q205" s="5" t="s">
        <v>31</v>
      </c>
      <c r="R205" s="6" t="s">
        <v>17</v>
      </c>
    </row>
    <row r="206" spans="1:18" x14ac:dyDescent="0.25">
      <c r="A206" s="1" t="s">
        <v>468</v>
      </c>
      <c r="B206" s="1" t="s">
        <v>469</v>
      </c>
      <c r="C206" s="1" t="s">
        <v>20</v>
      </c>
      <c r="D206" s="1" t="s">
        <v>56</v>
      </c>
      <c r="E206" s="1" t="s">
        <v>22</v>
      </c>
      <c r="F206" s="1" t="s">
        <v>13</v>
      </c>
      <c r="G206" s="1" t="s">
        <v>14</v>
      </c>
      <c r="H206" s="1">
        <v>45</v>
      </c>
      <c r="I206" s="2">
        <v>41879</v>
      </c>
      <c r="J206" s="3">
        <v>183161</v>
      </c>
      <c r="K206" s="3">
        <f t="shared" si="9"/>
        <v>427.973129997667</v>
      </c>
      <c r="L206" s="3">
        <f t="shared" si="10"/>
        <v>1</v>
      </c>
      <c r="M206" s="3"/>
      <c r="N206" s="3">
        <f t="shared" si="11"/>
        <v>56.790758431642487</v>
      </c>
      <c r="O206" s="4">
        <v>0.22</v>
      </c>
      <c r="P206" s="1" t="s">
        <v>7</v>
      </c>
      <c r="Q206" s="1" t="s">
        <v>43</v>
      </c>
      <c r="R206" s="2" t="s">
        <v>17</v>
      </c>
    </row>
    <row r="207" spans="1:18" x14ac:dyDescent="0.25">
      <c r="A207" s="5" t="s">
        <v>470</v>
      </c>
      <c r="B207" s="5" t="s">
        <v>471</v>
      </c>
      <c r="C207" s="5" t="s">
        <v>472</v>
      </c>
      <c r="D207" s="5" t="s">
        <v>3</v>
      </c>
      <c r="E207" s="5" t="s">
        <v>36</v>
      </c>
      <c r="F207" s="5" t="s">
        <v>13</v>
      </c>
      <c r="G207" s="5" t="s">
        <v>23</v>
      </c>
      <c r="H207" s="5">
        <v>58</v>
      </c>
      <c r="I207" s="6">
        <v>34176</v>
      </c>
      <c r="J207" s="7">
        <v>69260</v>
      </c>
      <c r="K207" s="7">
        <f t="shared" si="9"/>
        <v>263.17294693794042</v>
      </c>
      <c r="L207" s="7">
        <f t="shared" si="10"/>
        <v>1</v>
      </c>
      <c r="M207" s="7"/>
      <c r="N207" s="7">
        <f t="shared" si="11"/>
        <v>41.067111977705267</v>
      </c>
      <c r="O207" s="8">
        <v>0</v>
      </c>
      <c r="P207" s="5" t="s">
        <v>7</v>
      </c>
      <c r="Q207" s="5" t="s">
        <v>31</v>
      </c>
      <c r="R207" s="6" t="s">
        <v>17</v>
      </c>
    </row>
    <row r="208" spans="1:18" x14ac:dyDescent="0.25">
      <c r="A208" s="1" t="s">
        <v>473</v>
      </c>
      <c r="B208" s="1" t="s">
        <v>474</v>
      </c>
      <c r="C208" s="1" t="s">
        <v>168</v>
      </c>
      <c r="D208" s="1" t="s">
        <v>56</v>
      </c>
      <c r="E208" s="1" t="s">
        <v>22</v>
      </c>
      <c r="F208" s="1" t="s">
        <v>13</v>
      </c>
      <c r="G208" s="1" t="s">
        <v>23</v>
      </c>
      <c r="H208" s="1">
        <v>51</v>
      </c>
      <c r="I208" s="2">
        <v>36442</v>
      </c>
      <c r="J208" s="3">
        <v>95639</v>
      </c>
      <c r="K208" s="3">
        <f t="shared" si="9"/>
        <v>309.25555775119062</v>
      </c>
      <c r="L208" s="3">
        <f t="shared" si="10"/>
        <v>1</v>
      </c>
      <c r="M208" s="3"/>
      <c r="N208" s="3">
        <f t="shared" si="11"/>
        <v>45.731102908579224</v>
      </c>
      <c r="O208" s="4">
        <v>0</v>
      </c>
      <c r="P208" s="1" t="s">
        <v>7</v>
      </c>
      <c r="Q208" s="1" t="s">
        <v>47</v>
      </c>
      <c r="R208" s="2" t="s">
        <v>17</v>
      </c>
    </row>
    <row r="209" spans="1:18" x14ac:dyDescent="0.25">
      <c r="A209" s="5" t="s">
        <v>475</v>
      </c>
      <c r="B209" s="5" t="s">
        <v>476</v>
      </c>
      <c r="C209" s="5" t="s">
        <v>39</v>
      </c>
      <c r="D209" s="5" t="s">
        <v>52</v>
      </c>
      <c r="E209" s="5" t="s">
        <v>4</v>
      </c>
      <c r="F209" s="5" t="s">
        <v>13</v>
      </c>
      <c r="G209" s="5" t="s">
        <v>14</v>
      </c>
      <c r="H209" s="5">
        <v>48</v>
      </c>
      <c r="I209" s="6">
        <v>38168</v>
      </c>
      <c r="J209" s="7">
        <v>120660</v>
      </c>
      <c r="K209" s="7">
        <f t="shared" si="9"/>
        <v>347.36148318430469</v>
      </c>
      <c r="L209" s="7">
        <f t="shared" si="10"/>
        <v>1</v>
      </c>
      <c r="M209" s="7"/>
      <c r="N209" s="7">
        <f t="shared" si="11"/>
        <v>49.41450398312513</v>
      </c>
      <c r="O209" s="8">
        <v>7.0000000000000007E-2</v>
      </c>
      <c r="P209" s="5" t="s">
        <v>15</v>
      </c>
      <c r="Q209" s="5" t="s">
        <v>121</v>
      </c>
      <c r="R209" s="6" t="s">
        <v>17</v>
      </c>
    </row>
    <row r="210" spans="1:18" x14ac:dyDescent="0.25">
      <c r="A210" s="1" t="s">
        <v>477</v>
      </c>
      <c r="B210" s="1" t="s">
        <v>478</v>
      </c>
      <c r="C210" s="1" t="s">
        <v>30</v>
      </c>
      <c r="D210" s="1" t="s">
        <v>35</v>
      </c>
      <c r="E210" s="1" t="s">
        <v>36</v>
      </c>
      <c r="F210" s="1" t="s">
        <v>13</v>
      </c>
      <c r="G210" s="1" t="s">
        <v>6</v>
      </c>
      <c r="H210" s="1">
        <v>36</v>
      </c>
      <c r="I210" s="2">
        <v>44556</v>
      </c>
      <c r="J210" s="3">
        <v>75119</v>
      </c>
      <c r="K210" s="3">
        <f t="shared" si="9"/>
        <v>274.07845592092787</v>
      </c>
      <c r="L210" s="3">
        <f t="shared" si="10"/>
        <v>1</v>
      </c>
      <c r="M210" s="3"/>
      <c r="N210" s="3">
        <f t="shared" si="11"/>
        <v>42.193925587339947</v>
      </c>
      <c r="O210" s="4">
        <v>0</v>
      </c>
      <c r="P210" s="1" t="s">
        <v>7</v>
      </c>
      <c r="Q210" s="1" t="s">
        <v>24</v>
      </c>
      <c r="R210" s="2" t="s">
        <v>17</v>
      </c>
    </row>
    <row r="211" spans="1:18" x14ac:dyDescent="0.25">
      <c r="A211" s="5" t="s">
        <v>479</v>
      </c>
      <c r="B211" s="5" t="s">
        <v>480</v>
      </c>
      <c r="C211" s="5" t="s">
        <v>66</v>
      </c>
      <c r="D211" s="5" t="s">
        <v>46</v>
      </c>
      <c r="E211" s="5" t="s">
        <v>4</v>
      </c>
      <c r="F211" s="5" t="s">
        <v>13</v>
      </c>
      <c r="G211" s="5" t="s">
        <v>14</v>
      </c>
      <c r="H211" s="5">
        <v>59</v>
      </c>
      <c r="I211" s="6">
        <v>40681</v>
      </c>
      <c r="J211" s="7">
        <v>192213</v>
      </c>
      <c r="K211" s="7">
        <f t="shared" si="9"/>
        <v>438.4210305174696</v>
      </c>
      <c r="L211" s="7">
        <f t="shared" si="10"/>
        <v>1</v>
      </c>
      <c r="M211" s="7"/>
      <c r="N211" s="7">
        <f t="shared" si="11"/>
        <v>57.711308203181623</v>
      </c>
      <c r="O211" s="8">
        <v>0.4</v>
      </c>
      <c r="P211" s="5" t="s">
        <v>7</v>
      </c>
      <c r="Q211" s="5" t="s">
        <v>24</v>
      </c>
      <c r="R211" s="6" t="s">
        <v>17</v>
      </c>
    </row>
    <row r="212" spans="1:18" x14ac:dyDescent="0.25">
      <c r="A212" s="1" t="s">
        <v>481</v>
      </c>
      <c r="B212" s="1" t="s">
        <v>482</v>
      </c>
      <c r="C212" s="1" t="s">
        <v>34</v>
      </c>
      <c r="D212" s="1" t="s">
        <v>35</v>
      </c>
      <c r="E212" s="1" t="s">
        <v>22</v>
      </c>
      <c r="F212" s="1" t="s">
        <v>5</v>
      </c>
      <c r="G212" s="1" t="s">
        <v>72</v>
      </c>
      <c r="H212" s="1">
        <v>45</v>
      </c>
      <c r="I212" s="2">
        <v>41769</v>
      </c>
      <c r="J212" s="3">
        <v>65047</v>
      </c>
      <c r="K212" s="3">
        <f t="shared" si="9"/>
        <v>255.04313360684699</v>
      </c>
      <c r="L212" s="3">
        <f t="shared" si="10"/>
        <v>1</v>
      </c>
      <c r="M212" s="3"/>
      <c r="N212" s="3">
        <f t="shared" si="11"/>
        <v>40.21694623108727</v>
      </c>
      <c r="O212" s="4">
        <v>0</v>
      </c>
      <c r="P212" s="1" t="s">
        <v>80</v>
      </c>
      <c r="Q212" s="1" t="s">
        <v>205</v>
      </c>
      <c r="R212" s="2" t="s">
        <v>17</v>
      </c>
    </row>
    <row r="213" spans="1:18" x14ac:dyDescent="0.25">
      <c r="A213" s="5" t="s">
        <v>483</v>
      </c>
      <c r="B213" s="5" t="s">
        <v>484</v>
      </c>
      <c r="C213" s="5" t="s">
        <v>2</v>
      </c>
      <c r="D213" s="5" t="s">
        <v>35</v>
      </c>
      <c r="E213" s="5" t="s">
        <v>12</v>
      </c>
      <c r="F213" s="5" t="s">
        <v>13</v>
      </c>
      <c r="G213" s="5" t="s">
        <v>23</v>
      </c>
      <c r="H213" s="5">
        <v>29</v>
      </c>
      <c r="I213" s="6">
        <v>42810</v>
      </c>
      <c r="J213" s="7">
        <v>151413</v>
      </c>
      <c r="K213" s="7">
        <f t="shared" si="9"/>
        <v>389.11823395980815</v>
      </c>
      <c r="L213" s="7">
        <f t="shared" si="10"/>
        <v>1</v>
      </c>
      <c r="M213" s="7"/>
      <c r="N213" s="7">
        <f t="shared" si="11"/>
        <v>53.299244709555019</v>
      </c>
      <c r="O213" s="8">
        <v>0.15</v>
      </c>
      <c r="P213" s="5" t="s">
        <v>7</v>
      </c>
      <c r="Q213" s="5" t="s">
        <v>8</v>
      </c>
      <c r="R213" s="6" t="s">
        <v>17</v>
      </c>
    </row>
    <row r="214" spans="1:18" x14ac:dyDescent="0.25">
      <c r="A214" s="1" t="s">
        <v>485</v>
      </c>
      <c r="B214" s="1" t="s">
        <v>486</v>
      </c>
      <c r="C214" s="1" t="s">
        <v>30</v>
      </c>
      <c r="D214" s="1" t="s">
        <v>46</v>
      </c>
      <c r="E214" s="1" t="s">
        <v>22</v>
      </c>
      <c r="F214" s="1" t="s">
        <v>13</v>
      </c>
      <c r="G214" s="1" t="s">
        <v>23</v>
      </c>
      <c r="H214" s="1">
        <v>62</v>
      </c>
      <c r="I214" s="2">
        <v>37733</v>
      </c>
      <c r="J214" s="3">
        <v>76906</v>
      </c>
      <c r="K214" s="3">
        <f t="shared" si="9"/>
        <v>277.31931054291908</v>
      </c>
      <c r="L214" s="3">
        <f t="shared" si="10"/>
        <v>1</v>
      </c>
      <c r="M214" s="3"/>
      <c r="N214" s="3">
        <f t="shared" si="11"/>
        <v>42.525889646641168</v>
      </c>
      <c r="O214" s="4">
        <v>0</v>
      </c>
      <c r="P214" s="1" t="s">
        <v>7</v>
      </c>
      <c r="Q214" s="1" t="s">
        <v>8</v>
      </c>
      <c r="R214" s="2" t="s">
        <v>17</v>
      </c>
    </row>
    <row r="215" spans="1:18" x14ac:dyDescent="0.25">
      <c r="A215" s="5" t="s">
        <v>487</v>
      </c>
      <c r="B215" s="5" t="s">
        <v>488</v>
      </c>
      <c r="C215" s="5" t="s">
        <v>39</v>
      </c>
      <c r="D215" s="5" t="s">
        <v>3</v>
      </c>
      <c r="E215" s="5" t="s">
        <v>36</v>
      </c>
      <c r="F215" s="5" t="s">
        <v>13</v>
      </c>
      <c r="G215" s="5" t="s">
        <v>14</v>
      </c>
      <c r="H215" s="5">
        <v>51</v>
      </c>
      <c r="I215" s="6">
        <v>34388</v>
      </c>
      <c r="J215" s="7">
        <v>122802</v>
      </c>
      <c r="K215" s="7">
        <f t="shared" si="9"/>
        <v>350.43116299781332</v>
      </c>
      <c r="L215" s="7">
        <f t="shared" si="10"/>
        <v>1</v>
      </c>
      <c r="M215" s="7"/>
      <c r="N215" s="7">
        <f t="shared" si="11"/>
        <v>49.705198592005218</v>
      </c>
      <c r="O215" s="8">
        <v>0.05</v>
      </c>
      <c r="P215" s="5" t="s">
        <v>15</v>
      </c>
      <c r="Q215" s="5" t="s">
        <v>61</v>
      </c>
      <c r="R215" s="6" t="s">
        <v>17</v>
      </c>
    </row>
    <row r="216" spans="1:18" x14ac:dyDescent="0.25">
      <c r="A216" s="1" t="s">
        <v>489</v>
      </c>
      <c r="B216" s="1" t="s">
        <v>490</v>
      </c>
      <c r="C216" s="1" t="s">
        <v>264</v>
      </c>
      <c r="D216" s="1" t="s">
        <v>56</v>
      </c>
      <c r="E216" s="1" t="s">
        <v>4</v>
      </c>
      <c r="F216" s="1" t="s">
        <v>13</v>
      </c>
      <c r="G216" s="1" t="s">
        <v>72</v>
      </c>
      <c r="H216" s="1">
        <v>47</v>
      </c>
      <c r="I216" s="2">
        <v>35990</v>
      </c>
      <c r="J216" s="3">
        <v>99091</v>
      </c>
      <c r="K216" s="3">
        <f t="shared" si="9"/>
        <v>314.78722972827217</v>
      </c>
      <c r="L216" s="3">
        <f t="shared" si="10"/>
        <v>1</v>
      </c>
      <c r="M216" s="3"/>
      <c r="N216" s="3">
        <f t="shared" si="11"/>
        <v>46.274819889706258</v>
      </c>
      <c r="O216" s="4">
        <v>0</v>
      </c>
      <c r="P216" s="1" t="s">
        <v>7</v>
      </c>
      <c r="Q216" s="1" t="s">
        <v>47</v>
      </c>
      <c r="R216" s="2" t="s">
        <v>17</v>
      </c>
    </row>
    <row r="217" spans="1:18" x14ac:dyDescent="0.25">
      <c r="A217" s="5" t="s">
        <v>491</v>
      </c>
      <c r="B217" s="5" t="s">
        <v>492</v>
      </c>
      <c r="C217" s="5" t="s">
        <v>55</v>
      </c>
      <c r="D217" s="5" t="s">
        <v>56</v>
      </c>
      <c r="E217" s="5" t="s">
        <v>12</v>
      </c>
      <c r="F217" s="5" t="s">
        <v>13</v>
      </c>
      <c r="G217" s="5" t="s">
        <v>72</v>
      </c>
      <c r="H217" s="5">
        <v>40</v>
      </c>
      <c r="I217" s="6">
        <v>39506</v>
      </c>
      <c r="J217" s="7">
        <v>113987</v>
      </c>
      <c r="K217" s="7">
        <f t="shared" si="9"/>
        <v>337.61960843529215</v>
      </c>
      <c r="L217" s="7">
        <f t="shared" si="10"/>
        <v>1</v>
      </c>
      <c r="M217" s="7"/>
      <c r="N217" s="7">
        <f t="shared" si="11"/>
        <v>48.486232674339838</v>
      </c>
      <c r="O217" s="8">
        <v>0</v>
      </c>
      <c r="P217" s="5" t="s">
        <v>80</v>
      </c>
      <c r="Q217" s="5" t="s">
        <v>81</v>
      </c>
      <c r="R217" s="6" t="s">
        <v>17</v>
      </c>
    </row>
    <row r="218" spans="1:18" x14ac:dyDescent="0.25">
      <c r="A218" s="1" t="s">
        <v>493</v>
      </c>
      <c r="B218" s="1" t="s">
        <v>494</v>
      </c>
      <c r="C218" s="1" t="s">
        <v>30</v>
      </c>
      <c r="D218" s="1" t="s">
        <v>21</v>
      </c>
      <c r="E218" s="1" t="s">
        <v>36</v>
      </c>
      <c r="F218" s="1" t="s">
        <v>5</v>
      </c>
      <c r="G218" s="1" t="s">
        <v>23</v>
      </c>
      <c r="H218" s="1">
        <v>28</v>
      </c>
      <c r="I218" s="2">
        <v>44078</v>
      </c>
      <c r="J218" s="3">
        <v>95045</v>
      </c>
      <c r="K218" s="3">
        <f t="shared" si="9"/>
        <v>308.29369114531033</v>
      </c>
      <c r="L218" s="3">
        <f t="shared" si="10"/>
        <v>1</v>
      </c>
      <c r="M218" s="3"/>
      <c r="N218" s="3">
        <f t="shared" si="11"/>
        <v>45.636229799711685</v>
      </c>
      <c r="O218" s="4">
        <v>0</v>
      </c>
      <c r="P218" s="1" t="s">
        <v>7</v>
      </c>
      <c r="Q218" s="1" t="s">
        <v>24</v>
      </c>
      <c r="R218" s="2" t="s">
        <v>17</v>
      </c>
    </row>
    <row r="219" spans="1:18" x14ac:dyDescent="0.25">
      <c r="A219" s="5" t="s">
        <v>495</v>
      </c>
      <c r="B219" s="5" t="s">
        <v>496</v>
      </c>
      <c r="C219" s="5" t="s">
        <v>66</v>
      </c>
      <c r="D219" s="5" t="s">
        <v>67</v>
      </c>
      <c r="E219" s="5" t="s">
        <v>22</v>
      </c>
      <c r="F219" s="5" t="s">
        <v>5</v>
      </c>
      <c r="G219" s="5" t="s">
        <v>23</v>
      </c>
      <c r="H219" s="5">
        <v>29</v>
      </c>
      <c r="I219" s="6">
        <v>42740</v>
      </c>
      <c r="J219" s="7">
        <v>190401</v>
      </c>
      <c r="K219" s="7">
        <f t="shared" si="9"/>
        <v>436.34963045704529</v>
      </c>
      <c r="L219" s="7">
        <f t="shared" si="10"/>
        <v>1</v>
      </c>
      <c r="M219" s="7"/>
      <c r="N219" s="7">
        <f t="shared" si="11"/>
        <v>57.529386365296808</v>
      </c>
      <c r="O219" s="8">
        <v>0.37</v>
      </c>
      <c r="P219" s="5" t="s">
        <v>7</v>
      </c>
      <c r="Q219" s="5" t="s">
        <v>75</v>
      </c>
      <c r="R219" s="6" t="s">
        <v>17</v>
      </c>
    </row>
    <row r="220" spans="1:18" x14ac:dyDescent="0.25">
      <c r="A220" s="1" t="s">
        <v>497</v>
      </c>
      <c r="B220" s="1" t="s">
        <v>498</v>
      </c>
      <c r="C220" s="1" t="s">
        <v>30</v>
      </c>
      <c r="D220" s="1" t="s">
        <v>21</v>
      </c>
      <c r="E220" s="1" t="s">
        <v>36</v>
      </c>
      <c r="F220" s="1" t="s">
        <v>13</v>
      </c>
      <c r="G220" s="1" t="s">
        <v>72</v>
      </c>
      <c r="H220" s="1">
        <v>46</v>
      </c>
      <c r="I220" s="2">
        <v>41294</v>
      </c>
      <c r="J220" s="3">
        <v>86061</v>
      </c>
      <c r="K220" s="3">
        <f t="shared" si="9"/>
        <v>293.36155167301661</v>
      </c>
      <c r="L220" s="3">
        <f t="shared" si="10"/>
        <v>1</v>
      </c>
      <c r="M220" s="3"/>
      <c r="N220" s="3">
        <f t="shared" si="11"/>
        <v>44.150483371199392</v>
      </c>
      <c r="O220" s="4">
        <v>0</v>
      </c>
      <c r="P220" s="1" t="s">
        <v>80</v>
      </c>
      <c r="Q220" s="1" t="s">
        <v>86</v>
      </c>
      <c r="R220" s="2" t="s">
        <v>17</v>
      </c>
    </row>
    <row r="221" spans="1:18" x14ac:dyDescent="0.25">
      <c r="A221" s="5" t="s">
        <v>499</v>
      </c>
      <c r="B221" s="5" t="s">
        <v>500</v>
      </c>
      <c r="C221" s="5" t="s">
        <v>281</v>
      </c>
      <c r="D221" s="5" t="s">
        <v>35</v>
      </c>
      <c r="E221" s="5" t="s">
        <v>22</v>
      </c>
      <c r="F221" s="5" t="s">
        <v>13</v>
      </c>
      <c r="G221" s="5" t="s">
        <v>72</v>
      </c>
      <c r="H221" s="5">
        <v>45</v>
      </c>
      <c r="I221" s="6">
        <v>44237</v>
      </c>
      <c r="J221" s="7">
        <v>79882</v>
      </c>
      <c r="K221" s="7">
        <f t="shared" si="9"/>
        <v>282.6340389974286</v>
      </c>
      <c r="L221" s="7">
        <f t="shared" si="10"/>
        <v>1</v>
      </c>
      <c r="M221" s="7"/>
      <c r="N221" s="7">
        <f t="shared" si="11"/>
        <v>43.067498101548608</v>
      </c>
      <c r="O221" s="8">
        <v>0</v>
      </c>
      <c r="P221" s="5" t="s">
        <v>7</v>
      </c>
      <c r="Q221" s="5" t="s">
        <v>31</v>
      </c>
      <c r="R221" s="6" t="s">
        <v>17</v>
      </c>
    </row>
    <row r="222" spans="1:18" x14ac:dyDescent="0.25">
      <c r="A222" s="1" t="s">
        <v>501</v>
      </c>
      <c r="B222" s="1" t="s">
        <v>502</v>
      </c>
      <c r="C222" s="1" t="s">
        <v>66</v>
      </c>
      <c r="D222" s="1" t="s">
        <v>56</v>
      </c>
      <c r="E222" s="1" t="s">
        <v>12</v>
      </c>
      <c r="F222" s="1" t="s">
        <v>5</v>
      </c>
      <c r="G222" s="1" t="s">
        <v>23</v>
      </c>
      <c r="H222" s="1">
        <v>30</v>
      </c>
      <c r="I222" s="2">
        <v>43165</v>
      </c>
      <c r="J222" s="3">
        <v>255431</v>
      </c>
      <c r="K222" s="3">
        <f t="shared" si="9"/>
        <v>505.40182033704627</v>
      </c>
      <c r="L222" s="3">
        <f t="shared" si="10"/>
        <v>1</v>
      </c>
      <c r="M222" s="3"/>
      <c r="N222" s="3">
        <f t="shared" si="11"/>
        <v>63.448963890345539</v>
      </c>
      <c r="O222" s="4">
        <v>0.36</v>
      </c>
      <c r="P222" s="1" t="s">
        <v>7</v>
      </c>
      <c r="Q222" s="1" t="s">
        <v>75</v>
      </c>
      <c r="R222" s="2" t="s">
        <v>17</v>
      </c>
    </row>
    <row r="223" spans="1:18" x14ac:dyDescent="0.25">
      <c r="A223" s="5" t="s">
        <v>503</v>
      </c>
      <c r="B223" s="5" t="s">
        <v>504</v>
      </c>
      <c r="C223" s="5" t="s">
        <v>449</v>
      </c>
      <c r="D223" s="5" t="s">
        <v>3</v>
      </c>
      <c r="E223" s="5" t="s">
        <v>12</v>
      </c>
      <c r="F223" s="5" t="s">
        <v>5</v>
      </c>
      <c r="G223" s="5" t="s">
        <v>14</v>
      </c>
      <c r="H223" s="5">
        <v>48</v>
      </c>
      <c r="I223" s="6">
        <v>37855</v>
      </c>
      <c r="J223" s="7">
        <v>82017</v>
      </c>
      <c r="K223" s="7">
        <f t="shared" si="9"/>
        <v>286.38610301479366</v>
      </c>
      <c r="L223" s="7">
        <f t="shared" si="10"/>
        <v>1</v>
      </c>
      <c r="M223" s="7"/>
      <c r="N223" s="7">
        <f t="shared" si="11"/>
        <v>43.447816934188687</v>
      </c>
      <c r="O223" s="8">
        <v>0</v>
      </c>
      <c r="P223" s="5" t="s">
        <v>15</v>
      </c>
      <c r="Q223" s="5" t="s">
        <v>93</v>
      </c>
      <c r="R223" s="6" t="s">
        <v>17</v>
      </c>
    </row>
    <row r="224" spans="1:18" x14ac:dyDescent="0.25">
      <c r="A224" s="1" t="s">
        <v>505</v>
      </c>
      <c r="B224" s="1" t="s">
        <v>506</v>
      </c>
      <c r="C224" s="1" t="s">
        <v>42</v>
      </c>
      <c r="D224" s="1" t="s">
        <v>21</v>
      </c>
      <c r="E224" s="1" t="s">
        <v>12</v>
      </c>
      <c r="F224" s="1" t="s">
        <v>5</v>
      </c>
      <c r="G224" s="1" t="s">
        <v>23</v>
      </c>
      <c r="H224" s="1">
        <v>51</v>
      </c>
      <c r="I224" s="2">
        <v>42753</v>
      </c>
      <c r="J224" s="3">
        <v>53799</v>
      </c>
      <c r="K224" s="3">
        <f t="shared" si="9"/>
        <v>231.94611443177916</v>
      </c>
      <c r="L224" s="3">
        <f t="shared" si="10"/>
        <v>1</v>
      </c>
      <c r="M224" s="3"/>
      <c r="N224" s="3">
        <f t="shared" si="11"/>
        <v>37.750676127825393</v>
      </c>
      <c r="O224" s="4">
        <v>0</v>
      </c>
      <c r="P224" s="1" t="s">
        <v>7</v>
      </c>
      <c r="Q224" s="1" t="s">
        <v>75</v>
      </c>
      <c r="R224" s="2" t="s">
        <v>17</v>
      </c>
    </row>
    <row r="225" spans="1:18" x14ac:dyDescent="0.25">
      <c r="A225" s="5" t="s">
        <v>507</v>
      </c>
      <c r="B225" s="5" t="s">
        <v>508</v>
      </c>
      <c r="C225" s="5" t="s">
        <v>30</v>
      </c>
      <c r="D225" s="5" t="s">
        <v>35</v>
      </c>
      <c r="E225" s="5" t="s">
        <v>36</v>
      </c>
      <c r="F225" s="5" t="s">
        <v>5</v>
      </c>
      <c r="G225" s="5" t="s">
        <v>23</v>
      </c>
      <c r="H225" s="5">
        <v>28</v>
      </c>
      <c r="I225" s="6">
        <v>44380</v>
      </c>
      <c r="J225" s="7">
        <v>82739</v>
      </c>
      <c r="K225" s="7">
        <f t="shared" si="9"/>
        <v>287.64387704242898</v>
      </c>
      <c r="L225" s="7">
        <f t="shared" si="10"/>
        <v>1</v>
      </c>
      <c r="M225" s="7"/>
      <c r="N225" s="7">
        <f t="shared" si="11"/>
        <v>43.574935794774611</v>
      </c>
      <c r="O225" s="8">
        <v>0</v>
      </c>
      <c r="P225" s="5" t="s">
        <v>7</v>
      </c>
      <c r="Q225" s="5" t="s">
        <v>31</v>
      </c>
      <c r="R225" s="6" t="s">
        <v>17</v>
      </c>
    </row>
    <row r="226" spans="1:18" x14ac:dyDescent="0.25">
      <c r="A226" s="1" t="s">
        <v>509</v>
      </c>
      <c r="B226" s="1" t="s">
        <v>510</v>
      </c>
      <c r="C226" s="1" t="s">
        <v>194</v>
      </c>
      <c r="D226" s="1" t="s">
        <v>3</v>
      </c>
      <c r="E226" s="1" t="s">
        <v>12</v>
      </c>
      <c r="F226" s="1" t="s">
        <v>5</v>
      </c>
      <c r="G226" s="1" t="s">
        <v>23</v>
      </c>
      <c r="H226" s="1">
        <v>36</v>
      </c>
      <c r="I226" s="2">
        <v>41789</v>
      </c>
      <c r="J226" s="3">
        <v>99080</v>
      </c>
      <c r="K226" s="3">
        <f t="shared" si="9"/>
        <v>314.76975712415577</v>
      </c>
      <c r="L226" s="3">
        <f t="shared" si="10"/>
        <v>1</v>
      </c>
      <c r="M226" s="3"/>
      <c r="N226" s="3">
        <f t="shared" si="11"/>
        <v>46.273107518063583</v>
      </c>
      <c r="O226" s="4">
        <v>0</v>
      </c>
      <c r="P226" s="1" t="s">
        <v>7</v>
      </c>
      <c r="Q226" s="1" t="s">
        <v>24</v>
      </c>
      <c r="R226" s="2" t="s">
        <v>17</v>
      </c>
    </row>
    <row r="227" spans="1:18" x14ac:dyDescent="0.25">
      <c r="A227" s="5" t="s">
        <v>511</v>
      </c>
      <c r="B227" s="5" t="s">
        <v>512</v>
      </c>
      <c r="C227" s="5" t="s">
        <v>281</v>
      </c>
      <c r="D227" s="5" t="s">
        <v>35</v>
      </c>
      <c r="E227" s="5" t="s">
        <v>36</v>
      </c>
      <c r="F227" s="5" t="s">
        <v>5</v>
      </c>
      <c r="G227" s="5" t="s">
        <v>14</v>
      </c>
      <c r="H227" s="5">
        <v>40</v>
      </c>
      <c r="I227" s="6">
        <v>40563</v>
      </c>
      <c r="J227" s="7">
        <v>96719</v>
      </c>
      <c r="K227" s="7">
        <f t="shared" si="9"/>
        <v>310.99678454929403</v>
      </c>
      <c r="L227" s="7">
        <f t="shared" si="10"/>
        <v>1</v>
      </c>
      <c r="M227" s="7"/>
      <c r="N227" s="7">
        <f t="shared" si="11"/>
        <v>45.90259793567968</v>
      </c>
      <c r="O227" s="8">
        <v>0</v>
      </c>
      <c r="P227" s="5" t="s">
        <v>15</v>
      </c>
      <c r="Q227" s="5" t="s">
        <v>121</v>
      </c>
      <c r="R227" s="6" t="s">
        <v>17</v>
      </c>
    </row>
    <row r="228" spans="1:18" x14ac:dyDescent="0.25">
      <c r="A228" s="1" t="s">
        <v>513</v>
      </c>
      <c r="B228" s="1" t="s">
        <v>514</v>
      </c>
      <c r="C228" s="1" t="s">
        <v>20</v>
      </c>
      <c r="D228" s="1" t="s">
        <v>52</v>
      </c>
      <c r="E228" s="1" t="s">
        <v>4</v>
      </c>
      <c r="F228" s="1" t="s">
        <v>5</v>
      </c>
      <c r="G228" s="1" t="s">
        <v>23</v>
      </c>
      <c r="H228" s="1">
        <v>51</v>
      </c>
      <c r="I228" s="2">
        <v>44283</v>
      </c>
      <c r="J228" s="3">
        <v>180687</v>
      </c>
      <c r="K228" s="3">
        <f t="shared" si="9"/>
        <v>425.07293491823259</v>
      </c>
      <c r="L228" s="3">
        <f t="shared" si="10"/>
        <v>1</v>
      </c>
      <c r="M228" s="3"/>
      <c r="N228" s="3">
        <f t="shared" si="11"/>
        <v>56.533902956218135</v>
      </c>
      <c r="O228" s="4">
        <v>0.19</v>
      </c>
      <c r="P228" s="1" t="s">
        <v>7</v>
      </c>
      <c r="Q228" s="1" t="s">
        <v>31</v>
      </c>
      <c r="R228" s="2" t="s">
        <v>17</v>
      </c>
    </row>
    <row r="229" spans="1:18" x14ac:dyDescent="0.25">
      <c r="A229" s="5" t="s">
        <v>515</v>
      </c>
      <c r="B229" s="5" t="s">
        <v>516</v>
      </c>
      <c r="C229" s="5" t="s">
        <v>101</v>
      </c>
      <c r="D229" s="5" t="s">
        <v>56</v>
      </c>
      <c r="E229" s="5" t="s">
        <v>36</v>
      </c>
      <c r="F229" s="5" t="s">
        <v>13</v>
      </c>
      <c r="G229" s="5" t="s">
        <v>14</v>
      </c>
      <c r="H229" s="5">
        <v>45</v>
      </c>
      <c r="I229" s="6">
        <v>36993</v>
      </c>
      <c r="J229" s="7">
        <v>95743</v>
      </c>
      <c r="K229" s="7">
        <f t="shared" si="9"/>
        <v>309.42365778976887</v>
      </c>
      <c r="L229" s="7">
        <f t="shared" si="10"/>
        <v>1</v>
      </c>
      <c r="M229" s="7"/>
      <c r="N229" s="7">
        <f t="shared" si="11"/>
        <v>45.747673247051672</v>
      </c>
      <c r="O229" s="8">
        <v>0.15</v>
      </c>
      <c r="P229" s="5" t="s">
        <v>7</v>
      </c>
      <c r="Q229" s="5" t="s">
        <v>47</v>
      </c>
      <c r="R229" s="6">
        <v>40193</v>
      </c>
    </row>
    <row r="230" spans="1:18" x14ac:dyDescent="0.25">
      <c r="A230" s="1" t="s">
        <v>517</v>
      </c>
      <c r="B230" s="1" t="s">
        <v>518</v>
      </c>
      <c r="C230" s="1" t="s">
        <v>264</v>
      </c>
      <c r="D230" s="1" t="s">
        <v>56</v>
      </c>
      <c r="E230" s="1" t="s">
        <v>4</v>
      </c>
      <c r="F230" s="1" t="s">
        <v>5</v>
      </c>
      <c r="G230" s="1" t="s">
        <v>23</v>
      </c>
      <c r="H230" s="1">
        <v>44</v>
      </c>
      <c r="I230" s="2">
        <v>40060</v>
      </c>
      <c r="J230" s="3">
        <v>89695</v>
      </c>
      <c r="K230" s="3">
        <f t="shared" si="9"/>
        <v>299.49123526407249</v>
      </c>
      <c r="L230" s="3">
        <f t="shared" si="10"/>
        <v>1</v>
      </c>
      <c r="M230" s="3"/>
      <c r="N230" s="3">
        <f t="shared" si="11"/>
        <v>44.763366896270547</v>
      </c>
      <c r="O230" s="4">
        <v>0</v>
      </c>
      <c r="P230" s="1" t="s">
        <v>7</v>
      </c>
      <c r="Q230" s="1" t="s">
        <v>47</v>
      </c>
      <c r="R230" s="2" t="s">
        <v>17</v>
      </c>
    </row>
    <row r="231" spans="1:18" x14ac:dyDescent="0.25">
      <c r="A231" s="5" t="s">
        <v>519</v>
      </c>
      <c r="B231" s="5" t="s">
        <v>520</v>
      </c>
      <c r="C231" s="5" t="s">
        <v>39</v>
      </c>
      <c r="D231" s="5" t="s">
        <v>21</v>
      </c>
      <c r="E231" s="5" t="s">
        <v>12</v>
      </c>
      <c r="F231" s="5" t="s">
        <v>13</v>
      </c>
      <c r="G231" s="5" t="s">
        <v>14</v>
      </c>
      <c r="H231" s="5">
        <v>64</v>
      </c>
      <c r="I231" s="6">
        <v>35996</v>
      </c>
      <c r="J231" s="7">
        <v>122753</v>
      </c>
      <c r="K231" s="7">
        <f t="shared" si="9"/>
        <v>350.36124214872854</v>
      </c>
      <c r="L231" s="7">
        <f t="shared" si="10"/>
        <v>1</v>
      </c>
      <c r="M231" s="7"/>
      <c r="N231" s="7">
        <f t="shared" si="11"/>
        <v>49.698586650981312</v>
      </c>
      <c r="O231" s="8">
        <v>0.09</v>
      </c>
      <c r="P231" s="5" t="s">
        <v>15</v>
      </c>
      <c r="Q231" s="5" t="s">
        <v>16</v>
      </c>
      <c r="R231" s="6" t="s">
        <v>17</v>
      </c>
    </row>
    <row r="232" spans="1:18" x14ac:dyDescent="0.25">
      <c r="A232" s="1" t="s">
        <v>521</v>
      </c>
      <c r="B232" s="1" t="s">
        <v>522</v>
      </c>
      <c r="C232" s="1" t="s">
        <v>130</v>
      </c>
      <c r="D232" s="1" t="s">
        <v>52</v>
      </c>
      <c r="E232" s="1" t="s">
        <v>4</v>
      </c>
      <c r="F232" s="1" t="s">
        <v>13</v>
      </c>
      <c r="G232" s="1" t="s">
        <v>23</v>
      </c>
      <c r="H232" s="1">
        <v>30</v>
      </c>
      <c r="I232" s="2">
        <v>42078</v>
      </c>
      <c r="J232" s="3">
        <v>93734</v>
      </c>
      <c r="K232" s="3">
        <f t="shared" si="9"/>
        <v>306.16008884242245</v>
      </c>
      <c r="L232" s="3">
        <f t="shared" si="10"/>
        <v>1</v>
      </c>
      <c r="M232" s="3"/>
      <c r="N232" s="3">
        <f t="shared" si="11"/>
        <v>45.425430324481184</v>
      </c>
      <c r="O232" s="4">
        <v>0</v>
      </c>
      <c r="P232" s="1" t="s">
        <v>7</v>
      </c>
      <c r="Q232" s="1" t="s">
        <v>31</v>
      </c>
      <c r="R232" s="2" t="s">
        <v>17</v>
      </c>
    </row>
    <row r="233" spans="1:18" x14ac:dyDescent="0.25">
      <c r="A233" s="5" t="s">
        <v>523</v>
      </c>
      <c r="B233" s="5" t="s">
        <v>524</v>
      </c>
      <c r="C233" s="5" t="s">
        <v>42</v>
      </c>
      <c r="D233" s="5" t="s">
        <v>46</v>
      </c>
      <c r="E233" s="5" t="s">
        <v>36</v>
      </c>
      <c r="F233" s="5" t="s">
        <v>13</v>
      </c>
      <c r="G233" s="5" t="s">
        <v>14</v>
      </c>
      <c r="H233" s="5">
        <v>28</v>
      </c>
      <c r="I233" s="6">
        <v>42867</v>
      </c>
      <c r="J233" s="7">
        <v>52069</v>
      </c>
      <c r="K233" s="7">
        <f t="shared" si="9"/>
        <v>228.18632737304836</v>
      </c>
      <c r="L233" s="7">
        <f t="shared" si="10"/>
        <v>1</v>
      </c>
      <c r="M233" s="7"/>
      <c r="N233" s="7">
        <f t="shared" si="11"/>
        <v>37.3416134553745</v>
      </c>
      <c r="O233" s="8">
        <v>0</v>
      </c>
      <c r="P233" s="5" t="s">
        <v>15</v>
      </c>
      <c r="Q233" s="5" t="s">
        <v>16</v>
      </c>
      <c r="R233" s="6" t="s">
        <v>17</v>
      </c>
    </row>
    <row r="234" spans="1:18" x14ac:dyDescent="0.25">
      <c r="A234" s="1" t="s">
        <v>525</v>
      </c>
      <c r="B234" s="1" t="s">
        <v>526</v>
      </c>
      <c r="C234" s="1" t="s">
        <v>66</v>
      </c>
      <c r="D234" s="1" t="s">
        <v>46</v>
      </c>
      <c r="E234" s="1" t="s">
        <v>36</v>
      </c>
      <c r="F234" s="1" t="s">
        <v>5</v>
      </c>
      <c r="G234" s="1" t="s">
        <v>72</v>
      </c>
      <c r="H234" s="1">
        <v>33</v>
      </c>
      <c r="I234" s="2">
        <v>44181</v>
      </c>
      <c r="J234" s="3">
        <v>258426</v>
      </c>
      <c r="K234" s="3">
        <f t="shared" si="9"/>
        <v>508.35617435022857</v>
      </c>
      <c r="L234" s="3">
        <f t="shared" si="10"/>
        <v>1</v>
      </c>
      <c r="M234" s="3"/>
      <c r="N234" s="3">
        <f t="shared" si="11"/>
        <v>63.695986544220851</v>
      </c>
      <c r="O234" s="4">
        <v>0.4</v>
      </c>
      <c r="P234" s="1" t="s">
        <v>80</v>
      </c>
      <c r="Q234" s="1" t="s">
        <v>86</v>
      </c>
      <c r="R234" s="2" t="s">
        <v>17</v>
      </c>
    </row>
    <row r="235" spans="1:18" x14ac:dyDescent="0.25">
      <c r="A235" s="5" t="s">
        <v>527</v>
      </c>
      <c r="B235" s="5" t="s">
        <v>528</v>
      </c>
      <c r="C235" s="5" t="s">
        <v>39</v>
      </c>
      <c r="D235" s="5" t="s">
        <v>21</v>
      </c>
      <c r="E235" s="5" t="s">
        <v>22</v>
      </c>
      <c r="F235" s="5" t="s">
        <v>13</v>
      </c>
      <c r="G235" s="5" t="s">
        <v>6</v>
      </c>
      <c r="H235" s="5">
        <v>51</v>
      </c>
      <c r="I235" s="6">
        <v>34746</v>
      </c>
      <c r="J235" s="7">
        <v>125375</v>
      </c>
      <c r="K235" s="7">
        <f t="shared" si="9"/>
        <v>354.08332352710426</v>
      </c>
      <c r="L235" s="7">
        <f t="shared" si="10"/>
        <v>1</v>
      </c>
      <c r="M235" s="7"/>
      <c r="N235" s="7">
        <f t="shared" si="11"/>
        <v>50.049950083167033</v>
      </c>
      <c r="O235" s="8">
        <v>0.09</v>
      </c>
      <c r="P235" s="5" t="s">
        <v>7</v>
      </c>
      <c r="Q235" s="5" t="s">
        <v>24</v>
      </c>
      <c r="R235" s="6" t="s">
        <v>17</v>
      </c>
    </row>
    <row r="236" spans="1:18" x14ac:dyDescent="0.25">
      <c r="A236" s="1" t="s">
        <v>529</v>
      </c>
      <c r="B236" s="1" t="s">
        <v>530</v>
      </c>
      <c r="C236" s="1" t="s">
        <v>66</v>
      </c>
      <c r="D236" s="1" t="s">
        <v>46</v>
      </c>
      <c r="E236" s="1" t="s">
        <v>12</v>
      </c>
      <c r="F236" s="1" t="s">
        <v>13</v>
      </c>
      <c r="G236" s="1" t="s">
        <v>14</v>
      </c>
      <c r="H236" s="1">
        <v>25</v>
      </c>
      <c r="I236" s="2">
        <v>44235</v>
      </c>
      <c r="J236" s="3">
        <v>198243</v>
      </c>
      <c r="K236" s="3">
        <f t="shared" si="9"/>
        <v>445.24487644441234</v>
      </c>
      <c r="L236" s="3">
        <f t="shared" si="10"/>
        <v>1</v>
      </c>
      <c r="M236" s="3"/>
      <c r="N236" s="3">
        <f t="shared" si="11"/>
        <v>58.308600853140582</v>
      </c>
      <c r="O236" s="4">
        <v>0.31</v>
      </c>
      <c r="P236" s="1" t="s">
        <v>7</v>
      </c>
      <c r="Q236" s="1" t="s">
        <v>43</v>
      </c>
      <c r="R236" s="2" t="s">
        <v>17</v>
      </c>
    </row>
    <row r="237" spans="1:18" x14ac:dyDescent="0.25">
      <c r="A237" s="5" t="s">
        <v>531</v>
      </c>
      <c r="B237" s="5" t="s">
        <v>532</v>
      </c>
      <c r="C237" s="5" t="s">
        <v>210</v>
      </c>
      <c r="D237" s="5" t="s">
        <v>56</v>
      </c>
      <c r="E237" s="5" t="s">
        <v>4</v>
      </c>
      <c r="F237" s="5" t="s">
        <v>5</v>
      </c>
      <c r="G237" s="5" t="s">
        <v>72</v>
      </c>
      <c r="H237" s="5">
        <v>42</v>
      </c>
      <c r="I237" s="6">
        <v>43062</v>
      </c>
      <c r="J237" s="7">
        <v>96023</v>
      </c>
      <c r="K237" s="7">
        <f t="shared" si="9"/>
        <v>309.87578156416163</v>
      </c>
      <c r="L237" s="7">
        <f t="shared" si="10"/>
        <v>1</v>
      </c>
      <c r="M237" s="7"/>
      <c r="N237" s="7">
        <f t="shared" si="11"/>
        <v>45.792226136194515</v>
      </c>
      <c r="O237" s="8">
        <v>0</v>
      </c>
      <c r="P237" s="5" t="s">
        <v>7</v>
      </c>
      <c r="Q237" s="5" t="s">
        <v>43</v>
      </c>
      <c r="R237" s="6" t="s">
        <v>17</v>
      </c>
    </row>
    <row r="238" spans="1:18" x14ac:dyDescent="0.25">
      <c r="A238" s="1" t="s">
        <v>533</v>
      </c>
      <c r="B238" s="1" t="s">
        <v>534</v>
      </c>
      <c r="C238" s="1" t="s">
        <v>30</v>
      </c>
      <c r="D238" s="1" t="s">
        <v>67</v>
      </c>
      <c r="E238" s="1" t="s">
        <v>4</v>
      </c>
      <c r="F238" s="1" t="s">
        <v>5</v>
      </c>
      <c r="G238" s="1" t="s">
        <v>23</v>
      </c>
      <c r="H238" s="1">
        <v>34</v>
      </c>
      <c r="I238" s="2">
        <v>41085</v>
      </c>
      <c r="J238" s="3">
        <v>83066</v>
      </c>
      <c r="K238" s="3">
        <f t="shared" si="9"/>
        <v>288.21172772807148</v>
      </c>
      <c r="L238" s="3">
        <f t="shared" si="10"/>
        <v>1</v>
      </c>
      <c r="M238" s="3"/>
      <c r="N238" s="3">
        <f t="shared" si="11"/>
        <v>43.6322657662773</v>
      </c>
      <c r="O238" s="4">
        <v>0</v>
      </c>
      <c r="P238" s="1" t="s">
        <v>7</v>
      </c>
      <c r="Q238" s="1" t="s">
        <v>24</v>
      </c>
      <c r="R238" s="2">
        <v>41430</v>
      </c>
    </row>
    <row r="239" spans="1:18" x14ac:dyDescent="0.25">
      <c r="A239" s="5" t="s">
        <v>535</v>
      </c>
      <c r="B239" s="5" t="s">
        <v>536</v>
      </c>
      <c r="C239" s="5" t="s">
        <v>111</v>
      </c>
      <c r="D239" s="5" t="s">
        <v>35</v>
      </c>
      <c r="E239" s="5" t="s">
        <v>4</v>
      </c>
      <c r="F239" s="5" t="s">
        <v>5</v>
      </c>
      <c r="G239" s="5" t="s">
        <v>72</v>
      </c>
      <c r="H239" s="5">
        <v>48</v>
      </c>
      <c r="I239" s="6">
        <v>41773</v>
      </c>
      <c r="J239" s="7">
        <v>61216</v>
      </c>
      <c r="K239" s="7">
        <f t="shared" si="9"/>
        <v>247.41867350707383</v>
      </c>
      <c r="L239" s="7">
        <f t="shared" si="10"/>
        <v>1</v>
      </c>
      <c r="M239" s="7"/>
      <c r="N239" s="7">
        <f t="shared" si="11"/>
        <v>39.411380669712379</v>
      </c>
      <c r="O239" s="8">
        <v>0</v>
      </c>
      <c r="P239" s="5" t="s">
        <v>7</v>
      </c>
      <c r="Q239" s="5" t="s">
        <v>8</v>
      </c>
      <c r="R239" s="6" t="s">
        <v>17</v>
      </c>
    </row>
    <row r="240" spans="1:18" x14ac:dyDescent="0.25">
      <c r="A240" s="1" t="s">
        <v>537</v>
      </c>
      <c r="B240" s="1" t="s">
        <v>538</v>
      </c>
      <c r="C240" s="1" t="s">
        <v>2</v>
      </c>
      <c r="D240" s="1" t="s">
        <v>46</v>
      </c>
      <c r="E240" s="1" t="s">
        <v>36</v>
      </c>
      <c r="F240" s="1" t="s">
        <v>13</v>
      </c>
      <c r="G240" s="1" t="s">
        <v>23</v>
      </c>
      <c r="H240" s="1">
        <v>33</v>
      </c>
      <c r="I240" s="2">
        <v>41315</v>
      </c>
      <c r="J240" s="3">
        <v>144231</v>
      </c>
      <c r="K240" s="3">
        <f t="shared" si="9"/>
        <v>379.77756647806359</v>
      </c>
      <c r="L240" s="3">
        <f t="shared" si="10"/>
        <v>1</v>
      </c>
      <c r="M240" s="3"/>
      <c r="N240" s="3">
        <f t="shared" si="11"/>
        <v>52.442840283904317</v>
      </c>
      <c r="O240" s="4">
        <v>0.14000000000000001</v>
      </c>
      <c r="P240" s="1" t="s">
        <v>7</v>
      </c>
      <c r="Q240" s="1" t="s">
        <v>75</v>
      </c>
      <c r="R240" s="2">
        <v>44029</v>
      </c>
    </row>
    <row r="241" spans="1:18" x14ac:dyDescent="0.25">
      <c r="A241" s="5" t="s">
        <v>539</v>
      </c>
      <c r="B241" s="5" t="s">
        <v>540</v>
      </c>
      <c r="C241" s="5" t="s">
        <v>151</v>
      </c>
      <c r="D241" s="5" t="s">
        <v>52</v>
      </c>
      <c r="E241" s="5" t="s">
        <v>4</v>
      </c>
      <c r="F241" s="5" t="s">
        <v>13</v>
      </c>
      <c r="G241" s="5" t="s">
        <v>14</v>
      </c>
      <c r="H241" s="5">
        <v>41</v>
      </c>
      <c r="I241" s="6">
        <v>39379</v>
      </c>
      <c r="J241" s="7">
        <v>51630</v>
      </c>
      <c r="K241" s="7">
        <f t="shared" si="9"/>
        <v>227.22235805483578</v>
      </c>
      <c r="L241" s="7">
        <f t="shared" si="10"/>
        <v>1</v>
      </c>
      <c r="M241" s="7"/>
      <c r="N241" s="7">
        <f t="shared" si="11"/>
        <v>37.236373256912053</v>
      </c>
      <c r="O241" s="8">
        <v>0</v>
      </c>
      <c r="P241" s="5" t="s">
        <v>15</v>
      </c>
      <c r="Q241" s="5" t="s">
        <v>93</v>
      </c>
      <c r="R241" s="6" t="s">
        <v>17</v>
      </c>
    </row>
    <row r="242" spans="1:18" x14ac:dyDescent="0.25">
      <c r="A242" s="1" t="s">
        <v>541</v>
      </c>
      <c r="B242" s="1" t="s">
        <v>542</v>
      </c>
      <c r="C242" s="1" t="s">
        <v>2</v>
      </c>
      <c r="D242" s="1" t="s">
        <v>35</v>
      </c>
      <c r="E242" s="1" t="s">
        <v>36</v>
      </c>
      <c r="F242" s="1" t="s">
        <v>13</v>
      </c>
      <c r="G242" s="1" t="s">
        <v>72</v>
      </c>
      <c r="H242" s="1">
        <v>55</v>
      </c>
      <c r="I242" s="2">
        <v>41594</v>
      </c>
      <c r="J242" s="3">
        <v>124129</v>
      </c>
      <c r="K242" s="3">
        <f t="shared" si="9"/>
        <v>352.31945731111699</v>
      </c>
      <c r="L242" s="3">
        <f t="shared" si="10"/>
        <v>1</v>
      </c>
      <c r="M242" s="3"/>
      <c r="N242" s="3">
        <f t="shared" si="11"/>
        <v>49.883595878579193</v>
      </c>
      <c r="O242" s="4">
        <v>0.15</v>
      </c>
      <c r="P242" s="1" t="s">
        <v>80</v>
      </c>
      <c r="Q242" s="1" t="s">
        <v>205</v>
      </c>
      <c r="R242" s="2" t="s">
        <v>17</v>
      </c>
    </row>
    <row r="243" spans="1:18" x14ac:dyDescent="0.25">
      <c r="A243" s="5" t="s">
        <v>543</v>
      </c>
      <c r="B243" s="5" t="s">
        <v>544</v>
      </c>
      <c r="C243" s="5" t="s">
        <v>210</v>
      </c>
      <c r="D243" s="5" t="s">
        <v>56</v>
      </c>
      <c r="E243" s="5" t="s">
        <v>12</v>
      </c>
      <c r="F243" s="5" t="s">
        <v>13</v>
      </c>
      <c r="G243" s="5" t="s">
        <v>72</v>
      </c>
      <c r="H243" s="5">
        <v>36</v>
      </c>
      <c r="I243" s="6">
        <v>39912</v>
      </c>
      <c r="J243" s="7">
        <v>60055</v>
      </c>
      <c r="K243" s="7">
        <f t="shared" si="9"/>
        <v>245.06121684183321</v>
      </c>
      <c r="L243" s="7">
        <f t="shared" si="10"/>
        <v>1</v>
      </c>
      <c r="M243" s="7"/>
      <c r="N243" s="7">
        <f t="shared" si="11"/>
        <v>39.16063485403437</v>
      </c>
      <c r="O243" s="8">
        <v>0</v>
      </c>
      <c r="P243" s="5" t="s">
        <v>7</v>
      </c>
      <c r="Q243" s="5" t="s">
        <v>8</v>
      </c>
      <c r="R243" s="6" t="s">
        <v>17</v>
      </c>
    </row>
    <row r="244" spans="1:18" x14ac:dyDescent="0.25">
      <c r="A244" s="1" t="s">
        <v>545</v>
      </c>
      <c r="B244" s="1" t="s">
        <v>546</v>
      </c>
      <c r="C244" s="1" t="s">
        <v>20</v>
      </c>
      <c r="D244" s="1" t="s">
        <v>56</v>
      </c>
      <c r="E244" s="1" t="s">
        <v>4</v>
      </c>
      <c r="F244" s="1" t="s">
        <v>13</v>
      </c>
      <c r="G244" s="1" t="s">
        <v>72</v>
      </c>
      <c r="H244" s="1">
        <v>31</v>
      </c>
      <c r="I244" s="2">
        <v>44069</v>
      </c>
      <c r="J244" s="3">
        <v>189290</v>
      </c>
      <c r="K244" s="3">
        <f t="shared" si="9"/>
        <v>435.07470622871193</v>
      </c>
      <c r="L244" s="3">
        <f t="shared" si="10"/>
        <v>1</v>
      </c>
      <c r="M244" s="3"/>
      <c r="N244" s="3">
        <f t="shared" si="11"/>
        <v>57.417272337670774</v>
      </c>
      <c r="O244" s="4">
        <v>0.22</v>
      </c>
      <c r="P244" s="1" t="s">
        <v>80</v>
      </c>
      <c r="Q244" s="1" t="s">
        <v>205</v>
      </c>
      <c r="R244" s="2">
        <v>44099</v>
      </c>
    </row>
    <row r="245" spans="1:18" x14ac:dyDescent="0.25">
      <c r="A245" s="5" t="s">
        <v>547</v>
      </c>
      <c r="B245" s="5" t="s">
        <v>548</v>
      </c>
      <c r="C245" s="5" t="s">
        <v>66</v>
      </c>
      <c r="D245" s="5" t="s">
        <v>3</v>
      </c>
      <c r="E245" s="5" t="s">
        <v>36</v>
      </c>
      <c r="F245" s="5" t="s">
        <v>5</v>
      </c>
      <c r="G245" s="5" t="s">
        <v>14</v>
      </c>
      <c r="H245" s="5">
        <v>53</v>
      </c>
      <c r="I245" s="6">
        <v>39568</v>
      </c>
      <c r="J245" s="7">
        <v>182202</v>
      </c>
      <c r="K245" s="7">
        <f t="shared" si="9"/>
        <v>426.85126215111512</v>
      </c>
      <c r="L245" s="7">
        <f t="shared" si="10"/>
        <v>1</v>
      </c>
      <c r="M245" s="7"/>
      <c r="N245" s="7">
        <f t="shared" si="11"/>
        <v>56.691469342350032</v>
      </c>
      <c r="O245" s="8">
        <v>0.3</v>
      </c>
      <c r="P245" s="5" t="s">
        <v>7</v>
      </c>
      <c r="Q245" s="5" t="s">
        <v>47</v>
      </c>
      <c r="R245" s="6" t="s">
        <v>17</v>
      </c>
    </row>
    <row r="246" spans="1:18" x14ac:dyDescent="0.25">
      <c r="A246" s="1" t="s">
        <v>549</v>
      </c>
      <c r="B246" s="1" t="s">
        <v>550</v>
      </c>
      <c r="C246" s="1" t="s">
        <v>39</v>
      </c>
      <c r="D246" s="1" t="s">
        <v>35</v>
      </c>
      <c r="E246" s="1" t="s">
        <v>22</v>
      </c>
      <c r="F246" s="1" t="s">
        <v>13</v>
      </c>
      <c r="G246" s="1" t="s">
        <v>23</v>
      </c>
      <c r="H246" s="1">
        <v>43</v>
      </c>
      <c r="I246" s="2">
        <v>38748</v>
      </c>
      <c r="J246" s="3">
        <v>117518</v>
      </c>
      <c r="K246" s="3">
        <f t="shared" si="9"/>
        <v>342.80898471306148</v>
      </c>
      <c r="L246" s="3">
        <f t="shared" si="10"/>
        <v>1</v>
      </c>
      <c r="M246" s="3"/>
      <c r="N246" s="3">
        <f t="shared" si="11"/>
        <v>48.981806378990548</v>
      </c>
      <c r="O246" s="4">
        <v>7.0000000000000007E-2</v>
      </c>
      <c r="P246" s="1" t="s">
        <v>7</v>
      </c>
      <c r="Q246" s="1" t="s">
        <v>8</v>
      </c>
      <c r="R246" s="2" t="s">
        <v>17</v>
      </c>
    </row>
    <row r="247" spans="1:18" x14ac:dyDescent="0.25">
      <c r="A247" s="5" t="s">
        <v>551</v>
      </c>
      <c r="B247" s="5" t="s">
        <v>552</v>
      </c>
      <c r="C247" s="5" t="s">
        <v>2</v>
      </c>
      <c r="D247" s="5" t="s">
        <v>21</v>
      </c>
      <c r="E247" s="5" t="s">
        <v>12</v>
      </c>
      <c r="F247" s="5" t="s">
        <v>5</v>
      </c>
      <c r="G247" s="5" t="s">
        <v>72</v>
      </c>
      <c r="H247" s="5">
        <v>37</v>
      </c>
      <c r="I247" s="6">
        <v>41329</v>
      </c>
      <c r="J247" s="7">
        <v>157474</v>
      </c>
      <c r="K247" s="7">
        <f t="shared" si="9"/>
        <v>396.82993838670996</v>
      </c>
      <c r="L247" s="7">
        <f t="shared" si="10"/>
        <v>1</v>
      </c>
      <c r="M247" s="7"/>
      <c r="N247" s="7">
        <f t="shared" si="11"/>
        <v>54.00114309422942</v>
      </c>
      <c r="O247" s="8">
        <v>0.11</v>
      </c>
      <c r="P247" s="5" t="s">
        <v>80</v>
      </c>
      <c r="Q247" s="5" t="s">
        <v>86</v>
      </c>
      <c r="R247" s="6" t="s">
        <v>17</v>
      </c>
    </row>
    <row r="248" spans="1:18" x14ac:dyDescent="0.25">
      <c r="A248" s="1" t="s">
        <v>553</v>
      </c>
      <c r="B248" s="1" t="s">
        <v>554</v>
      </c>
      <c r="C248" s="1" t="s">
        <v>39</v>
      </c>
      <c r="D248" s="1" t="s">
        <v>67</v>
      </c>
      <c r="E248" s="1" t="s">
        <v>12</v>
      </c>
      <c r="F248" s="1" t="s">
        <v>13</v>
      </c>
      <c r="G248" s="1" t="s">
        <v>23</v>
      </c>
      <c r="H248" s="1">
        <v>38</v>
      </c>
      <c r="I248" s="2">
        <v>39544</v>
      </c>
      <c r="J248" s="3">
        <v>126856</v>
      </c>
      <c r="K248" s="3">
        <f t="shared" si="9"/>
        <v>356.16849944934773</v>
      </c>
      <c r="L248" s="3">
        <f t="shared" si="10"/>
        <v>1</v>
      </c>
      <c r="M248" s="3"/>
      <c r="N248" s="3">
        <f t="shared" si="11"/>
        <v>50.246251875910794</v>
      </c>
      <c r="O248" s="4">
        <v>0.06</v>
      </c>
      <c r="P248" s="1" t="s">
        <v>7</v>
      </c>
      <c r="Q248" s="1" t="s">
        <v>75</v>
      </c>
      <c r="R248" s="2" t="s">
        <v>17</v>
      </c>
    </row>
    <row r="249" spans="1:18" x14ac:dyDescent="0.25">
      <c r="A249" s="5" t="s">
        <v>555</v>
      </c>
      <c r="B249" s="5" t="s">
        <v>556</v>
      </c>
      <c r="C249" s="5" t="s">
        <v>2</v>
      </c>
      <c r="D249" s="5" t="s">
        <v>46</v>
      </c>
      <c r="E249" s="5" t="s">
        <v>12</v>
      </c>
      <c r="F249" s="5" t="s">
        <v>5</v>
      </c>
      <c r="G249" s="5" t="s">
        <v>14</v>
      </c>
      <c r="H249" s="5">
        <v>49</v>
      </c>
      <c r="I249" s="6">
        <v>36983</v>
      </c>
      <c r="J249" s="7">
        <v>129124</v>
      </c>
      <c r="K249" s="7">
        <f t="shared" si="9"/>
        <v>359.33828073279363</v>
      </c>
      <c r="L249" s="7">
        <f t="shared" si="10"/>
        <v>1</v>
      </c>
      <c r="M249" s="7"/>
      <c r="N249" s="7">
        <f t="shared" si="11"/>
        <v>50.543928055369058</v>
      </c>
      <c r="O249" s="8">
        <v>0.12</v>
      </c>
      <c r="P249" s="5" t="s">
        <v>15</v>
      </c>
      <c r="Q249" s="5" t="s">
        <v>61</v>
      </c>
      <c r="R249" s="6" t="s">
        <v>17</v>
      </c>
    </row>
    <row r="250" spans="1:18" x14ac:dyDescent="0.25">
      <c r="A250" s="1" t="s">
        <v>557</v>
      </c>
      <c r="B250" s="1" t="s">
        <v>558</v>
      </c>
      <c r="C250" s="1" t="s">
        <v>20</v>
      </c>
      <c r="D250" s="1" t="s">
        <v>35</v>
      </c>
      <c r="E250" s="1" t="s">
        <v>4</v>
      </c>
      <c r="F250" s="1" t="s">
        <v>5</v>
      </c>
      <c r="G250" s="1" t="s">
        <v>14</v>
      </c>
      <c r="H250" s="1">
        <v>45</v>
      </c>
      <c r="I250" s="2">
        <v>37316</v>
      </c>
      <c r="J250" s="3">
        <v>165181</v>
      </c>
      <c r="K250" s="3">
        <f t="shared" si="9"/>
        <v>406.424654763955</v>
      </c>
      <c r="L250" s="3">
        <f t="shared" si="10"/>
        <v>1</v>
      </c>
      <c r="M250" s="3"/>
      <c r="N250" s="3">
        <f t="shared" si="11"/>
        <v>54.868113750619166</v>
      </c>
      <c r="O250" s="4">
        <v>0.16</v>
      </c>
      <c r="P250" s="1" t="s">
        <v>7</v>
      </c>
      <c r="Q250" s="1" t="s">
        <v>8</v>
      </c>
      <c r="R250" s="2" t="s">
        <v>17</v>
      </c>
    </row>
    <row r="251" spans="1:18" x14ac:dyDescent="0.25">
      <c r="A251" s="5" t="s">
        <v>559</v>
      </c>
      <c r="B251" s="5" t="s">
        <v>560</v>
      </c>
      <c r="C251" s="5" t="s">
        <v>66</v>
      </c>
      <c r="D251" s="5" t="s">
        <v>21</v>
      </c>
      <c r="E251" s="5" t="s">
        <v>36</v>
      </c>
      <c r="F251" s="5" t="s">
        <v>13</v>
      </c>
      <c r="G251" s="5" t="s">
        <v>72</v>
      </c>
      <c r="H251" s="5">
        <v>50</v>
      </c>
      <c r="I251" s="6">
        <v>38004</v>
      </c>
      <c r="J251" s="7">
        <v>247939</v>
      </c>
      <c r="K251" s="7">
        <f t="shared" si="9"/>
        <v>497.93473467915453</v>
      </c>
      <c r="L251" s="7">
        <f t="shared" si="10"/>
        <v>1</v>
      </c>
      <c r="M251" s="7"/>
      <c r="N251" s="7">
        <f t="shared" si="11"/>
        <v>62.822461436723842</v>
      </c>
      <c r="O251" s="8">
        <v>0.35</v>
      </c>
      <c r="P251" s="5" t="s">
        <v>80</v>
      </c>
      <c r="Q251" s="5" t="s">
        <v>86</v>
      </c>
      <c r="R251" s="6" t="s">
        <v>17</v>
      </c>
    </row>
    <row r="252" spans="1:18" x14ac:dyDescent="0.25">
      <c r="A252" s="1" t="s">
        <v>561</v>
      </c>
      <c r="B252" s="1" t="s">
        <v>562</v>
      </c>
      <c r="C252" s="1" t="s">
        <v>20</v>
      </c>
      <c r="D252" s="1" t="s">
        <v>56</v>
      </c>
      <c r="E252" s="1" t="s">
        <v>22</v>
      </c>
      <c r="F252" s="1" t="s">
        <v>13</v>
      </c>
      <c r="G252" s="1" t="s">
        <v>72</v>
      </c>
      <c r="H252" s="1">
        <v>64</v>
      </c>
      <c r="I252" s="2">
        <v>42972</v>
      </c>
      <c r="J252" s="3">
        <v>169509</v>
      </c>
      <c r="K252" s="3">
        <f t="shared" si="9"/>
        <v>411.71470704846092</v>
      </c>
      <c r="L252" s="3">
        <f t="shared" si="10"/>
        <v>1</v>
      </c>
      <c r="M252" s="3"/>
      <c r="N252" s="3">
        <f t="shared" si="11"/>
        <v>55.343198350801785</v>
      </c>
      <c r="O252" s="4">
        <v>0.18</v>
      </c>
      <c r="P252" s="1" t="s">
        <v>80</v>
      </c>
      <c r="Q252" s="1" t="s">
        <v>81</v>
      </c>
      <c r="R252" s="2" t="s">
        <v>17</v>
      </c>
    </row>
    <row r="253" spans="1:18" x14ac:dyDescent="0.25">
      <c r="A253" s="5" t="s">
        <v>563</v>
      </c>
      <c r="B253" s="5" t="s">
        <v>564</v>
      </c>
      <c r="C253" s="5" t="s">
        <v>2</v>
      </c>
      <c r="D253" s="5" t="s">
        <v>46</v>
      </c>
      <c r="E253" s="5" t="s">
        <v>12</v>
      </c>
      <c r="F253" s="5" t="s">
        <v>5</v>
      </c>
      <c r="G253" s="5" t="s">
        <v>23</v>
      </c>
      <c r="H253" s="5">
        <v>55</v>
      </c>
      <c r="I253" s="6">
        <v>40552</v>
      </c>
      <c r="J253" s="7">
        <v>138521</v>
      </c>
      <c r="K253" s="7">
        <f t="shared" si="9"/>
        <v>372.1840942329481</v>
      </c>
      <c r="L253" s="7">
        <f t="shared" si="10"/>
        <v>1</v>
      </c>
      <c r="M253" s="7"/>
      <c r="N253" s="7">
        <f t="shared" si="11"/>
        <v>51.741443348664525</v>
      </c>
      <c r="O253" s="8">
        <v>0.1</v>
      </c>
      <c r="P253" s="5" t="s">
        <v>7</v>
      </c>
      <c r="Q253" s="5" t="s">
        <v>43</v>
      </c>
      <c r="R253" s="6" t="s">
        <v>17</v>
      </c>
    </row>
    <row r="254" spans="1:18" x14ac:dyDescent="0.25">
      <c r="A254" s="1" t="s">
        <v>565</v>
      </c>
      <c r="B254" s="1" t="s">
        <v>566</v>
      </c>
      <c r="C254" s="1" t="s">
        <v>101</v>
      </c>
      <c r="D254" s="1" t="s">
        <v>56</v>
      </c>
      <c r="E254" s="1" t="s">
        <v>22</v>
      </c>
      <c r="F254" s="1" t="s">
        <v>5</v>
      </c>
      <c r="G254" s="1" t="s">
        <v>72</v>
      </c>
      <c r="H254" s="1">
        <v>45</v>
      </c>
      <c r="I254" s="2">
        <v>41712</v>
      </c>
      <c r="J254" s="3">
        <v>113873</v>
      </c>
      <c r="K254" s="3">
        <f t="shared" si="9"/>
        <v>337.45073714543878</v>
      </c>
      <c r="L254" s="3">
        <f t="shared" si="10"/>
        <v>1</v>
      </c>
      <c r="M254" s="3"/>
      <c r="N254" s="3">
        <f t="shared" si="11"/>
        <v>48.470063361943495</v>
      </c>
      <c r="O254" s="4">
        <v>0.11</v>
      </c>
      <c r="P254" s="1" t="s">
        <v>80</v>
      </c>
      <c r="Q254" s="1" t="s">
        <v>86</v>
      </c>
      <c r="R254" s="2" t="s">
        <v>17</v>
      </c>
    </row>
    <row r="255" spans="1:18" x14ac:dyDescent="0.25">
      <c r="A255" s="5" t="s">
        <v>567</v>
      </c>
      <c r="B255" s="5" t="s">
        <v>568</v>
      </c>
      <c r="C255" s="5" t="s">
        <v>118</v>
      </c>
      <c r="D255" s="5" t="s">
        <v>3</v>
      </c>
      <c r="E255" s="5" t="s">
        <v>36</v>
      </c>
      <c r="F255" s="5" t="s">
        <v>5</v>
      </c>
      <c r="G255" s="5" t="s">
        <v>6</v>
      </c>
      <c r="H255" s="5">
        <v>39</v>
      </c>
      <c r="I255" s="6">
        <v>43229</v>
      </c>
      <c r="J255" s="7">
        <v>73317</v>
      </c>
      <c r="K255" s="7">
        <f t="shared" si="9"/>
        <v>270.77112105983531</v>
      </c>
      <c r="L255" s="7">
        <f t="shared" si="10"/>
        <v>1</v>
      </c>
      <c r="M255" s="7"/>
      <c r="N255" s="7">
        <f t="shared" si="11"/>
        <v>41.853800065744714</v>
      </c>
      <c r="O255" s="8">
        <v>0</v>
      </c>
      <c r="P255" s="5" t="s">
        <v>7</v>
      </c>
      <c r="Q255" s="5" t="s">
        <v>43</v>
      </c>
      <c r="R255" s="6" t="s">
        <v>17</v>
      </c>
    </row>
    <row r="256" spans="1:18" x14ac:dyDescent="0.25">
      <c r="A256" s="1" t="s">
        <v>569</v>
      </c>
      <c r="B256" s="1" t="s">
        <v>570</v>
      </c>
      <c r="C256" s="1" t="s">
        <v>449</v>
      </c>
      <c r="D256" s="1" t="s">
        <v>3</v>
      </c>
      <c r="E256" s="1" t="s">
        <v>22</v>
      </c>
      <c r="F256" s="1" t="s">
        <v>5</v>
      </c>
      <c r="G256" s="1" t="s">
        <v>14</v>
      </c>
      <c r="H256" s="1">
        <v>40</v>
      </c>
      <c r="I256" s="2">
        <v>41451</v>
      </c>
      <c r="J256" s="3">
        <v>69096</v>
      </c>
      <c r="K256" s="3">
        <f t="shared" si="9"/>
        <v>262.86118009321956</v>
      </c>
      <c r="L256" s="3">
        <f t="shared" si="10"/>
        <v>1</v>
      </c>
      <c r="M256" s="3"/>
      <c r="N256" s="3">
        <f t="shared" si="11"/>
        <v>41.034672237188666</v>
      </c>
      <c r="O256" s="4">
        <v>0</v>
      </c>
      <c r="P256" s="1" t="s">
        <v>7</v>
      </c>
      <c r="Q256" s="1" t="s">
        <v>8</v>
      </c>
      <c r="R256" s="2" t="s">
        <v>17</v>
      </c>
    </row>
    <row r="257" spans="1:18" x14ac:dyDescent="0.25">
      <c r="A257" s="5" t="s">
        <v>571</v>
      </c>
      <c r="B257" s="5" t="s">
        <v>572</v>
      </c>
      <c r="C257" s="5" t="s">
        <v>130</v>
      </c>
      <c r="D257" s="5" t="s">
        <v>52</v>
      </c>
      <c r="E257" s="5" t="s">
        <v>12</v>
      </c>
      <c r="F257" s="5" t="s">
        <v>13</v>
      </c>
      <c r="G257" s="5" t="s">
        <v>72</v>
      </c>
      <c r="H257" s="5">
        <v>48</v>
      </c>
      <c r="I257" s="6">
        <v>38454</v>
      </c>
      <c r="J257" s="7">
        <v>87158</v>
      </c>
      <c r="K257" s="7">
        <f t="shared" si="9"/>
        <v>295.22533766599372</v>
      </c>
      <c r="L257" s="7">
        <f t="shared" si="10"/>
        <v>1</v>
      </c>
      <c r="M257" s="7"/>
      <c r="N257" s="7">
        <f t="shared" si="11"/>
        <v>44.33728396148225</v>
      </c>
      <c r="O257" s="8">
        <v>0</v>
      </c>
      <c r="P257" s="5" t="s">
        <v>80</v>
      </c>
      <c r="Q257" s="5" t="s">
        <v>81</v>
      </c>
      <c r="R257" s="6" t="s">
        <v>17</v>
      </c>
    </row>
    <row r="258" spans="1:18" x14ac:dyDescent="0.25">
      <c r="A258" s="1" t="s">
        <v>573</v>
      </c>
      <c r="B258" s="1" t="s">
        <v>574</v>
      </c>
      <c r="C258" s="1" t="s">
        <v>210</v>
      </c>
      <c r="D258" s="1" t="s">
        <v>56</v>
      </c>
      <c r="E258" s="1" t="s">
        <v>36</v>
      </c>
      <c r="F258" s="1" t="s">
        <v>13</v>
      </c>
      <c r="G258" s="1" t="s">
        <v>72</v>
      </c>
      <c r="H258" s="1">
        <v>64</v>
      </c>
      <c r="I258" s="2">
        <v>33875</v>
      </c>
      <c r="J258" s="3">
        <v>70778</v>
      </c>
      <c r="K258" s="3">
        <f t="shared" ref="K258:K321" si="12">SQRT(J:J)</f>
        <v>266.04135016948021</v>
      </c>
      <c r="L258" s="3">
        <f t="shared" ref="L258:L321" si="13">NORMSDIST(J:J)</f>
        <v>1</v>
      </c>
      <c r="M258" s="3"/>
      <c r="N258" s="3">
        <f t="shared" ref="N258:N321" si="14">POWER(J:J,1/3)</f>
        <v>41.364974615743172</v>
      </c>
      <c r="O258" s="4">
        <v>0</v>
      </c>
      <c r="P258" s="1" t="s">
        <v>7</v>
      </c>
      <c r="Q258" s="1" t="s">
        <v>47</v>
      </c>
      <c r="R258" s="2" t="s">
        <v>17</v>
      </c>
    </row>
    <row r="259" spans="1:18" x14ac:dyDescent="0.25">
      <c r="A259" s="5" t="s">
        <v>575</v>
      </c>
      <c r="B259" s="5" t="s">
        <v>576</v>
      </c>
      <c r="C259" s="5" t="s">
        <v>20</v>
      </c>
      <c r="D259" s="5" t="s">
        <v>52</v>
      </c>
      <c r="E259" s="5" t="s">
        <v>22</v>
      </c>
      <c r="F259" s="5" t="s">
        <v>5</v>
      </c>
      <c r="G259" s="5" t="s">
        <v>72</v>
      </c>
      <c r="H259" s="5">
        <v>65</v>
      </c>
      <c r="I259" s="6">
        <v>38130</v>
      </c>
      <c r="J259" s="7">
        <v>153938</v>
      </c>
      <c r="K259" s="7">
        <f t="shared" si="12"/>
        <v>392.34933413987079</v>
      </c>
      <c r="L259" s="7">
        <f t="shared" si="13"/>
        <v>1</v>
      </c>
      <c r="M259" s="7"/>
      <c r="N259" s="7">
        <f t="shared" si="14"/>
        <v>53.593889925034233</v>
      </c>
      <c r="O259" s="8">
        <v>0.2</v>
      </c>
      <c r="P259" s="5" t="s">
        <v>7</v>
      </c>
      <c r="Q259" s="5" t="s">
        <v>31</v>
      </c>
      <c r="R259" s="6" t="s">
        <v>17</v>
      </c>
    </row>
    <row r="260" spans="1:18" x14ac:dyDescent="0.25">
      <c r="A260" s="1" t="s">
        <v>577</v>
      </c>
      <c r="B260" s="1" t="s">
        <v>578</v>
      </c>
      <c r="C260" s="1" t="s">
        <v>317</v>
      </c>
      <c r="D260" s="1" t="s">
        <v>3</v>
      </c>
      <c r="E260" s="1" t="s">
        <v>4</v>
      </c>
      <c r="F260" s="1" t="s">
        <v>13</v>
      </c>
      <c r="G260" s="1" t="s">
        <v>14</v>
      </c>
      <c r="H260" s="1">
        <v>43</v>
      </c>
      <c r="I260" s="2">
        <v>43224</v>
      </c>
      <c r="J260" s="3">
        <v>59888</v>
      </c>
      <c r="K260" s="3">
        <f t="shared" si="12"/>
        <v>244.72024844707886</v>
      </c>
      <c r="L260" s="3">
        <f t="shared" si="13"/>
        <v>1</v>
      </c>
      <c r="M260" s="3"/>
      <c r="N260" s="3">
        <f t="shared" si="14"/>
        <v>39.124302062696025</v>
      </c>
      <c r="O260" s="4">
        <v>0</v>
      </c>
      <c r="P260" s="1" t="s">
        <v>15</v>
      </c>
      <c r="Q260" s="1" t="s">
        <v>93</v>
      </c>
      <c r="R260" s="2" t="s">
        <v>17</v>
      </c>
    </row>
    <row r="261" spans="1:18" x14ac:dyDescent="0.25">
      <c r="A261" s="5" t="s">
        <v>579</v>
      </c>
      <c r="B261" s="5" t="s">
        <v>580</v>
      </c>
      <c r="C261" s="5" t="s">
        <v>210</v>
      </c>
      <c r="D261" s="5" t="s">
        <v>56</v>
      </c>
      <c r="E261" s="5" t="s">
        <v>36</v>
      </c>
      <c r="F261" s="5" t="s">
        <v>13</v>
      </c>
      <c r="G261" s="5" t="s">
        <v>23</v>
      </c>
      <c r="H261" s="5">
        <v>50</v>
      </c>
      <c r="I261" s="6">
        <v>43447</v>
      </c>
      <c r="J261" s="7">
        <v>63098</v>
      </c>
      <c r="K261" s="7">
        <f t="shared" si="12"/>
        <v>251.19315277292094</v>
      </c>
      <c r="L261" s="7">
        <f t="shared" si="13"/>
        <v>1</v>
      </c>
      <c r="M261" s="7"/>
      <c r="N261" s="7">
        <f t="shared" si="14"/>
        <v>39.811193538533963</v>
      </c>
      <c r="O261" s="8">
        <v>0</v>
      </c>
      <c r="P261" s="5" t="s">
        <v>7</v>
      </c>
      <c r="Q261" s="5" t="s">
        <v>75</v>
      </c>
      <c r="R261" s="6" t="s">
        <v>17</v>
      </c>
    </row>
    <row r="262" spans="1:18" x14ac:dyDescent="0.25">
      <c r="A262" s="1" t="s">
        <v>581</v>
      </c>
      <c r="B262" s="1" t="s">
        <v>582</v>
      </c>
      <c r="C262" s="1" t="s">
        <v>66</v>
      </c>
      <c r="D262" s="1" t="s">
        <v>21</v>
      </c>
      <c r="E262" s="1" t="s">
        <v>36</v>
      </c>
      <c r="F262" s="1" t="s">
        <v>5</v>
      </c>
      <c r="G262" s="1" t="s">
        <v>72</v>
      </c>
      <c r="H262" s="1">
        <v>27</v>
      </c>
      <c r="I262" s="2">
        <v>44545</v>
      </c>
      <c r="J262" s="3">
        <v>255369</v>
      </c>
      <c r="K262" s="3">
        <f t="shared" si="12"/>
        <v>505.34047928104872</v>
      </c>
      <c r="L262" s="3">
        <f t="shared" si="13"/>
        <v>1</v>
      </c>
      <c r="M262" s="3"/>
      <c r="N262" s="3">
        <f t="shared" si="14"/>
        <v>63.443829882744247</v>
      </c>
      <c r="O262" s="4">
        <v>0.33</v>
      </c>
      <c r="P262" s="1" t="s">
        <v>80</v>
      </c>
      <c r="Q262" s="1" t="s">
        <v>205</v>
      </c>
      <c r="R262" s="2" t="s">
        <v>17</v>
      </c>
    </row>
    <row r="263" spans="1:18" x14ac:dyDescent="0.25">
      <c r="A263" s="5" t="s">
        <v>583</v>
      </c>
      <c r="B263" s="5" t="s">
        <v>584</v>
      </c>
      <c r="C263" s="5" t="s">
        <v>2</v>
      </c>
      <c r="D263" s="5" t="s">
        <v>52</v>
      </c>
      <c r="E263" s="5" t="s">
        <v>12</v>
      </c>
      <c r="F263" s="5" t="s">
        <v>5</v>
      </c>
      <c r="G263" s="5" t="s">
        <v>6</v>
      </c>
      <c r="H263" s="5">
        <v>55</v>
      </c>
      <c r="I263" s="6">
        <v>38301</v>
      </c>
      <c r="J263" s="7">
        <v>142318</v>
      </c>
      <c r="K263" s="7">
        <f t="shared" si="12"/>
        <v>377.25057985376247</v>
      </c>
      <c r="L263" s="7">
        <f t="shared" si="13"/>
        <v>1</v>
      </c>
      <c r="M263" s="7"/>
      <c r="N263" s="7">
        <f t="shared" si="14"/>
        <v>52.209950002595285</v>
      </c>
      <c r="O263" s="8">
        <v>0.14000000000000001</v>
      </c>
      <c r="P263" s="5" t="s">
        <v>7</v>
      </c>
      <c r="Q263" s="5" t="s">
        <v>24</v>
      </c>
      <c r="R263" s="6" t="s">
        <v>17</v>
      </c>
    </row>
    <row r="264" spans="1:18" x14ac:dyDescent="0.25">
      <c r="A264" s="1" t="s">
        <v>585</v>
      </c>
      <c r="B264" s="1" t="s">
        <v>586</v>
      </c>
      <c r="C264" s="1" t="s">
        <v>171</v>
      </c>
      <c r="D264" s="1" t="s">
        <v>52</v>
      </c>
      <c r="E264" s="1" t="s">
        <v>12</v>
      </c>
      <c r="F264" s="1" t="s">
        <v>13</v>
      </c>
      <c r="G264" s="1" t="s">
        <v>6</v>
      </c>
      <c r="H264" s="1">
        <v>41</v>
      </c>
      <c r="I264" s="2">
        <v>38219</v>
      </c>
      <c r="J264" s="3">
        <v>49186</v>
      </c>
      <c r="K264" s="3">
        <f t="shared" si="12"/>
        <v>221.77916944564473</v>
      </c>
      <c r="L264" s="3">
        <f t="shared" si="13"/>
        <v>1</v>
      </c>
      <c r="M264" s="3"/>
      <c r="N264" s="3">
        <f t="shared" si="14"/>
        <v>36.639300057184371</v>
      </c>
      <c r="O264" s="4">
        <v>0</v>
      </c>
      <c r="P264" s="1" t="s">
        <v>7</v>
      </c>
      <c r="Q264" s="1" t="s">
        <v>47</v>
      </c>
      <c r="R264" s="2">
        <v>39616</v>
      </c>
    </row>
    <row r="265" spans="1:18" x14ac:dyDescent="0.25">
      <c r="A265" s="5" t="s">
        <v>587</v>
      </c>
      <c r="B265" s="5" t="s">
        <v>588</v>
      </c>
      <c r="C265" s="5" t="s">
        <v>66</v>
      </c>
      <c r="D265" s="5" t="s">
        <v>52</v>
      </c>
      <c r="E265" s="5" t="s">
        <v>4</v>
      </c>
      <c r="F265" s="5" t="s">
        <v>5</v>
      </c>
      <c r="G265" s="5" t="s">
        <v>6</v>
      </c>
      <c r="H265" s="5">
        <v>34</v>
      </c>
      <c r="I265" s="6">
        <v>43673</v>
      </c>
      <c r="J265" s="7">
        <v>220937</v>
      </c>
      <c r="K265" s="7">
        <f t="shared" si="12"/>
        <v>470.03936005402784</v>
      </c>
      <c r="L265" s="7">
        <f t="shared" si="13"/>
        <v>1</v>
      </c>
      <c r="M265" s="7"/>
      <c r="N265" s="7">
        <f t="shared" si="14"/>
        <v>60.453690399855567</v>
      </c>
      <c r="O265" s="8">
        <v>0.38</v>
      </c>
      <c r="P265" s="5" t="s">
        <v>7</v>
      </c>
      <c r="Q265" s="5" t="s">
        <v>47</v>
      </c>
      <c r="R265" s="6" t="s">
        <v>17</v>
      </c>
    </row>
    <row r="266" spans="1:18" x14ac:dyDescent="0.25">
      <c r="A266" s="1" t="s">
        <v>589</v>
      </c>
      <c r="B266" s="1" t="s">
        <v>590</v>
      </c>
      <c r="C266" s="1" t="s">
        <v>20</v>
      </c>
      <c r="D266" s="1" t="s">
        <v>3</v>
      </c>
      <c r="E266" s="1" t="s">
        <v>22</v>
      </c>
      <c r="F266" s="1" t="s">
        <v>5</v>
      </c>
      <c r="G266" s="1" t="s">
        <v>14</v>
      </c>
      <c r="H266" s="1">
        <v>47</v>
      </c>
      <c r="I266" s="2">
        <v>41208</v>
      </c>
      <c r="J266" s="3">
        <v>183156</v>
      </c>
      <c r="K266" s="3">
        <f t="shared" si="12"/>
        <v>427.9672884695745</v>
      </c>
      <c r="L266" s="3">
        <f t="shared" si="13"/>
        <v>1</v>
      </c>
      <c r="M266" s="3"/>
      <c r="N266" s="3">
        <f t="shared" si="14"/>
        <v>56.790241661558575</v>
      </c>
      <c r="O266" s="4">
        <v>0.3</v>
      </c>
      <c r="P266" s="1" t="s">
        <v>7</v>
      </c>
      <c r="Q266" s="1" t="s">
        <v>8</v>
      </c>
      <c r="R266" s="2" t="s">
        <v>17</v>
      </c>
    </row>
    <row r="267" spans="1:18" x14ac:dyDescent="0.25">
      <c r="A267" s="5" t="s">
        <v>591</v>
      </c>
      <c r="B267" s="5" t="s">
        <v>592</v>
      </c>
      <c r="C267" s="5" t="s">
        <v>66</v>
      </c>
      <c r="D267" s="5" t="s">
        <v>3</v>
      </c>
      <c r="E267" s="5" t="s">
        <v>22</v>
      </c>
      <c r="F267" s="5" t="s">
        <v>5</v>
      </c>
      <c r="G267" s="5" t="s">
        <v>72</v>
      </c>
      <c r="H267" s="5">
        <v>32</v>
      </c>
      <c r="I267" s="6">
        <v>44034</v>
      </c>
      <c r="J267" s="7">
        <v>192749</v>
      </c>
      <c r="K267" s="7">
        <f t="shared" si="12"/>
        <v>439.03188950234585</v>
      </c>
      <c r="L267" s="7">
        <f t="shared" si="13"/>
        <v>1</v>
      </c>
      <c r="M267" s="7"/>
      <c r="N267" s="7">
        <f t="shared" si="14"/>
        <v>57.764902483899732</v>
      </c>
      <c r="O267" s="8">
        <v>0.31</v>
      </c>
      <c r="P267" s="5" t="s">
        <v>7</v>
      </c>
      <c r="Q267" s="5" t="s">
        <v>24</v>
      </c>
      <c r="R267" s="6" t="s">
        <v>17</v>
      </c>
    </row>
    <row r="268" spans="1:18" x14ac:dyDescent="0.25">
      <c r="A268" s="1" t="s">
        <v>593</v>
      </c>
      <c r="B268" s="1" t="s">
        <v>594</v>
      </c>
      <c r="C268" s="1" t="s">
        <v>2</v>
      </c>
      <c r="D268" s="1" t="s">
        <v>3</v>
      </c>
      <c r="E268" s="1" t="s">
        <v>12</v>
      </c>
      <c r="F268" s="1" t="s">
        <v>5</v>
      </c>
      <c r="G268" s="1" t="s">
        <v>14</v>
      </c>
      <c r="H268" s="1">
        <v>39</v>
      </c>
      <c r="I268" s="2">
        <v>42819</v>
      </c>
      <c r="J268" s="3">
        <v>135325</v>
      </c>
      <c r="K268" s="3">
        <f t="shared" si="12"/>
        <v>367.86546453832818</v>
      </c>
      <c r="L268" s="3">
        <f t="shared" si="13"/>
        <v>1</v>
      </c>
      <c r="M268" s="3"/>
      <c r="N268" s="3">
        <f t="shared" si="14"/>
        <v>51.340411497502529</v>
      </c>
      <c r="O268" s="4">
        <v>0.14000000000000001</v>
      </c>
      <c r="P268" s="1" t="s">
        <v>7</v>
      </c>
      <c r="Q268" s="1" t="s">
        <v>31</v>
      </c>
      <c r="R268" s="2" t="s">
        <v>17</v>
      </c>
    </row>
    <row r="269" spans="1:18" x14ac:dyDescent="0.25">
      <c r="A269" s="5" t="s">
        <v>595</v>
      </c>
      <c r="B269" s="5" t="s">
        <v>596</v>
      </c>
      <c r="C269" s="5" t="s">
        <v>30</v>
      </c>
      <c r="D269" s="5" t="s">
        <v>35</v>
      </c>
      <c r="E269" s="5" t="s">
        <v>22</v>
      </c>
      <c r="F269" s="5" t="s">
        <v>5</v>
      </c>
      <c r="G269" s="5" t="s">
        <v>23</v>
      </c>
      <c r="H269" s="5">
        <v>26</v>
      </c>
      <c r="I269" s="6">
        <v>43752</v>
      </c>
      <c r="J269" s="7">
        <v>79356</v>
      </c>
      <c r="K269" s="7">
        <f t="shared" si="12"/>
        <v>281.7019701741541</v>
      </c>
      <c r="L269" s="7">
        <f t="shared" si="13"/>
        <v>1</v>
      </c>
      <c r="M269" s="7"/>
      <c r="N269" s="7">
        <f t="shared" si="14"/>
        <v>42.972760826708161</v>
      </c>
      <c r="O269" s="8">
        <v>0</v>
      </c>
      <c r="P269" s="5" t="s">
        <v>7</v>
      </c>
      <c r="Q269" s="5" t="s">
        <v>31</v>
      </c>
      <c r="R269" s="6" t="s">
        <v>17</v>
      </c>
    </row>
    <row r="270" spans="1:18" x14ac:dyDescent="0.25">
      <c r="A270" s="1" t="s">
        <v>597</v>
      </c>
      <c r="B270" s="1" t="s">
        <v>598</v>
      </c>
      <c r="C270" s="1" t="s">
        <v>264</v>
      </c>
      <c r="D270" s="1" t="s">
        <v>56</v>
      </c>
      <c r="E270" s="1" t="s">
        <v>12</v>
      </c>
      <c r="F270" s="1" t="s">
        <v>13</v>
      </c>
      <c r="G270" s="1" t="s">
        <v>6</v>
      </c>
      <c r="H270" s="1">
        <v>40</v>
      </c>
      <c r="I270" s="2">
        <v>38540</v>
      </c>
      <c r="J270" s="3">
        <v>74412</v>
      </c>
      <c r="K270" s="3">
        <f t="shared" si="12"/>
        <v>272.78563012006333</v>
      </c>
      <c r="L270" s="3">
        <f t="shared" si="13"/>
        <v>1</v>
      </c>
      <c r="M270" s="3"/>
      <c r="N270" s="3">
        <f t="shared" si="14"/>
        <v>42.061135457471536</v>
      </c>
      <c r="O270" s="4">
        <v>0</v>
      </c>
      <c r="P270" s="1" t="s">
        <v>7</v>
      </c>
      <c r="Q270" s="1" t="s">
        <v>8</v>
      </c>
      <c r="R270" s="2" t="s">
        <v>17</v>
      </c>
    </row>
    <row r="271" spans="1:18" x14ac:dyDescent="0.25">
      <c r="A271" s="5" t="s">
        <v>219</v>
      </c>
      <c r="B271" s="5" t="s">
        <v>599</v>
      </c>
      <c r="C271" s="5" t="s">
        <v>27</v>
      </c>
      <c r="D271" s="5" t="s">
        <v>3</v>
      </c>
      <c r="E271" s="5" t="s">
        <v>12</v>
      </c>
      <c r="F271" s="5" t="s">
        <v>5</v>
      </c>
      <c r="G271" s="5" t="s">
        <v>72</v>
      </c>
      <c r="H271" s="5">
        <v>32</v>
      </c>
      <c r="I271" s="6">
        <v>43010</v>
      </c>
      <c r="J271" s="7">
        <v>61886</v>
      </c>
      <c r="K271" s="7">
        <f t="shared" si="12"/>
        <v>248.76896912597439</v>
      </c>
      <c r="L271" s="7">
        <f t="shared" si="13"/>
        <v>1</v>
      </c>
      <c r="M271" s="7"/>
      <c r="N271" s="7">
        <f t="shared" si="14"/>
        <v>39.554643168413939</v>
      </c>
      <c r="O271" s="8">
        <v>0.09</v>
      </c>
      <c r="P271" s="5" t="s">
        <v>80</v>
      </c>
      <c r="Q271" s="5" t="s">
        <v>86</v>
      </c>
      <c r="R271" s="6" t="s">
        <v>17</v>
      </c>
    </row>
    <row r="272" spans="1:18" x14ac:dyDescent="0.25">
      <c r="A272" s="1" t="s">
        <v>600</v>
      </c>
      <c r="B272" s="1" t="s">
        <v>601</v>
      </c>
      <c r="C272" s="1" t="s">
        <v>20</v>
      </c>
      <c r="D272" s="1" t="s">
        <v>46</v>
      </c>
      <c r="E272" s="1" t="s">
        <v>4</v>
      </c>
      <c r="F272" s="1" t="s">
        <v>5</v>
      </c>
      <c r="G272" s="1" t="s">
        <v>14</v>
      </c>
      <c r="H272" s="1">
        <v>58</v>
      </c>
      <c r="I272" s="2">
        <v>37755</v>
      </c>
      <c r="J272" s="3">
        <v>173071</v>
      </c>
      <c r="K272" s="3">
        <f t="shared" si="12"/>
        <v>416.01802845549855</v>
      </c>
      <c r="L272" s="3">
        <f t="shared" si="13"/>
        <v>1</v>
      </c>
      <c r="M272" s="3"/>
      <c r="N272" s="3">
        <f t="shared" si="14"/>
        <v>55.728168169530605</v>
      </c>
      <c r="O272" s="4">
        <v>0.28999999999999998</v>
      </c>
      <c r="P272" s="1" t="s">
        <v>7</v>
      </c>
      <c r="Q272" s="1" t="s">
        <v>75</v>
      </c>
      <c r="R272" s="2" t="s">
        <v>17</v>
      </c>
    </row>
    <row r="273" spans="1:18" x14ac:dyDescent="0.25">
      <c r="A273" s="5" t="s">
        <v>602</v>
      </c>
      <c r="B273" s="5" t="s">
        <v>603</v>
      </c>
      <c r="C273" s="5" t="s">
        <v>162</v>
      </c>
      <c r="D273" s="5" t="s">
        <v>56</v>
      </c>
      <c r="E273" s="5" t="s">
        <v>4</v>
      </c>
      <c r="F273" s="5" t="s">
        <v>5</v>
      </c>
      <c r="G273" s="5" t="s">
        <v>23</v>
      </c>
      <c r="H273" s="5">
        <v>58</v>
      </c>
      <c r="I273" s="6">
        <v>34999</v>
      </c>
      <c r="J273" s="7">
        <v>70189</v>
      </c>
      <c r="K273" s="7">
        <f t="shared" si="12"/>
        <v>264.93206676429338</v>
      </c>
      <c r="L273" s="7">
        <f t="shared" si="13"/>
        <v>1</v>
      </c>
      <c r="M273" s="7"/>
      <c r="N273" s="7">
        <f t="shared" si="14"/>
        <v>41.249911233356563</v>
      </c>
      <c r="O273" s="8">
        <v>0</v>
      </c>
      <c r="P273" s="5" t="s">
        <v>7</v>
      </c>
      <c r="Q273" s="5" t="s">
        <v>75</v>
      </c>
      <c r="R273" s="6" t="s">
        <v>17</v>
      </c>
    </row>
    <row r="274" spans="1:18" x14ac:dyDescent="0.25">
      <c r="A274" s="1" t="s">
        <v>604</v>
      </c>
      <c r="B274" s="1" t="s">
        <v>605</v>
      </c>
      <c r="C274" s="1" t="s">
        <v>66</v>
      </c>
      <c r="D274" s="1" t="s">
        <v>35</v>
      </c>
      <c r="E274" s="1" t="s">
        <v>4</v>
      </c>
      <c r="F274" s="1" t="s">
        <v>5</v>
      </c>
      <c r="G274" s="1" t="s">
        <v>72</v>
      </c>
      <c r="H274" s="1">
        <v>42</v>
      </c>
      <c r="I274" s="2">
        <v>41528</v>
      </c>
      <c r="J274" s="3">
        <v>181452</v>
      </c>
      <c r="K274" s="3">
        <f t="shared" si="12"/>
        <v>425.97183005452365</v>
      </c>
      <c r="L274" s="3">
        <f t="shared" si="13"/>
        <v>1</v>
      </c>
      <c r="M274" s="3"/>
      <c r="N274" s="3">
        <f t="shared" si="14"/>
        <v>56.613575803475257</v>
      </c>
      <c r="O274" s="4">
        <v>0.3</v>
      </c>
      <c r="P274" s="1" t="s">
        <v>7</v>
      </c>
      <c r="Q274" s="1" t="s">
        <v>75</v>
      </c>
      <c r="R274" s="2" t="s">
        <v>17</v>
      </c>
    </row>
    <row r="275" spans="1:18" x14ac:dyDescent="0.25">
      <c r="A275" s="5" t="s">
        <v>606</v>
      </c>
      <c r="B275" s="5" t="s">
        <v>607</v>
      </c>
      <c r="C275" s="5" t="s">
        <v>151</v>
      </c>
      <c r="D275" s="5" t="s">
        <v>52</v>
      </c>
      <c r="E275" s="5" t="s">
        <v>22</v>
      </c>
      <c r="F275" s="5" t="s">
        <v>13</v>
      </c>
      <c r="G275" s="5" t="s">
        <v>23</v>
      </c>
      <c r="H275" s="5">
        <v>26</v>
      </c>
      <c r="I275" s="6">
        <v>44267</v>
      </c>
      <c r="J275" s="7">
        <v>70369</v>
      </c>
      <c r="K275" s="7">
        <f t="shared" si="12"/>
        <v>265.27155897306443</v>
      </c>
      <c r="L275" s="7">
        <f t="shared" si="13"/>
        <v>1</v>
      </c>
      <c r="M275" s="7"/>
      <c r="N275" s="7">
        <f t="shared" si="14"/>
        <v>41.285142992914032</v>
      </c>
      <c r="O275" s="8">
        <v>0</v>
      </c>
      <c r="P275" s="5" t="s">
        <v>7</v>
      </c>
      <c r="Q275" s="5" t="s">
        <v>8</v>
      </c>
      <c r="R275" s="6" t="s">
        <v>17</v>
      </c>
    </row>
    <row r="276" spans="1:18" x14ac:dyDescent="0.25">
      <c r="A276" s="1" t="s">
        <v>608</v>
      </c>
      <c r="B276" s="1" t="s">
        <v>609</v>
      </c>
      <c r="C276" s="1" t="s">
        <v>30</v>
      </c>
      <c r="D276" s="1" t="s">
        <v>46</v>
      </c>
      <c r="E276" s="1" t="s">
        <v>12</v>
      </c>
      <c r="F276" s="1" t="s">
        <v>13</v>
      </c>
      <c r="G276" s="1" t="s">
        <v>72</v>
      </c>
      <c r="H276" s="1">
        <v>38</v>
      </c>
      <c r="I276" s="2">
        <v>39634</v>
      </c>
      <c r="J276" s="3">
        <v>78056</v>
      </c>
      <c r="K276" s="3">
        <f t="shared" si="12"/>
        <v>279.3850389695196</v>
      </c>
      <c r="L276" s="3">
        <f t="shared" si="13"/>
        <v>1</v>
      </c>
      <c r="M276" s="3"/>
      <c r="N276" s="3">
        <f t="shared" si="14"/>
        <v>42.7368095369823</v>
      </c>
      <c r="O276" s="4">
        <v>0</v>
      </c>
      <c r="P276" s="1" t="s">
        <v>80</v>
      </c>
      <c r="Q276" s="1" t="s">
        <v>205</v>
      </c>
      <c r="R276" s="2" t="s">
        <v>17</v>
      </c>
    </row>
    <row r="277" spans="1:18" x14ac:dyDescent="0.25">
      <c r="A277" s="5" t="s">
        <v>610</v>
      </c>
      <c r="B277" s="5" t="s">
        <v>611</v>
      </c>
      <c r="C277" s="5" t="s">
        <v>20</v>
      </c>
      <c r="D277" s="5" t="s">
        <v>21</v>
      </c>
      <c r="E277" s="5" t="s">
        <v>4</v>
      </c>
      <c r="F277" s="5" t="s">
        <v>13</v>
      </c>
      <c r="G277" s="5" t="s">
        <v>14</v>
      </c>
      <c r="H277" s="5">
        <v>64</v>
      </c>
      <c r="I277" s="6">
        <v>35187</v>
      </c>
      <c r="J277" s="7">
        <v>189933</v>
      </c>
      <c r="K277" s="7">
        <f t="shared" si="12"/>
        <v>435.81303330671511</v>
      </c>
      <c r="L277" s="7">
        <f t="shared" si="13"/>
        <v>1</v>
      </c>
      <c r="M277" s="7"/>
      <c r="N277" s="7">
        <f t="shared" si="14"/>
        <v>57.482212519479035</v>
      </c>
      <c r="O277" s="8">
        <v>0.23</v>
      </c>
      <c r="P277" s="5" t="s">
        <v>7</v>
      </c>
      <c r="Q277" s="5" t="s">
        <v>43</v>
      </c>
      <c r="R277" s="6" t="s">
        <v>17</v>
      </c>
    </row>
    <row r="278" spans="1:18" x14ac:dyDescent="0.25">
      <c r="A278" s="1" t="s">
        <v>40</v>
      </c>
      <c r="B278" s="1" t="s">
        <v>612</v>
      </c>
      <c r="C278" s="1" t="s">
        <v>165</v>
      </c>
      <c r="D278" s="1" t="s">
        <v>56</v>
      </c>
      <c r="E278" s="1" t="s">
        <v>22</v>
      </c>
      <c r="F278" s="1" t="s">
        <v>13</v>
      </c>
      <c r="G278" s="1" t="s">
        <v>23</v>
      </c>
      <c r="H278" s="1">
        <v>38</v>
      </c>
      <c r="I278" s="2">
        <v>40360</v>
      </c>
      <c r="J278" s="3">
        <v>78237</v>
      </c>
      <c r="K278" s="3">
        <f t="shared" si="12"/>
        <v>279.7087771236362</v>
      </c>
      <c r="L278" s="3">
        <f t="shared" si="13"/>
        <v>1</v>
      </c>
      <c r="M278" s="3"/>
      <c r="N278" s="3">
        <f t="shared" si="14"/>
        <v>42.769817425222691</v>
      </c>
      <c r="O278" s="4">
        <v>0</v>
      </c>
      <c r="P278" s="1" t="s">
        <v>7</v>
      </c>
      <c r="Q278" s="1" t="s">
        <v>31</v>
      </c>
      <c r="R278" s="2" t="s">
        <v>17</v>
      </c>
    </row>
    <row r="279" spans="1:18" x14ac:dyDescent="0.25">
      <c r="A279" s="5" t="s">
        <v>613</v>
      </c>
      <c r="B279" s="5" t="s">
        <v>614</v>
      </c>
      <c r="C279" s="5" t="s">
        <v>42</v>
      </c>
      <c r="D279" s="5" t="s">
        <v>46</v>
      </c>
      <c r="E279" s="5" t="s">
        <v>4</v>
      </c>
      <c r="F279" s="5" t="s">
        <v>5</v>
      </c>
      <c r="G279" s="5" t="s">
        <v>72</v>
      </c>
      <c r="H279" s="5">
        <v>55</v>
      </c>
      <c r="I279" s="6">
        <v>35242</v>
      </c>
      <c r="J279" s="7">
        <v>48687</v>
      </c>
      <c r="K279" s="7">
        <f t="shared" si="12"/>
        <v>220.65130862970199</v>
      </c>
      <c r="L279" s="7">
        <f t="shared" si="13"/>
        <v>1</v>
      </c>
      <c r="M279" s="7"/>
      <c r="N279" s="7">
        <f t="shared" si="14"/>
        <v>36.51497477748876</v>
      </c>
      <c r="O279" s="8">
        <v>0</v>
      </c>
      <c r="P279" s="5" t="s">
        <v>80</v>
      </c>
      <c r="Q279" s="5" t="s">
        <v>86</v>
      </c>
      <c r="R279" s="6" t="s">
        <v>17</v>
      </c>
    </row>
    <row r="280" spans="1:18" x14ac:dyDescent="0.25">
      <c r="A280" s="1" t="s">
        <v>615</v>
      </c>
      <c r="B280" s="1" t="s">
        <v>616</v>
      </c>
      <c r="C280" s="1" t="s">
        <v>2</v>
      </c>
      <c r="D280" s="1" t="s">
        <v>67</v>
      </c>
      <c r="E280" s="1" t="s">
        <v>12</v>
      </c>
      <c r="F280" s="1" t="s">
        <v>5</v>
      </c>
      <c r="G280" s="1" t="s">
        <v>72</v>
      </c>
      <c r="H280" s="1">
        <v>45</v>
      </c>
      <c r="I280" s="2">
        <v>38218</v>
      </c>
      <c r="J280" s="3">
        <v>121065</v>
      </c>
      <c r="K280" s="3">
        <f t="shared" si="12"/>
        <v>347.94396100521703</v>
      </c>
      <c r="L280" s="3">
        <f t="shared" si="13"/>
        <v>1</v>
      </c>
      <c r="M280" s="3"/>
      <c r="N280" s="3">
        <f t="shared" si="14"/>
        <v>49.469729477470132</v>
      </c>
      <c r="O280" s="4">
        <v>0.15</v>
      </c>
      <c r="P280" s="1" t="s">
        <v>80</v>
      </c>
      <c r="Q280" s="1" t="s">
        <v>86</v>
      </c>
      <c r="R280" s="2" t="s">
        <v>17</v>
      </c>
    </row>
    <row r="281" spans="1:18" x14ac:dyDescent="0.25">
      <c r="A281" s="5" t="s">
        <v>617</v>
      </c>
      <c r="B281" s="5" t="s">
        <v>618</v>
      </c>
      <c r="C281" s="5" t="s">
        <v>30</v>
      </c>
      <c r="D281" s="5" t="s">
        <v>35</v>
      </c>
      <c r="E281" s="5" t="s">
        <v>36</v>
      </c>
      <c r="F281" s="5" t="s">
        <v>13</v>
      </c>
      <c r="G281" s="5" t="s">
        <v>6</v>
      </c>
      <c r="H281" s="5">
        <v>43</v>
      </c>
      <c r="I281" s="6">
        <v>38093</v>
      </c>
      <c r="J281" s="7">
        <v>94246</v>
      </c>
      <c r="K281" s="7">
        <f t="shared" si="12"/>
        <v>306.99511396763302</v>
      </c>
      <c r="L281" s="7">
        <f t="shared" si="13"/>
        <v>1</v>
      </c>
      <c r="M281" s="7"/>
      <c r="N281" s="7">
        <f t="shared" si="14"/>
        <v>45.507988775588629</v>
      </c>
      <c r="O281" s="8">
        <v>0</v>
      </c>
      <c r="P281" s="5" t="s">
        <v>7</v>
      </c>
      <c r="Q281" s="5" t="s">
        <v>47</v>
      </c>
      <c r="R281" s="6" t="s">
        <v>17</v>
      </c>
    </row>
    <row r="282" spans="1:18" x14ac:dyDescent="0.25">
      <c r="A282" s="1" t="s">
        <v>277</v>
      </c>
      <c r="B282" s="1" t="s">
        <v>619</v>
      </c>
      <c r="C282" s="1" t="s">
        <v>317</v>
      </c>
      <c r="D282" s="1" t="s">
        <v>3</v>
      </c>
      <c r="E282" s="1" t="s">
        <v>12</v>
      </c>
      <c r="F282" s="1" t="s">
        <v>5</v>
      </c>
      <c r="G282" s="1" t="s">
        <v>14</v>
      </c>
      <c r="H282" s="1">
        <v>34</v>
      </c>
      <c r="I282" s="2">
        <v>42512</v>
      </c>
      <c r="J282" s="3">
        <v>44614</v>
      </c>
      <c r="K282" s="3">
        <f t="shared" si="12"/>
        <v>211.22026417936326</v>
      </c>
      <c r="L282" s="3">
        <f t="shared" si="13"/>
        <v>1</v>
      </c>
      <c r="M282" s="3"/>
      <c r="N282" s="3">
        <f t="shared" si="14"/>
        <v>35.466940061083086</v>
      </c>
      <c r="O282" s="4">
        <v>0</v>
      </c>
      <c r="P282" s="1" t="s">
        <v>7</v>
      </c>
      <c r="Q282" s="1" t="s">
        <v>43</v>
      </c>
      <c r="R282" s="2" t="s">
        <v>17</v>
      </c>
    </row>
    <row r="283" spans="1:18" x14ac:dyDescent="0.25">
      <c r="A283" s="5" t="s">
        <v>620</v>
      </c>
      <c r="B283" s="5" t="s">
        <v>621</v>
      </c>
      <c r="C283" s="5" t="s">
        <v>66</v>
      </c>
      <c r="D283" s="5" t="s">
        <v>3</v>
      </c>
      <c r="E283" s="5" t="s">
        <v>4</v>
      </c>
      <c r="F283" s="5" t="s">
        <v>13</v>
      </c>
      <c r="G283" s="5" t="s">
        <v>14</v>
      </c>
      <c r="H283" s="5">
        <v>40</v>
      </c>
      <c r="I283" s="6">
        <v>44143</v>
      </c>
      <c r="J283" s="7">
        <v>234469</v>
      </c>
      <c r="K283" s="7">
        <f t="shared" si="12"/>
        <v>484.2199913262566</v>
      </c>
      <c r="L283" s="7">
        <f t="shared" si="13"/>
        <v>1</v>
      </c>
      <c r="M283" s="7"/>
      <c r="N283" s="7">
        <f t="shared" si="14"/>
        <v>61.663543385358857</v>
      </c>
      <c r="O283" s="8">
        <v>0.31</v>
      </c>
      <c r="P283" s="5" t="s">
        <v>15</v>
      </c>
      <c r="Q283" s="5" t="s">
        <v>121</v>
      </c>
      <c r="R283" s="6" t="s">
        <v>17</v>
      </c>
    </row>
    <row r="284" spans="1:18" x14ac:dyDescent="0.25">
      <c r="A284" s="1" t="s">
        <v>622</v>
      </c>
      <c r="B284" s="1" t="s">
        <v>623</v>
      </c>
      <c r="C284" s="1" t="s">
        <v>165</v>
      </c>
      <c r="D284" s="1" t="s">
        <v>56</v>
      </c>
      <c r="E284" s="1" t="s">
        <v>4</v>
      </c>
      <c r="F284" s="1" t="s">
        <v>13</v>
      </c>
      <c r="G284" s="1" t="s">
        <v>72</v>
      </c>
      <c r="H284" s="1">
        <v>52</v>
      </c>
      <c r="I284" s="2">
        <v>44022</v>
      </c>
      <c r="J284" s="3">
        <v>88272</v>
      </c>
      <c r="K284" s="3">
        <f t="shared" si="12"/>
        <v>297.10604167535871</v>
      </c>
      <c r="L284" s="3">
        <f t="shared" si="13"/>
        <v>1</v>
      </c>
      <c r="M284" s="3"/>
      <c r="N284" s="3">
        <f t="shared" si="14"/>
        <v>44.52538214465114</v>
      </c>
      <c r="O284" s="4">
        <v>0</v>
      </c>
      <c r="P284" s="1" t="s">
        <v>80</v>
      </c>
      <c r="Q284" s="1" t="s">
        <v>205</v>
      </c>
      <c r="R284" s="2" t="s">
        <v>17</v>
      </c>
    </row>
    <row r="285" spans="1:18" x14ac:dyDescent="0.25">
      <c r="A285" s="5" t="s">
        <v>624</v>
      </c>
      <c r="B285" s="5" t="s">
        <v>625</v>
      </c>
      <c r="C285" s="5" t="s">
        <v>111</v>
      </c>
      <c r="D285" s="5" t="s">
        <v>21</v>
      </c>
      <c r="E285" s="5" t="s">
        <v>36</v>
      </c>
      <c r="F285" s="5" t="s">
        <v>13</v>
      </c>
      <c r="G285" s="5" t="s">
        <v>14</v>
      </c>
      <c r="H285" s="5">
        <v>52</v>
      </c>
      <c r="I285" s="6">
        <v>42992</v>
      </c>
      <c r="J285" s="7">
        <v>74449</v>
      </c>
      <c r="K285" s="7">
        <f t="shared" si="12"/>
        <v>272.85344051340087</v>
      </c>
      <c r="L285" s="7">
        <f t="shared" si="13"/>
        <v>1</v>
      </c>
      <c r="M285" s="7"/>
      <c r="N285" s="7">
        <f t="shared" si="14"/>
        <v>42.068105677965796</v>
      </c>
      <c r="O285" s="8">
        <v>0</v>
      </c>
      <c r="P285" s="5" t="s">
        <v>15</v>
      </c>
      <c r="Q285" s="5" t="s">
        <v>93</v>
      </c>
      <c r="R285" s="6" t="s">
        <v>17</v>
      </c>
    </row>
    <row r="286" spans="1:18" x14ac:dyDescent="0.25">
      <c r="A286" s="1" t="s">
        <v>626</v>
      </c>
      <c r="B286" s="1" t="s">
        <v>627</v>
      </c>
      <c r="C286" s="1" t="s">
        <v>66</v>
      </c>
      <c r="D286" s="1" t="s">
        <v>56</v>
      </c>
      <c r="E286" s="1" t="s">
        <v>22</v>
      </c>
      <c r="F286" s="1" t="s">
        <v>13</v>
      </c>
      <c r="G286" s="1" t="s">
        <v>14</v>
      </c>
      <c r="H286" s="1">
        <v>47</v>
      </c>
      <c r="I286" s="2">
        <v>41071</v>
      </c>
      <c r="J286" s="3">
        <v>222941</v>
      </c>
      <c r="K286" s="3">
        <f t="shared" si="12"/>
        <v>472.16628426858267</v>
      </c>
      <c r="L286" s="3">
        <f t="shared" si="13"/>
        <v>1</v>
      </c>
      <c r="M286" s="3"/>
      <c r="N286" s="3">
        <f t="shared" si="14"/>
        <v>60.635921439079844</v>
      </c>
      <c r="O286" s="4">
        <v>0.39</v>
      </c>
      <c r="P286" s="1" t="s">
        <v>15</v>
      </c>
      <c r="Q286" s="1" t="s">
        <v>93</v>
      </c>
      <c r="R286" s="2" t="s">
        <v>17</v>
      </c>
    </row>
    <row r="287" spans="1:18" x14ac:dyDescent="0.25">
      <c r="A287" s="5" t="s">
        <v>628</v>
      </c>
      <c r="B287" s="5" t="s">
        <v>629</v>
      </c>
      <c r="C287" s="5" t="s">
        <v>42</v>
      </c>
      <c r="D287" s="5" t="s">
        <v>67</v>
      </c>
      <c r="E287" s="5" t="s">
        <v>12</v>
      </c>
      <c r="F287" s="5" t="s">
        <v>5</v>
      </c>
      <c r="G287" s="5" t="s">
        <v>14</v>
      </c>
      <c r="H287" s="5">
        <v>65</v>
      </c>
      <c r="I287" s="6">
        <v>41543</v>
      </c>
      <c r="J287" s="7">
        <v>50341</v>
      </c>
      <c r="K287" s="7">
        <f t="shared" si="12"/>
        <v>224.36800128360551</v>
      </c>
      <c r="L287" s="7">
        <f t="shared" si="13"/>
        <v>1</v>
      </c>
      <c r="M287" s="7"/>
      <c r="N287" s="7">
        <f t="shared" si="14"/>
        <v>36.923875628199809</v>
      </c>
      <c r="O287" s="8">
        <v>0</v>
      </c>
      <c r="P287" s="5" t="s">
        <v>15</v>
      </c>
      <c r="Q287" s="5" t="s">
        <v>93</v>
      </c>
      <c r="R287" s="6" t="s">
        <v>17</v>
      </c>
    </row>
    <row r="288" spans="1:18" x14ac:dyDescent="0.25">
      <c r="A288" s="1" t="s">
        <v>630</v>
      </c>
      <c r="B288" s="1" t="s">
        <v>631</v>
      </c>
      <c r="C288" s="1" t="s">
        <v>151</v>
      </c>
      <c r="D288" s="1" t="s">
        <v>52</v>
      </c>
      <c r="E288" s="1" t="s">
        <v>36</v>
      </c>
      <c r="F288" s="1" t="s">
        <v>5</v>
      </c>
      <c r="G288" s="1" t="s">
        <v>72</v>
      </c>
      <c r="H288" s="1">
        <v>31</v>
      </c>
      <c r="I288" s="2">
        <v>44297</v>
      </c>
      <c r="J288" s="3">
        <v>72235</v>
      </c>
      <c r="K288" s="3">
        <f t="shared" si="12"/>
        <v>268.7656972159952</v>
      </c>
      <c r="L288" s="3">
        <f t="shared" si="13"/>
        <v>1</v>
      </c>
      <c r="M288" s="3"/>
      <c r="N288" s="3">
        <f t="shared" si="14"/>
        <v>41.64688839093867</v>
      </c>
      <c r="O288" s="4">
        <v>0</v>
      </c>
      <c r="P288" s="1" t="s">
        <v>80</v>
      </c>
      <c r="Q288" s="1" t="s">
        <v>81</v>
      </c>
      <c r="R288" s="2" t="s">
        <v>17</v>
      </c>
    </row>
    <row r="289" spans="1:18" x14ac:dyDescent="0.25">
      <c r="A289" s="5" t="s">
        <v>632</v>
      </c>
      <c r="B289" s="5" t="s">
        <v>633</v>
      </c>
      <c r="C289" s="5" t="s">
        <v>30</v>
      </c>
      <c r="D289" s="5" t="s">
        <v>46</v>
      </c>
      <c r="E289" s="5" t="s">
        <v>36</v>
      </c>
      <c r="F289" s="5" t="s">
        <v>5</v>
      </c>
      <c r="G289" s="5" t="s">
        <v>72</v>
      </c>
      <c r="H289" s="5">
        <v>41</v>
      </c>
      <c r="I289" s="6">
        <v>42533</v>
      </c>
      <c r="J289" s="7">
        <v>70165</v>
      </c>
      <c r="K289" s="7">
        <f t="shared" si="12"/>
        <v>264.88676826145922</v>
      </c>
      <c r="L289" s="7">
        <f t="shared" si="13"/>
        <v>1</v>
      </c>
      <c r="M289" s="7"/>
      <c r="N289" s="7">
        <f t="shared" si="14"/>
        <v>41.24520911607803</v>
      </c>
      <c r="O289" s="8">
        <v>0</v>
      </c>
      <c r="P289" s="5" t="s">
        <v>7</v>
      </c>
      <c r="Q289" s="5" t="s">
        <v>75</v>
      </c>
      <c r="R289" s="6" t="s">
        <v>17</v>
      </c>
    </row>
    <row r="290" spans="1:18" x14ac:dyDescent="0.25">
      <c r="A290" s="1" t="s">
        <v>634</v>
      </c>
      <c r="B290" s="1" t="s">
        <v>635</v>
      </c>
      <c r="C290" s="1" t="s">
        <v>2</v>
      </c>
      <c r="D290" s="1" t="s">
        <v>67</v>
      </c>
      <c r="E290" s="1" t="s">
        <v>22</v>
      </c>
      <c r="F290" s="1" t="s">
        <v>13</v>
      </c>
      <c r="G290" s="1" t="s">
        <v>23</v>
      </c>
      <c r="H290" s="1">
        <v>30</v>
      </c>
      <c r="I290" s="2">
        <v>44030</v>
      </c>
      <c r="J290" s="3">
        <v>148485</v>
      </c>
      <c r="K290" s="3">
        <f t="shared" si="12"/>
        <v>385.33751439484843</v>
      </c>
      <c r="L290" s="3">
        <f t="shared" si="13"/>
        <v>1</v>
      </c>
      <c r="M290" s="3"/>
      <c r="N290" s="3">
        <f t="shared" si="14"/>
        <v>52.953441965643982</v>
      </c>
      <c r="O290" s="4">
        <v>0.15</v>
      </c>
      <c r="P290" s="1" t="s">
        <v>7</v>
      </c>
      <c r="Q290" s="1" t="s">
        <v>43</v>
      </c>
      <c r="R290" s="2" t="s">
        <v>17</v>
      </c>
    </row>
    <row r="291" spans="1:18" x14ac:dyDescent="0.25">
      <c r="A291" s="5" t="s">
        <v>636</v>
      </c>
      <c r="B291" s="5" t="s">
        <v>637</v>
      </c>
      <c r="C291" s="5" t="s">
        <v>11</v>
      </c>
      <c r="D291" s="5" t="s">
        <v>3</v>
      </c>
      <c r="E291" s="5" t="s">
        <v>12</v>
      </c>
      <c r="F291" s="5" t="s">
        <v>5</v>
      </c>
      <c r="G291" s="5" t="s">
        <v>14</v>
      </c>
      <c r="H291" s="5">
        <v>58</v>
      </c>
      <c r="I291" s="6">
        <v>38521</v>
      </c>
      <c r="J291" s="7">
        <v>86089</v>
      </c>
      <c r="K291" s="7">
        <f t="shared" si="12"/>
        <v>293.40927047385532</v>
      </c>
      <c r="L291" s="7">
        <f t="shared" si="13"/>
        <v>1</v>
      </c>
      <c r="M291" s="7"/>
      <c r="N291" s="7">
        <f t="shared" si="14"/>
        <v>44.155270981115663</v>
      </c>
      <c r="O291" s="8">
        <v>0</v>
      </c>
      <c r="P291" s="5" t="s">
        <v>7</v>
      </c>
      <c r="Q291" s="5" t="s">
        <v>24</v>
      </c>
      <c r="R291" s="6" t="s">
        <v>17</v>
      </c>
    </row>
    <row r="292" spans="1:18" x14ac:dyDescent="0.25">
      <c r="A292" s="1" t="s">
        <v>638</v>
      </c>
      <c r="B292" s="1" t="s">
        <v>639</v>
      </c>
      <c r="C292" s="1" t="s">
        <v>101</v>
      </c>
      <c r="D292" s="1" t="s">
        <v>56</v>
      </c>
      <c r="E292" s="1" t="s">
        <v>4</v>
      </c>
      <c r="F292" s="1" t="s">
        <v>13</v>
      </c>
      <c r="G292" s="1" t="s">
        <v>72</v>
      </c>
      <c r="H292" s="1">
        <v>54</v>
      </c>
      <c r="I292" s="2">
        <v>39382</v>
      </c>
      <c r="J292" s="3">
        <v>106313</v>
      </c>
      <c r="K292" s="3">
        <f t="shared" si="12"/>
        <v>326.05674352787122</v>
      </c>
      <c r="L292" s="3">
        <f t="shared" si="13"/>
        <v>1</v>
      </c>
      <c r="M292" s="3"/>
      <c r="N292" s="3">
        <f t="shared" si="14"/>
        <v>47.37277124873318</v>
      </c>
      <c r="O292" s="4">
        <v>0.15</v>
      </c>
      <c r="P292" s="1" t="s">
        <v>7</v>
      </c>
      <c r="Q292" s="1" t="s">
        <v>24</v>
      </c>
      <c r="R292" s="2" t="s">
        <v>17</v>
      </c>
    </row>
    <row r="293" spans="1:18" x14ac:dyDescent="0.25">
      <c r="A293" s="5" t="s">
        <v>640</v>
      </c>
      <c r="B293" s="5" t="s">
        <v>641</v>
      </c>
      <c r="C293" s="5" t="s">
        <v>42</v>
      </c>
      <c r="D293" s="5" t="s">
        <v>67</v>
      </c>
      <c r="E293" s="5" t="s">
        <v>4</v>
      </c>
      <c r="F293" s="5" t="s">
        <v>5</v>
      </c>
      <c r="G293" s="5" t="s">
        <v>14</v>
      </c>
      <c r="H293" s="5">
        <v>40</v>
      </c>
      <c r="I293" s="6">
        <v>44251</v>
      </c>
      <c r="J293" s="7">
        <v>46833</v>
      </c>
      <c r="K293" s="7">
        <f t="shared" si="12"/>
        <v>216.4093343643014</v>
      </c>
      <c r="L293" s="7">
        <f t="shared" si="13"/>
        <v>1</v>
      </c>
      <c r="M293" s="7"/>
      <c r="N293" s="7">
        <f t="shared" si="14"/>
        <v>36.045467243010997</v>
      </c>
      <c r="O293" s="8">
        <v>0</v>
      </c>
      <c r="P293" s="5" t="s">
        <v>15</v>
      </c>
      <c r="Q293" s="5" t="s">
        <v>121</v>
      </c>
      <c r="R293" s="6">
        <v>44510</v>
      </c>
    </row>
    <row r="294" spans="1:18" x14ac:dyDescent="0.25">
      <c r="A294" s="1" t="s">
        <v>642</v>
      </c>
      <c r="B294" s="1" t="s">
        <v>643</v>
      </c>
      <c r="C294" s="1" t="s">
        <v>20</v>
      </c>
      <c r="D294" s="1" t="s">
        <v>21</v>
      </c>
      <c r="E294" s="1" t="s">
        <v>4</v>
      </c>
      <c r="F294" s="1" t="s">
        <v>5</v>
      </c>
      <c r="G294" s="1" t="s">
        <v>14</v>
      </c>
      <c r="H294" s="1">
        <v>63</v>
      </c>
      <c r="I294" s="2">
        <v>36826</v>
      </c>
      <c r="J294" s="3">
        <v>155320</v>
      </c>
      <c r="K294" s="3">
        <f t="shared" si="12"/>
        <v>394.10658456818504</v>
      </c>
      <c r="L294" s="3">
        <f t="shared" si="13"/>
        <v>1</v>
      </c>
      <c r="M294" s="3"/>
      <c r="N294" s="3">
        <f t="shared" si="14"/>
        <v>53.753794576168715</v>
      </c>
      <c r="O294" s="4">
        <v>0.17</v>
      </c>
      <c r="P294" s="1" t="s">
        <v>15</v>
      </c>
      <c r="Q294" s="1" t="s">
        <v>16</v>
      </c>
      <c r="R294" s="2" t="s">
        <v>17</v>
      </c>
    </row>
    <row r="295" spans="1:18" x14ac:dyDescent="0.25">
      <c r="A295" s="5" t="s">
        <v>644</v>
      </c>
      <c r="B295" s="5" t="s">
        <v>645</v>
      </c>
      <c r="C295" s="5" t="s">
        <v>30</v>
      </c>
      <c r="D295" s="5" t="s">
        <v>46</v>
      </c>
      <c r="E295" s="5" t="s">
        <v>12</v>
      </c>
      <c r="F295" s="5" t="s">
        <v>13</v>
      </c>
      <c r="G295" s="5" t="s">
        <v>14</v>
      </c>
      <c r="H295" s="5">
        <v>40</v>
      </c>
      <c r="I295" s="6">
        <v>42384</v>
      </c>
      <c r="J295" s="7">
        <v>89984</v>
      </c>
      <c r="K295" s="7">
        <f t="shared" si="12"/>
        <v>299.9733321480428</v>
      </c>
      <c r="L295" s="7">
        <f t="shared" si="13"/>
        <v>1</v>
      </c>
      <c r="M295" s="7"/>
      <c r="N295" s="7">
        <f t="shared" si="14"/>
        <v>44.811391660927185</v>
      </c>
      <c r="O295" s="8">
        <v>0</v>
      </c>
      <c r="P295" s="5" t="s">
        <v>15</v>
      </c>
      <c r="Q295" s="5" t="s">
        <v>121</v>
      </c>
      <c r="R295" s="6" t="s">
        <v>17</v>
      </c>
    </row>
    <row r="296" spans="1:18" x14ac:dyDescent="0.25">
      <c r="A296" s="1" t="s">
        <v>646</v>
      </c>
      <c r="B296" s="1" t="s">
        <v>647</v>
      </c>
      <c r="C296" s="1" t="s">
        <v>101</v>
      </c>
      <c r="D296" s="1" t="s">
        <v>56</v>
      </c>
      <c r="E296" s="1" t="s">
        <v>22</v>
      </c>
      <c r="F296" s="1" t="s">
        <v>5</v>
      </c>
      <c r="G296" s="1" t="s">
        <v>14</v>
      </c>
      <c r="H296" s="1">
        <v>65</v>
      </c>
      <c r="I296" s="2">
        <v>38792</v>
      </c>
      <c r="J296" s="3">
        <v>83756</v>
      </c>
      <c r="K296" s="3">
        <f t="shared" si="12"/>
        <v>289.406288805202</v>
      </c>
      <c r="L296" s="3">
        <f t="shared" si="13"/>
        <v>1</v>
      </c>
      <c r="M296" s="3"/>
      <c r="N296" s="3">
        <f t="shared" si="14"/>
        <v>43.752745405947607</v>
      </c>
      <c r="O296" s="4">
        <v>0.14000000000000001</v>
      </c>
      <c r="P296" s="1" t="s">
        <v>15</v>
      </c>
      <c r="Q296" s="1" t="s">
        <v>61</v>
      </c>
      <c r="R296" s="2" t="s">
        <v>17</v>
      </c>
    </row>
    <row r="297" spans="1:18" x14ac:dyDescent="0.25">
      <c r="A297" s="5" t="s">
        <v>648</v>
      </c>
      <c r="B297" s="5" t="s">
        <v>649</v>
      </c>
      <c r="C297" s="5" t="s">
        <v>20</v>
      </c>
      <c r="D297" s="5" t="s">
        <v>52</v>
      </c>
      <c r="E297" s="5" t="s">
        <v>36</v>
      </c>
      <c r="F297" s="5" t="s">
        <v>5</v>
      </c>
      <c r="G297" s="5" t="s">
        <v>14</v>
      </c>
      <c r="H297" s="5">
        <v>57</v>
      </c>
      <c r="I297" s="6">
        <v>42667</v>
      </c>
      <c r="J297" s="7">
        <v>176324</v>
      </c>
      <c r="K297" s="7">
        <f t="shared" si="12"/>
        <v>419.90951406225605</v>
      </c>
      <c r="L297" s="7">
        <f t="shared" si="13"/>
        <v>1</v>
      </c>
      <c r="M297" s="7"/>
      <c r="N297" s="7">
        <f t="shared" si="14"/>
        <v>56.07515419704054</v>
      </c>
      <c r="O297" s="8">
        <v>0.23</v>
      </c>
      <c r="P297" s="5" t="s">
        <v>15</v>
      </c>
      <c r="Q297" s="5" t="s">
        <v>61</v>
      </c>
      <c r="R297" s="6" t="s">
        <v>17</v>
      </c>
    </row>
    <row r="298" spans="1:18" x14ac:dyDescent="0.25">
      <c r="A298" s="1" t="s">
        <v>650</v>
      </c>
      <c r="B298" s="1" t="s">
        <v>651</v>
      </c>
      <c r="C298" s="1" t="s">
        <v>30</v>
      </c>
      <c r="D298" s="1" t="s">
        <v>46</v>
      </c>
      <c r="E298" s="1" t="s">
        <v>22</v>
      </c>
      <c r="F298" s="1" t="s">
        <v>13</v>
      </c>
      <c r="G298" s="1" t="s">
        <v>23</v>
      </c>
      <c r="H298" s="1">
        <v>27</v>
      </c>
      <c r="I298" s="2">
        <v>44482</v>
      </c>
      <c r="J298" s="3">
        <v>74077</v>
      </c>
      <c r="K298" s="3">
        <f t="shared" si="12"/>
        <v>272.17090219198673</v>
      </c>
      <c r="L298" s="3">
        <f t="shared" si="13"/>
        <v>1</v>
      </c>
      <c r="M298" s="3"/>
      <c r="N298" s="3">
        <f t="shared" si="14"/>
        <v>41.997921287898237</v>
      </c>
      <c r="O298" s="4">
        <v>0</v>
      </c>
      <c r="P298" s="1" t="s">
        <v>7</v>
      </c>
      <c r="Q298" s="1" t="s">
        <v>8</v>
      </c>
      <c r="R298" s="2" t="s">
        <v>17</v>
      </c>
    </row>
    <row r="299" spans="1:18" x14ac:dyDescent="0.25">
      <c r="A299" s="5" t="s">
        <v>652</v>
      </c>
      <c r="B299" s="5" t="s">
        <v>653</v>
      </c>
      <c r="C299" s="5" t="s">
        <v>39</v>
      </c>
      <c r="D299" s="5" t="s">
        <v>52</v>
      </c>
      <c r="E299" s="5" t="s">
        <v>12</v>
      </c>
      <c r="F299" s="5" t="s">
        <v>5</v>
      </c>
      <c r="G299" s="5" t="s">
        <v>23</v>
      </c>
      <c r="H299" s="5">
        <v>31</v>
      </c>
      <c r="I299" s="6">
        <v>44214</v>
      </c>
      <c r="J299" s="7">
        <v>104162</v>
      </c>
      <c r="K299" s="7">
        <f t="shared" si="12"/>
        <v>322.74138253406551</v>
      </c>
      <c r="L299" s="7">
        <f t="shared" si="13"/>
        <v>1</v>
      </c>
      <c r="M299" s="7"/>
      <c r="N299" s="7">
        <f t="shared" si="14"/>
        <v>47.051098793323511</v>
      </c>
      <c r="O299" s="8">
        <v>7.0000000000000007E-2</v>
      </c>
      <c r="P299" s="5" t="s">
        <v>7</v>
      </c>
      <c r="Q299" s="5" t="s">
        <v>47</v>
      </c>
      <c r="R299" s="6" t="s">
        <v>17</v>
      </c>
    </row>
    <row r="300" spans="1:18" x14ac:dyDescent="0.25">
      <c r="A300" s="1" t="s">
        <v>654</v>
      </c>
      <c r="B300" s="1" t="s">
        <v>655</v>
      </c>
      <c r="C300" s="1" t="s">
        <v>429</v>
      </c>
      <c r="D300" s="1" t="s">
        <v>3</v>
      </c>
      <c r="E300" s="1" t="s">
        <v>36</v>
      </c>
      <c r="F300" s="1" t="s">
        <v>5</v>
      </c>
      <c r="G300" s="1" t="s">
        <v>14</v>
      </c>
      <c r="H300" s="1">
        <v>45</v>
      </c>
      <c r="I300" s="2">
        <v>40418</v>
      </c>
      <c r="J300" s="3">
        <v>82162</v>
      </c>
      <c r="K300" s="3">
        <f t="shared" si="12"/>
        <v>286.6391459657944</v>
      </c>
      <c r="L300" s="3">
        <f t="shared" si="13"/>
        <v>1</v>
      </c>
      <c r="M300" s="3"/>
      <c r="N300" s="3">
        <f t="shared" si="14"/>
        <v>43.473406037634277</v>
      </c>
      <c r="O300" s="4">
        <v>0</v>
      </c>
      <c r="P300" s="1" t="s">
        <v>15</v>
      </c>
      <c r="Q300" s="1" t="s">
        <v>93</v>
      </c>
      <c r="R300" s="2">
        <v>44107</v>
      </c>
    </row>
    <row r="301" spans="1:18" x14ac:dyDescent="0.25">
      <c r="A301" s="5" t="s">
        <v>656</v>
      </c>
      <c r="B301" s="5" t="s">
        <v>657</v>
      </c>
      <c r="C301" s="5" t="s">
        <v>34</v>
      </c>
      <c r="D301" s="5" t="s">
        <v>35</v>
      </c>
      <c r="E301" s="5" t="s">
        <v>22</v>
      </c>
      <c r="F301" s="5" t="s">
        <v>5</v>
      </c>
      <c r="G301" s="5" t="s">
        <v>14</v>
      </c>
      <c r="H301" s="5">
        <v>47</v>
      </c>
      <c r="I301" s="6">
        <v>42195</v>
      </c>
      <c r="J301" s="7">
        <v>63880</v>
      </c>
      <c r="K301" s="7">
        <f t="shared" si="12"/>
        <v>252.74493071078598</v>
      </c>
      <c r="L301" s="7">
        <f t="shared" si="13"/>
        <v>1</v>
      </c>
      <c r="M301" s="7"/>
      <c r="N301" s="7">
        <f t="shared" si="14"/>
        <v>39.97498435870358</v>
      </c>
      <c r="O301" s="8">
        <v>0</v>
      </c>
      <c r="P301" s="5" t="s">
        <v>15</v>
      </c>
      <c r="Q301" s="5" t="s">
        <v>16</v>
      </c>
      <c r="R301" s="6" t="s">
        <v>17</v>
      </c>
    </row>
    <row r="302" spans="1:18" x14ac:dyDescent="0.25">
      <c r="A302" s="1" t="s">
        <v>658</v>
      </c>
      <c r="B302" s="1" t="s">
        <v>659</v>
      </c>
      <c r="C302" s="1" t="s">
        <v>210</v>
      </c>
      <c r="D302" s="1" t="s">
        <v>56</v>
      </c>
      <c r="E302" s="1" t="s">
        <v>4</v>
      </c>
      <c r="F302" s="1" t="s">
        <v>5</v>
      </c>
      <c r="G302" s="1" t="s">
        <v>14</v>
      </c>
      <c r="H302" s="1">
        <v>55</v>
      </c>
      <c r="I302" s="2">
        <v>41525</v>
      </c>
      <c r="J302" s="3">
        <v>73248</v>
      </c>
      <c r="K302" s="3">
        <f t="shared" si="12"/>
        <v>270.64367718459636</v>
      </c>
      <c r="L302" s="3">
        <f t="shared" si="13"/>
        <v>1</v>
      </c>
      <c r="M302" s="3"/>
      <c r="N302" s="3">
        <f t="shared" si="14"/>
        <v>41.840666146669236</v>
      </c>
      <c r="O302" s="4">
        <v>0</v>
      </c>
      <c r="P302" s="1" t="s">
        <v>7</v>
      </c>
      <c r="Q302" s="1" t="s">
        <v>75</v>
      </c>
      <c r="R302" s="2" t="s">
        <v>17</v>
      </c>
    </row>
    <row r="303" spans="1:18" x14ac:dyDescent="0.25">
      <c r="A303" s="5" t="s">
        <v>660</v>
      </c>
      <c r="B303" s="5" t="s">
        <v>661</v>
      </c>
      <c r="C303" s="5" t="s">
        <v>30</v>
      </c>
      <c r="D303" s="5" t="s">
        <v>46</v>
      </c>
      <c r="E303" s="5" t="s">
        <v>12</v>
      </c>
      <c r="F303" s="5" t="s">
        <v>13</v>
      </c>
      <c r="G303" s="5" t="s">
        <v>6</v>
      </c>
      <c r="H303" s="5">
        <v>51</v>
      </c>
      <c r="I303" s="6">
        <v>44113</v>
      </c>
      <c r="J303" s="7">
        <v>91853</v>
      </c>
      <c r="K303" s="7">
        <f t="shared" si="12"/>
        <v>303.07259856344649</v>
      </c>
      <c r="L303" s="7">
        <f t="shared" si="13"/>
        <v>1</v>
      </c>
      <c r="M303" s="7"/>
      <c r="N303" s="7">
        <f t="shared" si="14"/>
        <v>45.119517677137075</v>
      </c>
      <c r="O303" s="8">
        <v>0</v>
      </c>
      <c r="P303" s="5" t="s">
        <v>7</v>
      </c>
      <c r="Q303" s="5" t="s">
        <v>24</v>
      </c>
      <c r="R303" s="6" t="s">
        <v>17</v>
      </c>
    </row>
    <row r="304" spans="1:18" x14ac:dyDescent="0.25">
      <c r="A304" s="1" t="s">
        <v>662</v>
      </c>
      <c r="B304" s="1" t="s">
        <v>663</v>
      </c>
      <c r="C304" s="1" t="s">
        <v>20</v>
      </c>
      <c r="D304" s="1" t="s">
        <v>21</v>
      </c>
      <c r="E304" s="1" t="s">
        <v>22</v>
      </c>
      <c r="F304" s="1" t="s">
        <v>13</v>
      </c>
      <c r="G304" s="1" t="s">
        <v>23</v>
      </c>
      <c r="H304" s="1">
        <v>25</v>
      </c>
      <c r="I304" s="2">
        <v>43844</v>
      </c>
      <c r="J304" s="3">
        <v>168014</v>
      </c>
      <c r="K304" s="3">
        <f t="shared" si="12"/>
        <v>409.89510853387844</v>
      </c>
      <c r="L304" s="3">
        <f t="shared" si="13"/>
        <v>1</v>
      </c>
      <c r="M304" s="3"/>
      <c r="N304" s="3">
        <f t="shared" si="14"/>
        <v>55.180016220701944</v>
      </c>
      <c r="O304" s="4">
        <v>0.27</v>
      </c>
      <c r="P304" s="1" t="s">
        <v>7</v>
      </c>
      <c r="Q304" s="1" t="s">
        <v>24</v>
      </c>
      <c r="R304" s="2">
        <v>44404</v>
      </c>
    </row>
    <row r="305" spans="1:18" x14ac:dyDescent="0.25">
      <c r="A305" s="5" t="s">
        <v>664</v>
      </c>
      <c r="B305" s="5" t="s">
        <v>665</v>
      </c>
      <c r="C305" s="5" t="s">
        <v>264</v>
      </c>
      <c r="D305" s="5" t="s">
        <v>56</v>
      </c>
      <c r="E305" s="5" t="s">
        <v>36</v>
      </c>
      <c r="F305" s="5" t="s">
        <v>5</v>
      </c>
      <c r="G305" s="5" t="s">
        <v>23</v>
      </c>
      <c r="H305" s="5">
        <v>37</v>
      </c>
      <c r="I305" s="6">
        <v>42995</v>
      </c>
      <c r="J305" s="7">
        <v>70770</v>
      </c>
      <c r="K305" s="7">
        <f t="shared" si="12"/>
        <v>266.02631448787167</v>
      </c>
      <c r="L305" s="7">
        <f t="shared" si="13"/>
        <v>1</v>
      </c>
      <c r="M305" s="7"/>
      <c r="N305" s="7">
        <f t="shared" si="14"/>
        <v>41.363416069935141</v>
      </c>
      <c r="O305" s="8">
        <v>0</v>
      </c>
      <c r="P305" s="5" t="s">
        <v>7</v>
      </c>
      <c r="Q305" s="5" t="s">
        <v>43</v>
      </c>
      <c r="R305" s="6" t="s">
        <v>17</v>
      </c>
    </row>
    <row r="306" spans="1:18" x14ac:dyDescent="0.25">
      <c r="A306" s="1" t="s">
        <v>666</v>
      </c>
      <c r="B306" s="1" t="s">
        <v>667</v>
      </c>
      <c r="C306" s="1" t="s">
        <v>151</v>
      </c>
      <c r="D306" s="1" t="s">
        <v>52</v>
      </c>
      <c r="E306" s="1" t="s">
        <v>36</v>
      </c>
      <c r="F306" s="1" t="s">
        <v>13</v>
      </c>
      <c r="G306" s="1" t="s">
        <v>23</v>
      </c>
      <c r="H306" s="1">
        <v>62</v>
      </c>
      <c r="I306" s="2">
        <v>38271</v>
      </c>
      <c r="J306" s="3">
        <v>50825</v>
      </c>
      <c r="K306" s="3">
        <f t="shared" si="12"/>
        <v>225.44400635190991</v>
      </c>
      <c r="L306" s="3">
        <f t="shared" si="13"/>
        <v>1</v>
      </c>
      <c r="M306" s="3"/>
      <c r="N306" s="3">
        <f t="shared" si="14"/>
        <v>37.04183240378493</v>
      </c>
      <c r="O306" s="4">
        <v>0</v>
      </c>
      <c r="P306" s="1" t="s">
        <v>7</v>
      </c>
      <c r="Q306" s="1" t="s">
        <v>8</v>
      </c>
      <c r="R306" s="2" t="s">
        <v>17</v>
      </c>
    </row>
    <row r="307" spans="1:18" x14ac:dyDescent="0.25">
      <c r="A307" s="5" t="s">
        <v>668</v>
      </c>
      <c r="B307" s="5" t="s">
        <v>669</v>
      </c>
      <c r="C307" s="5" t="s">
        <v>2</v>
      </c>
      <c r="D307" s="5" t="s">
        <v>21</v>
      </c>
      <c r="E307" s="5" t="s">
        <v>4</v>
      </c>
      <c r="F307" s="5" t="s">
        <v>13</v>
      </c>
      <c r="G307" s="5" t="s">
        <v>72</v>
      </c>
      <c r="H307" s="5">
        <v>31</v>
      </c>
      <c r="I307" s="6">
        <v>42266</v>
      </c>
      <c r="J307" s="7">
        <v>145846</v>
      </c>
      <c r="K307" s="7">
        <f t="shared" si="12"/>
        <v>381.89789211253839</v>
      </c>
      <c r="L307" s="7">
        <f t="shared" si="13"/>
        <v>1</v>
      </c>
      <c r="M307" s="7"/>
      <c r="N307" s="7">
        <f t="shared" si="14"/>
        <v>52.637853883427589</v>
      </c>
      <c r="O307" s="8">
        <v>0.15</v>
      </c>
      <c r="P307" s="5" t="s">
        <v>80</v>
      </c>
      <c r="Q307" s="5" t="s">
        <v>81</v>
      </c>
      <c r="R307" s="6" t="s">
        <v>17</v>
      </c>
    </row>
    <row r="308" spans="1:18" x14ac:dyDescent="0.25">
      <c r="A308" s="1" t="s">
        <v>670</v>
      </c>
      <c r="B308" s="1" t="s">
        <v>671</v>
      </c>
      <c r="C308" s="1" t="s">
        <v>2</v>
      </c>
      <c r="D308" s="1" t="s">
        <v>52</v>
      </c>
      <c r="E308" s="1" t="s">
        <v>4</v>
      </c>
      <c r="F308" s="1" t="s">
        <v>5</v>
      </c>
      <c r="G308" s="1" t="s">
        <v>14</v>
      </c>
      <c r="H308" s="1">
        <v>64</v>
      </c>
      <c r="I308" s="2">
        <v>37962</v>
      </c>
      <c r="J308" s="3">
        <v>125807</v>
      </c>
      <c r="K308" s="3">
        <f t="shared" si="12"/>
        <v>354.69282484989742</v>
      </c>
      <c r="L308" s="3">
        <f t="shared" si="13"/>
        <v>1</v>
      </c>
      <c r="M308" s="3"/>
      <c r="N308" s="3">
        <f t="shared" si="14"/>
        <v>50.107369271753626</v>
      </c>
      <c r="O308" s="4">
        <v>0.15</v>
      </c>
      <c r="P308" s="1" t="s">
        <v>7</v>
      </c>
      <c r="Q308" s="1" t="s">
        <v>24</v>
      </c>
      <c r="R308" s="2" t="s">
        <v>17</v>
      </c>
    </row>
    <row r="309" spans="1:18" x14ac:dyDescent="0.25">
      <c r="A309" s="5" t="s">
        <v>672</v>
      </c>
      <c r="B309" s="5" t="s">
        <v>673</v>
      </c>
      <c r="C309" s="5" t="s">
        <v>42</v>
      </c>
      <c r="D309" s="5" t="s">
        <v>35</v>
      </c>
      <c r="E309" s="5" t="s">
        <v>22</v>
      </c>
      <c r="F309" s="5" t="s">
        <v>13</v>
      </c>
      <c r="G309" s="5" t="s">
        <v>14</v>
      </c>
      <c r="H309" s="5">
        <v>25</v>
      </c>
      <c r="I309" s="6">
        <v>44405</v>
      </c>
      <c r="J309" s="7">
        <v>46845</v>
      </c>
      <c r="K309" s="7">
        <f t="shared" si="12"/>
        <v>216.43705782513308</v>
      </c>
      <c r="L309" s="7">
        <f t="shared" si="13"/>
        <v>1</v>
      </c>
      <c r="M309" s="7"/>
      <c r="N309" s="7">
        <f t="shared" si="14"/>
        <v>36.048545618433685</v>
      </c>
      <c r="O309" s="8">
        <v>0</v>
      </c>
      <c r="P309" s="5" t="s">
        <v>7</v>
      </c>
      <c r="Q309" s="5" t="s">
        <v>43</v>
      </c>
      <c r="R309" s="6" t="s">
        <v>17</v>
      </c>
    </row>
    <row r="310" spans="1:18" x14ac:dyDescent="0.25">
      <c r="A310" s="1" t="s">
        <v>674</v>
      </c>
      <c r="B310" s="1" t="s">
        <v>675</v>
      </c>
      <c r="C310" s="1" t="s">
        <v>2</v>
      </c>
      <c r="D310" s="1" t="s">
        <v>67</v>
      </c>
      <c r="E310" s="1" t="s">
        <v>36</v>
      </c>
      <c r="F310" s="1" t="s">
        <v>5</v>
      </c>
      <c r="G310" s="1" t="s">
        <v>14</v>
      </c>
      <c r="H310" s="1">
        <v>59</v>
      </c>
      <c r="I310" s="2">
        <v>39689</v>
      </c>
      <c r="J310" s="3">
        <v>157969</v>
      </c>
      <c r="K310" s="3">
        <f t="shared" si="12"/>
        <v>397.45314189222358</v>
      </c>
      <c r="L310" s="3">
        <f t="shared" si="13"/>
        <v>1</v>
      </c>
      <c r="M310" s="3"/>
      <c r="N310" s="3">
        <f t="shared" si="14"/>
        <v>54.057665878026462</v>
      </c>
      <c r="O310" s="4">
        <v>0.1</v>
      </c>
      <c r="P310" s="1" t="s">
        <v>15</v>
      </c>
      <c r="Q310" s="1" t="s">
        <v>16</v>
      </c>
      <c r="R310" s="2" t="s">
        <v>17</v>
      </c>
    </row>
    <row r="311" spans="1:18" x14ac:dyDescent="0.25">
      <c r="A311" s="5" t="s">
        <v>676</v>
      </c>
      <c r="B311" s="5" t="s">
        <v>677</v>
      </c>
      <c r="C311" s="5" t="s">
        <v>359</v>
      </c>
      <c r="D311" s="5" t="s">
        <v>3</v>
      </c>
      <c r="E311" s="5" t="s">
        <v>36</v>
      </c>
      <c r="F311" s="5" t="s">
        <v>5</v>
      </c>
      <c r="G311" s="5" t="s">
        <v>23</v>
      </c>
      <c r="H311" s="5">
        <v>40</v>
      </c>
      <c r="I311" s="6">
        <v>40522</v>
      </c>
      <c r="J311" s="7">
        <v>97807</v>
      </c>
      <c r="K311" s="7">
        <f t="shared" si="12"/>
        <v>312.74110698787263</v>
      </c>
      <c r="L311" s="7">
        <f t="shared" si="13"/>
        <v>1</v>
      </c>
      <c r="M311" s="7"/>
      <c r="N311" s="7">
        <f t="shared" si="14"/>
        <v>46.074077241195369</v>
      </c>
      <c r="O311" s="8">
        <v>0</v>
      </c>
      <c r="P311" s="5" t="s">
        <v>7</v>
      </c>
      <c r="Q311" s="5" t="s">
        <v>24</v>
      </c>
      <c r="R311" s="6" t="s">
        <v>17</v>
      </c>
    </row>
    <row r="312" spans="1:18" x14ac:dyDescent="0.25">
      <c r="A312" s="1" t="s">
        <v>678</v>
      </c>
      <c r="B312" s="1" t="s">
        <v>679</v>
      </c>
      <c r="C312" s="1" t="s">
        <v>151</v>
      </c>
      <c r="D312" s="1" t="s">
        <v>52</v>
      </c>
      <c r="E312" s="1" t="s">
        <v>12</v>
      </c>
      <c r="F312" s="1" t="s">
        <v>13</v>
      </c>
      <c r="G312" s="1" t="s">
        <v>72</v>
      </c>
      <c r="H312" s="1">
        <v>31</v>
      </c>
      <c r="I312" s="2">
        <v>42347</v>
      </c>
      <c r="J312" s="3">
        <v>73854</v>
      </c>
      <c r="K312" s="3">
        <f t="shared" si="12"/>
        <v>271.76092434343832</v>
      </c>
      <c r="L312" s="3">
        <f t="shared" si="13"/>
        <v>1</v>
      </c>
      <c r="M312" s="3"/>
      <c r="N312" s="3">
        <f t="shared" si="14"/>
        <v>41.955735678595914</v>
      </c>
      <c r="O312" s="4">
        <v>0</v>
      </c>
      <c r="P312" s="1" t="s">
        <v>7</v>
      </c>
      <c r="Q312" s="1" t="s">
        <v>8</v>
      </c>
      <c r="R312" s="2" t="s">
        <v>17</v>
      </c>
    </row>
    <row r="313" spans="1:18" x14ac:dyDescent="0.25">
      <c r="A313" s="5" t="s">
        <v>680</v>
      </c>
      <c r="B313" s="5" t="s">
        <v>681</v>
      </c>
      <c r="C313" s="5" t="s">
        <v>2</v>
      </c>
      <c r="D313" s="5" t="s">
        <v>46</v>
      </c>
      <c r="E313" s="5" t="s">
        <v>12</v>
      </c>
      <c r="F313" s="5" t="s">
        <v>13</v>
      </c>
      <c r="G313" s="5" t="s">
        <v>14</v>
      </c>
      <c r="H313" s="5">
        <v>45</v>
      </c>
      <c r="I313" s="6">
        <v>39063</v>
      </c>
      <c r="J313" s="7">
        <v>149537</v>
      </c>
      <c r="K313" s="7">
        <f t="shared" si="12"/>
        <v>386.70014222909202</v>
      </c>
      <c r="L313" s="7">
        <f t="shared" si="13"/>
        <v>1</v>
      </c>
      <c r="M313" s="7"/>
      <c r="N313" s="7">
        <f t="shared" si="14"/>
        <v>53.078204235578362</v>
      </c>
      <c r="O313" s="8">
        <v>0.14000000000000001</v>
      </c>
      <c r="P313" s="5" t="s">
        <v>7</v>
      </c>
      <c r="Q313" s="5" t="s">
        <v>8</v>
      </c>
      <c r="R313" s="6" t="s">
        <v>17</v>
      </c>
    </row>
    <row r="314" spans="1:18" x14ac:dyDescent="0.25">
      <c r="A314" s="1" t="s">
        <v>682</v>
      </c>
      <c r="B314" s="1" t="s">
        <v>683</v>
      </c>
      <c r="C314" s="1" t="s">
        <v>2</v>
      </c>
      <c r="D314" s="1" t="s">
        <v>35</v>
      </c>
      <c r="E314" s="1" t="s">
        <v>12</v>
      </c>
      <c r="F314" s="1" t="s">
        <v>5</v>
      </c>
      <c r="G314" s="1" t="s">
        <v>23</v>
      </c>
      <c r="H314" s="1">
        <v>49</v>
      </c>
      <c r="I314" s="2">
        <v>41379</v>
      </c>
      <c r="J314" s="3">
        <v>128303</v>
      </c>
      <c r="K314" s="3">
        <f t="shared" si="12"/>
        <v>358.19408146980879</v>
      </c>
      <c r="L314" s="3">
        <f t="shared" si="13"/>
        <v>1</v>
      </c>
      <c r="M314" s="3"/>
      <c r="N314" s="3">
        <f t="shared" si="14"/>
        <v>50.436576917069566</v>
      </c>
      <c r="O314" s="4">
        <v>0.15</v>
      </c>
      <c r="P314" s="1" t="s">
        <v>7</v>
      </c>
      <c r="Q314" s="1" t="s">
        <v>31</v>
      </c>
      <c r="R314" s="2" t="s">
        <v>17</v>
      </c>
    </row>
    <row r="315" spans="1:18" x14ac:dyDescent="0.25">
      <c r="A315" s="5" t="s">
        <v>684</v>
      </c>
      <c r="B315" s="5" t="s">
        <v>685</v>
      </c>
      <c r="C315" s="5" t="s">
        <v>235</v>
      </c>
      <c r="D315" s="5" t="s">
        <v>3</v>
      </c>
      <c r="E315" s="5" t="s">
        <v>22</v>
      </c>
      <c r="F315" s="5" t="s">
        <v>13</v>
      </c>
      <c r="G315" s="5" t="s">
        <v>6</v>
      </c>
      <c r="H315" s="5">
        <v>46</v>
      </c>
      <c r="I315" s="6">
        <v>38513</v>
      </c>
      <c r="J315" s="7">
        <v>67374</v>
      </c>
      <c r="K315" s="7">
        <f t="shared" si="12"/>
        <v>259.56502075587917</v>
      </c>
      <c r="L315" s="7">
        <f t="shared" si="13"/>
        <v>1</v>
      </c>
      <c r="M315" s="7"/>
      <c r="N315" s="7">
        <f t="shared" si="14"/>
        <v>40.690913904405122</v>
      </c>
      <c r="O315" s="8">
        <v>0</v>
      </c>
      <c r="P315" s="5" t="s">
        <v>7</v>
      </c>
      <c r="Q315" s="5" t="s">
        <v>47</v>
      </c>
      <c r="R315" s="6" t="s">
        <v>17</v>
      </c>
    </row>
    <row r="316" spans="1:18" x14ac:dyDescent="0.25">
      <c r="A316" s="1" t="s">
        <v>686</v>
      </c>
      <c r="B316" s="1" t="s">
        <v>687</v>
      </c>
      <c r="C316" s="1" t="s">
        <v>39</v>
      </c>
      <c r="D316" s="1" t="s">
        <v>52</v>
      </c>
      <c r="E316" s="1" t="s">
        <v>36</v>
      </c>
      <c r="F316" s="1" t="s">
        <v>13</v>
      </c>
      <c r="G316" s="1" t="s">
        <v>72</v>
      </c>
      <c r="H316" s="1">
        <v>46</v>
      </c>
      <c r="I316" s="2">
        <v>40810</v>
      </c>
      <c r="J316" s="3">
        <v>102167</v>
      </c>
      <c r="K316" s="3">
        <f t="shared" si="12"/>
        <v>319.63573016795226</v>
      </c>
      <c r="L316" s="3">
        <f t="shared" si="13"/>
        <v>1</v>
      </c>
      <c r="M316" s="3"/>
      <c r="N316" s="3">
        <f t="shared" si="14"/>
        <v>46.748772690286792</v>
      </c>
      <c r="O316" s="4">
        <v>0.06</v>
      </c>
      <c r="P316" s="1" t="s">
        <v>80</v>
      </c>
      <c r="Q316" s="1" t="s">
        <v>86</v>
      </c>
      <c r="R316" s="2" t="s">
        <v>17</v>
      </c>
    </row>
    <row r="317" spans="1:18" x14ac:dyDescent="0.25">
      <c r="A317" s="5" t="s">
        <v>688</v>
      </c>
      <c r="B317" s="5" t="s">
        <v>689</v>
      </c>
      <c r="C317" s="5" t="s">
        <v>2</v>
      </c>
      <c r="D317" s="5" t="s">
        <v>35</v>
      </c>
      <c r="E317" s="5" t="s">
        <v>12</v>
      </c>
      <c r="F317" s="5" t="s">
        <v>13</v>
      </c>
      <c r="G317" s="5" t="s">
        <v>14</v>
      </c>
      <c r="H317" s="5">
        <v>45</v>
      </c>
      <c r="I317" s="6">
        <v>39332</v>
      </c>
      <c r="J317" s="7">
        <v>151027</v>
      </c>
      <c r="K317" s="7">
        <f t="shared" si="12"/>
        <v>388.6219242399996</v>
      </c>
      <c r="L317" s="7">
        <f t="shared" si="13"/>
        <v>1</v>
      </c>
      <c r="M317" s="7"/>
      <c r="N317" s="7">
        <f t="shared" si="14"/>
        <v>53.253913912175136</v>
      </c>
      <c r="O317" s="8">
        <v>0.1</v>
      </c>
      <c r="P317" s="5" t="s">
        <v>15</v>
      </c>
      <c r="Q317" s="5" t="s">
        <v>61</v>
      </c>
      <c r="R317" s="6" t="s">
        <v>17</v>
      </c>
    </row>
    <row r="318" spans="1:18" x14ac:dyDescent="0.25">
      <c r="A318" s="1" t="s">
        <v>690</v>
      </c>
      <c r="B318" s="1" t="s">
        <v>691</v>
      </c>
      <c r="C318" s="1" t="s">
        <v>39</v>
      </c>
      <c r="D318" s="1" t="s">
        <v>46</v>
      </c>
      <c r="E318" s="1" t="s">
        <v>22</v>
      </c>
      <c r="F318" s="1" t="s">
        <v>13</v>
      </c>
      <c r="G318" s="1" t="s">
        <v>14</v>
      </c>
      <c r="H318" s="1">
        <v>40</v>
      </c>
      <c r="I318" s="2">
        <v>43147</v>
      </c>
      <c r="J318" s="3">
        <v>120905</v>
      </c>
      <c r="K318" s="3">
        <f t="shared" si="12"/>
        <v>347.71396290629457</v>
      </c>
      <c r="L318" s="3">
        <f t="shared" si="13"/>
        <v>1</v>
      </c>
      <c r="M318" s="3"/>
      <c r="N318" s="3">
        <f t="shared" si="14"/>
        <v>49.447926737399364</v>
      </c>
      <c r="O318" s="4">
        <v>0.05</v>
      </c>
      <c r="P318" s="1" t="s">
        <v>7</v>
      </c>
      <c r="Q318" s="1" t="s">
        <v>8</v>
      </c>
      <c r="R318" s="2" t="s">
        <v>17</v>
      </c>
    </row>
    <row r="319" spans="1:18" x14ac:dyDescent="0.25">
      <c r="A319" s="5" t="s">
        <v>692</v>
      </c>
      <c r="B319" s="5" t="s">
        <v>693</v>
      </c>
      <c r="C319" s="5" t="s">
        <v>66</v>
      </c>
      <c r="D319" s="5" t="s">
        <v>21</v>
      </c>
      <c r="E319" s="5" t="s">
        <v>12</v>
      </c>
      <c r="F319" s="5" t="s">
        <v>5</v>
      </c>
      <c r="G319" s="5" t="s">
        <v>23</v>
      </c>
      <c r="H319" s="5">
        <v>48</v>
      </c>
      <c r="I319" s="6">
        <v>43253</v>
      </c>
      <c r="J319" s="7">
        <v>231567</v>
      </c>
      <c r="K319" s="7">
        <f t="shared" si="12"/>
        <v>481.21408956928934</v>
      </c>
      <c r="L319" s="7">
        <f t="shared" si="13"/>
        <v>1</v>
      </c>
      <c r="M319" s="7"/>
      <c r="N319" s="7">
        <f t="shared" si="14"/>
        <v>61.408085316368187</v>
      </c>
      <c r="O319" s="8">
        <v>0.36</v>
      </c>
      <c r="P319" s="5" t="s">
        <v>7</v>
      </c>
      <c r="Q319" s="5" t="s">
        <v>8</v>
      </c>
      <c r="R319" s="6" t="s">
        <v>17</v>
      </c>
    </row>
    <row r="320" spans="1:18" x14ac:dyDescent="0.25">
      <c r="A320" s="1" t="s">
        <v>399</v>
      </c>
      <c r="B320" s="1" t="s">
        <v>694</v>
      </c>
      <c r="C320" s="1" t="s">
        <v>66</v>
      </c>
      <c r="D320" s="1" t="s">
        <v>3</v>
      </c>
      <c r="E320" s="1" t="s">
        <v>4</v>
      </c>
      <c r="F320" s="1" t="s">
        <v>13</v>
      </c>
      <c r="G320" s="1" t="s">
        <v>14</v>
      </c>
      <c r="H320" s="1">
        <v>31</v>
      </c>
      <c r="I320" s="2">
        <v>42197</v>
      </c>
      <c r="J320" s="3">
        <v>215388</v>
      </c>
      <c r="K320" s="3">
        <f t="shared" si="12"/>
        <v>464.09912734242454</v>
      </c>
      <c r="L320" s="3">
        <f t="shared" si="13"/>
        <v>1</v>
      </c>
      <c r="M320" s="3"/>
      <c r="N320" s="3">
        <f t="shared" si="14"/>
        <v>59.943279730413245</v>
      </c>
      <c r="O320" s="4">
        <v>0.33</v>
      </c>
      <c r="P320" s="1" t="s">
        <v>7</v>
      </c>
      <c r="Q320" s="1" t="s">
        <v>43</v>
      </c>
      <c r="R320" s="2" t="s">
        <v>17</v>
      </c>
    </row>
    <row r="321" spans="1:18" x14ac:dyDescent="0.25">
      <c r="A321" s="5" t="s">
        <v>695</v>
      </c>
      <c r="B321" s="5" t="s">
        <v>696</v>
      </c>
      <c r="C321" s="5" t="s">
        <v>2</v>
      </c>
      <c r="D321" s="5" t="s">
        <v>35</v>
      </c>
      <c r="E321" s="5" t="s">
        <v>22</v>
      </c>
      <c r="F321" s="5" t="s">
        <v>5</v>
      </c>
      <c r="G321" s="5" t="s">
        <v>14</v>
      </c>
      <c r="H321" s="5">
        <v>30</v>
      </c>
      <c r="I321" s="6">
        <v>42168</v>
      </c>
      <c r="J321" s="7">
        <v>127972</v>
      </c>
      <c r="K321" s="7">
        <f t="shared" si="12"/>
        <v>357.73174307013909</v>
      </c>
      <c r="L321" s="7">
        <f t="shared" si="13"/>
        <v>1</v>
      </c>
      <c r="M321" s="7"/>
      <c r="N321" s="7">
        <f t="shared" si="14"/>
        <v>50.393166958081544</v>
      </c>
      <c r="O321" s="8">
        <v>0.11</v>
      </c>
      <c r="P321" s="5" t="s">
        <v>7</v>
      </c>
      <c r="Q321" s="5" t="s">
        <v>8</v>
      </c>
      <c r="R321" s="6" t="s">
        <v>17</v>
      </c>
    </row>
    <row r="322" spans="1:18" x14ac:dyDescent="0.25">
      <c r="A322" s="1" t="s">
        <v>697</v>
      </c>
      <c r="B322" s="1" t="s">
        <v>698</v>
      </c>
      <c r="C322" s="1" t="s">
        <v>168</v>
      </c>
      <c r="D322" s="1" t="s">
        <v>56</v>
      </c>
      <c r="E322" s="1" t="s">
        <v>36</v>
      </c>
      <c r="F322" s="1" t="s">
        <v>5</v>
      </c>
      <c r="G322" s="1" t="s">
        <v>14</v>
      </c>
      <c r="H322" s="1">
        <v>55</v>
      </c>
      <c r="I322" s="2">
        <v>34915</v>
      </c>
      <c r="J322" s="3">
        <v>80701</v>
      </c>
      <c r="K322" s="3">
        <f t="shared" ref="K322:K385" si="15">SQRT(J:J)</f>
        <v>284.07921430474283</v>
      </c>
      <c r="L322" s="3">
        <f t="shared" ref="L322:L385" si="16">NORMSDIST(J:J)</f>
        <v>1</v>
      </c>
      <c r="M322" s="3"/>
      <c r="N322" s="3">
        <f t="shared" ref="N322:N385" si="17">POWER(J:J,1/3)</f>
        <v>43.214182871729243</v>
      </c>
      <c r="O322" s="4">
        <v>0</v>
      </c>
      <c r="P322" s="1" t="s">
        <v>7</v>
      </c>
      <c r="Q322" s="1" t="s">
        <v>24</v>
      </c>
      <c r="R322" s="2">
        <v>38456</v>
      </c>
    </row>
    <row r="323" spans="1:18" x14ac:dyDescent="0.25">
      <c r="A323" s="5" t="s">
        <v>699</v>
      </c>
      <c r="B323" s="5" t="s">
        <v>700</v>
      </c>
      <c r="C323" s="5" t="s">
        <v>39</v>
      </c>
      <c r="D323" s="5" t="s">
        <v>67</v>
      </c>
      <c r="E323" s="5" t="s">
        <v>36</v>
      </c>
      <c r="F323" s="5" t="s">
        <v>13</v>
      </c>
      <c r="G323" s="5" t="s">
        <v>14</v>
      </c>
      <c r="H323" s="5">
        <v>28</v>
      </c>
      <c r="I323" s="6">
        <v>43863</v>
      </c>
      <c r="J323" s="7">
        <v>115417</v>
      </c>
      <c r="K323" s="7">
        <f t="shared" si="15"/>
        <v>339.73077576222028</v>
      </c>
      <c r="L323" s="7">
        <f t="shared" si="16"/>
        <v>1</v>
      </c>
      <c r="M323" s="7"/>
      <c r="N323" s="7">
        <f t="shared" si="17"/>
        <v>48.688148603049591</v>
      </c>
      <c r="O323" s="8">
        <v>0.06</v>
      </c>
      <c r="P323" s="5" t="s">
        <v>15</v>
      </c>
      <c r="Q323" s="5" t="s">
        <v>61</v>
      </c>
      <c r="R323" s="6" t="s">
        <v>17</v>
      </c>
    </row>
    <row r="324" spans="1:18" x14ac:dyDescent="0.25">
      <c r="A324" s="1" t="s">
        <v>332</v>
      </c>
      <c r="B324" s="1" t="s">
        <v>701</v>
      </c>
      <c r="C324" s="1" t="s">
        <v>96</v>
      </c>
      <c r="D324" s="1" t="s">
        <v>56</v>
      </c>
      <c r="E324" s="1" t="s">
        <v>36</v>
      </c>
      <c r="F324" s="1" t="s">
        <v>5</v>
      </c>
      <c r="G324" s="1" t="s">
        <v>23</v>
      </c>
      <c r="H324" s="1">
        <v>45</v>
      </c>
      <c r="I324" s="2">
        <v>43635</v>
      </c>
      <c r="J324" s="3">
        <v>88045</v>
      </c>
      <c r="K324" s="3">
        <f t="shared" si="15"/>
        <v>296.72377727442068</v>
      </c>
      <c r="L324" s="3">
        <f t="shared" si="16"/>
        <v>1</v>
      </c>
      <c r="M324" s="3"/>
      <c r="N324" s="3">
        <f t="shared" si="17"/>
        <v>44.487182269718275</v>
      </c>
      <c r="O324" s="4">
        <v>0</v>
      </c>
      <c r="P324" s="1" t="s">
        <v>7</v>
      </c>
      <c r="Q324" s="1" t="s">
        <v>24</v>
      </c>
      <c r="R324" s="2" t="s">
        <v>17</v>
      </c>
    </row>
    <row r="325" spans="1:18" x14ac:dyDescent="0.25">
      <c r="A325" s="5" t="s">
        <v>702</v>
      </c>
      <c r="B325" s="5" t="s">
        <v>703</v>
      </c>
      <c r="C325" s="5" t="s">
        <v>27</v>
      </c>
      <c r="D325" s="5" t="s">
        <v>3</v>
      </c>
      <c r="E325" s="5" t="s">
        <v>22</v>
      </c>
      <c r="F325" s="5" t="s">
        <v>5</v>
      </c>
      <c r="G325" s="5" t="s">
        <v>6</v>
      </c>
      <c r="H325" s="5">
        <v>45</v>
      </c>
      <c r="I325" s="6">
        <v>43185</v>
      </c>
      <c r="J325" s="7">
        <v>86478</v>
      </c>
      <c r="K325" s="7">
        <f t="shared" si="15"/>
        <v>294.07141989659584</v>
      </c>
      <c r="L325" s="7">
        <f t="shared" si="16"/>
        <v>1</v>
      </c>
      <c r="M325" s="7"/>
      <c r="N325" s="7">
        <f t="shared" si="17"/>
        <v>44.221677429417561</v>
      </c>
      <c r="O325" s="8">
        <v>0.06</v>
      </c>
      <c r="P325" s="5" t="s">
        <v>7</v>
      </c>
      <c r="Q325" s="5" t="s">
        <v>47</v>
      </c>
      <c r="R325" s="6" t="s">
        <v>17</v>
      </c>
    </row>
    <row r="326" spans="1:18" x14ac:dyDescent="0.25">
      <c r="A326" s="1" t="s">
        <v>704</v>
      </c>
      <c r="B326" s="1" t="s">
        <v>705</v>
      </c>
      <c r="C326" s="1" t="s">
        <v>66</v>
      </c>
      <c r="D326" s="1" t="s">
        <v>56</v>
      </c>
      <c r="E326" s="1" t="s">
        <v>12</v>
      </c>
      <c r="F326" s="1" t="s">
        <v>13</v>
      </c>
      <c r="G326" s="1" t="s">
        <v>23</v>
      </c>
      <c r="H326" s="1">
        <v>63</v>
      </c>
      <c r="I326" s="2">
        <v>42387</v>
      </c>
      <c r="J326" s="3">
        <v>180994</v>
      </c>
      <c r="K326" s="3">
        <f t="shared" si="15"/>
        <v>425.43389615779324</v>
      </c>
      <c r="L326" s="3">
        <f t="shared" si="16"/>
        <v>1</v>
      </c>
      <c r="M326" s="3"/>
      <c r="N326" s="3">
        <f t="shared" si="17"/>
        <v>56.56590320681125</v>
      </c>
      <c r="O326" s="4">
        <v>0.39</v>
      </c>
      <c r="P326" s="1" t="s">
        <v>7</v>
      </c>
      <c r="Q326" s="1" t="s">
        <v>8</v>
      </c>
      <c r="R326" s="2" t="s">
        <v>17</v>
      </c>
    </row>
    <row r="327" spans="1:18" x14ac:dyDescent="0.25">
      <c r="A327" s="5" t="s">
        <v>706</v>
      </c>
      <c r="B327" s="5" t="s">
        <v>707</v>
      </c>
      <c r="C327" s="5" t="s">
        <v>111</v>
      </c>
      <c r="D327" s="5" t="s">
        <v>21</v>
      </c>
      <c r="E327" s="5" t="s">
        <v>4</v>
      </c>
      <c r="F327" s="5" t="s">
        <v>5</v>
      </c>
      <c r="G327" s="5" t="s">
        <v>14</v>
      </c>
      <c r="H327" s="5">
        <v>55</v>
      </c>
      <c r="I327" s="6">
        <v>39418</v>
      </c>
      <c r="J327" s="7">
        <v>64494</v>
      </c>
      <c r="K327" s="7">
        <f t="shared" si="15"/>
        <v>253.9566892208197</v>
      </c>
      <c r="L327" s="7">
        <f t="shared" si="16"/>
        <v>1</v>
      </c>
      <c r="M327" s="7"/>
      <c r="N327" s="7">
        <f t="shared" si="17"/>
        <v>40.102653000346265</v>
      </c>
      <c r="O327" s="8">
        <v>0</v>
      </c>
      <c r="P327" s="5" t="s">
        <v>7</v>
      </c>
      <c r="Q327" s="5" t="s">
        <v>75</v>
      </c>
      <c r="R327" s="6" t="s">
        <v>17</v>
      </c>
    </row>
    <row r="328" spans="1:18" x14ac:dyDescent="0.25">
      <c r="A328" s="1" t="s">
        <v>708</v>
      </c>
      <c r="B328" s="1" t="s">
        <v>709</v>
      </c>
      <c r="C328" s="1" t="s">
        <v>34</v>
      </c>
      <c r="D328" s="1" t="s">
        <v>35</v>
      </c>
      <c r="E328" s="1" t="s">
        <v>12</v>
      </c>
      <c r="F328" s="1" t="s">
        <v>13</v>
      </c>
      <c r="G328" s="1" t="s">
        <v>6</v>
      </c>
      <c r="H328" s="1">
        <v>47</v>
      </c>
      <c r="I328" s="2">
        <v>37550</v>
      </c>
      <c r="J328" s="3">
        <v>70122</v>
      </c>
      <c r="K328" s="3">
        <f t="shared" si="15"/>
        <v>264.80558906488358</v>
      </c>
      <c r="L328" s="3">
        <f t="shared" si="16"/>
        <v>1</v>
      </c>
      <c r="M328" s="3"/>
      <c r="N328" s="3">
        <f t="shared" si="17"/>
        <v>41.236781807041503</v>
      </c>
      <c r="O328" s="4">
        <v>0</v>
      </c>
      <c r="P328" s="1" t="s">
        <v>7</v>
      </c>
      <c r="Q328" s="1" t="s">
        <v>75</v>
      </c>
      <c r="R328" s="2" t="s">
        <v>17</v>
      </c>
    </row>
    <row r="329" spans="1:18" x14ac:dyDescent="0.25">
      <c r="A329" s="5" t="s">
        <v>710</v>
      </c>
      <c r="B329" s="5" t="s">
        <v>711</v>
      </c>
      <c r="C329" s="5" t="s">
        <v>20</v>
      </c>
      <c r="D329" s="5" t="s">
        <v>46</v>
      </c>
      <c r="E329" s="5" t="s">
        <v>12</v>
      </c>
      <c r="F329" s="5" t="s">
        <v>13</v>
      </c>
      <c r="G329" s="5" t="s">
        <v>23</v>
      </c>
      <c r="H329" s="5">
        <v>29</v>
      </c>
      <c r="I329" s="6">
        <v>42785</v>
      </c>
      <c r="J329" s="7">
        <v>181854</v>
      </c>
      <c r="K329" s="7">
        <f t="shared" si="15"/>
        <v>426.44343118401997</v>
      </c>
      <c r="L329" s="7">
        <f t="shared" si="16"/>
        <v>1</v>
      </c>
      <c r="M329" s="7"/>
      <c r="N329" s="7">
        <f t="shared" si="17"/>
        <v>56.655353373941814</v>
      </c>
      <c r="O329" s="8">
        <v>0.28999999999999998</v>
      </c>
      <c r="P329" s="5" t="s">
        <v>7</v>
      </c>
      <c r="Q329" s="5" t="s">
        <v>8</v>
      </c>
      <c r="R329" s="6">
        <v>43945</v>
      </c>
    </row>
    <row r="330" spans="1:18" x14ac:dyDescent="0.25">
      <c r="A330" s="1" t="s">
        <v>712</v>
      </c>
      <c r="B330" s="1" t="s">
        <v>713</v>
      </c>
      <c r="C330" s="1" t="s">
        <v>171</v>
      </c>
      <c r="D330" s="1" t="s">
        <v>52</v>
      </c>
      <c r="E330" s="1" t="s">
        <v>22</v>
      </c>
      <c r="F330" s="1" t="s">
        <v>5</v>
      </c>
      <c r="G330" s="1" t="s">
        <v>72</v>
      </c>
      <c r="H330" s="1">
        <v>34</v>
      </c>
      <c r="I330" s="2">
        <v>42664</v>
      </c>
      <c r="J330" s="3">
        <v>52811</v>
      </c>
      <c r="K330" s="3">
        <f t="shared" si="15"/>
        <v>229.80644029269502</v>
      </c>
      <c r="L330" s="3">
        <f t="shared" si="16"/>
        <v>1</v>
      </c>
      <c r="M330" s="3"/>
      <c r="N330" s="3">
        <f t="shared" si="17"/>
        <v>37.518154172904907</v>
      </c>
      <c r="O330" s="4">
        <v>0</v>
      </c>
      <c r="P330" s="1" t="s">
        <v>7</v>
      </c>
      <c r="Q330" s="1" t="s">
        <v>43</v>
      </c>
      <c r="R330" s="2" t="s">
        <v>17</v>
      </c>
    </row>
    <row r="331" spans="1:18" x14ac:dyDescent="0.25">
      <c r="A331" s="5" t="s">
        <v>714</v>
      </c>
      <c r="B331" s="5" t="s">
        <v>715</v>
      </c>
      <c r="C331" s="5" t="s">
        <v>317</v>
      </c>
      <c r="D331" s="5" t="s">
        <v>3</v>
      </c>
      <c r="E331" s="5" t="s">
        <v>4</v>
      </c>
      <c r="F331" s="5" t="s">
        <v>5</v>
      </c>
      <c r="G331" s="5" t="s">
        <v>14</v>
      </c>
      <c r="H331" s="5">
        <v>28</v>
      </c>
      <c r="I331" s="6">
        <v>43763</v>
      </c>
      <c r="J331" s="7">
        <v>50111</v>
      </c>
      <c r="K331" s="7">
        <f t="shared" si="15"/>
        <v>223.85486369520765</v>
      </c>
      <c r="L331" s="7">
        <f t="shared" si="16"/>
        <v>1</v>
      </c>
      <c r="M331" s="7"/>
      <c r="N331" s="7">
        <f t="shared" si="17"/>
        <v>36.867556670581507</v>
      </c>
      <c r="O331" s="8">
        <v>0</v>
      </c>
      <c r="P331" s="5" t="s">
        <v>15</v>
      </c>
      <c r="Q331" s="5" t="s">
        <v>121</v>
      </c>
      <c r="R331" s="6" t="s">
        <v>17</v>
      </c>
    </row>
    <row r="332" spans="1:18" x14ac:dyDescent="0.25">
      <c r="A332" s="1" t="s">
        <v>716</v>
      </c>
      <c r="B332" s="1" t="s">
        <v>612</v>
      </c>
      <c r="C332" s="1" t="s">
        <v>472</v>
      </c>
      <c r="D332" s="1" t="s">
        <v>3</v>
      </c>
      <c r="E332" s="1" t="s">
        <v>12</v>
      </c>
      <c r="F332" s="1" t="s">
        <v>13</v>
      </c>
      <c r="G332" s="1" t="s">
        <v>6</v>
      </c>
      <c r="H332" s="1">
        <v>31</v>
      </c>
      <c r="I332" s="2">
        <v>42497</v>
      </c>
      <c r="J332" s="3">
        <v>71192</v>
      </c>
      <c r="K332" s="3">
        <f t="shared" si="15"/>
        <v>266.81829022763787</v>
      </c>
      <c r="L332" s="3">
        <f t="shared" si="16"/>
        <v>1</v>
      </c>
      <c r="M332" s="3"/>
      <c r="N332" s="3">
        <f t="shared" si="17"/>
        <v>41.44546958012225</v>
      </c>
      <c r="O332" s="4">
        <v>0</v>
      </c>
      <c r="P332" s="1" t="s">
        <v>7</v>
      </c>
      <c r="Q332" s="1" t="s">
        <v>47</v>
      </c>
      <c r="R332" s="2" t="s">
        <v>17</v>
      </c>
    </row>
    <row r="333" spans="1:18" x14ac:dyDescent="0.25">
      <c r="A333" s="5" t="s">
        <v>717</v>
      </c>
      <c r="B333" s="5" t="s">
        <v>718</v>
      </c>
      <c r="C333" s="5" t="s">
        <v>20</v>
      </c>
      <c r="D333" s="5" t="s">
        <v>35</v>
      </c>
      <c r="E333" s="5" t="s">
        <v>12</v>
      </c>
      <c r="F333" s="5" t="s">
        <v>5</v>
      </c>
      <c r="G333" s="5" t="s">
        <v>72</v>
      </c>
      <c r="H333" s="5">
        <v>50</v>
      </c>
      <c r="I333" s="6">
        <v>43452</v>
      </c>
      <c r="J333" s="7">
        <v>155351</v>
      </c>
      <c r="K333" s="7">
        <f t="shared" si="15"/>
        <v>394.14591206810707</v>
      </c>
      <c r="L333" s="7">
        <f t="shared" si="16"/>
        <v>1</v>
      </c>
      <c r="M333" s="7"/>
      <c r="N333" s="7">
        <f t="shared" si="17"/>
        <v>53.757370541448701</v>
      </c>
      <c r="O333" s="8">
        <v>0.2</v>
      </c>
      <c r="P333" s="5" t="s">
        <v>7</v>
      </c>
      <c r="Q333" s="5" t="s">
        <v>8</v>
      </c>
      <c r="R333" s="6" t="s">
        <v>17</v>
      </c>
    </row>
    <row r="334" spans="1:18" x14ac:dyDescent="0.25">
      <c r="A334" s="1" t="s">
        <v>719</v>
      </c>
      <c r="B334" s="1" t="s">
        <v>720</v>
      </c>
      <c r="C334" s="1" t="s">
        <v>20</v>
      </c>
      <c r="D334" s="1" t="s">
        <v>52</v>
      </c>
      <c r="E334" s="1" t="s">
        <v>22</v>
      </c>
      <c r="F334" s="1" t="s">
        <v>13</v>
      </c>
      <c r="G334" s="1" t="s">
        <v>14</v>
      </c>
      <c r="H334" s="1">
        <v>39</v>
      </c>
      <c r="I334" s="2">
        <v>39049</v>
      </c>
      <c r="J334" s="3">
        <v>161690</v>
      </c>
      <c r="K334" s="3">
        <f t="shared" si="15"/>
        <v>402.10695094713299</v>
      </c>
      <c r="L334" s="3">
        <f t="shared" si="16"/>
        <v>1</v>
      </c>
      <c r="M334" s="3"/>
      <c r="N334" s="3">
        <f t="shared" si="17"/>
        <v>54.478823520918269</v>
      </c>
      <c r="O334" s="4">
        <v>0.28999999999999998</v>
      </c>
      <c r="P334" s="1" t="s">
        <v>15</v>
      </c>
      <c r="Q334" s="1" t="s">
        <v>93</v>
      </c>
      <c r="R334" s="2" t="s">
        <v>17</v>
      </c>
    </row>
    <row r="335" spans="1:18" x14ac:dyDescent="0.25">
      <c r="A335" s="5" t="s">
        <v>721</v>
      </c>
      <c r="B335" s="5" t="s">
        <v>722</v>
      </c>
      <c r="C335" s="5" t="s">
        <v>264</v>
      </c>
      <c r="D335" s="5" t="s">
        <v>56</v>
      </c>
      <c r="E335" s="5" t="s">
        <v>22</v>
      </c>
      <c r="F335" s="5" t="s">
        <v>5</v>
      </c>
      <c r="G335" s="5" t="s">
        <v>14</v>
      </c>
      <c r="H335" s="5">
        <v>35</v>
      </c>
      <c r="I335" s="6">
        <v>42776</v>
      </c>
      <c r="J335" s="7">
        <v>60132</v>
      </c>
      <c r="K335" s="7">
        <f t="shared" si="15"/>
        <v>245.21827011868427</v>
      </c>
      <c r="L335" s="7">
        <f t="shared" si="16"/>
        <v>1</v>
      </c>
      <c r="M335" s="7"/>
      <c r="N335" s="7">
        <f t="shared" si="17"/>
        <v>39.17736441346311</v>
      </c>
      <c r="O335" s="8">
        <v>0</v>
      </c>
      <c r="P335" s="5" t="s">
        <v>15</v>
      </c>
      <c r="Q335" s="5" t="s">
        <v>16</v>
      </c>
      <c r="R335" s="6" t="s">
        <v>17</v>
      </c>
    </row>
    <row r="336" spans="1:18" x14ac:dyDescent="0.25">
      <c r="A336" s="1" t="s">
        <v>723</v>
      </c>
      <c r="B336" s="1" t="s">
        <v>724</v>
      </c>
      <c r="C336" s="1" t="s">
        <v>235</v>
      </c>
      <c r="D336" s="1" t="s">
        <v>3</v>
      </c>
      <c r="E336" s="1" t="s">
        <v>12</v>
      </c>
      <c r="F336" s="1" t="s">
        <v>13</v>
      </c>
      <c r="G336" s="1" t="s">
        <v>23</v>
      </c>
      <c r="H336" s="1">
        <v>54</v>
      </c>
      <c r="I336" s="2">
        <v>34631</v>
      </c>
      <c r="J336" s="3">
        <v>87216</v>
      </c>
      <c r="K336" s="3">
        <f t="shared" si="15"/>
        <v>295.32355138051554</v>
      </c>
      <c r="L336" s="3">
        <f t="shared" si="16"/>
        <v>1</v>
      </c>
      <c r="M336" s="3"/>
      <c r="N336" s="3">
        <f t="shared" si="17"/>
        <v>44.347116649467189</v>
      </c>
      <c r="O336" s="4">
        <v>0</v>
      </c>
      <c r="P336" s="1" t="s">
        <v>7</v>
      </c>
      <c r="Q336" s="1" t="s">
        <v>43</v>
      </c>
      <c r="R336" s="2" t="s">
        <v>17</v>
      </c>
    </row>
    <row r="337" spans="1:18" x14ac:dyDescent="0.25">
      <c r="A337" s="5" t="s">
        <v>725</v>
      </c>
      <c r="B337" s="5" t="s">
        <v>726</v>
      </c>
      <c r="C337" s="5" t="s">
        <v>317</v>
      </c>
      <c r="D337" s="5" t="s">
        <v>3</v>
      </c>
      <c r="E337" s="5" t="s">
        <v>36</v>
      </c>
      <c r="F337" s="5" t="s">
        <v>13</v>
      </c>
      <c r="G337" s="5" t="s">
        <v>23</v>
      </c>
      <c r="H337" s="5">
        <v>47</v>
      </c>
      <c r="I337" s="6">
        <v>43944</v>
      </c>
      <c r="J337" s="7">
        <v>50069</v>
      </c>
      <c r="K337" s="7">
        <f t="shared" si="15"/>
        <v>223.76103324752503</v>
      </c>
      <c r="L337" s="7">
        <f t="shared" si="16"/>
        <v>1</v>
      </c>
      <c r="M337" s="7"/>
      <c r="N337" s="7">
        <f t="shared" si="17"/>
        <v>36.857253741857953</v>
      </c>
      <c r="O337" s="8">
        <v>0</v>
      </c>
      <c r="P337" s="5" t="s">
        <v>7</v>
      </c>
      <c r="Q337" s="5" t="s">
        <v>8</v>
      </c>
      <c r="R337" s="6" t="s">
        <v>17</v>
      </c>
    </row>
    <row r="338" spans="1:18" x14ac:dyDescent="0.25">
      <c r="A338" s="1" t="s">
        <v>727</v>
      </c>
      <c r="B338" s="1" t="s">
        <v>728</v>
      </c>
      <c r="C338" s="1" t="s">
        <v>20</v>
      </c>
      <c r="D338" s="1" t="s">
        <v>3</v>
      </c>
      <c r="E338" s="1" t="s">
        <v>22</v>
      </c>
      <c r="F338" s="1" t="s">
        <v>5</v>
      </c>
      <c r="G338" s="1" t="s">
        <v>23</v>
      </c>
      <c r="H338" s="1">
        <v>26</v>
      </c>
      <c r="I338" s="2">
        <v>44403</v>
      </c>
      <c r="J338" s="3">
        <v>151108</v>
      </c>
      <c r="K338" s="3">
        <f t="shared" si="15"/>
        <v>388.72612466876984</v>
      </c>
      <c r="L338" s="3">
        <f t="shared" si="16"/>
        <v>1</v>
      </c>
      <c r="M338" s="3"/>
      <c r="N338" s="3">
        <f t="shared" si="17"/>
        <v>53.263432731314303</v>
      </c>
      <c r="O338" s="4">
        <v>0.22</v>
      </c>
      <c r="P338" s="1" t="s">
        <v>7</v>
      </c>
      <c r="Q338" s="1" t="s">
        <v>31</v>
      </c>
      <c r="R338" s="2" t="s">
        <v>17</v>
      </c>
    </row>
    <row r="339" spans="1:18" x14ac:dyDescent="0.25">
      <c r="A339" s="5" t="s">
        <v>729</v>
      </c>
      <c r="B339" s="5" t="s">
        <v>730</v>
      </c>
      <c r="C339" s="5" t="s">
        <v>27</v>
      </c>
      <c r="D339" s="5" t="s">
        <v>3</v>
      </c>
      <c r="E339" s="5" t="s">
        <v>12</v>
      </c>
      <c r="F339" s="5" t="s">
        <v>5</v>
      </c>
      <c r="G339" s="5" t="s">
        <v>14</v>
      </c>
      <c r="H339" s="5">
        <v>42</v>
      </c>
      <c r="I339" s="6">
        <v>38640</v>
      </c>
      <c r="J339" s="7">
        <v>67398</v>
      </c>
      <c r="K339" s="7">
        <f t="shared" si="15"/>
        <v>259.61124783028953</v>
      </c>
      <c r="L339" s="7">
        <f t="shared" si="16"/>
        <v>1</v>
      </c>
      <c r="M339" s="7"/>
      <c r="N339" s="7">
        <f t="shared" si="17"/>
        <v>40.695744976713677</v>
      </c>
      <c r="O339" s="8">
        <v>7.0000000000000007E-2</v>
      </c>
      <c r="P339" s="5" t="s">
        <v>7</v>
      </c>
      <c r="Q339" s="5" t="s">
        <v>31</v>
      </c>
      <c r="R339" s="6" t="s">
        <v>17</v>
      </c>
    </row>
    <row r="340" spans="1:18" x14ac:dyDescent="0.25">
      <c r="A340" s="1" t="s">
        <v>731</v>
      </c>
      <c r="B340" s="1" t="s">
        <v>732</v>
      </c>
      <c r="C340" s="1" t="s">
        <v>264</v>
      </c>
      <c r="D340" s="1" t="s">
        <v>56</v>
      </c>
      <c r="E340" s="1" t="s">
        <v>4</v>
      </c>
      <c r="F340" s="1" t="s">
        <v>5</v>
      </c>
      <c r="G340" s="1" t="s">
        <v>72</v>
      </c>
      <c r="H340" s="1">
        <v>47</v>
      </c>
      <c r="I340" s="2">
        <v>42245</v>
      </c>
      <c r="J340" s="3">
        <v>68488</v>
      </c>
      <c r="K340" s="3">
        <f t="shared" si="15"/>
        <v>261.70212074035624</v>
      </c>
      <c r="L340" s="3">
        <f t="shared" si="16"/>
        <v>1</v>
      </c>
      <c r="M340" s="3"/>
      <c r="N340" s="3">
        <f t="shared" si="17"/>
        <v>40.913957969377726</v>
      </c>
      <c r="O340" s="4">
        <v>0</v>
      </c>
      <c r="P340" s="1" t="s">
        <v>7</v>
      </c>
      <c r="Q340" s="1" t="s">
        <v>8</v>
      </c>
      <c r="R340" s="2" t="s">
        <v>17</v>
      </c>
    </row>
    <row r="341" spans="1:18" x14ac:dyDescent="0.25">
      <c r="A341" s="5" t="s">
        <v>733</v>
      </c>
      <c r="B341" s="5" t="s">
        <v>734</v>
      </c>
      <c r="C341" s="5" t="s">
        <v>96</v>
      </c>
      <c r="D341" s="5" t="s">
        <v>56</v>
      </c>
      <c r="E341" s="5" t="s">
        <v>12</v>
      </c>
      <c r="F341" s="5" t="s">
        <v>5</v>
      </c>
      <c r="G341" s="5" t="s">
        <v>72</v>
      </c>
      <c r="H341" s="5">
        <v>60</v>
      </c>
      <c r="I341" s="6">
        <v>35992</v>
      </c>
      <c r="J341" s="7">
        <v>92932</v>
      </c>
      <c r="K341" s="7">
        <f t="shared" si="15"/>
        <v>304.84750286003657</v>
      </c>
      <c r="L341" s="7">
        <f t="shared" si="16"/>
        <v>1</v>
      </c>
      <c r="M341" s="7"/>
      <c r="N341" s="7">
        <f t="shared" si="17"/>
        <v>45.2955038120122</v>
      </c>
      <c r="O341" s="8">
        <v>0</v>
      </c>
      <c r="P341" s="5" t="s">
        <v>7</v>
      </c>
      <c r="Q341" s="5" t="s">
        <v>75</v>
      </c>
      <c r="R341" s="6" t="s">
        <v>17</v>
      </c>
    </row>
    <row r="342" spans="1:18" x14ac:dyDescent="0.25">
      <c r="A342" s="1" t="s">
        <v>735</v>
      </c>
      <c r="B342" s="1" t="s">
        <v>736</v>
      </c>
      <c r="C342" s="1" t="s">
        <v>42</v>
      </c>
      <c r="D342" s="1" t="s">
        <v>21</v>
      </c>
      <c r="E342" s="1" t="s">
        <v>36</v>
      </c>
      <c r="F342" s="1" t="s">
        <v>5</v>
      </c>
      <c r="G342" s="1" t="s">
        <v>72</v>
      </c>
      <c r="H342" s="1">
        <v>36</v>
      </c>
      <c r="I342" s="2">
        <v>39994</v>
      </c>
      <c r="J342" s="3">
        <v>43363</v>
      </c>
      <c r="K342" s="3">
        <f t="shared" si="15"/>
        <v>208.23784478331501</v>
      </c>
      <c r="L342" s="3">
        <f t="shared" si="16"/>
        <v>1</v>
      </c>
      <c r="M342" s="3"/>
      <c r="N342" s="3">
        <f t="shared" si="17"/>
        <v>35.132288478788972</v>
      </c>
      <c r="O342" s="4">
        <v>0</v>
      </c>
      <c r="P342" s="1" t="s">
        <v>7</v>
      </c>
      <c r="Q342" s="1" t="s">
        <v>47</v>
      </c>
      <c r="R342" s="2" t="s">
        <v>17</v>
      </c>
    </row>
    <row r="343" spans="1:18" x14ac:dyDescent="0.25">
      <c r="A343" s="5" t="s">
        <v>737</v>
      </c>
      <c r="B343" s="5" t="s">
        <v>738</v>
      </c>
      <c r="C343" s="5" t="s">
        <v>449</v>
      </c>
      <c r="D343" s="5" t="s">
        <v>3</v>
      </c>
      <c r="E343" s="5" t="s">
        <v>22</v>
      </c>
      <c r="F343" s="5" t="s">
        <v>13</v>
      </c>
      <c r="G343" s="5" t="s">
        <v>14</v>
      </c>
      <c r="H343" s="5">
        <v>31</v>
      </c>
      <c r="I343" s="6">
        <v>42780</v>
      </c>
      <c r="J343" s="7">
        <v>95963</v>
      </c>
      <c r="K343" s="7">
        <f t="shared" si="15"/>
        <v>309.77895344906824</v>
      </c>
      <c r="L343" s="7">
        <f t="shared" si="16"/>
        <v>1</v>
      </c>
      <c r="M343" s="7"/>
      <c r="N343" s="7">
        <f t="shared" si="17"/>
        <v>45.782686386923935</v>
      </c>
      <c r="O343" s="8">
        <v>0</v>
      </c>
      <c r="P343" s="5" t="s">
        <v>15</v>
      </c>
      <c r="Q343" s="5" t="s">
        <v>121</v>
      </c>
      <c r="R343" s="6" t="s">
        <v>17</v>
      </c>
    </row>
    <row r="344" spans="1:18" x14ac:dyDescent="0.25">
      <c r="A344" s="1" t="s">
        <v>739</v>
      </c>
      <c r="B344" s="1" t="s">
        <v>740</v>
      </c>
      <c r="C344" s="1" t="s">
        <v>39</v>
      </c>
      <c r="D344" s="1" t="s">
        <v>21</v>
      </c>
      <c r="E344" s="1" t="s">
        <v>22</v>
      </c>
      <c r="F344" s="1" t="s">
        <v>5</v>
      </c>
      <c r="G344" s="1" t="s">
        <v>72</v>
      </c>
      <c r="H344" s="1">
        <v>55</v>
      </c>
      <c r="I344" s="2">
        <v>40297</v>
      </c>
      <c r="J344" s="3">
        <v>111038</v>
      </c>
      <c r="K344" s="3">
        <f t="shared" si="15"/>
        <v>333.22364862056236</v>
      </c>
      <c r="L344" s="3">
        <f t="shared" si="16"/>
        <v>1</v>
      </c>
      <c r="M344" s="3"/>
      <c r="N344" s="3">
        <f t="shared" si="17"/>
        <v>48.064438916460652</v>
      </c>
      <c r="O344" s="4">
        <v>0.05</v>
      </c>
      <c r="P344" s="1" t="s">
        <v>80</v>
      </c>
      <c r="Q344" s="1" t="s">
        <v>205</v>
      </c>
      <c r="R344" s="2" t="s">
        <v>17</v>
      </c>
    </row>
    <row r="345" spans="1:18" x14ac:dyDescent="0.25">
      <c r="A345" s="5" t="s">
        <v>741</v>
      </c>
      <c r="B345" s="5" t="s">
        <v>742</v>
      </c>
      <c r="C345" s="5" t="s">
        <v>66</v>
      </c>
      <c r="D345" s="5" t="s">
        <v>56</v>
      </c>
      <c r="E345" s="5" t="s">
        <v>4</v>
      </c>
      <c r="F345" s="5" t="s">
        <v>5</v>
      </c>
      <c r="G345" s="5" t="s">
        <v>23</v>
      </c>
      <c r="H345" s="5">
        <v>51</v>
      </c>
      <c r="I345" s="6">
        <v>35230</v>
      </c>
      <c r="J345" s="7">
        <v>200246</v>
      </c>
      <c r="K345" s="7">
        <f t="shared" si="15"/>
        <v>447.48854733948218</v>
      </c>
      <c r="L345" s="7">
        <f t="shared" si="16"/>
        <v>1</v>
      </c>
      <c r="M345" s="7"/>
      <c r="N345" s="7">
        <f t="shared" si="17"/>
        <v>58.504321885875079</v>
      </c>
      <c r="O345" s="8">
        <v>0.34</v>
      </c>
      <c r="P345" s="5" t="s">
        <v>7</v>
      </c>
      <c r="Q345" s="5" t="s">
        <v>75</v>
      </c>
      <c r="R345" s="6" t="s">
        <v>17</v>
      </c>
    </row>
    <row r="346" spans="1:18" x14ac:dyDescent="0.25">
      <c r="A346" s="1" t="s">
        <v>531</v>
      </c>
      <c r="B346" s="1" t="s">
        <v>743</v>
      </c>
      <c r="C346" s="1" t="s">
        <v>66</v>
      </c>
      <c r="D346" s="1" t="s">
        <v>3</v>
      </c>
      <c r="E346" s="1" t="s">
        <v>36</v>
      </c>
      <c r="F346" s="1" t="s">
        <v>5</v>
      </c>
      <c r="G346" s="1" t="s">
        <v>23</v>
      </c>
      <c r="H346" s="1">
        <v>48</v>
      </c>
      <c r="I346" s="2">
        <v>42053</v>
      </c>
      <c r="J346" s="3">
        <v>194871</v>
      </c>
      <c r="K346" s="3">
        <f t="shared" si="15"/>
        <v>441.44195541429906</v>
      </c>
      <c r="L346" s="3">
        <f t="shared" si="16"/>
        <v>1</v>
      </c>
      <c r="M346" s="3"/>
      <c r="N346" s="3">
        <f t="shared" si="17"/>
        <v>57.976109859798257</v>
      </c>
      <c r="O346" s="4">
        <v>0.35</v>
      </c>
      <c r="P346" s="1" t="s">
        <v>7</v>
      </c>
      <c r="Q346" s="1" t="s">
        <v>75</v>
      </c>
      <c r="R346" s="2" t="s">
        <v>17</v>
      </c>
    </row>
    <row r="347" spans="1:18" x14ac:dyDescent="0.25">
      <c r="A347" s="5" t="s">
        <v>744</v>
      </c>
      <c r="B347" s="5" t="s">
        <v>745</v>
      </c>
      <c r="C347" s="5" t="s">
        <v>30</v>
      </c>
      <c r="D347" s="5" t="s">
        <v>46</v>
      </c>
      <c r="E347" s="5" t="s">
        <v>4</v>
      </c>
      <c r="F347" s="5" t="s">
        <v>13</v>
      </c>
      <c r="G347" s="5" t="s">
        <v>72</v>
      </c>
      <c r="H347" s="5">
        <v>58</v>
      </c>
      <c r="I347" s="6">
        <v>34592</v>
      </c>
      <c r="J347" s="7">
        <v>98769</v>
      </c>
      <c r="K347" s="7">
        <f t="shared" si="15"/>
        <v>314.27535697219406</v>
      </c>
      <c r="L347" s="7">
        <f t="shared" si="16"/>
        <v>1</v>
      </c>
      <c r="M347" s="7"/>
      <c r="N347" s="7">
        <f t="shared" si="17"/>
        <v>46.224641565029572</v>
      </c>
      <c r="O347" s="8">
        <v>0</v>
      </c>
      <c r="P347" s="5" t="s">
        <v>80</v>
      </c>
      <c r="Q347" s="5" t="s">
        <v>86</v>
      </c>
      <c r="R347" s="6">
        <v>42646</v>
      </c>
    </row>
    <row r="348" spans="1:18" x14ac:dyDescent="0.25">
      <c r="A348" s="1" t="s">
        <v>746</v>
      </c>
      <c r="B348" s="1" t="s">
        <v>747</v>
      </c>
      <c r="C348" s="1" t="s">
        <v>34</v>
      </c>
      <c r="D348" s="1" t="s">
        <v>35</v>
      </c>
      <c r="E348" s="1" t="s">
        <v>4</v>
      </c>
      <c r="F348" s="1" t="s">
        <v>5</v>
      </c>
      <c r="G348" s="1" t="s">
        <v>72</v>
      </c>
      <c r="H348" s="1">
        <v>29</v>
      </c>
      <c r="I348" s="2">
        <v>43239</v>
      </c>
      <c r="J348" s="3">
        <v>65334</v>
      </c>
      <c r="K348" s="3">
        <f t="shared" si="15"/>
        <v>255.60516426707815</v>
      </c>
      <c r="L348" s="3">
        <f t="shared" si="16"/>
        <v>1</v>
      </c>
      <c r="M348" s="3"/>
      <c r="N348" s="3">
        <f t="shared" si="17"/>
        <v>40.276007778826965</v>
      </c>
      <c r="O348" s="4">
        <v>0</v>
      </c>
      <c r="P348" s="1" t="s">
        <v>80</v>
      </c>
      <c r="Q348" s="1" t="s">
        <v>86</v>
      </c>
      <c r="R348" s="2" t="s">
        <v>17</v>
      </c>
    </row>
    <row r="349" spans="1:18" x14ac:dyDescent="0.25">
      <c r="A349" s="5" t="s">
        <v>748</v>
      </c>
      <c r="B349" s="5" t="s">
        <v>749</v>
      </c>
      <c r="C349" s="5" t="s">
        <v>11</v>
      </c>
      <c r="D349" s="5" t="s">
        <v>3</v>
      </c>
      <c r="E349" s="5" t="s">
        <v>12</v>
      </c>
      <c r="F349" s="5" t="s">
        <v>5</v>
      </c>
      <c r="G349" s="5" t="s">
        <v>72</v>
      </c>
      <c r="H349" s="5">
        <v>25</v>
      </c>
      <c r="I349" s="6">
        <v>44327</v>
      </c>
      <c r="J349" s="7">
        <v>83934</v>
      </c>
      <c r="K349" s="7">
        <f t="shared" si="15"/>
        <v>289.71365173218885</v>
      </c>
      <c r="L349" s="7">
        <f t="shared" si="16"/>
        <v>1</v>
      </c>
      <c r="M349" s="7"/>
      <c r="N349" s="7">
        <f t="shared" si="17"/>
        <v>43.783718224299065</v>
      </c>
      <c r="O349" s="8">
        <v>0</v>
      </c>
      <c r="P349" s="5" t="s">
        <v>7</v>
      </c>
      <c r="Q349" s="5" t="s">
        <v>43</v>
      </c>
      <c r="R349" s="6" t="s">
        <v>17</v>
      </c>
    </row>
    <row r="350" spans="1:18" x14ac:dyDescent="0.25">
      <c r="A350" s="1" t="s">
        <v>750</v>
      </c>
      <c r="B350" s="1" t="s">
        <v>751</v>
      </c>
      <c r="C350" s="1" t="s">
        <v>20</v>
      </c>
      <c r="D350" s="1" t="s">
        <v>46</v>
      </c>
      <c r="E350" s="1" t="s">
        <v>4</v>
      </c>
      <c r="F350" s="1" t="s">
        <v>13</v>
      </c>
      <c r="G350" s="1" t="s">
        <v>23</v>
      </c>
      <c r="H350" s="1">
        <v>36</v>
      </c>
      <c r="I350" s="2">
        <v>42616</v>
      </c>
      <c r="J350" s="3">
        <v>150399</v>
      </c>
      <c r="K350" s="3">
        <f t="shared" si="15"/>
        <v>387.81309931460544</v>
      </c>
      <c r="L350" s="3">
        <f t="shared" si="16"/>
        <v>1</v>
      </c>
      <c r="M350" s="3"/>
      <c r="N350" s="3">
        <f t="shared" si="17"/>
        <v>53.17999794539039</v>
      </c>
      <c r="O350" s="4">
        <v>0.28000000000000003</v>
      </c>
      <c r="P350" s="1" t="s">
        <v>7</v>
      </c>
      <c r="Q350" s="1" t="s">
        <v>24</v>
      </c>
      <c r="R350" s="2" t="s">
        <v>17</v>
      </c>
    </row>
    <row r="351" spans="1:18" x14ac:dyDescent="0.25">
      <c r="A351" s="5" t="s">
        <v>752</v>
      </c>
      <c r="B351" s="5" t="s">
        <v>753</v>
      </c>
      <c r="C351" s="5" t="s">
        <v>20</v>
      </c>
      <c r="D351" s="5" t="s">
        <v>52</v>
      </c>
      <c r="E351" s="5" t="s">
        <v>4</v>
      </c>
      <c r="F351" s="5" t="s">
        <v>13</v>
      </c>
      <c r="G351" s="5" t="s">
        <v>14</v>
      </c>
      <c r="H351" s="5">
        <v>37</v>
      </c>
      <c r="I351" s="6">
        <v>41048</v>
      </c>
      <c r="J351" s="7">
        <v>160280</v>
      </c>
      <c r="K351" s="7">
        <f t="shared" si="15"/>
        <v>400.34984700883803</v>
      </c>
      <c r="L351" s="7">
        <f t="shared" si="16"/>
        <v>1</v>
      </c>
      <c r="M351" s="7"/>
      <c r="N351" s="7">
        <f t="shared" si="17"/>
        <v>54.320002082244223</v>
      </c>
      <c r="O351" s="8">
        <v>0.19</v>
      </c>
      <c r="P351" s="5" t="s">
        <v>15</v>
      </c>
      <c r="Q351" s="5" t="s">
        <v>93</v>
      </c>
      <c r="R351" s="6" t="s">
        <v>17</v>
      </c>
    </row>
    <row r="352" spans="1:18" x14ac:dyDescent="0.25">
      <c r="A352" s="1" t="s">
        <v>754</v>
      </c>
      <c r="B352" s="1" t="s">
        <v>755</v>
      </c>
      <c r="C352" s="1" t="s">
        <v>171</v>
      </c>
      <c r="D352" s="1" t="s">
        <v>52</v>
      </c>
      <c r="E352" s="1" t="s">
        <v>22</v>
      </c>
      <c r="F352" s="1" t="s">
        <v>13</v>
      </c>
      <c r="G352" s="1" t="s">
        <v>14</v>
      </c>
      <c r="H352" s="1">
        <v>57</v>
      </c>
      <c r="I352" s="2">
        <v>35548</v>
      </c>
      <c r="J352" s="3">
        <v>54051</v>
      </c>
      <c r="K352" s="3">
        <f t="shared" si="15"/>
        <v>232.48870940327404</v>
      </c>
      <c r="L352" s="3">
        <f t="shared" si="16"/>
        <v>1</v>
      </c>
      <c r="M352" s="3"/>
      <c r="N352" s="3">
        <f t="shared" si="17"/>
        <v>37.809527007109033</v>
      </c>
      <c r="O352" s="4">
        <v>0</v>
      </c>
      <c r="P352" s="1" t="s">
        <v>7</v>
      </c>
      <c r="Q352" s="1" t="s">
        <v>43</v>
      </c>
      <c r="R352" s="2">
        <v>36079</v>
      </c>
    </row>
    <row r="353" spans="1:18" x14ac:dyDescent="0.25">
      <c r="A353" s="5" t="s">
        <v>756</v>
      </c>
      <c r="B353" s="5" t="s">
        <v>757</v>
      </c>
      <c r="C353" s="5" t="s">
        <v>20</v>
      </c>
      <c r="D353" s="5" t="s">
        <v>56</v>
      </c>
      <c r="E353" s="5" t="s">
        <v>4</v>
      </c>
      <c r="F353" s="5" t="s">
        <v>5</v>
      </c>
      <c r="G353" s="5" t="s">
        <v>72</v>
      </c>
      <c r="H353" s="5">
        <v>59</v>
      </c>
      <c r="I353" s="6">
        <v>37726</v>
      </c>
      <c r="J353" s="7">
        <v>150699</v>
      </c>
      <c r="K353" s="7">
        <f t="shared" si="15"/>
        <v>388.19969088086611</v>
      </c>
      <c r="L353" s="7">
        <f t="shared" si="16"/>
        <v>1</v>
      </c>
      <c r="M353" s="7"/>
      <c r="N353" s="7">
        <f t="shared" si="17"/>
        <v>53.21533373738432</v>
      </c>
      <c r="O353" s="8">
        <v>0.28999999999999998</v>
      </c>
      <c r="P353" s="5" t="s">
        <v>80</v>
      </c>
      <c r="Q353" s="5" t="s">
        <v>205</v>
      </c>
      <c r="R353" s="6" t="s">
        <v>17</v>
      </c>
    </row>
    <row r="354" spans="1:18" x14ac:dyDescent="0.25">
      <c r="A354" s="1" t="s">
        <v>758</v>
      </c>
      <c r="B354" s="1" t="s">
        <v>759</v>
      </c>
      <c r="C354" s="1" t="s">
        <v>111</v>
      </c>
      <c r="D354" s="1" t="s">
        <v>67</v>
      </c>
      <c r="E354" s="1" t="s">
        <v>22</v>
      </c>
      <c r="F354" s="1" t="s">
        <v>13</v>
      </c>
      <c r="G354" s="1" t="s">
        <v>72</v>
      </c>
      <c r="H354" s="1">
        <v>37</v>
      </c>
      <c r="I354" s="2">
        <v>41363</v>
      </c>
      <c r="J354" s="3">
        <v>69570</v>
      </c>
      <c r="K354" s="3">
        <f t="shared" si="15"/>
        <v>263.7612556839992</v>
      </c>
      <c r="L354" s="3">
        <f t="shared" si="16"/>
        <v>1</v>
      </c>
      <c r="M354" s="3"/>
      <c r="N354" s="3">
        <f t="shared" si="17"/>
        <v>41.128291388224667</v>
      </c>
      <c r="O354" s="4">
        <v>0</v>
      </c>
      <c r="P354" s="1" t="s">
        <v>7</v>
      </c>
      <c r="Q354" s="1" t="s">
        <v>43</v>
      </c>
      <c r="R354" s="2" t="s">
        <v>17</v>
      </c>
    </row>
    <row r="355" spans="1:18" x14ac:dyDescent="0.25">
      <c r="A355" s="5" t="s">
        <v>760</v>
      </c>
      <c r="B355" s="5" t="s">
        <v>761</v>
      </c>
      <c r="C355" s="5" t="s">
        <v>449</v>
      </c>
      <c r="D355" s="5" t="s">
        <v>3</v>
      </c>
      <c r="E355" s="5" t="s">
        <v>12</v>
      </c>
      <c r="F355" s="5" t="s">
        <v>5</v>
      </c>
      <c r="G355" s="5" t="s">
        <v>14</v>
      </c>
      <c r="H355" s="5">
        <v>30</v>
      </c>
      <c r="I355" s="6">
        <v>43553</v>
      </c>
      <c r="J355" s="7">
        <v>86774</v>
      </c>
      <c r="K355" s="7">
        <f t="shared" si="15"/>
        <v>294.57426907318296</v>
      </c>
      <c r="L355" s="7">
        <f t="shared" si="16"/>
        <v>1</v>
      </c>
      <c r="M355" s="7"/>
      <c r="N355" s="7">
        <f t="shared" si="17"/>
        <v>44.272074487310199</v>
      </c>
      <c r="O355" s="8">
        <v>0</v>
      </c>
      <c r="P355" s="5" t="s">
        <v>15</v>
      </c>
      <c r="Q355" s="5" t="s">
        <v>121</v>
      </c>
      <c r="R355" s="6" t="s">
        <v>17</v>
      </c>
    </row>
    <row r="356" spans="1:18" x14ac:dyDescent="0.25">
      <c r="A356" s="1" t="s">
        <v>762</v>
      </c>
      <c r="B356" s="1" t="s">
        <v>763</v>
      </c>
      <c r="C356" s="1" t="s">
        <v>151</v>
      </c>
      <c r="D356" s="1" t="s">
        <v>52</v>
      </c>
      <c r="E356" s="1" t="s">
        <v>12</v>
      </c>
      <c r="F356" s="1" t="s">
        <v>13</v>
      </c>
      <c r="G356" s="1" t="s">
        <v>23</v>
      </c>
      <c r="H356" s="1">
        <v>49</v>
      </c>
      <c r="I356" s="2">
        <v>36979</v>
      </c>
      <c r="J356" s="3">
        <v>57606</v>
      </c>
      <c r="K356" s="3">
        <f t="shared" si="15"/>
        <v>240.01249967449613</v>
      </c>
      <c r="L356" s="3">
        <f t="shared" si="16"/>
        <v>1</v>
      </c>
      <c r="M356" s="3"/>
      <c r="N356" s="3">
        <f t="shared" si="17"/>
        <v>38.620916295145463</v>
      </c>
      <c r="O356" s="4">
        <v>0</v>
      </c>
      <c r="P356" s="1" t="s">
        <v>7</v>
      </c>
      <c r="Q356" s="1" t="s">
        <v>43</v>
      </c>
      <c r="R356" s="2" t="s">
        <v>17</v>
      </c>
    </row>
    <row r="357" spans="1:18" x14ac:dyDescent="0.25">
      <c r="A357" s="5" t="s">
        <v>764</v>
      </c>
      <c r="B357" s="5" t="s">
        <v>765</v>
      </c>
      <c r="C357" s="5" t="s">
        <v>2</v>
      </c>
      <c r="D357" s="5" t="s">
        <v>21</v>
      </c>
      <c r="E357" s="5" t="s">
        <v>36</v>
      </c>
      <c r="F357" s="5" t="s">
        <v>5</v>
      </c>
      <c r="G357" s="5" t="s">
        <v>14</v>
      </c>
      <c r="H357" s="5">
        <v>48</v>
      </c>
      <c r="I357" s="6">
        <v>37144</v>
      </c>
      <c r="J357" s="7">
        <v>125730</v>
      </c>
      <c r="K357" s="7">
        <f t="shared" si="15"/>
        <v>354.58426361021719</v>
      </c>
      <c r="L357" s="7">
        <f t="shared" si="16"/>
        <v>1</v>
      </c>
      <c r="M357" s="7"/>
      <c r="N357" s="7">
        <f t="shared" si="17"/>
        <v>50.097144470137479</v>
      </c>
      <c r="O357" s="8">
        <v>0.11</v>
      </c>
      <c r="P357" s="5" t="s">
        <v>15</v>
      </c>
      <c r="Q357" s="5" t="s">
        <v>16</v>
      </c>
      <c r="R357" s="6" t="s">
        <v>17</v>
      </c>
    </row>
    <row r="358" spans="1:18" x14ac:dyDescent="0.25">
      <c r="A358" s="1" t="s">
        <v>766</v>
      </c>
      <c r="B358" s="1" t="s">
        <v>767</v>
      </c>
      <c r="C358" s="1" t="s">
        <v>286</v>
      </c>
      <c r="D358" s="1" t="s">
        <v>3</v>
      </c>
      <c r="E358" s="1" t="s">
        <v>4</v>
      </c>
      <c r="F358" s="1" t="s">
        <v>5</v>
      </c>
      <c r="G358" s="1" t="s">
        <v>14</v>
      </c>
      <c r="H358" s="1">
        <v>51</v>
      </c>
      <c r="I358" s="2">
        <v>40964</v>
      </c>
      <c r="J358" s="3">
        <v>64170</v>
      </c>
      <c r="K358" s="3">
        <f t="shared" si="15"/>
        <v>253.31798199101462</v>
      </c>
      <c r="L358" s="3">
        <f t="shared" si="16"/>
        <v>1</v>
      </c>
      <c r="M358" s="3"/>
      <c r="N358" s="3">
        <f t="shared" si="17"/>
        <v>40.035385354353522</v>
      </c>
      <c r="O358" s="4">
        <v>0</v>
      </c>
      <c r="P358" s="1" t="s">
        <v>7</v>
      </c>
      <c r="Q358" s="1" t="s">
        <v>75</v>
      </c>
      <c r="R358" s="2" t="s">
        <v>17</v>
      </c>
    </row>
    <row r="359" spans="1:18" x14ac:dyDescent="0.25">
      <c r="A359" s="5" t="s">
        <v>768</v>
      </c>
      <c r="B359" s="5" t="s">
        <v>769</v>
      </c>
      <c r="C359" s="5" t="s">
        <v>130</v>
      </c>
      <c r="D359" s="5" t="s">
        <v>52</v>
      </c>
      <c r="E359" s="5" t="s">
        <v>22</v>
      </c>
      <c r="F359" s="5" t="s">
        <v>13</v>
      </c>
      <c r="G359" s="5" t="s">
        <v>72</v>
      </c>
      <c r="H359" s="5">
        <v>56</v>
      </c>
      <c r="I359" s="6">
        <v>35816</v>
      </c>
      <c r="J359" s="7">
        <v>72303</v>
      </c>
      <c r="K359" s="7">
        <f t="shared" si="15"/>
        <v>268.89217169713214</v>
      </c>
      <c r="L359" s="7">
        <f t="shared" si="16"/>
        <v>1</v>
      </c>
      <c r="M359" s="7"/>
      <c r="N359" s="7">
        <f t="shared" si="17"/>
        <v>41.659952695978227</v>
      </c>
      <c r="O359" s="8">
        <v>0</v>
      </c>
      <c r="P359" s="5" t="s">
        <v>7</v>
      </c>
      <c r="Q359" s="5" t="s">
        <v>31</v>
      </c>
      <c r="R359" s="6" t="s">
        <v>17</v>
      </c>
    </row>
    <row r="360" spans="1:18" x14ac:dyDescent="0.25">
      <c r="A360" s="1" t="s">
        <v>770</v>
      </c>
      <c r="B360" s="1" t="s">
        <v>771</v>
      </c>
      <c r="C360" s="1" t="s">
        <v>39</v>
      </c>
      <c r="D360" s="1" t="s">
        <v>35</v>
      </c>
      <c r="E360" s="1" t="s">
        <v>4</v>
      </c>
      <c r="F360" s="1" t="s">
        <v>13</v>
      </c>
      <c r="G360" s="1" t="s">
        <v>72</v>
      </c>
      <c r="H360" s="1">
        <v>36</v>
      </c>
      <c r="I360" s="2">
        <v>41116</v>
      </c>
      <c r="J360" s="3">
        <v>105891</v>
      </c>
      <c r="K360" s="3">
        <f t="shared" si="15"/>
        <v>325.40897344726068</v>
      </c>
      <c r="L360" s="3">
        <f t="shared" si="16"/>
        <v>1</v>
      </c>
      <c r="M360" s="3"/>
      <c r="N360" s="3">
        <f t="shared" si="17"/>
        <v>47.31000746257169</v>
      </c>
      <c r="O360" s="4">
        <v>7.0000000000000007E-2</v>
      </c>
      <c r="P360" s="1" t="s">
        <v>7</v>
      </c>
      <c r="Q360" s="1" t="s">
        <v>8</v>
      </c>
      <c r="R360" s="2" t="s">
        <v>17</v>
      </c>
    </row>
    <row r="361" spans="1:18" x14ac:dyDescent="0.25">
      <c r="A361" s="5" t="s">
        <v>435</v>
      </c>
      <c r="B361" s="5" t="s">
        <v>772</v>
      </c>
      <c r="C361" s="5" t="s">
        <v>66</v>
      </c>
      <c r="D361" s="5" t="s">
        <v>67</v>
      </c>
      <c r="E361" s="5" t="s">
        <v>22</v>
      </c>
      <c r="F361" s="5" t="s">
        <v>13</v>
      </c>
      <c r="G361" s="5" t="s">
        <v>14</v>
      </c>
      <c r="H361" s="5">
        <v>38</v>
      </c>
      <c r="I361" s="6">
        <v>44433</v>
      </c>
      <c r="J361" s="7">
        <v>255230</v>
      </c>
      <c r="K361" s="7">
        <f t="shared" si="15"/>
        <v>505.20292952436449</v>
      </c>
      <c r="L361" s="7">
        <f t="shared" si="16"/>
        <v>1</v>
      </c>
      <c r="M361" s="7"/>
      <c r="N361" s="7">
        <f t="shared" si="17"/>
        <v>63.43231674832176</v>
      </c>
      <c r="O361" s="8">
        <v>0.36</v>
      </c>
      <c r="P361" s="5" t="s">
        <v>7</v>
      </c>
      <c r="Q361" s="5" t="s">
        <v>47</v>
      </c>
      <c r="R361" s="6" t="s">
        <v>17</v>
      </c>
    </row>
    <row r="362" spans="1:18" x14ac:dyDescent="0.25">
      <c r="A362" s="1" t="s">
        <v>773</v>
      </c>
      <c r="B362" s="1" t="s">
        <v>774</v>
      </c>
      <c r="C362" s="1" t="s">
        <v>111</v>
      </c>
      <c r="D362" s="1" t="s">
        <v>35</v>
      </c>
      <c r="E362" s="1" t="s">
        <v>12</v>
      </c>
      <c r="F362" s="1" t="s">
        <v>5</v>
      </c>
      <c r="G362" s="1" t="s">
        <v>72</v>
      </c>
      <c r="H362" s="1">
        <v>56</v>
      </c>
      <c r="I362" s="2">
        <v>33770</v>
      </c>
      <c r="J362" s="3">
        <v>59591</v>
      </c>
      <c r="K362" s="3">
        <f t="shared" si="15"/>
        <v>244.11267890054378</v>
      </c>
      <c r="L362" s="3">
        <f t="shared" si="16"/>
        <v>1</v>
      </c>
      <c r="M362" s="3"/>
      <c r="N362" s="3">
        <f t="shared" si="17"/>
        <v>39.059519025852218</v>
      </c>
      <c r="O362" s="4">
        <v>0</v>
      </c>
      <c r="P362" s="1" t="s">
        <v>80</v>
      </c>
      <c r="Q362" s="1" t="s">
        <v>205</v>
      </c>
      <c r="R362" s="2" t="s">
        <v>17</v>
      </c>
    </row>
    <row r="363" spans="1:18" x14ac:dyDescent="0.25">
      <c r="A363" s="5" t="s">
        <v>775</v>
      </c>
      <c r="B363" s="5" t="s">
        <v>776</v>
      </c>
      <c r="C363" s="5" t="s">
        <v>66</v>
      </c>
      <c r="D363" s="5" t="s">
        <v>52</v>
      </c>
      <c r="E363" s="5" t="s">
        <v>12</v>
      </c>
      <c r="F363" s="5" t="s">
        <v>5</v>
      </c>
      <c r="G363" s="5" t="s">
        <v>14</v>
      </c>
      <c r="H363" s="5">
        <v>52</v>
      </c>
      <c r="I363" s="6">
        <v>41113</v>
      </c>
      <c r="J363" s="7">
        <v>187048</v>
      </c>
      <c r="K363" s="7">
        <f t="shared" si="15"/>
        <v>432.49046232258115</v>
      </c>
      <c r="L363" s="7">
        <f t="shared" si="16"/>
        <v>1</v>
      </c>
      <c r="M363" s="7"/>
      <c r="N363" s="7">
        <f t="shared" si="17"/>
        <v>57.189683046448344</v>
      </c>
      <c r="O363" s="8">
        <v>0.32</v>
      </c>
      <c r="P363" s="5" t="s">
        <v>15</v>
      </c>
      <c r="Q363" s="5" t="s">
        <v>121</v>
      </c>
      <c r="R363" s="6" t="s">
        <v>17</v>
      </c>
    </row>
    <row r="364" spans="1:18" x14ac:dyDescent="0.25">
      <c r="A364" s="1" t="s">
        <v>777</v>
      </c>
      <c r="B364" s="1" t="s">
        <v>778</v>
      </c>
      <c r="C364" s="1" t="s">
        <v>111</v>
      </c>
      <c r="D364" s="1" t="s">
        <v>21</v>
      </c>
      <c r="E364" s="1" t="s">
        <v>22</v>
      </c>
      <c r="F364" s="1" t="s">
        <v>5</v>
      </c>
      <c r="G364" s="1" t="s">
        <v>72</v>
      </c>
      <c r="H364" s="1">
        <v>53</v>
      </c>
      <c r="I364" s="2">
        <v>37296</v>
      </c>
      <c r="J364" s="3">
        <v>58605</v>
      </c>
      <c r="K364" s="3">
        <f t="shared" si="15"/>
        <v>242.08469592272866</v>
      </c>
      <c r="L364" s="3">
        <f t="shared" si="16"/>
        <v>1</v>
      </c>
      <c r="M364" s="3"/>
      <c r="N364" s="3">
        <f t="shared" si="17"/>
        <v>38.842891951354666</v>
      </c>
      <c r="O364" s="4">
        <v>0</v>
      </c>
      <c r="P364" s="1" t="s">
        <v>7</v>
      </c>
      <c r="Q364" s="1" t="s">
        <v>31</v>
      </c>
      <c r="R364" s="2" t="s">
        <v>17</v>
      </c>
    </row>
    <row r="365" spans="1:18" x14ac:dyDescent="0.25">
      <c r="A365" s="5" t="s">
        <v>779</v>
      </c>
      <c r="B365" s="5" t="s">
        <v>780</v>
      </c>
      <c r="C365" s="5" t="s">
        <v>20</v>
      </c>
      <c r="D365" s="5" t="s">
        <v>56</v>
      </c>
      <c r="E365" s="5" t="s">
        <v>36</v>
      </c>
      <c r="F365" s="5" t="s">
        <v>5</v>
      </c>
      <c r="G365" s="5" t="s">
        <v>72</v>
      </c>
      <c r="H365" s="5">
        <v>60</v>
      </c>
      <c r="I365" s="6">
        <v>42739</v>
      </c>
      <c r="J365" s="7">
        <v>178502</v>
      </c>
      <c r="K365" s="7">
        <f t="shared" si="15"/>
        <v>422.49497038426387</v>
      </c>
      <c r="L365" s="7">
        <f t="shared" si="16"/>
        <v>1</v>
      </c>
      <c r="M365" s="7"/>
      <c r="N365" s="7">
        <f t="shared" si="17"/>
        <v>56.305094989878697</v>
      </c>
      <c r="O365" s="8">
        <v>0.2</v>
      </c>
      <c r="P365" s="5" t="s">
        <v>7</v>
      </c>
      <c r="Q365" s="5" t="s">
        <v>47</v>
      </c>
      <c r="R365" s="6" t="s">
        <v>17</v>
      </c>
    </row>
    <row r="366" spans="1:18" x14ac:dyDescent="0.25">
      <c r="A366" s="1" t="s">
        <v>781</v>
      </c>
      <c r="B366" s="1" t="s">
        <v>782</v>
      </c>
      <c r="C366" s="1" t="s">
        <v>39</v>
      </c>
      <c r="D366" s="1" t="s">
        <v>46</v>
      </c>
      <c r="E366" s="1" t="s">
        <v>22</v>
      </c>
      <c r="F366" s="1" t="s">
        <v>13</v>
      </c>
      <c r="G366" s="1" t="s">
        <v>14</v>
      </c>
      <c r="H366" s="1">
        <v>63</v>
      </c>
      <c r="I366" s="2">
        <v>42214</v>
      </c>
      <c r="J366" s="3">
        <v>103724</v>
      </c>
      <c r="K366" s="3">
        <f t="shared" si="15"/>
        <v>322.06210581190703</v>
      </c>
      <c r="L366" s="3">
        <f t="shared" si="16"/>
        <v>1</v>
      </c>
      <c r="M366" s="3"/>
      <c r="N366" s="3">
        <f t="shared" si="17"/>
        <v>46.985056362804272</v>
      </c>
      <c r="O366" s="4">
        <v>0.05</v>
      </c>
      <c r="P366" s="1" t="s">
        <v>15</v>
      </c>
      <c r="Q366" s="1" t="s">
        <v>61</v>
      </c>
      <c r="R366" s="2" t="s">
        <v>17</v>
      </c>
    </row>
    <row r="367" spans="1:18" x14ac:dyDescent="0.25">
      <c r="A367" s="5" t="s">
        <v>783</v>
      </c>
      <c r="B367" s="5" t="s">
        <v>784</v>
      </c>
      <c r="C367" s="5" t="s">
        <v>20</v>
      </c>
      <c r="D367" s="5" t="s">
        <v>56</v>
      </c>
      <c r="E367" s="5" t="s">
        <v>4</v>
      </c>
      <c r="F367" s="5" t="s">
        <v>5</v>
      </c>
      <c r="G367" s="5" t="s">
        <v>72</v>
      </c>
      <c r="H367" s="5">
        <v>37</v>
      </c>
      <c r="I367" s="6">
        <v>39528</v>
      </c>
      <c r="J367" s="7">
        <v>156277</v>
      </c>
      <c r="K367" s="7">
        <f t="shared" si="15"/>
        <v>395.31885864451243</v>
      </c>
      <c r="L367" s="7">
        <f t="shared" si="16"/>
        <v>1</v>
      </c>
      <c r="M367" s="7"/>
      <c r="N367" s="7">
        <f t="shared" si="17"/>
        <v>53.863969458070429</v>
      </c>
      <c r="O367" s="8">
        <v>0.22</v>
      </c>
      <c r="P367" s="5" t="s">
        <v>80</v>
      </c>
      <c r="Q367" s="5" t="s">
        <v>81</v>
      </c>
      <c r="R367" s="6" t="s">
        <v>17</v>
      </c>
    </row>
    <row r="368" spans="1:18" x14ac:dyDescent="0.25">
      <c r="A368" s="1" t="s">
        <v>785</v>
      </c>
      <c r="B368" s="1" t="s">
        <v>786</v>
      </c>
      <c r="C368" s="1" t="s">
        <v>162</v>
      </c>
      <c r="D368" s="1" t="s">
        <v>56</v>
      </c>
      <c r="E368" s="1" t="s">
        <v>4</v>
      </c>
      <c r="F368" s="1" t="s">
        <v>5</v>
      </c>
      <c r="G368" s="1" t="s">
        <v>72</v>
      </c>
      <c r="H368" s="1">
        <v>30</v>
      </c>
      <c r="I368" s="2">
        <v>43086</v>
      </c>
      <c r="J368" s="3">
        <v>87744</v>
      </c>
      <c r="K368" s="3">
        <f t="shared" si="15"/>
        <v>296.21613730517788</v>
      </c>
      <c r="L368" s="3">
        <f t="shared" si="16"/>
        <v>1</v>
      </c>
      <c r="M368" s="3"/>
      <c r="N368" s="3">
        <f t="shared" si="17"/>
        <v>44.436428183856805</v>
      </c>
      <c r="O368" s="4">
        <v>0</v>
      </c>
      <c r="P368" s="1" t="s">
        <v>80</v>
      </c>
      <c r="Q368" s="1" t="s">
        <v>205</v>
      </c>
      <c r="R368" s="2" t="s">
        <v>17</v>
      </c>
    </row>
    <row r="369" spans="1:18" x14ac:dyDescent="0.25">
      <c r="A369" s="5" t="s">
        <v>787</v>
      </c>
      <c r="B369" s="5" t="s">
        <v>788</v>
      </c>
      <c r="C369" s="5" t="s">
        <v>111</v>
      </c>
      <c r="D369" s="5" t="s">
        <v>21</v>
      </c>
      <c r="E369" s="5" t="s">
        <v>12</v>
      </c>
      <c r="F369" s="5" t="s">
        <v>13</v>
      </c>
      <c r="G369" s="5" t="s">
        <v>23</v>
      </c>
      <c r="H369" s="5">
        <v>30</v>
      </c>
      <c r="I369" s="6">
        <v>43542</v>
      </c>
      <c r="J369" s="7">
        <v>54714</v>
      </c>
      <c r="K369" s="7">
        <f t="shared" si="15"/>
        <v>233.91023919443973</v>
      </c>
      <c r="L369" s="7">
        <f t="shared" si="16"/>
        <v>1</v>
      </c>
      <c r="M369" s="7"/>
      <c r="N369" s="7">
        <f t="shared" si="17"/>
        <v>37.963492176140647</v>
      </c>
      <c r="O369" s="8">
        <v>0</v>
      </c>
      <c r="P369" s="5" t="s">
        <v>7</v>
      </c>
      <c r="Q369" s="5" t="s">
        <v>75</v>
      </c>
      <c r="R369" s="6" t="s">
        <v>17</v>
      </c>
    </row>
    <row r="370" spans="1:18" x14ac:dyDescent="0.25">
      <c r="A370" s="1" t="s">
        <v>789</v>
      </c>
      <c r="B370" s="1" t="s">
        <v>790</v>
      </c>
      <c r="C370" s="1" t="s">
        <v>118</v>
      </c>
      <c r="D370" s="1" t="s">
        <v>3</v>
      </c>
      <c r="E370" s="1" t="s">
        <v>36</v>
      </c>
      <c r="F370" s="1" t="s">
        <v>5</v>
      </c>
      <c r="G370" s="1" t="s">
        <v>14</v>
      </c>
      <c r="H370" s="1">
        <v>45</v>
      </c>
      <c r="I370" s="2">
        <v>41511</v>
      </c>
      <c r="J370" s="3">
        <v>99169</v>
      </c>
      <c r="K370" s="3">
        <f t="shared" si="15"/>
        <v>314.91109856592863</v>
      </c>
      <c r="L370" s="3">
        <f t="shared" si="16"/>
        <v>1</v>
      </c>
      <c r="M370" s="3"/>
      <c r="N370" s="3">
        <f t="shared" si="17"/>
        <v>46.286958527602039</v>
      </c>
      <c r="O370" s="4">
        <v>0</v>
      </c>
      <c r="P370" s="1" t="s">
        <v>15</v>
      </c>
      <c r="Q370" s="1" t="s">
        <v>93</v>
      </c>
      <c r="R370" s="2" t="s">
        <v>17</v>
      </c>
    </row>
    <row r="371" spans="1:18" x14ac:dyDescent="0.25">
      <c r="A371" s="5" t="s">
        <v>791</v>
      </c>
      <c r="B371" s="5" t="s">
        <v>792</v>
      </c>
      <c r="C371" s="5" t="s">
        <v>2</v>
      </c>
      <c r="D371" s="5" t="s">
        <v>46</v>
      </c>
      <c r="E371" s="5" t="s">
        <v>4</v>
      </c>
      <c r="F371" s="5" t="s">
        <v>5</v>
      </c>
      <c r="G371" s="5" t="s">
        <v>14</v>
      </c>
      <c r="H371" s="5">
        <v>55</v>
      </c>
      <c r="I371" s="6">
        <v>38888</v>
      </c>
      <c r="J371" s="7">
        <v>142628</v>
      </c>
      <c r="K371" s="7">
        <f t="shared" si="15"/>
        <v>377.6612238501591</v>
      </c>
      <c r="L371" s="7">
        <f t="shared" si="16"/>
        <v>1</v>
      </c>
      <c r="M371" s="7"/>
      <c r="N371" s="7">
        <f t="shared" si="17"/>
        <v>52.247830774621093</v>
      </c>
      <c r="O371" s="8">
        <v>0.12</v>
      </c>
      <c r="P371" s="5" t="s">
        <v>15</v>
      </c>
      <c r="Q371" s="5" t="s">
        <v>16</v>
      </c>
      <c r="R371" s="6" t="s">
        <v>17</v>
      </c>
    </row>
    <row r="372" spans="1:18" x14ac:dyDescent="0.25">
      <c r="A372" s="1" t="s">
        <v>793</v>
      </c>
      <c r="B372" s="1" t="s">
        <v>794</v>
      </c>
      <c r="C372" s="1" t="s">
        <v>30</v>
      </c>
      <c r="D372" s="1" t="s">
        <v>67</v>
      </c>
      <c r="E372" s="1" t="s">
        <v>12</v>
      </c>
      <c r="F372" s="1" t="s">
        <v>5</v>
      </c>
      <c r="G372" s="1" t="s">
        <v>72</v>
      </c>
      <c r="H372" s="1">
        <v>33</v>
      </c>
      <c r="I372" s="2">
        <v>41756</v>
      </c>
      <c r="J372" s="3">
        <v>75869</v>
      </c>
      <c r="K372" s="3">
        <f t="shared" si="15"/>
        <v>275.44327909753036</v>
      </c>
      <c r="L372" s="3">
        <f t="shared" si="16"/>
        <v>1</v>
      </c>
      <c r="M372" s="3"/>
      <c r="N372" s="3">
        <f t="shared" si="17"/>
        <v>42.333884438372202</v>
      </c>
      <c r="O372" s="4">
        <v>0</v>
      </c>
      <c r="P372" s="1" t="s">
        <v>80</v>
      </c>
      <c r="Q372" s="1" t="s">
        <v>205</v>
      </c>
      <c r="R372" s="2" t="s">
        <v>17</v>
      </c>
    </row>
    <row r="373" spans="1:18" x14ac:dyDescent="0.25">
      <c r="A373" s="5" t="s">
        <v>795</v>
      </c>
      <c r="B373" s="5" t="s">
        <v>796</v>
      </c>
      <c r="C373" s="5" t="s">
        <v>235</v>
      </c>
      <c r="D373" s="5" t="s">
        <v>3</v>
      </c>
      <c r="E373" s="5" t="s">
        <v>12</v>
      </c>
      <c r="F373" s="5" t="s">
        <v>5</v>
      </c>
      <c r="G373" s="5" t="s">
        <v>23</v>
      </c>
      <c r="H373" s="5">
        <v>65</v>
      </c>
      <c r="I373" s="6">
        <v>43234</v>
      </c>
      <c r="J373" s="7">
        <v>60985</v>
      </c>
      <c r="K373" s="7">
        <f t="shared" si="15"/>
        <v>246.95141222515818</v>
      </c>
      <c r="L373" s="7">
        <f t="shared" si="16"/>
        <v>1</v>
      </c>
      <c r="M373" s="7"/>
      <c r="N373" s="7">
        <f t="shared" si="17"/>
        <v>39.361744929471818</v>
      </c>
      <c r="O373" s="8">
        <v>0</v>
      </c>
      <c r="P373" s="5" t="s">
        <v>7</v>
      </c>
      <c r="Q373" s="5" t="s">
        <v>8</v>
      </c>
      <c r="R373" s="6" t="s">
        <v>17</v>
      </c>
    </row>
    <row r="374" spans="1:18" x14ac:dyDescent="0.25">
      <c r="A374" s="1" t="s">
        <v>797</v>
      </c>
      <c r="B374" s="1" t="s">
        <v>798</v>
      </c>
      <c r="C374" s="1" t="s">
        <v>2</v>
      </c>
      <c r="D374" s="1" t="s">
        <v>3</v>
      </c>
      <c r="E374" s="1" t="s">
        <v>4</v>
      </c>
      <c r="F374" s="1" t="s">
        <v>5</v>
      </c>
      <c r="G374" s="1" t="s">
        <v>14</v>
      </c>
      <c r="H374" s="1">
        <v>60</v>
      </c>
      <c r="I374" s="2">
        <v>40383</v>
      </c>
      <c r="J374" s="3">
        <v>126911</v>
      </c>
      <c r="K374" s="3">
        <f t="shared" si="15"/>
        <v>356.24570172845597</v>
      </c>
      <c r="L374" s="3">
        <f t="shared" si="16"/>
        <v>1</v>
      </c>
      <c r="M374" s="3"/>
      <c r="N374" s="3">
        <f t="shared" si="17"/>
        <v>50.2535124563057</v>
      </c>
      <c r="O374" s="4">
        <v>0.1</v>
      </c>
      <c r="P374" s="1" t="s">
        <v>15</v>
      </c>
      <c r="Q374" s="1" t="s">
        <v>61</v>
      </c>
      <c r="R374" s="2" t="s">
        <v>17</v>
      </c>
    </row>
    <row r="375" spans="1:18" x14ac:dyDescent="0.25">
      <c r="A375" s="5" t="s">
        <v>799</v>
      </c>
      <c r="B375" s="5" t="s">
        <v>800</v>
      </c>
      <c r="C375" s="5" t="s">
        <v>66</v>
      </c>
      <c r="D375" s="5" t="s">
        <v>35</v>
      </c>
      <c r="E375" s="5" t="s">
        <v>4</v>
      </c>
      <c r="F375" s="5" t="s">
        <v>13</v>
      </c>
      <c r="G375" s="5" t="s">
        <v>14</v>
      </c>
      <c r="H375" s="5">
        <v>56</v>
      </c>
      <c r="I375" s="6">
        <v>38042</v>
      </c>
      <c r="J375" s="7">
        <v>216949</v>
      </c>
      <c r="K375" s="7">
        <f t="shared" si="15"/>
        <v>465.77784404155591</v>
      </c>
      <c r="L375" s="7">
        <f t="shared" si="16"/>
        <v>1</v>
      </c>
      <c r="M375" s="7"/>
      <c r="N375" s="7">
        <f t="shared" si="17"/>
        <v>60.087741996857567</v>
      </c>
      <c r="O375" s="8">
        <v>0.32</v>
      </c>
      <c r="P375" s="5" t="s">
        <v>15</v>
      </c>
      <c r="Q375" s="5" t="s">
        <v>61</v>
      </c>
      <c r="R375" s="6" t="s">
        <v>17</v>
      </c>
    </row>
    <row r="376" spans="1:18" x14ac:dyDescent="0.25">
      <c r="A376" s="1" t="s">
        <v>801</v>
      </c>
      <c r="B376" s="1" t="s">
        <v>802</v>
      </c>
      <c r="C376" s="1" t="s">
        <v>20</v>
      </c>
      <c r="D376" s="1" t="s">
        <v>56</v>
      </c>
      <c r="E376" s="1" t="s">
        <v>12</v>
      </c>
      <c r="F376" s="1" t="s">
        <v>13</v>
      </c>
      <c r="G376" s="1" t="s">
        <v>14</v>
      </c>
      <c r="H376" s="1">
        <v>53</v>
      </c>
      <c r="I376" s="2">
        <v>41204</v>
      </c>
      <c r="J376" s="3">
        <v>168510</v>
      </c>
      <c r="K376" s="3">
        <f t="shared" si="15"/>
        <v>410.49969549318791</v>
      </c>
      <c r="L376" s="3">
        <f t="shared" si="16"/>
        <v>1</v>
      </c>
      <c r="M376" s="3"/>
      <c r="N376" s="3">
        <f t="shared" si="17"/>
        <v>55.234262492877065</v>
      </c>
      <c r="O376" s="4">
        <v>0.28999999999999998</v>
      </c>
      <c r="P376" s="1" t="s">
        <v>7</v>
      </c>
      <c r="Q376" s="1" t="s">
        <v>8</v>
      </c>
      <c r="R376" s="2" t="s">
        <v>17</v>
      </c>
    </row>
    <row r="377" spans="1:18" x14ac:dyDescent="0.25">
      <c r="A377" s="5" t="s">
        <v>803</v>
      </c>
      <c r="B377" s="5" t="s">
        <v>804</v>
      </c>
      <c r="C377" s="5" t="s">
        <v>162</v>
      </c>
      <c r="D377" s="5" t="s">
        <v>56</v>
      </c>
      <c r="E377" s="5" t="s">
        <v>22</v>
      </c>
      <c r="F377" s="5" t="s">
        <v>5</v>
      </c>
      <c r="G377" s="5" t="s">
        <v>72</v>
      </c>
      <c r="H377" s="5">
        <v>36</v>
      </c>
      <c r="I377" s="6">
        <v>42443</v>
      </c>
      <c r="J377" s="7">
        <v>85870</v>
      </c>
      <c r="K377" s="7">
        <f t="shared" si="15"/>
        <v>293.03583398622089</v>
      </c>
      <c r="L377" s="7">
        <f t="shared" si="16"/>
        <v>1</v>
      </c>
      <c r="M377" s="7"/>
      <c r="N377" s="7">
        <f t="shared" si="17"/>
        <v>44.117797297963293</v>
      </c>
      <c r="O377" s="8">
        <v>0</v>
      </c>
      <c r="P377" s="5" t="s">
        <v>80</v>
      </c>
      <c r="Q377" s="5" t="s">
        <v>205</v>
      </c>
      <c r="R377" s="6" t="s">
        <v>17</v>
      </c>
    </row>
    <row r="378" spans="1:18" x14ac:dyDescent="0.25">
      <c r="A378" s="1" t="s">
        <v>805</v>
      </c>
      <c r="B378" s="1" t="s">
        <v>806</v>
      </c>
      <c r="C378" s="1" t="s">
        <v>30</v>
      </c>
      <c r="D378" s="1" t="s">
        <v>67</v>
      </c>
      <c r="E378" s="1" t="s">
        <v>36</v>
      </c>
      <c r="F378" s="1" t="s">
        <v>5</v>
      </c>
      <c r="G378" s="1" t="s">
        <v>14</v>
      </c>
      <c r="H378" s="1">
        <v>46</v>
      </c>
      <c r="I378" s="2">
        <v>37271</v>
      </c>
      <c r="J378" s="3">
        <v>86510</v>
      </c>
      <c r="K378" s="3">
        <f t="shared" si="15"/>
        <v>294.125823415762</v>
      </c>
      <c r="L378" s="3">
        <f t="shared" si="16"/>
        <v>1</v>
      </c>
      <c r="M378" s="3"/>
      <c r="N378" s="3">
        <f t="shared" si="17"/>
        <v>44.22713129887287</v>
      </c>
      <c r="O378" s="4">
        <v>0</v>
      </c>
      <c r="P378" s="1" t="s">
        <v>15</v>
      </c>
      <c r="Q378" s="1" t="s">
        <v>93</v>
      </c>
      <c r="R378" s="2">
        <v>37623</v>
      </c>
    </row>
    <row r="379" spans="1:18" x14ac:dyDescent="0.25">
      <c r="A379" s="5" t="s">
        <v>807</v>
      </c>
      <c r="B379" s="5" t="s">
        <v>808</v>
      </c>
      <c r="C379" s="5" t="s">
        <v>39</v>
      </c>
      <c r="D379" s="5" t="s">
        <v>35</v>
      </c>
      <c r="E379" s="5" t="s">
        <v>22</v>
      </c>
      <c r="F379" s="5" t="s">
        <v>5</v>
      </c>
      <c r="G379" s="5" t="s">
        <v>72</v>
      </c>
      <c r="H379" s="5">
        <v>38</v>
      </c>
      <c r="I379" s="6">
        <v>42999</v>
      </c>
      <c r="J379" s="7">
        <v>119647</v>
      </c>
      <c r="K379" s="7">
        <f t="shared" si="15"/>
        <v>345.90027464574234</v>
      </c>
      <c r="L379" s="7">
        <f t="shared" si="16"/>
        <v>1</v>
      </c>
      <c r="M379" s="7"/>
      <c r="N379" s="7">
        <f t="shared" si="17"/>
        <v>49.275828825214141</v>
      </c>
      <c r="O379" s="8">
        <v>0.09</v>
      </c>
      <c r="P379" s="5" t="s">
        <v>80</v>
      </c>
      <c r="Q379" s="5" t="s">
        <v>205</v>
      </c>
      <c r="R379" s="6" t="s">
        <v>17</v>
      </c>
    </row>
    <row r="380" spans="1:18" x14ac:dyDescent="0.25">
      <c r="A380" s="1" t="s">
        <v>809</v>
      </c>
      <c r="B380" s="1" t="s">
        <v>810</v>
      </c>
      <c r="C380" s="1" t="s">
        <v>118</v>
      </c>
      <c r="D380" s="1" t="s">
        <v>3</v>
      </c>
      <c r="E380" s="1" t="s">
        <v>4</v>
      </c>
      <c r="F380" s="1" t="s">
        <v>13</v>
      </c>
      <c r="G380" s="1" t="s">
        <v>23</v>
      </c>
      <c r="H380" s="1">
        <v>62</v>
      </c>
      <c r="I380" s="2">
        <v>36996</v>
      </c>
      <c r="J380" s="3">
        <v>80921</v>
      </c>
      <c r="K380" s="3">
        <f t="shared" si="15"/>
        <v>284.46616670528675</v>
      </c>
      <c r="L380" s="3">
        <f t="shared" si="16"/>
        <v>1</v>
      </c>
      <c r="M380" s="3"/>
      <c r="N380" s="3">
        <f t="shared" si="17"/>
        <v>43.253416149022534</v>
      </c>
      <c r="O380" s="4">
        <v>0</v>
      </c>
      <c r="P380" s="1" t="s">
        <v>7</v>
      </c>
      <c r="Q380" s="1" t="s">
        <v>75</v>
      </c>
      <c r="R380" s="2" t="s">
        <v>17</v>
      </c>
    </row>
    <row r="381" spans="1:18" x14ac:dyDescent="0.25">
      <c r="A381" s="5" t="s">
        <v>811</v>
      </c>
      <c r="B381" s="5" t="s">
        <v>812</v>
      </c>
      <c r="C381" s="5" t="s">
        <v>101</v>
      </c>
      <c r="D381" s="5" t="s">
        <v>56</v>
      </c>
      <c r="E381" s="5" t="s">
        <v>4</v>
      </c>
      <c r="F381" s="5" t="s">
        <v>5</v>
      </c>
      <c r="G381" s="5" t="s">
        <v>23</v>
      </c>
      <c r="H381" s="5">
        <v>61</v>
      </c>
      <c r="I381" s="6">
        <v>40193</v>
      </c>
      <c r="J381" s="7">
        <v>98110</v>
      </c>
      <c r="K381" s="7">
        <f t="shared" si="15"/>
        <v>313.22515863193365</v>
      </c>
      <c r="L381" s="7">
        <f t="shared" si="16"/>
        <v>1</v>
      </c>
      <c r="M381" s="7"/>
      <c r="N381" s="7">
        <f t="shared" si="17"/>
        <v>46.121606402254983</v>
      </c>
      <c r="O381" s="8">
        <v>0.13</v>
      </c>
      <c r="P381" s="5" t="s">
        <v>7</v>
      </c>
      <c r="Q381" s="5" t="s">
        <v>24</v>
      </c>
      <c r="R381" s="6" t="s">
        <v>17</v>
      </c>
    </row>
    <row r="382" spans="1:18" x14ac:dyDescent="0.25">
      <c r="A382" s="1" t="s">
        <v>813</v>
      </c>
      <c r="B382" s="1" t="s">
        <v>814</v>
      </c>
      <c r="C382" s="1" t="s">
        <v>235</v>
      </c>
      <c r="D382" s="1" t="s">
        <v>3</v>
      </c>
      <c r="E382" s="1" t="s">
        <v>22</v>
      </c>
      <c r="F382" s="1" t="s">
        <v>5</v>
      </c>
      <c r="G382" s="1" t="s">
        <v>23</v>
      </c>
      <c r="H382" s="1">
        <v>59</v>
      </c>
      <c r="I382" s="2">
        <v>43028</v>
      </c>
      <c r="J382" s="3">
        <v>86831</v>
      </c>
      <c r="K382" s="3">
        <f t="shared" si="15"/>
        <v>294.67100298468461</v>
      </c>
      <c r="L382" s="3">
        <f t="shared" si="16"/>
        <v>1</v>
      </c>
      <c r="M382" s="3"/>
      <c r="N382" s="3">
        <f t="shared" si="17"/>
        <v>44.281766161087241</v>
      </c>
      <c r="O382" s="4">
        <v>0</v>
      </c>
      <c r="P382" s="1" t="s">
        <v>7</v>
      </c>
      <c r="Q382" s="1" t="s">
        <v>31</v>
      </c>
      <c r="R382" s="2" t="s">
        <v>17</v>
      </c>
    </row>
    <row r="383" spans="1:18" x14ac:dyDescent="0.25">
      <c r="A383" s="5" t="s">
        <v>815</v>
      </c>
      <c r="B383" s="5" t="s">
        <v>816</v>
      </c>
      <c r="C383" s="5" t="s">
        <v>11</v>
      </c>
      <c r="D383" s="5" t="s">
        <v>3</v>
      </c>
      <c r="E383" s="5" t="s">
        <v>22</v>
      </c>
      <c r="F383" s="5" t="s">
        <v>5</v>
      </c>
      <c r="G383" s="5" t="s">
        <v>14</v>
      </c>
      <c r="H383" s="5">
        <v>49</v>
      </c>
      <c r="I383" s="6">
        <v>40431</v>
      </c>
      <c r="J383" s="7">
        <v>72826</v>
      </c>
      <c r="K383" s="7">
        <f t="shared" si="15"/>
        <v>269.8629281690985</v>
      </c>
      <c r="L383" s="7">
        <f t="shared" si="16"/>
        <v>1</v>
      </c>
      <c r="M383" s="7"/>
      <c r="N383" s="7">
        <f t="shared" si="17"/>
        <v>41.760159837519389</v>
      </c>
      <c r="O383" s="8">
        <v>0</v>
      </c>
      <c r="P383" s="5" t="s">
        <v>15</v>
      </c>
      <c r="Q383" s="5" t="s">
        <v>93</v>
      </c>
      <c r="R383" s="6" t="s">
        <v>17</v>
      </c>
    </row>
    <row r="384" spans="1:18" x14ac:dyDescent="0.25">
      <c r="A384" s="1" t="s">
        <v>817</v>
      </c>
      <c r="B384" s="1" t="s">
        <v>818</v>
      </c>
      <c r="C384" s="1" t="s">
        <v>20</v>
      </c>
      <c r="D384" s="1" t="s">
        <v>67</v>
      </c>
      <c r="E384" s="1" t="s">
        <v>12</v>
      </c>
      <c r="F384" s="1" t="s">
        <v>5</v>
      </c>
      <c r="G384" s="1" t="s">
        <v>14</v>
      </c>
      <c r="H384" s="1">
        <v>64</v>
      </c>
      <c r="I384" s="2">
        <v>40588</v>
      </c>
      <c r="J384" s="3">
        <v>171217</v>
      </c>
      <c r="K384" s="3">
        <f t="shared" si="15"/>
        <v>413.78375995198263</v>
      </c>
      <c r="L384" s="3">
        <f t="shared" si="16"/>
        <v>1</v>
      </c>
      <c r="M384" s="3"/>
      <c r="N384" s="3">
        <f t="shared" si="17"/>
        <v>55.528459823969399</v>
      </c>
      <c r="O384" s="4">
        <v>0.19</v>
      </c>
      <c r="P384" s="1" t="s">
        <v>7</v>
      </c>
      <c r="Q384" s="1" t="s">
        <v>8</v>
      </c>
      <c r="R384" s="2" t="s">
        <v>17</v>
      </c>
    </row>
    <row r="385" spans="1:18" x14ac:dyDescent="0.25">
      <c r="A385" s="5" t="s">
        <v>819</v>
      </c>
      <c r="B385" s="5" t="s">
        <v>820</v>
      </c>
      <c r="C385" s="5" t="s">
        <v>39</v>
      </c>
      <c r="D385" s="5" t="s">
        <v>3</v>
      </c>
      <c r="E385" s="5" t="s">
        <v>4</v>
      </c>
      <c r="F385" s="5" t="s">
        <v>5</v>
      </c>
      <c r="G385" s="5" t="s">
        <v>23</v>
      </c>
      <c r="H385" s="5">
        <v>57</v>
      </c>
      <c r="I385" s="6">
        <v>43948</v>
      </c>
      <c r="J385" s="7">
        <v>103058</v>
      </c>
      <c r="K385" s="7">
        <f t="shared" si="15"/>
        <v>321.02647865869255</v>
      </c>
      <c r="L385" s="7">
        <f t="shared" si="16"/>
        <v>1</v>
      </c>
      <c r="M385" s="7"/>
      <c r="N385" s="7">
        <f t="shared" si="17"/>
        <v>46.884278459592466</v>
      </c>
      <c r="O385" s="8">
        <v>7.0000000000000007E-2</v>
      </c>
      <c r="P385" s="5" t="s">
        <v>7</v>
      </c>
      <c r="Q385" s="5" t="s">
        <v>75</v>
      </c>
      <c r="R385" s="6" t="s">
        <v>17</v>
      </c>
    </row>
    <row r="386" spans="1:18" x14ac:dyDescent="0.25">
      <c r="A386" s="1" t="s">
        <v>821</v>
      </c>
      <c r="B386" s="1" t="s">
        <v>822</v>
      </c>
      <c r="C386" s="1" t="s">
        <v>39</v>
      </c>
      <c r="D386" s="1" t="s">
        <v>35</v>
      </c>
      <c r="E386" s="1" t="s">
        <v>22</v>
      </c>
      <c r="F386" s="1" t="s">
        <v>13</v>
      </c>
      <c r="G386" s="1" t="s">
        <v>14</v>
      </c>
      <c r="H386" s="1">
        <v>52</v>
      </c>
      <c r="I386" s="2">
        <v>41858</v>
      </c>
      <c r="J386" s="3">
        <v>117062</v>
      </c>
      <c r="K386" s="3">
        <f t="shared" ref="K386:K449" si="18">SQRT(J:J)</f>
        <v>342.14324485513373</v>
      </c>
      <c r="L386" s="3">
        <f t="shared" ref="L386:L449" si="19">NORMSDIST(J:J)</f>
        <v>1</v>
      </c>
      <c r="M386" s="3"/>
      <c r="N386" s="3">
        <f t="shared" ref="N386:N449" si="20">POWER(J:J,1/3)</f>
        <v>48.918370265464297</v>
      </c>
      <c r="O386" s="4">
        <v>7.0000000000000007E-2</v>
      </c>
      <c r="P386" s="1" t="s">
        <v>7</v>
      </c>
      <c r="Q386" s="1" t="s">
        <v>31</v>
      </c>
      <c r="R386" s="2" t="s">
        <v>17</v>
      </c>
    </row>
    <row r="387" spans="1:18" x14ac:dyDescent="0.25">
      <c r="A387" s="5" t="s">
        <v>823</v>
      </c>
      <c r="B387" s="5" t="s">
        <v>824</v>
      </c>
      <c r="C387" s="5" t="s">
        <v>2</v>
      </c>
      <c r="D387" s="5" t="s">
        <v>46</v>
      </c>
      <c r="E387" s="5" t="s">
        <v>22</v>
      </c>
      <c r="F387" s="5" t="s">
        <v>13</v>
      </c>
      <c r="G387" s="5" t="s">
        <v>72</v>
      </c>
      <c r="H387" s="5">
        <v>40</v>
      </c>
      <c r="I387" s="6">
        <v>43488</v>
      </c>
      <c r="J387" s="7">
        <v>159031</v>
      </c>
      <c r="K387" s="7">
        <f t="shared" si="18"/>
        <v>398.78691051738394</v>
      </c>
      <c r="L387" s="7">
        <f t="shared" si="19"/>
        <v>1</v>
      </c>
      <c r="M387" s="7"/>
      <c r="N387" s="7">
        <f t="shared" si="20"/>
        <v>54.178535729093426</v>
      </c>
      <c r="O387" s="8">
        <v>0.1</v>
      </c>
      <c r="P387" s="5" t="s">
        <v>7</v>
      </c>
      <c r="Q387" s="5" t="s">
        <v>43</v>
      </c>
      <c r="R387" s="6" t="s">
        <v>17</v>
      </c>
    </row>
    <row r="388" spans="1:18" x14ac:dyDescent="0.25">
      <c r="A388" s="1" t="s">
        <v>825</v>
      </c>
      <c r="B388" s="1" t="s">
        <v>826</v>
      </c>
      <c r="C388" s="1" t="s">
        <v>2</v>
      </c>
      <c r="D388" s="1" t="s">
        <v>3</v>
      </c>
      <c r="E388" s="1" t="s">
        <v>4</v>
      </c>
      <c r="F388" s="1" t="s">
        <v>5</v>
      </c>
      <c r="G388" s="1" t="s">
        <v>72</v>
      </c>
      <c r="H388" s="1">
        <v>49</v>
      </c>
      <c r="I388" s="2">
        <v>38000</v>
      </c>
      <c r="J388" s="3">
        <v>125086</v>
      </c>
      <c r="K388" s="3">
        <f t="shared" si="18"/>
        <v>353.67499204778392</v>
      </c>
      <c r="L388" s="3">
        <f t="shared" si="19"/>
        <v>1</v>
      </c>
      <c r="M388" s="3"/>
      <c r="N388" s="3">
        <f t="shared" si="20"/>
        <v>50.011464037982449</v>
      </c>
      <c r="O388" s="4">
        <v>0.1</v>
      </c>
      <c r="P388" s="1" t="s">
        <v>80</v>
      </c>
      <c r="Q388" s="1" t="s">
        <v>205</v>
      </c>
      <c r="R388" s="2" t="s">
        <v>17</v>
      </c>
    </row>
    <row r="389" spans="1:18" x14ac:dyDescent="0.25">
      <c r="A389" s="5" t="s">
        <v>827</v>
      </c>
      <c r="B389" s="5" t="s">
        <v>828</v>
      </c>
      <c r="C389" s="5" t="s">
        <v>286</v>
      </c>
      <c r="D389" s="5" t="s">
        <v>3</v>
      </c>
      <c r="E389" s="5" t="s">
        <v>22</v>
      </c>
      <c r="F389" s="5" t="s">
        <v>13</v>
      </c>
      <c r="G389" s="5" t="s">
        <v>23</v>
      </c>
      <c r="H389" s="5">
        <v>43</v>
      </c>
      <c r="I389" s="6">
        <v>42467</v>
      </c>
      <c r="J389" s="7">
        <v>67976</v>
      </c>
      <c r="K389" s="7">
        <f t="shared" si="18"/>
        <v>260.72207424765554</v>
      </c>
      <c r="L389" s="7">
        <f t="shared" si="19"/>
        <v>1</v>
      </c>
      <c r="M389" s="7"/>
      <c r="N389" s="7">
        <f t="shared" si="20"/>
        <v>40.811748506948987</v>
      </c>
      <c r="O389" s="8">
        <v>0</v>
      </c>
      <c r="P389" s="5" t="s">
        <v>7</v>
      </c>
      <c r="Q389" s="5" t="s">
        <v>8</v>
      </c>
      <c r="R389" s="6" t="s">
        <v>17</v>
      </c>
    </row>
    <row r="390" spans="1:18" x14ac:dyDescent="0.25">
      <c r="A390" s="1" t="s">
        <v>829</v>
      </c>
      <c r="B390" s="1" t="s">
        <v>830</v>
      </c>
      <c r="C390" s="1" t="s">
        <v>111</v>
      </c>
      <c r="D390" s="1" t="s">
        <v>21</v>
      </c>
      <c r="E390" s="1" t="s">
        <v>22</v>
      </c>
      <c r="F390" s="1" t="s">
        <v>13</v>
      </c>
      <c r="G390" s="1" t="s">
        <v>23</v>
      </c>
      <c r="H390" s="1">
        <v>31</v>
      </c>
      <c r="I390" s="2">
        <v>44308</v>
      </c>
      <c r="J390" s="3">
        <v>74215</v>
      </c>
      <c r="K390" s="3">
        <f t="shared" si="18"/>
        <v>272.42430141233729</v>
      </c>
      <c r="L390" s="3">
        <f t="shared" si="19"/>
        <v>1</v>
      </c>
      <c r="M390" s="3"/>
      <c r="N390" s="3">
        <f t="shared" si="20"/>
        <v>42.023984788769951</v>
      </c>
      <c r="O390" s="4">
        <v>0</v>
      </c>
      <c r="P390" s="1" t="s">
        <v>7</v>
      </c>
      <c r="Q390" s="1" t="s">
        <v>31</v>
      </c>
      <c r="R390" s="2" t="s">
        <v>17</v>
      </c>
    </row>
    <row r="391" spans="1:18" x14ac:dyDescent="0.25">
      <c r="A391" s="5" t="s">
        <v>831</v>
      </c>
      <c r="B391" s="5" t="s">
        <v>832</v>
      </c>
      <c r="C391" s="5" t="s">
        <v>20</v>
      </c>
      <c r="D391" s="5" t="s">
        <v>46</v>
      </c>
      <c r="E391" s="5" t="s">
        <v>12</v>
      </c>
      <c r="F391" s="5" t="s">
        <v>13</v>
      </c>
      <c r="G391" s="5" t="s">
        <v>14</v>
      </c>
      <c r="H391" s="5">
        <v>55</v>
      </c>
      <c r="I391" s="6">
        <v>40340</v>
      </c>
      <c r="J391" s="7">
        <v>187389</v>
      </c>
      <c r="K391" s="7">
        <f t="shared" si="18"/>
        <v>432.88451115742174</v>
      </c>
      <c r="L391" s="7">
        <f t="shared" si="19"/>
        <v>1</v>
      </c>
      <c r="M391" s="7"/>
      <c r="N391" s="7">
        <f t="shared" si="20"/>
        <v>57.22441538428933</v>
      </c>
      <c r="O391" s="8">
        <v>0.25</v>
      </c>
      <c r="P391" s="5" t="s">
        <v>15</v>
      </c>
      <c r="Q391" s="5" t="s">
        <v>121</v>
      </c>
      <c r="R391" s="6" t="s">
        <v>17</v>
      </c>
    </row>
    <row r="392" spans="1:18" x14ac:dyDescent="0.25">
      <c r="A392" s="1" t="s">
        <v>634</v>
      </c>
      <c r="B392" s="1" t="s">
        <v>833</v>
      </c>
      <c r="C392" s="1" t="s">
        <v>2</v>
      </c>
      <c r="D392" s="1" t="s">
        <v>52</v>
      </c>
      <c r="E392" s="1" t="s">
        <v>22</v>
      </c>
      <c r="F392" s="1" t="s">
        <v>5</v>
      </c>
      <c r="G392" s="1" t="s">
        <v>23</v>
      </c>
      <c r="H392" s="1">
        <v>41</v>
      </c>
      <c r="I392" s="2">
        <v>39747</v>
      </c>
      <c r="J392" s="3">
        <v>131841</v>
      </c>
      <c r="K392" s="3">
        <f t="shared" si="18"/>
        <v>363.09916001004461</v>
      </c>
      <c r="L392" s="3">
        <f t="shared" si="19"/>
        <v>1</v>
      </c>
      <c r="M392" s="3"/>
      <c r="N392" s="3">
        <f t="shared" si="20"/>
        <v>50.895981763043956</v>
      </c>
      <c r="O392" s="4">
        <v>0.13</v>
      </c>
      <c r="P392" s="1" t="s">
        <v>7</v>
      </c>
      <c r="Q392" s="1" t="s">
        <v>75</v>
      </c>
      <c r="R392" s="2" t="s">
        <v>17</v>
      </c>
    </row>
    <row r="393" spans="1:18" x14ac:dyDescent="0.25">
      <c r="A393" s="5" t="s">
        <v>834</v>
      </c>
      <c r="B393" s="5" t="s">
        <v>835</v>
      </c>
      <c r="C393" s="5" t="s">
        <v>30</v>
      </c>
      <c r="D393" s="5" t="s">
        <v>46</v>
      </c>
      <c r="E393" s="5" t="s">
        <v>4</v>
      </c>
      <c r="F393" s="5" t="s">
        <v>13</v>
      </c>
      <c r="G393" s="5" t="s">
        <v>14</v>
      </c>
      <c r="H393" s="5">
        <v>34</v>
      </c>
      <c r="I393" s="6">
        <v>40750</v>
      </c>
      <c r="J393" s="7">
        <v>97231</v>
      </c>
      <c r="K393" s="7">
        <f t="shared" si="18"/>
        <v>311.81885767220689</v>
      </c>
      <c r="L393" s="7">
        <f t="shared" si="19"/>
        <v>1</v>
      </c>
      <c r="M393" s="7"/>
      <c r="N393" s="7">
        <f t="shared" si="20"/>
        <v>45.983453406039956</v>
      </c>
      <c r="O393" s="8">
        <v>0</v>
      </c>
      <c r="P393" s="5" t="s">
        <v>15</v>
      </c>
      <c r="Q393" s="5" t="s">
        <v>93</v>
      </c>
      <c r="R393" s="6" t="s">
        <v>17</v>
      </c>
    </row>
    <row r="394" spans="1:18" x14ac:dyDescent="0.25">
      <c r="A394" s="1" t="s">
        <v>836</v>
      </c>
      <c r="B394" s="1" t="s">
        <v>837</v>
      </c>
      <c r="C394" s="1" t="s">
        <v>2</v>
      </c>
      <c r="D394" s="1" t="s">
        <v>21</v>
      </c>
      <c r="E394" s="1" t="s">
        <v>36</v>
      </c>
      <c r="F394" s="1" t="s">
        <v>5</v>
      </c>
      <c r="G394" s="1" t="s">
        <v>14</v>
      </c>
      <c r="H394" s="1">
        <v>41</v>
      </c>
      <c r="I394" s="2">
        <v>38060</v>
      </c>
      <c r="J394" s="3">
        <v>155004</v>
      </c>
      <c r="K394" s="3">
        <f t="shared" si="18"/>
        <v>393.70547367289674</v>
      </c>
      <c r="L394" s="3">
        <f t="shared" si="19"/>
        <v>1</v>
      </c>
      <c r="M394" s="3"/>
      <c r="N394" s="3">
        <f t="shared" si="20"/>
        <v>53.71731562593412</v>
      </c>
      <c r="O394" s="4">
        <v>0.12</v>
      </c>
      <c r="P394" s="1" t="s">
        <v>7</v>
      </c>
      <c r="Q394" s="1" t="s">
        <v>47</v>
      </c>
      <c r="R394" s="2" t="s">
        <v>17</v>
      </c>
    </row>
    <row r="395" spans="1:18" x14ac:dyDescent="0.25">
      <c r="A395" s="5" t="s">
        <v>838</v>
      </c>
      <c r="B395" s="5" t="s">
        <v>839</v>
      </c>
      <c r="C395" s="5" t="s">
        <v>317</v>
      </c>
      <c r="D395" s="5" t="s">
        <v>3</v>
      </c>
      <c r="E395" s="5" t="s">
        <v>12</v>
      </c>
      <c r="F395" s="5" t="s">
        <v>13</v>
      </c>
      <c r="G395" s="5" t="s">
        <v>14</v>
      </c>
      <c r="H395" s="5">
        <v>40</v>
      </c>
      <c r="I395" s="6">
        <v>39293</v>
      </c>
      <c r="J395" s="7">
        <v>41859</v>
      </c>
      <c r="K395" s="7">
        <f t="shared" si="18"/>
        <v>204.59472133953017</v>
      </c>
      <c r="L395" s="7">
        <f t="shared" si="19"/>
        <v>1</v>
      </c>
      <c r="M395" s="7"/>
      <c r="N395" s="7">
        <f t="shared" si="20"/>
        <v>34.721324444935426</v>
      </c>
      <c r="O395" s="8">
        <v>0</v>
      </c>
      <c r="P395" s="5" t="s">
        <v>7</v>
      </c>
      <c r="Q395" s="5" t="s">
        <v>8</v>
      </c>
      <c r="R395" s="6" t="s">
        <v>17</v>
      </c>
    </row>
    <row r="396" spans="1:18" x14ac:dyDescent="0.25">
      <c r="A396" s="1" t="s">
        <v>840</v>
      </c>
      <c r="B396" s="1" t="s">
        <v>841</v>
      </c>
      <c r="C396" s="1" t="s">
        <v>106</v>
      </c>
      <c r="D396" s="1" t="s">
        <v>3</v>
      </c>
      <c r="E396" s="1" t="s">
        <v>12</v>
      </c>
      <c r="F396" s="1" t="s">
        <v>13</v>
      </c>
      <c r="G396" s="1" t="s">
        <v>6</v>
      </c>
      <c r="H396" s="1">
        <v>42</v>
      </c>
      <c r="I396" s="2">
        <v>38984</v>
      </c>
      <c r="J396" s="3">
        <v>52733</v>
      </c>
      <c r="K396" s="3">
        <f t="shared" si="18"/>
        <v>229.63666954561069</v>
      </c>
      <c r="L396" s="3">
        <f t="shared" si="19"/>
        <v>1</v>
      </c>
      <c r="M396" s="3"/>
      <c r="N396" s="3">
        <f t="shared" si="20"/>
        <v>37.499674071241287</v>
      </c>
      <c r="O396" s="4">
        <v>0</v>
      </c>
      <c r="P396" s="1" t="s">
        <v>7</v>
      </c>
      <c r="Q396" s="1" t="s">
        <v>24</v>
      </c>
      <c r="R396" s="2" t="s">
        <v>17</v>
      </c>
    </row>
    <row r="397" spans="1:18" x14ac:dyDescent="0.25">
      <c r="A397" s="5" t="s">
        <v>842</v>
      </c>
      <c r="B397" s="5" t="s">
        <v>843</v>
      </c>
      <c r="C397" s="5" t="s">
        <v>66</v>
      </c>
      <c r="D397" s="5" t="s">
        <v>52</v>
      </c>
      <c r="E397" s="5" t="s">
        <v>36</v>
      </c>
      <c r="F397" s="5" t="s">
        <v>13</v>
      </c>
      <c r="G397" s="5" t="s">
        <v>14</v>
      </c>
      <c r="H397" s="5">
        <v>31</v>
      </c>
      <c r="I397" s="6">
        <v>42250</v>
      </c>
      <c r="J397" s="7">
        <v>250953</v>
      </c>
      <c r="K397" s="7">
        <f t="shared" si="18"/>
        <v>500.95209351793312</v>
      </c>
      <c r="L397" s="7">
        <f t="shared" si="19"/>
        <v>1</v>
      </c>
      <c r="M397" s="7"/>
      <c r="N397" s="7">
        <f t="shared" si="20"/>
        <v>63.075997980605628</v>
      </c>
      <c r="O397" s="8">
        <v>0.34</v>
      </c>
      <c r="P397" s="5" t="s">
        <v>7</v>
      </c>
      <c r="Q397" s="5" t="s">
        <v>75</v>
      </c>
      <c r="R397" s="6" t="s">
        <v>17</v>
      </c>
    </row>
    <row r="398" spans="1:18" x14ac:dyDescent="0.25">
      <c r="A398" s="1" t="s">
        <v>844</v>
      </c>
      <c r="B398" s="1" t="s">
        <v>845</v>
      </c>
      <c r="C398" s="1" t="s">
        <v>20</v>
      </c>
      <c r="D398" s="1" t="s">
        <v>67</v>
      </c>
      <c r="E398" s="1" t="s">
        <v>4</v>
      </c>
      <c r="F398" s="1" t="s">
        <v>13</v>
      </c>
      <c r="G398" s="1" t="s">
        <v>14</v>
      </c>
      <c r="H398" s="1">
        <v>49</v>
      </c>
      <c r="I398" s="2">
        <v>36210</v>
      </c>
      <c r="J398" s="3">
        <v>191807</v>
      </c>
      <c r="K398" s="3">
        <f t="shared" si="18"/>
        <v>437.95776052034972</v>
      </c>
      <c r="L398" s="3">
        <f t="shared" si="19"/>
        <v>1</v>
      </c>
      <c r="M398" s="3"/>
      <c r="N398" s="3">
        <f t="shared" si="20"/>
        <v>57.670646181243114</v>
      </c>
      <c r="O398" s="4">
        <v>0.21</v>
      </c>
      <c r="P398" s="1" t="s">
        <v>15</v>
      </c>
      <c r="Q398" s="1" t="s">
        <v>16</v>
      </c>
      <c r="R398" s="2" t="s">
        <v>17</v>
      </c>
    </row>
    <row r="399" spans="1:18" x14ac:dyDescent="0.25">
      <c r="A399" s="5" t="s">
        <v>846</v>
      </c>
      <c r="B399" s="5" t="s">
        <v>847</v>
      </c>
      <c r="C399" s="5" t="s">
        <v>11</v>
      </c>
      <c r="D399" s="5" t="s">
        <v>3</v>
      </c>
      <c r="E399" s="5" t="s">
        <v>22</v>
      </c>
      <c r="F399" s="5" t="s">
        <v>13</v>
      </c>
      <c r="G399" s="5" t="s">
        <v>14</v>
      </c>
      <c r="H399" s="5">
        <v>42</v>
      </c>
      <c r="I399" s="6">
        <v>41813</v>
      </c>
      <c r="J399" s="7">
        <v>64677</v>
      </c>
      <c r="K399" s="7">
        <f t="shared" si="18"/>
        <v>254.31673165562663</v>
      </c>
      <c r="L399" s="7">
        <f t="shared" si="19"/>
        <v>1</v>
      </c>
      <c r="M399" s="7"/>
      <c r="N399" s="7">
        <f t="shared" si="20"/>
        <v>40.140547250032668</v>
      </c>
      <c r="O399" s="8">
        <v>0</v>
      </c>
      <c r="P399" s="5" t="s">
        <v>15</v>
      </c>
      <c r="Q399" s="5" t="s">
        <v>16</v>
      </c>
      <c r="R399" s="6" t="s">
        <v>17</v>
      </c>
    </row>
    <row r="400" spans="1:18" x14ac:dyDescent="0.25">
      <c r="A400" s="1" t="s">
        <v>396</v>
      </c>
      <c r="B400" s="1" t="s">
        <v>848</v>
      </c>
      <c r="C400" s="1" t="s">
        <v>2</v>
      </c>
      <c r="D400" s="1" t="s">
        <v>3</v>
      </c>
      <c r="E400" s="1" t="s">
        <v>36</v>
      </c>
      <c r="F400" s="1" t="s">
        <v>13</v>
      </c>
      <c r="G400" s="1" t="s">
        <v>23</v>
      </c>
      <c r="H400" s="1">
        <v>46</v>
      </c>
      <c r="I400" s="2">
        <v>38244</v>
      </c>
      <c r="J400" s="3">
        <v>130274</v>
      </c>
      <c r="K400" s="3">
        <f t="shared" si="18"/>
        <v>360.93489717676232</v>
      </c>
      <c r="L400" s="3">
        <f t="shared" si="19"/>
        <v>1</v>
      </c>
      <c r="M400" s="3"/>
      <c r="N400" s="3">
        <f t="shared" si="20"/>
        <v>50.69353568702406</v>
      </c>
      <c r="O400" s="4">
        <v>0.11</v>
      </c>
      <c r="P400" s="1" t="s">
        <v>7</v>
      </c>
      <c r="Q400" s="1" t="s">
        <v>24</v>
      </c>
      <c r="R400" s="2" t="s">
        <v>17</v>
      </c>
    </row>
    <row r="401" spans="1:18" x14ac:dyDescent="0.25">
      <c r="A401" s="5" t="s">
        <v>849</v>
      </c>
      <c r="B401" s="5" t="s">
        <v>850</v>
      </c>
      <c r="C401" s="5" t="s">
        <v>235</v>
      </c>
      <c r="D401" s="5" t="s">
        <v>3</v>
      </c>
      <c r="E401" s="5" t="s">
        <v>4</v>
      </c>
      <c r="F401" s="5" t="s">
        <v>13</v>
      </c>
      <c r="G401" s="5" t="s">
        <v>14</v>
      </c>
      <c r="H401" s="5">
        <v>37</v>
      </c>
      <c r="I401" s="6">
        <v>42922</v>
      </c>
      <c r="J401" s="7">
        <v>96331</v>
      </c>
      <c r="K401" s="7">
        <f t="shared" si="18"/>
        <v>310.37235701653589</v>
      </c>
      <c r="L401" s="7">
        <f t="shared" si="19"/>
        <v>1</v>
      </c>
      <c r="M401" s="7"/>
      <c r="N401" s="7">
        <f t="shared" si="20"/>
        <v>45.841134392990604</v>
      </c>
      <c r="O401" s="8">
        <v>0</v>
      </c>
      <c r="P401" s="5" t="s">
        <v>15</v>
      </c>
      <c r="Q401" s="5" t="s">
        <v>61</v>
      </c>
      <c r="R401" s="6" t="s">
        <v>17</v>
      </c>
    </row>
    <row r="402" spans="1:18" x14ac:dyDescent="0.25">
      <c r="A402" s="1" t="s">
        <v>851</v>
      </c>
      <c r="B402" s="1" t="s">
        <v>852</v>
      </c>
      <c r="C402" s="1" t="s">
        <v>2</v>
      </c>
      <c r="D402" s="1" t="s">
        <v>21</v>
      </c>
      <c r="E402" s="1" t="s">
        <v>4</v>
      </c>
      <c r="F402" s="1" t="s">
        <v>5</v>
      </c>
      <c r="G402" s="1" t="s">
        <v>23</v>
      </c>
      <c r="H402" s="1">
        <v>51</v>
      </c>
      <c r="I402" s="2">
        <v>38835</v>
      </c>
      <c r="J402" s="3">
        <v>150758</v>
      </c>
      <c r="K402" s="3">
        <f t="shared" si="18"/>
        <v>388.27567526179126</v>
      </c>
      <c r="L402" s="3">
        <f t="shared" si="19"/>
        <v>1</v>
      </c>
      <c r="M402" s="3"/>
      <c r="N402" s="3">
        <f t="shared" si="20"/>
        <v>53.222277590227435</v>
      </c>
      <c r="O402" s="4">
        <v>0.13</v>
      </c>
      <c r="P402" s="1" t="s">
        <v>7</v>
      </c>
      <c r="Q402" s="1" t="s">
        <v>24</v>
      </c>
      <c r="R402" s="2">
        <v>39310</v>
      </c>
    </row>
    <row r="403" spans="1:18" x14ac:dyDescent="0.25">
      <c r="A403" s="5" t="s">
        <v>853</v>
      </c>
      <c r="B403" s="5" t="s">
        <v>854</v>
      </c>
      <c r="C403" s="5" t="s">
        <v>20</v>
      </c>
      <c r="D403" s="5" t="s">
        <v>56</v>
      </c>
      <c r="E403" s="5" t="s">
        <v>36</v>
      </c>
      <c r="F403" s="5" t="s">
        <v>13</v>
      </c>
      <c r="G403" s="5" t="s">
        <v>72</v>
      </c>
      <c r="H403" s="5">
        <v>46</v>
      </c>
      <c r="I403" s="6">
        <v>41839</v>
      </c>
      <c r="J403" s="7">
        <v>173629</v>
      </c>
      <c r="K403" s="7">
        <f t="shared" si="18"/>
        <v>416.6881327803805</v>
      </c>
      <c r="L403" s="7">
        <f t="shared" si="19"/>
        <v>1</v>
      </c>
      <c r="M403" s="7"/>
      <c r="N403" s="7">
        <f t="shared" si="20"/>
        <v>55.787995173573442</v>
      </c>
      <c r="O403" s="8">
        <v>0.21</v>
      </c>
      <c r="P403" s="5" t="s">
        <v>80</v>
      </c>
      <c r="Q403" s="5" t="s">
        <v>205</v>
      </c>
      <c r="R403" s="6" t="s">
        <v>17</v>
      </c>
    </row>
    <row r="404" spans="1:18" x14ac:dyDescent="0.25">
      <c r="A404" s="1" t="s">
        <v>855</v>
      </c>
      <c r="B404" s="1" t="s">
        <v>856</v>
      </c>
      <c r="C404" s="1" t="s">
        <v>359</v>
      </c>
      <c r="D404" s="1" t="s">
        <v>3</v>
      </c>
      <c r="E404" s="1" t="s">
        <v>36</v>
      </c>
      <c r="F404" s="1" t="s">
        <v>13</v>
      </c>
      <c r="G404" s="1" t="s">
        <v>6</v>
      </c>
      <c r="H404" s="1">
        <v>55</v>
      </c>
      <c r="I404" s="2">
        <v>35919</v>
      </c>
      <c r="J404" s="3">
        <v>62174</v>
      </c>
      <c r="K404" s="3">
        <f t="shared" si="18"/>
        <v>249.34714756740252</v>
      </c>
      <c r="L404" s="3">
        <f t="shared" si="19"/>
        <v>1</v>
      </c>
      <c r="M404" s="3"/>
      <c r="N404" s="3">
        <f t="shared" si="20"/>
        <v>39.61590695164589</v>
      </c>
      <c r="O404" s="4">
        <v>0</v>
      </c>
      <c r="P404" s="1" t="s">
        <v>7</v>
      </c>
      <c r="Q404" s="1" t="s">
        <v>24</v>
      </c>
      <c r="R404" s="2" t="s">
        <v>17</v>
      </c>
    </row>
    <row r="405" spans="1:18" x14ac:dyDescent="0.25">
      <c r="A405" s="5" t="s">
        <v>857</v>
      </c>
      <c r="B405" s="5" t="s">
        <v>858</v>
      </c>
      <c r="C405" s="5" t="s">
        <v>111</v>
      </c>
      <c r="D405" s="5" t="s">
        <v>46</v>
      </c>
      <c r="E405" s="5" t="s">
        <v>12</v>
      </c>
      <c r="F405" s="5" t="s">
        <v>13</v>
      </c>
      <c r="G405" s="5" t="s">
        <v>23</v>
      </c>
      <c r="H405" s="5">
        <v>43</v>
      </c>
      <c r="I405" s="6">
        <v>43028</v>
      </c>
      <c r="J405" s="7">
        <v>56555</v>
      </c>
      <c r="K405" s="7">
        <f t="shared" si="18"/>
        <v>237.81295170784958</v>
      </c>
      <c r="L405" s="7">
        <f t="shared" si="19"/>
        <v>1</v>
      </c>
      <c r="M405" s="7"/>
      <c r="N405" s="7">
        <f t="shared" si="20"/>
        <v>38.3845984966107</v>
      </c>
      <c r="O405" s="8">
        <v>0</v>
      </c>
      <c r="P405" s="5" t="s">
        <v>7</v>
      </c>
      <c r="Q405" s="5" t="s">
        <v>31</v>
      </c>
      <c r="R405" s="6" t="s">
        <v>17</v>
      </c>
    </row>
    <row r="406" spans="1:18" x14ac:dyDescent="0.25">
      <c r="A406" s="1" t="s">
        <v>859</v>
      </c>
      <c r="B406" s="1" t="s">
        <v>860</v>
      </c>
      <c r="C406" s="1" t="s">
        <v>111</v>
      </c>
      <c r="D406" s="1" t="s">
        <v>67</v>
      </c>
      <c r="E406" s="1" t="s">
        <v>12</v>
      </c>
      <c r="F406" s="1" t="s">
        <v>13</v>
      </c>
      <c r="G406" s="1" t="s">
        <v>23</v>
      </c>
      <c r="H406" s="1">
        <v>48</v>
      </c>
      <c r="I406" s="2">
        <v>38623</v>
      </c>
      <c r="J406" s="3">
        <v>74655</v>
      </c>
      <c r="K406" s="3">
        <f t="shared" si="18"/>
        <v>273.23067177752938</v>
      </c>
      <c r="L406" s="3">
        <f t="shared" si="19"/>
        <v>1</v>
      </c>
      <c r="M406" s="3"/>
      <c r="N406" s="3">
        <f t="shared" si="20"/>
        <v>42.106870689721937</v>
      </c>
      <c r="O406" s="4">
        <v>0</v>
      </c>
      <c r="P406" s="1" t="s">
        <v>7</v>
      </c>
      <c r="Q406" s="1" t="s">
        <v>47</v>
      </c>
      <c r="R406" s="2" t="s">
        <v>17</v>
      </c>
    </row>
    <row r="407" spans="1:18" x14ac:dyDescent="0.25">
      <c r="A407" s="5" t="s">
        <v>861</v>
      </c>
      <c r="B407" s="5" t="s">
        <v>862</v>
      </c>
      <c r="C407" s="5" t="s">
        <v>286</v>
      </c>
      <c r="D407" s="5" t="s">
        <v>3</v>
      </c>
      <c r="E407" s="5" t="s">
        <v>36</v>
      </c>
      <c r="F407" s="5" t="s">
        <v>13</v>
      </c>
      <c r="G407" s="5" t="s">
        <v>23</v>
      </c>
      <c r="H407" s="5">
        <v>48</v>
      </c>
      <c r="I407" s="6">
        <v>37844</v>
      </c>
      <c r="J407" s="7">
        <v>93017</v>
      </c>
      <c r="K407" s="7">
        <f t="shared" si="18"/>
        <v>304.98688496392759</v>
      </c>
      <c r="L407" s="7">
        <f t="shared" si="19"/>
        <v>1</v>
      </c>
      <c r="M407" s="7"/>
      <c r="N407" s="7">
        <f t="shared" si="20"/>
        <v>45.309309406736929</v>
      </c>
      <c r="O407" s="8">
        <v>0</v>
      </c>
      <c r="P407" s="5" t="s">
        <v>7</v>
      </c>
      <c r="Q407" s="5" t="s">
        <v>8</v>
      </c>
      <c r="R407" s="6" t="s">
        <v>17</v>
      </c>
    </row>
    <row r="408" spans="1:18" x14ac:dyDescent="0.25">
      <c r="A408" s="1" t="s">
        <v>863</v>
      </c>
      <c r="B408" s="1" t="s">
        <v>864</v>
      </c>
      <c r="C408" s="1" t="s">
        <v>30</v>
      </c>
      <c r="D408" s="1" t="s">
        <v>67</v>
      </c>
      <c r="E408" s="1" t="s">
        <v>12</v>
      </c>
      <c r="F408" s="1" t="s">
        <v>13</v>
      </c>
      <c r="G408" s="1" t="s">
        <v>14</v>
      </c>
      <c r="H408" s="1">
        <v>51</v>
      </c>
      <c r="I408" s="2">
        <v>41013</v>
      </c>
      <c r="J408" s="3">
        <v>82300</v>
      </c>
      <c r="K408" s="3">
        <f t="shared" si="18"/>
        <v>286.87976575562107</v>
      </c>
      <c r="L408" s="3">
        <f t="shared" si="19"/>
        <v>1</v>
      </c>
      <c r="M408" s="3"/>
      <c r="N408" s="3">
        <f t="shared" si="20"/>
        <v>43.497731858661901</v>
      </c>
      <c r="O408" s="4">
        <v>0</v>
      </c>
      <c r="P408" s="1" t="s">
        <v>15</v>
      </c>
      <c r="Q408" s="1" t="s">
        <v>121</v>
      </c>
      <c r="R408" s="2" t="s">
        <v>17</v>
      </c>
    </row>
    <row r="409" spans="1:18" x14ac:dyDescent="0.25">
      <c r="A409" s="5" t="s">
        <v>865</v>
      </c>
      <c r="B409" s="5" t="s">
        <v>866</v>
      </c>
      <c r="C409" s="5" t="s">
        <v>165</v>
      </c>
      <c r="D409" s="5" t="s">
        <v>56</v>
      </c>
      <c r="E409" s="5" t="s">
        <v>4</v>
      </c>
      <c r="F409" s="5" t="s">
        <v>5</v>
      </c>
      <c r="G409" s="5" t="s">
        <v>23</v>
      </c>
      <c r="H409" s="5">
        <v>46</v>
      </c>
      <c r="I409" s="6">
        <v>39471</v>
      </c>
      <c r="J409" s="7">
        <v>91621</v>
      </c>
      <c r="K409" s="7">
        <f t="shared" si="18"/>
        <v>302.6896099967754</v>
      </c>
      <c r="L409" s="7">
        <f t="shared" si="19"/>
        <v>1</v>
      </c>
      <c r="M409" s="7"/>
      <c r="N409" s="7">
        <f t="shared" si="20"/>
        <v>45.08149840166412</v>
      </c>
      <c r="O409" s="8">
        <v>0</v>
      </c>
      <c r="P409" s="5" t="s">
        <v>7</v>
      </c>
      <c r="Q409" s="5" t="s">
        <v>24</v>
      </c>
      <c r="R409" s="6" t="s">
        <v>17</v>
      </c>
    </row>
    <row r="410" spans="1:18" x14ac:dyDescent="0.25">
      <c r="A410" s="1" t="s">
        <v>867</v>
      </c>
      <c r="B410" s="1" t="s">
        <v>868</v>
      </c>
      <c r="C410" s="1" t="s">
        <v>30</v>
      </c>
      <c r="D410" s="1" t="s">
        <v>67</v>
      </c>
      <c r="E410" s="1" t="s">
        <v>4</v>
      </c>
      <c r="F410" s="1" t="s">
        <v>13</v>
      </c>
      <c r="G410" s="1" t="s">
        <v>72</v>
      </c>
      <c r="H410" s="1">
        <v>33</v>
      </c>
      <c r="I410" s="2">
        <v>41973</v>
      </c>
      <c r="J410" s="3">
        <v>91280</v>
      </c>
      <c r="K410" s="3">
        <f t="shared" si="18"/>
        <v>302.12580161250708</v>
      </c>
      <c r="L410" s="3">
        <f t="shared" si="19"/>
        <v>1</v>
      </c>
      <c r="M410" s="3"/>
      <c r="N410" s="3">
        <f t="shared" si="20"/>
        <v>45.02549995061873</v>
      </c>
      <c r="O410" s="4">
        <v>0</v>
      </c>
      <c r="P410" s="1" t="s">
        <v>7</v>
      </c>
      <c r="Q410" s="1" t="s">
        <v>43</v>
      </c>
      <c r="R410" s="2" t="s">
        <v>17</v>
      </c>
    </row>
    <row r="411" spans="1:18" x14ac:dyDescent="0.25">
      <c r="A411" s="5" t="s">
        <v>869</v>
      </c>
      <c r="B411" s="5" t="s">
        <v>870</v>
      </c>
      <c r="C411" s="5" t="s">
        <v>171</v>
      </c>
      <c r="D411" s="5" t="s">
        <v>52</v>
      </c>
      <c r="E411" s="5" t="s">
        <v>12</v>
      </c>
      <c r="F411" s="5" t="s">
        <v>5</v>
      </c>
      <c r="G411" s="5" t="s">
        <v>6</v>
      </c>
      <c r="H411" s="5">
        <v>42</v>
      </c>
      <c r="I411" s="6">
        <v>44092</v>
      </c>
      <c r="J411" s="7">
        <v>47071</v>
      </c>
      <c r="K411" s="7">
        <f t="shared" si="18"/>
        <v>216.95852138139216</v>
      </c>
      <c r="L411" s="7">
        <f t="shared" si="19"/>
        <v>1</v>
      </c>
      <c r="M411" s="7"/>
      <c r="N411" s="7">
        <f t="shared" si="20"/>
        <v>36.106423761523871</v>
      </c>
      <c r="O411" s="8">
        <v>0</v>
      </c>
      <c r="P411" s="5" t="s">
        <v>7</v>
      </c>
      <c r="Q411" s="5" t="s">
        <v>75</v>
      </c>
      <c r="R411" s="6" t="s">
        <v>17</v>
      </c>
    </row>
    <row r="412" spans="1:18" x14ac:dyDescent="0.25">
      <c r="A412" s="1" t="s">
        <v>871</v>
      </c>
      <c r="B412" s="1" t="s">
        <v>872</v>
      </c>
      <c r="C412" s="1" t="s">
        <v>429</v>
      </c>
      <c r="D412" s="1" t="s">
        <v>3</v>
      </c>
      <c r="E412" s="1" t="s">
        <v>12</v>
      </c>
      <c r="F412" s="1" t="s">
        <v>5</v>
      </c>
      <c r="G412" s="1" t="s">
        <v>23</v>
      </c>
      <c r="H412" s="1">
        <v>55</v>
      </c>
      <c r="I412" s="2">
        <v>40868</v>
      </c>
      <c r="J412" s="3">
        <v>81218</v>
      </c>
      <c r="K412" s="3">
        <f t="shared" si="18"/>
        <v>284.98771903364536</v>
      </c>
      <c r="L412" s="3">
        <f t="shared" si="19"/>
        <v>1</v>
      </c>
      <c r="M412" s="3"/>
      <c r="N412" s="3">
        <f t="shared" si="20"/>
        <v>43.30626843806872</v>
      </c>
      <c r="O412" s="4">
        <v>0</v>
      </c>
      <c r="P412" s="1" t="s">
        <v>7</v>
      </c>
      <c r="Q412" s="1" t="s">
        <v>24</v>
      </c>
      <c r="R412" s="2" t="s">
        <v>17</v>
      </c>
    </row>
    <row r="413" spans="1:18" x14ac:dyDescent="0.25">
      <c r="A413" s="5" t="s">
        <v>873</v>
      </c>
      <c r="B413" s="5" t="s">
        <v>874</v>
      </c>
      <c r="C413" s="5" t="s">
        <v>66</v>
      </c>
      <c r="D413" s="5" t="s">
        <v>56</v>
      </c>
      <c r="E413" s="5" t="s">
        <v>12</v>
      </c>
      <c r="F413" s="5" t="s">
        <v>5</v>
      </c>
      <c r="G413" s="5" t="s">
        <v>14</v>
      </c>
      <c r="H413" s="5">
        <v>50</v>
      </c>
      <c r="I413" s="6">
        <v>39734</v>
      </c>
      <c r="J413" s="7">
        <v>181801</v>
      </c>
      <c r="K413" s="7">
        <f t="shared" si="18"/>
        <v>426.38128476751882</v>
      </c>
      <c r="L413" s="7">
        <f t="shared" si="19"/>
        <v>1</v>
      </c>
      <c r="M413" s="7"/>
      <c r="N413" s="7">
        <f t="shared" si="20"/>
        <v>56.649848911599882</v>
      </c>
      <c r="O413" s="8">
        <v>0.4</v>
      </c>
      <c r="P413" s="5" t="s">
        <v>15</v>
      </c>
      <c r="Q413" s="5" t="s">
        <v>16</v>
      </c>
      <c r="R413" s="6">
        <v>43810</v>
      </c>
    </row>
    <row r="414" spans="1:18" x14ac:dyDescent="0.25">
      <c r="A414" s="1" t="s">
        <v>875</v>
      </c>
      <c r="B414" s="1" t="s">
        <v>876</v>
      </c>
      <c r="C414" s="1" t="s">
        <v>34</v>
      </c>
      <c r="D414" s="1" t="s">
        <v>35</v>
      </c>
      <c r="E414" s="1" t="s">
        <v>12</v>
      </c>
      <c r="F414" s="1" t="s">
        <v>5</v>
      </c>
      <c r="G414" s="1" t="s">
        <v>23</v>
      </c>
      <c r="H414" s="1">
        <v>26</v>
      </c>
      <c r="I414" s="2">
        <v>44521</v>
      </c>
      <c r="J414" s="3">
        <v>63137</v>
      </c>
      <c r="K414" s="3">
        <f t="shared" si="18"/>
        <v>251.27077028576164</v>
      </c>
      <c r="L414" s="3">
        <f t="shared" si="19"/>
        <v>1</v>
      </c>
      <c r="M414" s="3"/>
      <c r="N414" s="3">
        <f t="shared" si="20"/>
        <v>39.819394098351438</v>
      </c>
      <c r="O414" s="4">
        <v>0</v>
      </c>
      <c r="P414" s="1" t="s">
        <v>7</v>
      </c>
      <c r="Q414" s="1" t="s">
        <v>24</v>
      </c>
      <c r="R414" s="2" t="s">
        <v>17</v>
      </c>
    </row>
    <row r="415" spans="1:18" x14ac:dyDescent="0.25">
      <c r="A415" s="5" t="s">
        <v>877</v>
      </c>
      <c r="B415" s="5" t="s">
        <v>878</v>
      </c>
      <c r="C415" s="5" t="s">
        <v>66</v>
      </c>
      <c r="D415" s="5" t="s">
        <v>56</v>
      </c>
      <c r="E415" s="5" t="s">
        <v>12</v>
      </c>
      <c r="F415" s="5" t="s">
        <v>5</v>
      </c>
      <c r="G415" s="5" t="s">
        <v>14</v>
      </c>
      <c r="H415" s="5">
        <v>55</v>
      </c>
      <c r="I415" s="6">
        <v>43345</v>
      </c>
      <c r="J415" s="7">
        <v>221465</v>
      </c>
      <c r="K415" s="7">
        <f t="shared" si="18"/>
        <v>470.60067998250918</v>
      </c>
      <c r="L415" s="7">
        <f t="shared" si="19"/>
        <v>1</v>
      </c>
      <c r="M415" s="7"/>
      <c r="N415" s="7">
        <f t="shared" si="20"/>
        <v>60.501809931509854</v>
      </c>
      <c r="O415" s="8">
        <v>0.34</v>
      </c>
      <c r="P415" s="5" t="s">
        <v>15</v>
      </c>
      <c r="Q415" s="5" t="s">
        <v>121</v>
      </c>
      <c r="R415" s="6" t="s">
        <v>17</v>
      </c>
    </row>
    <row r="416" spans="1:18" x14ac:dyDescent="0.25">
      <c r="A416" s="1" t="s">
        <v>879</v>
      </c>
      <c r="B416" s="1" t="s">
        <v>880</v>
      </c>
      <c r="C416" s="1" t="s">
        <v>96</v>
      </c>
      <c r="D416" s="1" t="s">
        <v>56</v>
      </c>
      <c r="E416" s="1" t="s">
        <v>4</v>
      </c>
      <c r="F416" s="1" t="s">
        <v>5</v>
      </c>
      <c r="G416" s="1" t="s">
        <v>14</v>
      </c>
      <c r="H416" s="1">
        <v>50</v>
      </c>
      <c r="I416" s="2">
        <v>41404</v>
      </c>
      <c r="J416" s="3">
        <v>79388</v>
      </c>
      <c r="K416" s="3">
        <f t="shared" si="18"/>
        <v>281.75876206428791</v>
      </c>
      <c r="L416" s="3">
        <f t="shared" si="19"/>
        <v>1</v>
      </c>
      <c r="M416" s="3"/>
      <c r="N416" s="3">
        <f t="shared" si="20"/>
        <v>42.97853625032436</v>
      </c>
      <c r="O416" s="4">
        <v>0</v>
      </c>
      <c r="P416" s="1" t="s">
        <v>7</v>
      </c>
      <c r="Q416" s="1" t="s">
        <v>47</v>
      </c>
      <c r="R416" s="2">
        <v>43681</v>
      </c>
    </row>
    <row r="417" spans="1:18" x14ac:dyDescent="0.25">
      <c r="A417" s="5" t="s">
        <v>881</v>
      </c>
      <c r="B417" s="5" t="s">
        <v>882</v>
      </c>
      <c r="C417" s="5" t="s">
        <v>359</v>
      </c>
      <c r="D417" s="5" t="s">
        <v>3</v>
      </c>
      <c r="E417" s="5" t="s">
        <v>12</v>
      </c>
      <c r="F417" s="5" t="s">
        <v>5</v>
      </c>
      <c r="G417" s="5" t="s">
        <v>23</v>
      </c>
      <c r="H417" s="5">
        <v>28</v>
      </c>
      <c r="I417" s="6">
        <v>43122</v>
      </c>
      <c r="J417" s="7">
        <v>68176</v>
      </c>
      <c r="K417" s="7">
        <f t="shared" si="18"/>
        <v>261.10534272588143</v>
      </c>
      <c r="L417" s="7">
        <f t="shared" si="19"/>
        <v>1</v>
      </c>
      <c r="M417" s="7"/>
      <c r="N417" s="7">
        <f t="shared" si="20"/>
        <v>40.851734961147081</v>
      </c>
      <c r="O417" s="8">
        <v>0</v>
      </c>
      <c r="P417" s="5" t="s">
        <v>7</v>
      </c>
      <c r="Q417" s="5" t="s">
        <v>8</v>
      </c>
      <c r="R417" s="6" t="s">
        <v>17</v>
      </c>
    </row>
    <row r="418" spans="1:18" x14ac:dyDescent="0.25">
      <c r="A418" s="1" t="s">
        <v>875</v>
      </c>
      <c r="B418" s="1" t="s">
        <v>883</v>
      </c>
      <c r="C418" s="1" t="s">
        <v>2</v>
      </c>
      <c r="D418" s="1" t="s">
        <v>21</v>
      </c>
      <c r="E418" s="1" t="s">
        <v>4</v>
      </c>
      <c r="F418" s="1" t="s">
        <v>5</v>
      </c>
      <c r="G418" s="1" t="s">
        <v>72</v>
      </c>
      <c r="H418" s="1">
        <v>39</v>
      </c>
      <c r="I418" s="2">
        <v>43756</v>
      </c>
      <c r="J418" s="3">
        <v>122829</v>
      </c>
      <c r="K418" s="3">
        <f t="shared" si="18"/>
        <v>350.46968485162881</v>
      </c>
      <c r="L418" s="3">
        <f t="shared" si="19"/>
        <v>1</v>
      </c>
      <c r="M418" s="3"/>
      <c r="N418" s="3">
        <f t="shared" si="20"/>
        <v>49.708841154877689</v>
      </c>
      <c r="O418" s="4">
        <v>0.11</v>
      </c>
      <c r="P418" s="1" t="s">
        <v>7</v>
      </c>
      <c r="Q418" s="1" t="s">
        <v>24</v>
      </c>
      <c r="R418" s="2" t="s">
        <v>17</v>
      </c>
    </row>
    <row r="419" spans="1:18" x14ac:dyDescent="0.25">
      <c r="A419" s="5" t="s">
        <v>884</v>
      </c>
      <c r="B419" s="5" t="s">
        <v>885</v>
      </c>
      <c r="C419" s="5" t="s">
        <v>2</v>
      </c>
      <c r="D419" s="5" t="s">
        <v>67</v>
      </c>
      <c r="E419" s="5" t="s">
        <v>22</v>
      </c>
      <c r="F419" s="5" t="s">
        <v>5</v>
      </c>
      <c r="G419" s="5" t="s">
        <v>14</v>
      </c>
      <c r="H419" s="5">
        <v>31</v>
      </c>
      <c r="I419" s="6">
        <v>43695</v>
      </c>
      <c r="J419" s="7">
        <v>126353</v>
      </c>
      <c r="K419" s="7">
        <f t="shared" si="18"/>
        <v>355.46167163282178</v>
      </c>
      <c r="L419" s="7">
        <f t="shared" si="19"/>
        <v>1</v>
      </c>
      <c r="M419" s="7"/>
      <c r="N419" s="7">
        <f t="shared" si="20"/>
        <v>50.179753002756698</v>
      </c>
      <c r="O419" s="8">
        <v>0.12</v>
      </c>
      <c r="P419" s="5" t="s">
        <v>15</v>
      </c>
      <c r="Q419" s="5" t="s">
        <v>61</v>
      </c>
      <c r="R419" s="6" t="s">
        <v>17</v>
      </c>
    </row>
    <row r="420" spans="1:18" x14ac:dyDescent="0.25">
      <c r="A420" s="1" t="s">
        <v>886</v>
      </c>
      <c r="B420" s="1" t="s">
        <v>887</v>
      </c>
      <c r="C420" s="1" t="s">
        <v>20</v>
      </c>
      <c r="D420" s="1" t="s">
        <v>46</v>
      </c>
      <c r="E420" s="1" t="s">
        <v>22</v>
      </c>
      <c r="F420" s="1" t="s">
        <v>5</v>
      </c>
      <c r="G420" s="1" t="s">
        <v>14</v>
      </c>
      <c r="H420" s="1">
        <v>55</v>
      </c>
      <c r="I420" s="2">
        <v>40468</v>
      </c>
      <c r="J420" s="3">
        <v>188727</v>
      </c>
      <c r="K420" s="3">
        <f t="shared" si="18"/>
        <v>434.42720909261658</v>
      </c>
      <c r="L420" s="3">
        <f t="shared" si="19"/>
        <v>1</v>
      </c>
      <c r="M420" s="3"/>
      <c r="N420" s="3">
        <f t="shared" si="20"/>
        <v>57.360290940365083</v>
      </c>
      <c r="O420" s="4">
        <v>0.23</v>
      </c>
      <c r="P420" s="1" t="s">
        <v>15</v>
      </c>
      <c r="Q420" s="1" t="s">
        <v>121</v>
      </c>
      <c r="R420" s="2" t="s">
        <v>17</v>
      </c>
    </row>
    <row r="421" spans="1:18" x14ac:dyDescent="0.25">
      <c r="A421" s="5" t="s">
        <v>579</v>
      </c>
      <c r="B421" s="5" t="s">
        <v>888</v>
      </c>
      <c r="C421" s="5" t="s">
        <v>30</v>
      </c>
      <c r="D421" s="5" t="s">
        <v>35</v>
      </c>
      <c r="E421" s="5" t="s">
        <v>4</v>
      </c>
      <c r="F421" s="5" t="s">
        <v>13</v>
      </c>
      <c r="G421" s="5" t="s">
        <v>14</v>
      </c>
      <c r="H421" s="5">
        <v>52</v>
      </c>
      <c r="I421" s="6">
        <v>34383</v>
      </c>
      <c r="J421" s="7">
        <v>99624</v>
      </c>
      <c r="K421" s="7">
        <f t="shared" si="18"/>
        <v>315.6326979259278</v>
      </c>
      <c r="L421" s="7">
        <f t="shared" si="19"/>
        <v>1</v>
      </c>
      <c r="M421" s="7"/>
      <c r="N421" s="7">
        <f t="shared" si="20"/>
        <v>46.357640691251319</v>
      </c>
      <c r="O421" s="8">
        <v>0</v>
      </c>
      <c r="P421" s="5" t="s">
        <v>7</v>
      </c>
      <c r="Q421" s="5" t="s">
        <v>8</v>
      </c>
      <c r="R421" s="6" t="s">
        <v>17</v>
      </c>
    </row>
    <row r="422" spans="1:18" x14ac:dyDescent="0.25">
      <c r="A422" s="1" t="s">
        <v>889</v>
      </c>
      <c r="B422" s="1" t="s">
        <v>890</v>
      </c>
      <c r="C422" s="1" t="s">
        <v>39</v>
      </c>
      <c r="D422" s="1" t="s">
        <v>35</v>
      </c>
      <c r="E422" s="1" t="s">
        <v>22</v>
      </c>
      <c r="F422" s="1" t="s">
        <v>5</v>
      </c>
      <c r="G422" s="1" t="s">
        <v>14</v>
      </c>
      <c r="H422" s="1">
        <v>55</v>
      </c>
      <c r="I422" s="2">
        <v>41202</v>
      </c>
      <c r="J422" s="3">
        <v>108686</v>
      </c>
      <c r="K422" s="3">
        <f t="shared" si="18"/>
        <v>329.67559812640059</v>
      </c>
      <c r="L422" s="3">
        <f t="shared" si="19"/>
        <v>1</v>
      </c>
      <c r="M422" s="3"/>
      <c r="N422" s="3">
        <f t="shared" si="20"/>
        <v>47.722648187939264</v>
      </c>
      <c r="O422" s="4">
        <v>0.06</v>
      </c>
      <c r="P422" s="1" t="s">
        <v>7</v>
      </c>
      <c r="Q422" s="1" t="s">
        <v>75</v>
      </c>
      <c r="R422" s="2" t="s">
        <v>17</v>
      </c>
    </row>
    <row r="423" spans="1:18" x14ac:dyDescent="0.25">
      <c r="A423" s="5" t="s">
        <v>891</v>
      </c>
      <c r="B423" s="5" t="s">
        <v>892</v>
      </c>
      <c r="C423" s="5" t="s">
        <v>42</v>
      </c>
      <c r="D423" s="5" t="s">
        <v>46</v>
      </c>
      <c r="E423" s="5" t="s">
        <v>36</v>
      </c>
      <c r="F423" s="5" t="s">
        <v>5</v>
      </c>
      <c r="G423" s="5" t="s">
        <v>72</v>
      </c>
      <c r="H423" s="5">
        <v>56</v>
      </c>
      <c r="I423" s="6">
        <v>34802</v>
      </c>
      <c r="J423" s="7">
        <v>50857</v>
      </c>
      <c r="K423" s="7">
        <f t="shared" si="18"/>
        <v>225.51496624392803</v>
      </c>
      <c r="L423" s="7">
        <f t="shared" si="19"/>
        <v>1</v>
      </c>
      <c r="M423" s="7"/>
      <c r="N423" s="7">
        <f t="shared" si="20"/>
        <v>37.049604759622405</v>
      </c>
      <c r="O423" s="8">
        <v>0</v>
      </c>
      <c r="P423" s="5" t="s">
        <v>80</v>
      </c>
      <c r="Q423" s="5" t="s">
        <v>81</v>
      </c>
      <c r="R423" s="6" t="s">
        <v>17</v>
      </c>
    </row>
    <row r="424" spans="1:18" x14ac:dyDescent="0.25">
      <c r="A424" s="1" t="s">
        <v>893</v>
      </c>
      <c r="B424" s="1" t="s">
        <v>894</v>
      </c>
      <c r="C424" s="1" t="s">
        <v>168</v>
      </c>
      <c r="D424" s="1" t="s">
        <v>56</v>
      </c>
      <c r="E424" s="1" t="s">
        <v>12</v>
      </c>
      <c r="F424" s="1" t="s">
        <v>13</v>
      </c>
      <c r="G424" s="1" t="s">
        <v>23</v>
      </c>
      <c r="H424" s="1">
        <v>47</v>
      </c>
      <c r="I424" s="2">
        <v>36893</v>
      </c>
      <c r="J424" s="3">
        <v>120628</v>
      </c>
      <c r="K424" s="3">
        <f t="shared" si="18"/>
        <v>347.31541860389672</v>
      </c>
      <c r="L424" s="3">
        <f t="shared" si="19"/>
        <v>1</v>
      </c>
      <c r="M424" s="3"/>
      <c r="N424" s="3">
        <f t="shared" si="20"/>
        <v>49.410135222596821</v>
      </c>
      <c r="O424" s="4">
        <v>0</v>
      </c>
      <c r="P424" s="1" t="s">
        <v>7</v>
      </c>
      <c r="Q424" s="1" t="s">
        <v>24</v>
      </c>
      <c r="R424" s="2" t="s">
        <v>17</v>
      </c>
    </row>
    <row r="425" spans="1:18" x14ac:dyDescent="0.25">
      <c r="A425" s="5" t="s">
        <v>895</v>
      </c>
      <c r="B425" s="5" t="s">
        <v>896</v>
      </c>
      <c r="C425" s="5" t="s">
        <v>20</v>
      </c>
      <c r="D425" s="5" t="s">
        <v>35</v>
      </c>
      <c r="E425" s="5" t="s">
        <v>22</v>
      </c>
      <c r="F425" s="5" t="s">
        <v>5</v>
      </c>
      <c r="G425" s="5" t="s">
        <v>23</v>
      </c>
      <c r="H425" s="5">
        <v>63</v>
      </c>
      <c r="I425" s="6">
        <v>43996</v>
      </c>
      <c r="J425" s="7">
        <v>181216</v>
      </c>
      <c r="K425" s="7">
        <f t="shared" si="18"/>
        <v>425.69472630043236</v>
      </c>
      <c r="L425" s="7">
        <f t="shared" si="19"/>
        <v>1</v>
      </c>
      <c r="M425" s="7"/>
      <c r="N425" s="7">
        <f t="shared" si="20"/>
        <v>56.589020915646103</v>
      </c>
      <c r="O425" s="8">
        <v>0.27</v>
      </c>
      <c r="P425" s="5" t="s">
        <v>7</v>
      </c>
      <c r="Q425" s="5" t="s">
        <v>75</v>
      </c>
      <c r="R425" s="6" t="s">
        <v>17</v>
      </c>
    </row>
    <row r="426" spans="1:18" x14ac:dyDescent="0.25">
      <c r="A426" s="1" t="s">
        <v>897</v>
      </c>
      <c r="B426" s="1" t="s">
        <v>898</v>
      </c>
      <c r="C426" s="1" t="s">
        <v>42</v>
      </c>
      <c r="D426" s="1" t="s">
        <v>21</v>
      </c>
      <c r="E426" s="1" t="s">
        <v>36</v>
      </c>
      <c r="F426" s="1" t="s">
        <v>5</v>
      </c>
      <c r="G426" s="1" t="s">
        <v>23</v>
      </c>
      <c r="H426" s="1">
        <v>63</v>
      </c>
      <c r="I426" s="2">
        <v>40984</v>
      </c>
      <c r="J426" s="3">
        <v>46081</v>
      </c>
      <c r="K426" s="3">
        <f t="shared" si="18"/>
        <v>214.66485506481959</v>
      </c>
      <c r="L426" s="3">
        <f t="shared" si="19"/>
        <v>1</v>
      </c>
      <c r="M426" s="3"/>
      <c r="N426" s="3">
        <f t="shared" si="20"/>
        <v>35.851497311133784</v>
      </c>
      <c r="O426" s="4">
        <v>0</v>
      </c>
      <c r="P426" s="1" t="s">
        <v>7</v>
      </c>
      <c r="Q426" s="1" t="s">
        <v>24</v>
      </c>
      <c r="R426" s="2" t="s">
        <v>17</v>
      </c>
    </row>
    <row r="427" spans="1:18" x14ac:dyDescent="0.25">
      <c r="A427" s="5" t="s">
        <v>899</v>
      </c>
      <c r="B427" s="5" t="s">
        <v>900</v>
      </c>
      <c r="C427" s="5" t="s">
        <v>2</v>
      </c>
      <c r="D427" s="5" t="s">
        <v>46</v>
      </c>
      <c r="E427" s="5" t="s">
        <v>36</v>
      </c>
      <c r="F427" s="5" t="s">
        <v>5</v>
      </c>
      <c r="G427" s="5" t="s">
        <v>23</v>
      </c>
      <c r="H427" s="5">
        <v>55</v>
      </c>
      <c r="I427" s="6">
        <v>38135</v>
      </c>
      <c r="J427" s="7">
        <v>159885</v>
      </c>
      <c r="K427" s="7">
        <f t="shared" si="18"/>
        <v>399.85622416063501</v>
      </c>
      <c r="L427" s="7">
        <f t="shared" si="19"/>
        <v>1</v>
      </c>
      <c r="M427" s="7"/>
      <c r="N427" s="7">
        <f t="shared" si="20"/>
        <v>54.275342630079535</v>
      </c>
      <c r="O427" s="8">
        <v>0.12</v>
      </c>
      <c r="P427" s="5" t="s">
        <v>7</v>
      </c>
      <c r="Q427" s="5" t="s">
        <v>75</v>
      </c>
      <c r="R427" s="6" t="s">
        <v>17</v>
      </c>
    </row>
    <row r="428" spans="1:18" x14ac:dyDescent="0.25">
      <c r="A428" s="1" t="s">
        <v>901</v>
      </c>
      <c r="B428" s="1" t="s">
        <v>902</v>
      </c>
      <c r="C428" s="1" t="s">
        <v>20</v>
      </c>
      <c r="D428" s="1" t="s">
        <v>35</v>
      </c>
      <c r="E428" s="1" t="s">
        <v>12</v>
      </c>
      <c r="F428" s="1" t="s">
        <v>5</v>
      </c>
      <c r="G428" s="1" t="s">
        <v>23</v>
      </c>
      <c r="H428" s="1">
        <v>55</v>
      </c>
      <c r="I428" s="2">
        <v>35001</v>
      </c>
      <c r="J428" s="3">
        <v>153271</v>
      </c>
      <c r="K428" s="3">
        <f t="shared" si="18"/>
        <v>391.4984035727349</v>
      </c>
      <c r="L428" s="3">
        <f t="shared" si="19"/>
        <v>1</v>
      </c>
      <c r="M428" s="3"/>
      <c r="N428" s="3">
        <f t="shared" si="20"/>
        <v>53.516371965527142</v>
      </c>
      <c r="O428" s="4">
        <v>0.15</v>
      </c>
      <c r="P428" s="1" t="s">
        <v>7</v>
      </c>
      <c r="Q428" s="1" t="s">
        <v>47</v>
      </c>
      <c r="R428" s="2" t="s">
        <v>17</v>
      </c>
    </row>
    <row r="429" spans="1:18" x14ac:dyDescent="0.25">
      <c r="A429" s="5" t="s">
        <v>903</v>
      </c>
      <c r="B429" s="5" t="s">
        <v>904</v>
      </c>
      <c r="C429" s="5" t="s">
        <v>39</v>
      </c>
      <c r="D429" s="5" t="s">
        <v>52</v>
      </c>
      <c r="E429" s="5" t="s">
        <v>12</v>
      </c>
      <c r="F429" s="5" t="s">
        <v>13</v>
      </c>
      <c r="G429" s="5" t="s">
        <v>14</v>
      </c>
      <c r="H429" s="5">
        <v>42</v>
      </c>
      <c r="I429" s="6">
        <v>40159</v>
      </c>
      <c r="J429" s="7">
        <v>114242</v>
      </c>
      <c r="K429" s="7">
        <f t="shared" si="18"/>
        <v>337.99704140716972</v>
      </c>
      <c r="L429" s="7">
        <f t="shared" si="19"/>
        <v>1</v>
      </c>
      <c r="M429" s="7"/>
      <c r="N429" s="7">
        <f t="shared" si="20"/>
        <v>48.52236188485864</v>
      </c>
      <c r="O429" s="8">
        <v>0.08</v>
      </c>
      <c r="P429" s="5" t="s">
        <v>7</v>
      </c>
      <c r="Q429" s="5" t="s">
        <v>31</v>
      </c>
      <c r="R429" s="6" t="s">
        <v>17</v>
      </c>
    </row>
    <row r="430" spans="1:18" x14ac:dyDescent="0.25">
      <c r="A430" s="1" t="s">
        <v>905</v>
      </c>
      <c r="B430" s="1" t="s">
        <v>906</v>
      </c>
      <c r="C430" s="1" t="s">
        <v>106</v>
      </c>
      <c r="D430" s="1" t="s">
        <v>3</v>
      </c>
      <c r="E430" s="1" t="s">
        <v>22</v>
      </c>
      <c r="F430" s="1" t="s">
        <v>5</v>
      </c>
      <c r="G430" s="1" t="s">
        <v>14</v>
      </c>
      <c r="H430" s="1">
        <v>39</v>
      </c>
      <c r="I430" s="2">
        <v>44153</v>
      </c>
      <c r="J430" s="3">
        <v>48415</v>
      </c>
      <c r="K430" s="3">
        <f t="shared" si="18"/>
        <v>220.03408826815902</v>
      </c>
      <c r="L430" s="3">
        <f t="shared" si="19"/>
        <v>1</v>
      </c>
      <c r="M430" s="3"/>
      <c r="N430" s="3">
        <f t="shared" si="20"/>
        <v>36.4468482644508</v>
      </c>
      <c r="O430" s="4">
        <v>0</v>
      </c>
      <c r="P430" s="1" t="s">
        <v>15</v>
      </c>
      <c r="Q430" s="1" t="s">
        <v>61</v>
      </c>
      <c r="R430" s="2" t="s">
        <v>17</v>
      </c>
    </row>
    <row r="431" spans="1:18" x14ac:dyDescent="0.25">
      <c r="A431" s="5" t="s">
        <v>907</v>
      </c>
      <c r="B431" s="5" t="s">
        <v>908</v>
      </c>
      <c r="C431" s="5" t="s">
        <v>264</v>
      </c>
      <c r="D431" s="5" t="s">
        <v>56</v>
      </c>
      <c r="E431" s="5" t="s">
        <v>12</v>
      </c>
      <c r="F431" s="5" t="s">
        <v>13</v>
      </c>
      <c r="G431" s="5" t="s">
        <v>72</v>
      </c>
      <c r="H431" s="5">
        <v>35</v>
      </c>
      <c r="I431" s="6">
        <v>42878</v>
      </c>
      <c r="J431" s="7">
        <v>65566</v>
      </c>
      <c r="K431" s="7">
        <f t="shared" si="18"/>
        <v>256.05858704601178</v>
      </c>
      <c r="L431" s="7">
        <f t="shared" si="19"/>
        <v>1</v>
      </c>
      <c r="M431" s="7"/>
      <c r="N431" s="7">
        <f t="shared" si="20"/>
        <v>40.323624616411699</v>
      </c>
      <c r="O431" s="8">
        <v>0</v>
      </c>
      <c r="P431" s="5" t="s">
        <v>7</v>
      </c>
      <c r="Q431" s="5" t="s">
        <v>8</v>
      </c>
      <c r="R431" s="6" t="s">
        <v>17</v>
      </c>
    </row>
    <row r="432" spans="1:18" x14ac:dyDescent="0.25">
      <c r="A432" s="1" t="s">
        <v>909</v>
      </c>
      <c r="B432" s="1" t="s">
        <v>910</v>
      </c>
      <c r="C432" s="1" t="s">
        <v>2</v>
      </c>
      <c r="D432" s="1" t="s">
        <v>67</v>
      </c>
      <c r="E432" s="1" t="s">
        <v>4</v>
      </c>
      <c r="F432" s="1" t="s">
        <v>13</v>
      </c>
      <c r="G432" s="1" t="s">
        <v>14</v>
      </c>
      <c r="H432" s="1">
        <v>45</v>
      </c>
      <c r="I432" s="2">
        <v>37014</v>
      </c>
      <c r="J432" s="3">
        <v>147752</v>
      </c>
      <c r="K432" s="3">
        <f t="shared" si="18"/>
        <v>384.38522344127642</v>
      </c>
      <c r="L432" s="3">
        <f t="shared" si="19"/>
        <v>1</v>
      </c>
      <c r="M432" s="3"/>
      <c r="N432" s="3">
        <f t="shared" si="20"/>
        <v>52.86616284899096</v>
      </c>
      <c r="O432" s="4">
        <v>0.12</v>
      </c>
      <c r="P432" s="1" t="s">
        <v>15</v>
      </c>
      <c r="Q432" s="1" t="s">
        <v>61</v>
      </c>
      <c r="R432" s="2">
        <v>40903</v>
      </c>
    </row>
    <row r="433" spans="1:18" x14ac:dyDescent="0.25">
      <c r="A433" s="5" t="s">
        <v>911</v>
      </c>
      <c r="B433" s="5" t="s">
        <v>912</v>
      </c>
      <c r="C433" s="5" t="s">
        <v>2</v>
      </c>
      <c r="D433" s="5" t="s">
        <v>67</v>
      </c>
      <c r="E433" s="5" t="s">
        <v>12</v>
      </c>
      <c r="F433" s="5" t="s">
        <v>5</v>
      </c>
      <c r="G433" s="5" t="s">
        <v>14</v>
      </c>
      <c r="H433" s="5">
        <v>25</v>
      </c>
      <c r="I433" s="6">
        <v>44453</v>
      </c>
      <c r="J433" s="7">
        <v>136810</v>
      </c>
      <c r="K433" s="7">
        <f t="shared" si="18"/>
        <v>369.87835838286077</v>
      </c>
      <c r="L433" s="7">
        <f t="shared" si="19"/>
        <v>1</v>
      </c>
      <c r="M433" s="7"/>
      <c r="N433" s="7">
        <f t="shared" si="20"/>
        <v>51.52752479689763</v>
      </c>
      <c r="O433" s="8">
        <v>0.14000000000000001</v>
      </c>
      <c r="P433" s="5" t="s">
        <v>15</v>
      </c>
      <c r="Q433" s="5" t="s">
        <v>16</v>
      </c>
      <c r="R433" s="6" t="s">
        <v>17</v>
      </c>
    </row>
    <row r="434" spans="1:18" x14ac:dyDescent="0.25">
      <c r="A434" s="1" t="s">
        <v>913</v>
      </c>
      <c r="B434" s="1" t="s">
        <v>914</v>
      </c>
      <c r="C434" s="1" t="s">
        <v>42</v>
      </c>
      <c r="D434" s="1" t="s">
        <v>35</v>
      </c>
      <c r="E434" s="1" t="s">
        <v>36</v>
      </c>
      <c r="F434" s="1" t="s">
        <v>13</v>
      </c>
      <c r="G434" s="1" t="s">
        <v>23</v>
      </c>
      <c r="H434" s="1">
        <v>47</v>
      </c>
      <c r="I434" s="2">
        <v>41333</v>
      </c>
      <c r="J434" s="3">
        <v>54635</v>
      </c>
      <c r="K434" s="3">
        <f t="shared" si="18"/>
        <v>233.74130999889601</v>
      </c>
      <c r="L434" s="3">
        <f t="shared" si="19"/>
        <v>1</v>
      </c>
      <c r="M434" s="3"/>
      <c r="N434" s="3">
        <f t="shared" si="20"/>
        <v>37.945211903650076</v>
      </c>
      <c r="O434" s="4">
        <v>0</v>
      </c>
      <c r="P434" s="1" t="s">
        <v>7</v>
      </c>
      <c r="Q434" s="1" t="s">
        <v>24</v>
      </c>
      <c r="R434" s="2" t="s">
        <v>17</v>
      </c>
    </row>
    <row r="435" spans="1:18" x14ac:dyDescent="0.25">
      <c r="A435" s="5" t="s">
        <v>915</v>
      </c>
      <c r="B435" s="5" t="s">
        <v>916</v>
      </c>
      <c r="C435" s="5" t="s">
        <v>194</v>
      </c>
      <c r="D435" s="5" t="s">
        <v>3</v>
      </c>
      <c r="E435" s="5" t="s">
        <v>36</v>
      </c>
      <c r="F435" s="5" t="s">
        <v>5</v>
      </c>
      <c r="G435" s="5" t="s">
        <v>23</v>
      </c>
      <c r="H435" s="5">
        <v>42</v>
      </c>
      <c r="I435" s="6">
        <v>43866</v>
      </c>
      <c r="J435" s="7">
        <v>96636</v>
      </c>
      <c r="K435" s="7">
        <f t="shared" si="18"/>
        <v>310.86331401437513</v>
      </c>
      <c r="L435" s="7">
        <f t="shared" si="19"/>
        <v>1</v>
      </c>
      <c r="M435" s="7"/>
      <c r="N435" s="7">
        <f t="shared" si="20"/>
        <v>45.889463646371965</v>
      </c>
      <c r="O435" s="8">
        <v>0</v>
      </c>
      <c r="P435" s="5" t="s">
        <v>7</v>
      </c>
      <c r="Q435" s="5" t="s">
        <v>75</v>
      </c>
      <c r="R435" s="6" t="s">
        <v>17</v>
      </c>
    </row>
    <row r="436" spans="1:18" x14ac:dyDescent="0.25">
      <c r="A436" s="1" t="s">
        <v>917</v>
      </c>
      <c r="B436" s="1" t="s">
        <v>918</v>
      </c>
      <c r="C436" s="1" t="s">
        <v>286</v>
      </c>
      <c r="D436" s="1" t="s">
        <v>3</v>
      </c>
      <c r="E436" s="1" t="s">
        <v>12</v>
      </c>
      <c r="F436" s="1" t="s">
        <v>5</v>
      </c>
      <c r="G436" s="1" t="s">
        <v>6</v>
      </c>
      <c r="H436" s="1">
        <v>35</v>
      </c>
      <c r="I436" s="2">
        <v>41941</v>
      </c>
      <c r="J436" s="3">
        <v>91592</v>
      </c>
      <c r="K436" s="3">
        <f t="shared" si="18"/>
        <v>302.64170234784234</v>
      </c>
      <c r="L436" s="3">
        <f t="shared" si="19"/>
        <v>1</v>
      </c>
      <c r="M436" s="3"/>
      <c r="N436" s="3">
        <f t="shared" si="20"/>
        <v>45.076741481256327</v>
      </c>
      <c r="O436" s="4">
        <v>0</v>
      </c>
      <c r="P436" s="1" t="s">
        <v>7</v>
      </c>
      <c r="Q436" s="1" t="s">
        <v>24</v>
      </c>
      <c r="R436" s="2" t="s">
        <v>17</v>
      </c>
    </row>
    <row r="437" spans="1:18" x14ac:dyDescent="0.25">
      <c r="A437" s="5" t="s">
        <v>919</v>
      </c>
      <c r="B437" s="5" t="s">
        <v>920</v>
      </c>
      <c r="C437" s="5" t="s">
        <v>171</v>
      </c>
      <c r="D437" s="5" t="s">
        <v>52</v>
      </c>
      <c r="E437" s="5" t="s">
        <v>4</v>
      </c>
      <c r="F437" s="5" t="s">
        <v>5</v>
      </c>
      <c r="G437" s="5" t="s">
        <v>14</v>
      </c>
      <c r="H437" s="5">
        <v>45</v>
      </c>
      <c r="I437" s="6">
        <v>36755</v>
      </c>
      <c r="J437" s="7">
        <v>55563</v>
      </c>
      <c r="K437" s="7">
        <f t="shared" si="18"/>
        <v>235.71805191796406</v>
      </c>
      <c r="L437" s="7">
        <f t="shared" si="19"/>
        <v>1</v>
      </c>
      <c r="M437" s="7"/>
      <c r="N437" s="7">
        <f t="shared" si="20"/>
        <v>38.158845694639005</v>
      </c>
      <c r="O437" s="8">
        <v>0</v>
      </c>
      <c r="P437" s="5" t="s">
        <v>15</v>
      </c>
      <c r="Q437" s="5" t="s">
        <v>121</v>
      </c>
      <c r="R437" s="6" t="s">
        <v>17</v>
      </c>
    </row>
    <row r="438" spans="1:18" x14ac:dyDescent="0.25">
      <c r="A438" s="1" t="s">
        <v>921</v>
      </c>
      <c r="B438" s="1" t="s">
        <v>922</v>
      </c>
      <c r="C438" s="1" t="s">
        <v>20</v>
      </c>
      <c r="D438" s="1" t="s">
        <v>3</v>
      </c>
      <c r="E438" s="1" t="s">
        <v>4</v>
      </c>
      <c r="F438" s="1" t="s">
        <v>5</v>
      </c>
      <c r="G438" s="1" t="s">
        <v>14</v>
      </c>
      <c r="H438" s="1">
        <v>52</v>
      </c>
      <c r="I438" s="2">
        <v>35109</v>
      </c>
      <c r="J438" s="3">
        <v>159724</v>
      </c>
      <c r="K438" s="3">
        <f t="shared" si="18"/>
        <v>399.65485109028765</v>
      </c>
      <c r="L438" s="3">
        <f t="shared" si="19"/>
        <v>1</v>
      </c>
      <c r="M438" s="3"/>
      <c r="N438" s="3">
        <f t="shared" si="20"/>
        <v>54.257118562999786</v>
      </c>
      <c r="O438" s="4">
        <v>0.23</v>
      </c>
      <c r="P438" s="1" t="s">
        <v>15</v>
      </c>
      <c r="Q438" s="1" t="s">
        <v>93</v>
      </c>
      <c r="R438" s="2" t="s">
        <v>17</v>
      </c>
    </row>
    <row r="439" spans="1:18" x14ac:dyDescent="0.25">
      <c r="A439" s="5" t="s">
        <v>923</v>
      </c>
      <c r="B439" s="5" t="s">
        <v>924</v>
      </c>
      <c r="C439" s="5" t="s">
        <v>66</v>
      </c>
      <c r="D439" s="5" t="s">
        <v>67</v>
      </c>
      <c r="E439" s="5" t="s">
        <v>36</v>
      </c>
      <c r="F439" s="5" t="s">
        <v>13</v>
      </c>
      <c r="G439" s="5" t="s">
        <v>14</v>
      </c>
      <c r="H439" s="5">
        <v>57</v>
      </c>
      <c r="I439" s="6">
        <v>42951</v>
      </c>
      <c r="J439" s="7">
        <v>183190</v>
      </c>
      <c r="K439" s="7">
        <f t="shared" si="18"/>
        <v>428.00700928839939</v>
      </c>
      <c r="L439" s="7">
        <f t="shared" si="19"/>
        <v>1</v>
      </c>
      <c r="M439" s="7"/>
      <c r="N439" s="7">
        <f t="shared" si="20"/>
        <v>56.793755512684569</v>
      </c>
      <c r="O439" s="8">
        <v>0.36</v>
      </c>
      <c r="P439" s="5" t="s">
        <v>7</v>
      </c>
      <c r="Q439" s="5" t="s">
        <v>24</v>
      </c>
      <c r="R439" s="6" t="s">
        <v>17</v>
      </c>
    </row>
    <row r="440" spans="1:18" x14ac:dyDescent="0.25">
      <c r="A440" s="1" t="s">
        <v>925</v>
      </c>
      <c r="B440" s="1" t="s">
        <v>926</v>
      </c>
      <c r="C440" s="1" t="s">
        <v>42</v>
      </c>
      <c r="D440" s="1" t="s">
        <v>46</v>
      </c>
      <c r="E440" s="1" t="s">
        <v>22</v>
      </c>
      <c r="F440" s="1" t="s">
        <v>5</v>
      </c>
      <c r="G440" s="1" t="s">
        <v>23</v>
      </c>
      <c r="H440" s="1">
        <v>56</v>
      </c>
      <c r="I440" s="2">
        <v>43824</v>
      </c>
      <c r="J440" s="3">
        <v>54829</v>
      </c>
      <c r="K440" s="3">
        <f t="shared" si="18"/>
        <v>234.15593095200472</v>
      </c>
      <c r="L440" s="3">
        <f t="shared" si="19"/>
        <v>1</v>
      </c>
      <c r="M440" s="3"/>
      <c r="N440" s="3">
        <f t="shared" si="20"/>
        <v>37.990071274909148</v>
      </c>
      <c r="O440" s="4">
        <v>0</v>
      </c>
      <c r="P440" s="1" t="s">
        <v>7</v>
      </c>
      <c r="Q440" s="1" t="s">
        <v>31</v>
      </c>
      <c r="R440" s="2" t="s">
        <v>17</v>
      </c>
    </row>
    <row r="441" spans="1:18" x14ac:dyDescent="0.25">
      <c r="A441" s="5" t="s">
        <v>927</v>
      </c>
      <c r="B441" s="5" t="s">
        <v>928</v>
      </c>
      <c r="C441" s="5" t="s">
        <v>96</v>
      </c>
      <c r="D441" s="5" t="s">
        <v>56</v>
      </c>
      <c r="E441" s="5" t="s">
        <v>36</v>
      </c>
      <c r="F441" s="5" t="s">
        <v>13</v>
      </c>
      <c r="G441" s="5" t="s">
        <v>72</v>
      </c>
      <c r="H441" s="5">
        <v>46</v>
      </c>
      <c r="I441" s="6">
        <v>38464</v>
      </c>
      <c r="J441" s="7">
        <v>96639</v>
      </c>
      <c r="K441" s="7">
        <f t="shared" si="18"/>
        <v>310.8681392487818</v>
      </c>
      <c r="L441" s="7">
        <f t="shared" si="19"/>
        <v>1</v>
      </c>
      <c r="M441" s="7"/>
      <c r="N441" s="7">
        <f t="shared" si="20"/>
        <v>45.8899385106957</v>
      </c>
      <c r="O441" s="8">
        <v>0</v>
      </c>
      <c r="P441" s="5" t="s">
        <v>80</v>
      </c>
      <c r="Q441" s="5" t="s">
        <v>86</v>
      </c>
      <c r="R441" s="6" t="s">
        <v>17</v>
      </c>
    </row>
    <row r="442" spans="1:18" x14ac:dyDescent="0.25">
      <c r="A442" s="1" t="s">
        <v>929</v>
      </c>
      <c r="B442" s="1" t="s">
        <v>930</v>
      </c>
      <c r="C442" s="1" t="s">
        <v>39</v>
      </c>
      <c r="D442" s="1" t="s">
        <v>67</v>
      </c>
      <c r="E442" s="1" t="s">
        <v>22</v>
      </c>
      <c r="F442" s="1" t="s">
        <v>5</v>
      </c>
      <c r="G442" s="1" t="s">
        <v>14</v>
      </c>
      <c r="H442" s="1">
        <v>43</v>
      </c>
      <c r="I442" s="2">
        <v>38879</v>
      </c>
      <c r="J442" s="3">
        <v>117278</v>
      </c>
      <c r="K442" s="3">
        <f t="shared" si="18"/>
        <v>342.45875664085452</v>
      </c>
      <c r="L442" s="3">
        <f t="shared" si="19"/>
        <v>1</v>
      </c>
      <c r="M442" s="3"/>
      <c r="N442" s="3">
        <f t="shared" si="20"/>
        <v>48.948439447307479</v>
      </c>
      <c r="O442" s="4">
        <v>0.09</v>
      </c>
      <c r="P442" s="1" t="s">
        <v>7</v>
      </c>
      <c r="Q442" s="1" t="s">
        <v>43</v>
      </c>
      <c r="R442" s="2" t="s">
        <v>17</v>
      </c>
    </row>
    <row r="443" spans="1:18" x14ac:dyDescent="0.25">
      <c r="A443" s="5" t="s">
        <v>931</v>
      </c>
      <c r="B443" s="5" t="s">
        <v>932</v>
      </c>
      <c r="C443" s="5" t="s">
        <v>27</v>
      </c>
      <c r="D443" s="5" t="s">
        <v>3</v>
      </c>
      <c r="E443" s="5" t="s">
        <v>22</v>
      </c>
      <c r="F443" s="5" t="s">
        <v>13</v>
      </c>
      <c r="G443" s="5" t="s">
        <v>14</v>
      </c>
      <c r="H443" s="5">
        <v>53</v>
      </c>
      <c r="I443" s="6">
        <v>39487</v>
      </c>
      <c r="J443" s="7">
        <v>84193</v>
      </c>
      <c r="K443" s="7">
        <f t="shared" si="18"/>
        <v>290.16030052369331</v>
      </c>
      <c r="L443" s="7">
        <f t="shared" si="19"/>
        <v>1</v>
      </c>
      <c r="M443" s="7"/>
      <c r="N443" s="7">
        <f t="shared" si="20"/>
        <v>43.828707298364307</v>
      </c>
      <c r="O443" s="8">
        <v>0.09</v>
      </c>
      <c r="P443" s="5" t="s">
        <v>15</v>
      </c>
      <c r="Q443" s="5" t="s">
        <v>61</v>
      </c>
      <c r="R443" s="6" t="s">
        <v>17</v>
      </c>
    </row>
    <row r="444" spans="1:18" x14ac:dyDescent="0.25">
      <c r="A444" s="1" t="s">
        <v>933</v>
      </c>
      <c r="B444" s="1" t="s">
        <v>934</v>
      </c>
      <c r="C444" s="1" t="s">
        <v>472</v>
      </c>
      <c r="D444" s="1" t="s">
        <v>3</v>
      </c>
      <c r="E444" s="1" t="s">
        <v>12</v>
      </c>
      <c r="F444" s="1" t="s">
        <v>5</v>
      </c>
      <c r="G444" s="1" t="s">
        <v>23</v>
      </c>
      <c r="H444" s="1">
        <v>47</v>
      </c>
      <c r="I444" s="2">
        <v>43309</v>
      </c>
      <c r="J444" s="3">
        <v>87806</v>
      </c>
      <c r="K444" s="3">
        <f t="shared" si="18"/>
        <v>296.32077213722295</v>
      </c>
      <c r="L444" s="3">
        <f t="shared" si="19"/>
        <v>1</v>
      </c>
      <c r="M444" s="3"/>
      <c r="N444" s="3">
        <f t="shared" si="20"/>
        <v>44.446891994840826</v>
      </c>
      <c r="O444" s="4">
        <v>0</v>
      </c>
      <c r="P444" s="1" t="s">
        <v>7</v>
      </c>
      <c r="Q444" s="1" t="s">
        <v>8</v>
      </c>
      <c r="R444" s="2" t="s">
        <v>17</v>
      </c>
    </row>
    <row r="445" spans="1:18" x14ac:dyDescent="0.25">
      <c r="A445" s="5" t="s">
        <v>935</v>
      </c>
      <c r="B445" s="5" t="s">
        <v>936</v>
      </c>
      <c r="C445" s="5" t="s">
        <v>210</v>
      </c>
      <c r="D445" s="5" t="s">
        <v>56</v>
      </c>
      <c r="E445" s="5" t="s">
        <v>4</v>
      </c>
      <c r="F445" s="5" t="s">
        <v>13</v>
      </c>
      <c r="G445" s="5" t="s">
        <v>23</v>
      </c>
      <c r="H445" s="5">
        <v>62</v>
      </c>
      <c r="I445" s="6">
        <v>40820</v>
      </c>
      <c r="J445" s="7">
        <v>63959</v>
      </c>
      <c r="K445" s="7">
        <f t="shared" si="18"/>
        <v>252.90116646626998</v>
      </c>
      <c r="L445" s="7">
        <f t="shared" si="19"/>
        <v>1</v>
      </c>
      <c r="M445" s="7"/>
      <c r="N445" s="7">
        <f t="shared" si="20"/>
        <v>39.991456508682155</v>
      </c>
      <c r="O445" s="8">
        <v>0</v>
      </c>
      <c r="P445" s="5" t="s">
        <v>7</v>
      </c>
      <c r="Q445" s="5" t="s">
        <v>8</v>
      </c>
      <c r="R445" s="6" t="s">
        <v>17</v>
      </c>
    </row>
    <row r="446" spans="1:18" x14ac:dyDescent="0.25">
      <c r="A446" s="1" t="s">
        <v>937</v>
      </c>
      <c r="B446" s="1" t="s">
        <v>938</v>
      </c>
      <c r="C446" s="1" t="s">
        <v>66</v>
      </c>
      <c r="D446" s="1" t="s">
        <v>3</v>
      </c>
      <c r="E446" s="1" t="s">
        <v>4</v>
      </c>
      <c r="F446" s="1" t="s">
        <v>13</v>
      </c>
      <c r="G446" s="1" t="s">
        <v>14</v>
      </c>
      <c r="H446" s="1">
        <v>35</v>
      </c>
      <c r="I446" s="2">
        <v>42166</v>
      </c>
      <c r="J446" s="3">
        <v>234723</v>
      </c>
      <c r="K446" s="3">
        <f t="shared" si="18"/>
        <v>484.48219781535835</v>
      </c>
      <c r="L446" s="3">
        <f t="shared" si="19"/>
        <v>1</v>
      </c>
      <c r="M446" s="3"/>
      <c r="N446" s="3">
        <f t="shared" si="20"/>
        <v>61.685802031752743</v>
      </c>
      <c r="O446" s="4">
        <v>0.36</v>
      </c>
      <c r="P446" s="1" t="s">
        <v>15</v>
      </c>
      <c r="Q446" s="1" t="s">
        <v>61</v>
      </c>
      <c r="R446" s="2" t="s">
        <v>17</v>
      </c>
    </row>
    <row r="447" spans="1:18" x14ac:dyDescent="0.25">
      <c r="A447" s="5" t="s">
        <v>939</v>
      </c>
      <c r="B447" s="5" t="s">
        <v>940</v>
      </c>
      <c r="C447" s="5" t="s">
        <v>42</v>
      </c>
      <c r="D447" s="5" t="s">
        <v>46</v>
      </c>
      <c r="E447" s="5" t="s">
        <v>36</v>
      </c>
      <c r="F447" s="5" t="s">
        <v>5</v>
      </c>
      <c r="G447" s="5" t="s">
        <v>14</v>
      </c>
      <c r="H447" s="5">
        <v>27</v>
      </c>
      <c r="I447" s="6">
        <v>43701</v>
      </c>
      <c r="J447" s="7">
        <v>50809</v>
      </c>
      <c r="K447" s="7">
        <f t="shared" si="18"/>
        <v>225.4085180289334</v>
      </c>
      <c r="L447" s="7">
        <f t="shared" si="19"/>
        <v>1</v>
      </c>
      <c r="M447" s="7"/>
      <c r="N447" s="7">
        <f t="shared" si="20"/>
        <v>37.037945002432338</v>
      </c>
      <c r="O447" s="8">
        <v>0</v>
      </c>
      <c r="P447" s="5" t="s">
        <v>15</v>
      </c>
      <c r="Q447" s="5" t="s">
        <v>16</v>
      </c>
      <c r="R447" s="6" t="s">
        <v>17</v>
      </c>
    </row>
    <row r="448" spans="1:18" x14ac:dyDescent="0.25">
      <c r="A448" s="1" t="s">
        <v>941</v>
      </c>
      <c r="B448" s="1" t="s">
        <v>942</v>
      </c>
      <c r="C448" s="1" t="s">
        <v>30</v>
      </c>
      <c r="D448" s="1" t="s">
        <v>21</v>
      </c>
      <c r="E448" s="1" t="s">
        <v>12</v>
      </c>
      <c r="F448" s="1" t="s">
        <v>13</v>
      </c>
      <c r="G448" s="1" t="s">
        <v>23</v>
      </c>
      <c r="H448" s="1">
        <v>55</v>
      </c>
      <c r="I448" s="2">
        <v>37456</v>
      </c>
      <c r="J448" s="3">
        <v>77396</v>
      </c>
      <c r="K448" s="3">
        <f t="shared" si="18"/>
        <v>278.20136592044258</v>
      </c>
      <c r="L448" s="3">
        <f t="shared" si="19"/>
        <v>1</v>
      </c>
      <c r="M448" s="3"/>
      <c r="N448" s="3">
        <f t="shared" si="20"/>
        <v>42.616015197034862</v>
      </c>
      <c r="O448" s="4">
        <v>0</v>
      </c>
      <c r="P448" s="1" t="s">
        <v>7</v>
      </c>
      <c r="Q448" s="1" t="s">
        <v>43</v>
      </c>
      <c r="R448" s="2" t="s">
        <v>17</v>
      </c>
    </row>
    <row r="449" spans="1:18" x14ac:dyDescent="0.25">
      <c r="A449" s="5" t="s">
        <v>943</v>
      </c>
      <c r="B449" s="5" t="s">
        <v>944</v>
      </c>
      <c r="C449" s="5" t="s">
        <v>30</v>
      </c>
      <c r="D449" s="5" t="s">
        <v>21</v>
      </c>
      <c r="E449" s="5" t="s">
        <v>22</v>
      </c>
      <c r="F449" s="5" t="s">
        <v>5</v>
      </c>
      <c r="G449" s="5" t="s">
        <v>14</v>
      </c>
      <c r="H449" s="5">
        <v>63</v>
      </c>
      <c r="I449" s="6">
        <v>36525</v>
      </c>
      <c r="J449" s="7">
        <v>89523</v>
      </c>
      <c r="K449" s="7">
        <f t="shared" si="18"/>
        <v>299.20394382427514</v>
      </c>
      <c r="L449" s="7">
        <f t="shared" si="19"/>
        <v>1</v>
      </c>
      <c r="M449" s="7"/>
      <c r="N449" s="7">
        <f t="shared" si="20"/>
        <v>44.734735698795149</v>
      </c>
      <c r="O449" s="8">
        <v>0</v>
      </c>
      <c r="P449" s="5" t="s">
        <v>7</v>
      </c>
      <c r="Q449" s="5" t="s">
        <v>31</v>
      </c>
      <c r="R449" s="6" t="s">
        <v>17</v>
      </c>
    </row>
    <row r="450" spans="1:18" x14ac:dyDescent="0.25">
      <c r="A450" s="1" t="s">
        <v>945</v>
      </c>
      <c r="B450" s="1" t="s">
        <v>946</v>
      </c>
      <c r="C450" s="1" t="s">
        <v>194</v>
      </c>
      <c r="D450" s="1" t="s">
        <v>3</v>
      </c>
      <c r="E450" s="1" t="s">
        <v>36</v>
      </c>
      <c r="F450" s="1" t="s">
        <v>5</v>
      </c>
      <c r="G450" s="1" t="s">
        <v>14</v>
      </c>
      <c r="H450" s="1">
        <v>53</v>
      </c>
      <c r="I450" s="2">
        <v>40744</v>
      </c>
      <c r="J450" s="3">
        <v>86173</v>
      </c>
      <c r="K450" s="3">
        <f t="shared" ref="K450:K513" si="21">SQRT(J:J)</f>
        <v>293.55238033441321</v>
      </c>
      <c r="L450" s="3">
        <f t="shared" ref="L450:L513" si="22">NORMSDIST(J:J)</f>
        <v>1</v>
      </c>
      <c r="M450" s="3"/>
      <c r="N450" s="3">
        <f t="shared" ref="N450:N513" si="23">POWER(J:J,1/3)</f>
        <v>44.169627585207657</v>
      </c>
      <c r="O450" s="4">
        <v>0</v>
      </c>
      <c r="P450" s="1" t="s">
        <v>15</v>
      </c>
      <c r="Q450" s="1" t="s">
        <v>16</v>
      </c>
      <c r="R450" s="2" t="s">
        <v>17</v>
      </c>
    </row>
    <row r="451" spans="1:18" x14ac:dyDescent="0.25">
      <c r="A451" s="5" t="s">
        <v>947</v>
      </c>
      <c r="B451" s="5" t="s">
        <v>948</v>
      </c>
      <c r="C451" s="5" t="s">
        <v>66</v>
      </c>
      <c r="D451" s="5" t="s">
        <v>35</v>
      </c>
      <c r="E451" s="5" t="s">
        <v>12</v>
      </c>
      <c r="F451" s="5" t="s">
        <v>5</v>
      </c>
      <c r="G451" s="5" t="s">
        <v>6</v>
      </c>
      <c r="H451" s="5">
        <v>54</v>
      </c>
      <c r="I451" s="6">
        <v>36757</v>
      </c>
      <c r="J451" s="7">
        <v>222224</v>
      </c>
      <c r="K451" s="7">
        <f t="shared" si="21"/>
        <v>471.4064064053436</v>
      </c>
      <c r="L451" s="7">
        <f t="shared" si="22"/>
        <v>1</v>
      </c>
      <c r="M451" s="7"/>
      <c r="N451" s="7">
        <f t="shared" si="23"/>
        <v>60.570847949137736</v>
      </c>
      <c r="O451" s="8">
        <v>0.38</v>
      </c>
      <c r="P451" s="5" t="s">
        <v>7</v>
      </c>
      <c r="Q451" s="5" t="s">
        <v>75</v>
      </c>
      <c r="R451" s="6" t="s">
        <v>17</v>
      </c>
    </row>
    <row r="452" spans="1:18" x14ac:dyDescent="0.25">
      <c r="A452" s="1" t="s">
        <v>949</v>
      </c>
      <c r="B452" s="1" t="s">
        <v>950</v>
      </c>
      <c r="C452" s="1" t="s">
        <v>2</v>
      </c>
      <c r="D452" s="1" t="s">
        <v>21</v>
      </c>
      <c r="E452" s="1" t="s">
        <v>4</v>
      </c>
      <c r="F452" s="1" t="s">
        <v>13</v>
      </c>
      <c r="G452" s="1" t="s">
        <v>14</v>
      </c>
      <c r="H452" s="1">
        <v>43</v>
      </c>
      <c r="I452" s="2">
        <v>44303</v>
      </c>
      <c r="J452" s="3">
        <v>146140</v>
      </c>
      <c r="K452" s="3">
        <f t="shared" si="21"/>
        <v>382.28261796738809</v>
      </c>
      <c r="L452" s="3">
        <f t="shared" si="22"/>
        <v>1</v>
      </c>
      <c r="M452" s="3"/>
      <c r="N452" s="3">
        <f t="shared" si="23"/>
        <v>52.673199709434137</v>
      </c>
      <c r="O452" s="4">
        <v>0.15</v>
      </c>
      <c r="P452" s="1" t="s">
        <v>7</v>
      </c>
      <c r="Q452" s="1" t="s">
        <v>8</v>
      </c>
      <c r="R452" s="2" t="s">
        <v>17</v>
      </c>
    </row>
    <row r="453" spans="1:18" x14ac:dyDescent="0.25">
      <c r="A453" s="5" t="s">
        <v>951</v>
      </c>
      <c r="B453" s="5" t="s">
        <v>952</v>
      </c>
      <c r="C453" s="5" t="s">
        <v>101</v>
      </c>
      <c r="D453" s="5" t="s">
        <v>56</v>
      </c>
      <c r="E453" s="5" t="s">
        <v>22</v>
      </c>
      <c r="F453" s="5" t="s">
        <v>5</v>
      </c>
      <c r="G453" s="5" t="s">
        <v>23</v>
      </c>
      <c r="H453" s="5">
        <v>64</v>
      </c>
      <c r="I453" s="6">
        <v>34505</v>
      </c>
      <c r="J453" s="7">
        <v>109456</v>
      </c>
      <c r="K453" s="7">
        <f t="shared" si="21"/>
        <v>330.84135170803546</v>
      </c>
      <c r="L453" s="7">
        <f t="shared" si="22"/>
        <v>1</v>
      </c>
      <c r="M453" s="7"/>
      <c r="N453" s="7">
        <f t="shared" si="23"/>
        <v>47.835082174388212</v>
      </c>
      <c r="O453" s="8">
        <v>0.1</v>
      </c>
      <c r="P453" s="5" t="s">
        <v>7</v>
      </c>
      <c r="Q453" s="5" t="s">
        <v>24</v>
      </c>
      <c r="R453" s="6" t="s">
        <v>17</v>
      </c>
    </row>
    <row r="454" spans="1:18" x14ac:dyDescent="0.25">
      <c r="A454" s="1" t="s">
        <v>953</v>
      </c>
      <c r="B454" s="1" t="s">
        <v>954</v>
      </c>
      <c r="C454" s="1" t="s">
        <v>20</v>
      </c>
      <c r="D454" s="1" t="s">
        <v>21</v>
      </c>
      <c r="E454" s="1" t="s">
        <v>4</v>
      </c>
      <c r="F454" s="1" t="s">
        <v>5</v>
      </c>
      <c r="G454" s="1" t="s">
        <v>72</v>
      </c>
      <c r="H454" s="1">
        <v>65</v>
      </c>
      <c r="I454" s="2">
        <v>39728</v>
      </c>
      <c r="J454" s="3">
        <v>170221</v>
      </c>
      <c r="K454" s="3">
        <f t="shared" si="21"/>
        <v>412.57847738339427</v>
      </c>
      <c r="L454" s="3">
        <f t="shared" si="22"/>
        <v>1</v>
      </c>
      <c r="M454" s="3"/>
      <c r="N454" s="3">
        <f t="shared" si="23"/>
        <v>55.420577358582953</v>
      </c>
      <c r="O454" s="4">
        <v>0.15</v>
      </c>
      <c r="P454" s="1" t="s">
        <v>80</v>
      </c>
      <c r="Q454" s="1" t="s">
        <v>81</v>
      </c>
      <c r="R454" s="2" t="s">
        <v>17</v>
      </c>
    </row>
    <row r="455" spans="1:18" x14ac:dyDescent="0.25">
      <c r="A455" s="5" t="s">
        <v>708</v>
      </c>
      <c r="B455" s="5" t="s">
        <v>955</v>
      </c>
      <c r="C455" s="5" t="s">
        <v>27</v>
      </c>
      <c r="D455" s="5" t="s">
        <v>3</v>
      </c>
      <c r="E455" s="5" t="s">
        <v>4</v>
      </c>
      <c r="F455" s="5" t="s">
        <v>5</v>
      </c>
      <c r="G455" s="5" t="s">
        <v>23</v>
      </c>
      <c r="H455" s="5">
        <v>42</v>
      </c>
      <c r="I455" s="6">
        <v>38777</v>
      </c>
      <c r="J455" s="7">
        <v>97433</v>
      </c>
      <c r="K455" s="7">
        <f t="shared" si="21"/>
        <v>312.14259561937394</v>
      </c>
      <c r="L455" s="7">
        <f t="shared" si="22"/>
        <v>1</v>
      </c>
      <c r="M455" s="7"/>
      <c r="N455" s="7">
        <f t="shared" si="23"/>
        <v>46.01527533019965</v>
      </c>
      <c r="O455" s="8">
        <v>0.05</v>
      </c>
      <c r="P455" s="5" t="s">
        <v>7</v>
      </c>
      <c r="Q455" s="5" t="s">
        <v>8</v>
      </c>
      <c r="R455" s="6">
        <v>42224</v>
      </c>
    </row>
    <row r="456" spans="1:18" x14ac:dyDescent="0.25">
      <c r="A456" s="1" t="s">
        <v>956</v>
      </c>
      <c r="B456" s="1" t="s">
        <v>957</v>
      </c>
      <c r="C456" s="1" t="s">
        <v>34</v>
      </c>
      <c r="D456" s="1" t="s">
        <v>35</v>
      </c>
      <c r="E456" s="1" t="s">
        <v>12</v>
      </c>
      <c r="F456" s="1" t="s">
        <v>13</v>
      </c>
      <c r="G456" s="1" t="s">
        <v>14</v>
      </c>
      <c r="H456" s="1">
        <v>35</v>
      </c>
      <c r="I456" s="2">
        <v>41516</v>
      </c>
      <c r="J456" s="3">
        <v>59646</v>
      </c>
      <c r="K456" s="3">
        <f t="shared" si="21"/>
        <v>244.22530581411911</v>
      </c>
      <c r="L456" s="3">
        <f t="shared" si="22"/>
        <v>1</v>
      </c>
      <c r="M456" s="3"/>
      <c r="N456" s="3">
        <f t="shared" si="23"/>
        <v>39.071532098088525</v>
      </c>
      <c r="O456" s="4">
        <v>0</v>
      </c>
      <c r="P456" s="1" t="s">
        <v>15</v>
      </c>
      <c r="Q456" s="1" t="s">
        <v>61</v>
      </c>
      <c r="R456" s="2" t="s">
        <v>17</v>
      </c>
    </row>
    <row r="457" spans="1:18" x14ac:dyDescent="0.25">
      <c r="A457" s="5" t="s">
        <v>958</v>
      </c>
      <c r="B457" s="5" t="s">
        <v>959</v>
      </c>
      <c r="C457" s="5" t="s">
        <v>20</v>
      </c>
      <c r="D457" s="5" t="s">
        <v>56</v>
      </c>
      <c r="E457" s="5" t="s">
        <v>22</v>
      </c>
      <c r="F457" s="5" t="s">
        <v>13</v>
      </c>
      <c r="G457" s="5" t="s">
        <v>14</v>
      </c>
      <c r="H457" s="5">
        <v>64</v>
      </c>
      <c r="I457" s="6">
        <v>34940</v>
      </c>
      <c r="J457" s="7">
        <v>158787</v>
      </c>
      <c r="K457" s="7">
        <f t="shared" si="21"/>
        <v>398.48086528715527</v>
      </c>
      <c r="L457" s="7">
        <f t="shared" si="22"/>
        <v>1</v>
      </c>
      <c r="M457" s="7"/>
      <c r="N457" s="7">
        <f t="shared" si="23"/>
        <v>54.150812980328084</v>
      </c>
      <c r="O457" s="8">
        <v>0.18</v>
      </c>
      <c r="P457" s="5" t="s">
        <v>15</v>
      </c>
      <c r="Q457" s="5" t="s">
        <v>121</v>
      </c>
      <c r="R457" s="6" t="s">
        <v>17</v>
      </c>
    </row>
    <row r="458" spans="1:18" x14ac:dyDescent="0.25">
      <c r="A458" s="1" t="s">
        <v>960</v>
      </c>
      <c r="B458" s="1" t="s">
        <v>961</v>
      </c>
      <c r="C458" s="1" t="s">
        <v>55</v>
      </c>
      <c r="D458" s="1" t="s">
        <v>56</v>
      </c>
      <c r="E458" s="1" t="s">
        <v>4</v>
      </c>
      <c r="F458" s="1" t="s">
        <v>13</v>
      </c>
      <c r="G458" s="1" t="s">
        <v>14</v>
      </c>
      <c r="H458" s="1">
        <v>55</v>
      </c>
      <c r="I458" s="2">
        <v>43219</v>
      </c>
      <c r="J458" s="3">
        <v>83378</v>
      </c>
      <c r="K458" s="3">
        <f t="shared" si="21"/>
        <v>288.75248916676026</v>
      </c>
      <c r="L458" s="3">
        <f t="shared" si="22"/>
        <v>1</v>
      </c>
      <c r="M458" s="3"/>
      <c r="N458" s="3">
        <f t="shared" si="23"/>
        <v>43.686825828402895</v>
      </c>
      <c r="O458" s="4">
        <v>0</v>
      </c>
      <c r="P458" s="1" t="s">
        <v>15</v>
      </c>
      <c r="Q458" s="1" t="s">
        <v>93</v>
      </c>
      <c r="R458" s="2" t="s">
        <v>17</v>
      </c>
    </row>
    <row r="459" spans="1:18" x14ac:dyDescent="0.25">
      <c r="A459" s="5" t="s">
        <v>962</v>
      </c>
      <c r="B459" s="5" t="s">
        <v>963</v>
      </c>
      <c r="C459" s="5" t="s">
        <v>30</v>
      </c>
      <c r="D459" s="5" t="s">
        <v>67</v>
      </c>
      <c r="E459" s="5" t="s">
        <v>36</v>
      </c>
      <c r="F459" s="5" t="s">
        <v>5</v>
      </c>
      <c r="G459" s="5" t="s">
        <v>72</v>
      </c>
      <c r="H459" s="5">
        <v>32</v>
      </c>
      <c r="I459" s="6">
        <v>41590</v>
      </c>
      <c r="J459" s="7">
        <v>88895</v>
      </c>
      <c r="K459" s="7">
        <f t="shared" si="21"/>
        <v>298.15264546872629</v>
      </c>
      <c r="L459" s="7">
        <f t="shared" si="22"/>
        <v>1</v>
      </c>
      <c r="M459" s="7"/>
      <c r="N459" s="7">
        <f t="shared" si="23"/>
        <v>44.629886060159137</v>
      </c>
      <c r="O459" s="8">
        <v>0</v>
      </c>
      <c r="P459" s="5" t="s">
        <v>7</v>
      </c>
      <c r="Q459" s="5" t="s">
        <v>24</v>
      </c>
      <c r="R459" s="6" t="s">
        <v>17</v>
      </c>
    </row>
    <row r="460" spans="1:18" x14ac:dyDescent="0.25">
      <c r="A460" s="1" t="s">
        <v>964</v>
      </c>
      <c r="B460" s="1" t="s">
        <v>965</v>
      </c>
      <c r="C460" s="1" t="s">
        <v>20</v>
      </c>
      <c r="D460" s="1" t="s">
        <v>67</v>
      </c>
      <c r="E460" s="1" t="s">
        <v>36</v>
      </c>
      <c r="F460" s="1" t="s">
        <v>13</v>
      </c>
      <c r="G460" s="1" t="s">
        <v>14</v>
      </c>
      <c r="H460" s="1">
        <v>45</v>
      </c>
      <c r="I460" s="2">
        <v>38332</v>
      </c>
      <c r="J460" s="3">
        <v>168846</v>
      </c>
      <c r="K460" s="3">
        <f t="shared" si="21"/>
        <v>410.90874899422619</v>
      </c>
      <c r="L460" s="3">
        <f t="shared" si="22"/>
        <v>1</v>
      </c>
      <c r="M460" s="3"/>
      <c r="N460" s="3">
        <f t="shared" si="23"/>
        <v>55.270949516029795</v>
      </c>
      <c r="O460" s="4">
        <v>0.24</v>
      </c>
      <c r="P460" s="1" t="s">
        <v>15</v>
      </c>
      <c r="Q460" s="1" t="s">
        <v>16</v>
      </c>
      <c r="R460" s="2" t="s">
        <v>17</v>
      </c>
    </row>
    <row r="461" spans="1:18" x14ac:dyDescent="0.25">
      <c r="A461" s="5" t="s">
        <v>966</v>
      </c>
      <c r="B461" s="5" t="s">
        <v>967</v>
      </c>
      <c r="C461" s="5" t="s">
        <v>171</v>
      </c>
      <c r="D461" s="5" t="s">
        <v>52</v>
      </c>
      <c r="E461" s="5" t="s">
        <v>4</v>
      </c>
      <c r="F461" s="5" t="s">
        <v>13</v>
      </c>
      <c r="G461" s="5" t="s">
        <v>14</v>
      </c>
      <c r="H461" s="5">
        <v>35</v>
      </c>
      <c r="I461" s="6">
        <v>40596</v>
      </c>
      <c r="J461" s="7">
        <v>43336</v>
      </c>
      <c r="K461" s="7">
        <f t="shared" si="21"/>
        <v>208.17300497422809</v>
      </c>
      <c r="L461" s="7">
        <f t="shared" si="22"/>
        <v>1</v>
      </c>
      <c r="M461" s="7"/>
      <c r="N461" s="7">
        <f t="shared" si="23"/>
        <v>35.124995250819381</v>
      </c>
      <c r="O461" s="8">
        <v>0</v>
      </c>
      <c r="P461" s="5" t="s">
        <v>7</v>
      </c>
      <c r="Q461" s="5" t="s">
        <v>47</v>
      </c>
      <c r="R461" s="6">
        <v>44024</v>
      </c>
    </row>
    <row r="462" spans="1:18" x14ac:dyDescent="0.25">
      <c r="A462" s="1" t="s">
        <v>968</v>
      </c>
      <c r="B462" s="1" t="s">
        <v>969</v>
      </c>
      <c r="C462" s="1" t="s">
        <v>2</v>
      </c>
      <c r="D462" s="1" t="s">
        <v>52</v>
      </c>
      <c r="E462" s="1" t="s">
        <v>36</v>
      </c>
      <c r="F462" s="1" t="s">
        <v>13</v>
      </c>
      <c r="G462" s="1" t="s">
        <v>72</v>
      </c>
      <c r="H462" s="1">
        <v>38</v>
      </c>
      <c r="I462" s="2">
        <v>40083</v>
      </c>
      <c r="J462" s="3">
        <v>127801</v>
      </c>
      <c r="K462" s="3">
        <f t="shared" si="21"/>
        <v>357.49265726725076</v>
      </c>
      <c r="L462" s="3">
        <f t="shared" si="22"/>
        <v>1</v>
      </c>
      <c r="M462" s="3"/>
      <c r="N462" s="3">
        <f t="shared" si="23"/>
        <v>50.370711336012661</v>
      </c>
      <c r="O462" s="4">
        <v>0.15</v>
      </c>
      <c r="P462" s="1" t="s">
        <v>7</v>
      </c>
      <c r="Q462" s="1" t="s">
        <v>31</v>
      </c>
      <c r="R462" s="2" t="s">
        <v>17</v>
      </c>
    </row>
    <row r="463" spans="1:18" x14ac:dyDescent="0.25">
      <c r="A463" s="5" t="s">
        <v>970</v>
      </c>
      <c r="B463" s="5" t="s">
        <v>971</v>
      </c>
      <c r="C463" s="5" t="s">
        <v>472</v>
      </c>
      <c r="D463" s="5" t="s">
        <v>3</v>
      </c>
      <c r="E463" s="5" t="s">
        <v>36</v>
      </c>
      <c r="F463" s="5" t="s">
        <v>13</v>
      </c>
      <c r="G463" s="5" t="s">
        <v>6</v>
      </c>
      <c r="H463" s="5">
        <v>54</v>
      </c>
      <c r="I463" s="6">
        <v>36617</v>
      </c>
      <c r="J463" s="7">
        <v>76352</v>
      </c>
      <c r="K463" s="7">
        <f t="shared" si="21"/>
        <v>276.31865662672868</v>
      </c>
      <c r="L463" s="7">
        <f t="shared" si="22"/>
        <v>1</v>
      </c>
      <c r="M463" s="7"/>
      <c r="N463" s="7">
        <f t="shared" si="23"/>
        <v>42.423530311691479</v>
      </c>
      <c r="O463" s="8">
        <v>0</v>
      </c>
      <c r="P463" s="5" t="s">
        <v>7</v>
      </c>
      <c r="Q463" s="5" t="s">
        <v>47</v>
      </c>
      <c r="R463" s="6" t="s">
        <v>17</v>
      </c>
    </row>
    <row r="464" spans="1:18" x14ac:dyDescent="0.25">
      <c r="A464" s="1" t="s">
        <v>972</v>
      </c>
      <c r="B464" s="1" t="s">
        <v>973</v>
      </c>
      <c r="C464" s="1" t="s">
        <v>66</v>
      </c>
      <c r="D464" s="1" t="s">
        <v>21</v>
      </c>
      <c r="E464" s="1" t="s">
        <v>36</v>
      </c>
      <c r="F464" s="1" t="s">
        <v>13</v>
      </c>
      <c r="G464" s="1" t="s">
        <v>23</v>
      </c>
      <c r="H464" s="1">
        <v>28</v>
      </c>
      <c r="I464" s="2">
        <v>43638</v>
      </c>
      <c r="J464" s="3">
        <v>250767</v>
      </c>
      <c r="K464" s="3">
        <f t="shared" si="21"/>
        <v>500.76641261170863</v>
      </c>
      <c r="L464" s="3">
        <f t="shared" si="22"/>
        <v>1</v>
      </c>
      <c r="M464" s="3"/>
      <c r="N464" s="3">
        <f t="shared" si="23"/>
        <v>63.060410685588906</v>
      </c>
      <c r="O464" s="4">
        <v>0.38</v>
      </c>
      <c r="P464" s="1" t="s">
        <v>7</v>
      </c>
      <c r="Q464" s="1" t="s">
        <v>8</v>
      </c>
      <c r="R464" s="2" t="s">
        <v>17</v>
      </c>
    </row>
    <row r="465" spans="1:18" x14ac:dyDescent="0.25">
      <c r="A465" s="5" t="s">
        <v>974</v>
      </c>
      <c r="B465" s="5" t="s">
        <v>975</v>
      </c>
      <c r="C465" s="5" t="s">
        <v>66</v>
      </c>
      <c r="D465" s="5" t="s">
        <v>67</v>
      </c>
      <c r="E465" s="5" t="s">
        <v>36</v>
      </c>
      <c r="F465" s="5" t="s">
        <v>13</v>
      </c>
      <c r="G465" s="5" t="s">
        <v>23</v>
      </c>
      <c r="H465" s="5">
        <v>26</v>
      </c>
      <c r="I465" s="6">
        <v>44101</v>
      </c>
      <c r="J465" s="7">
        <v>223055</v>
      </c>
      <c r="K465" s="7">
        <f t="shared" si="21"/>
        <v>472.28698902256457</v>
      </c>
      <c r="L465" s="7">
        <f t="shared" si="22"/>
        <v>1</v>
      </c>
      <c r="M465" s="7"/>
      <c r="N465" s="7">
        <f t="shared" si="23"/>
        <v>60.646254990935788</v>
      </c>
      <c r="O465" s="8">
        <v>0.3</v>
      </c>
      <c r="P465" s="5" t="s">
        <v>7</v>
      </c>
      <c r="Q465" s="5" t="s">
        <v>75</v>
      </c>
      <c r="R465" s="6" t="s">
        <v>17</v>
      </c>
    </row>
    <row r="466" spans="1:18" x14ac:dyDescent="0.25">
      <c r="A466" s="1" t="s">
        <v>976</v>
      </c>
      <c r="B466" s="1" t="s">
        <v>977</v>
      </c>
      <c r="C466" s="1" t="s">
        <v>20</v>
      </c>
      <c r="D466" s="1" t="s">
        <v>56</v>
      </c>
      <c r="E466" s="1" t="s">
        <v>36</v>
      </c>
      <c r="F466" s="1" t="s">
        <v>13</v>
      </c>
      <c r="G466" s="1" t="s">
        <v>72</v>
      </c>
      <c r="H466" s="1">
        <v>45</v>
      </c>
      <c r="I466" s="2">
        <v>39185</v>
      </c>
      <c r="J466" s="3">
        <v>189680</v>
      </c>
      <c r="K466" s="3">
        <f t="shared" si="21"/>
        <v>435.52267449582922</v>
      </c>
      <c r="L466" s="3">
        <f t="shared" si="22"/>
        <v>1</v>
      </c>
      <c r="M466" s="3"/>
      <c r="N466" s="3">
        <f t="shared" si="23"/>
        <v>57.456678143535783</v>
      </c>
      <c r="O466" s="4">
        <v>0.23</v>
      </c>
      <c r="P466" s="1" t="s">
        <v>80</v>
      </c>
      <c r="Q466" s="1" t="s">
        <v>205</v>
      </c>
      <c r="R466" s="2" t="s">
        <v>17</v>
      </c>
    </row>
    <row r="467" spans="1:18" x14ac:dyDescent="0.25">
      <c r="A467" s="5" t="s">
        <v>978</v>
      </c>
      <c r="B467" s="5" t="s">
        <v>979</v>
      </c>
      <c r="C467" s="5" t="s">
        <v>210</v>
      </c>
      <c r="D467" s="5" t="s">
        <v>56</v>
      </c>
      <c r="E467" s="5" t="s">
        <v>12</v>
      </c>
      <c r="F467" s="5" t="s">
        <v>13</v>
      </c>
      <c r="G467" s="5" t="s">
        <v>23</v>
      </c>
      <c r="H467" s="5">
        <v>57</v>
      </c>
      <c r="I467" s="6">
        <v>43299</v>
      </c>
      <c r="J467" s="7">
        <v>71167</v>
      </c>
      <c r="K467" s="7">
        <f t="shared" si="21"/>
        <v>266.77143775149545</v>
      </c>
      <c r="L467" s="7">
        <f t="shared" si="22"/>
        <v>1</v>
      </c>
      <c r="M467" s="7"/>
      <c r="N467" s="7">
        <f t="shared" si="23"/>
        <v>41.440617639607005</v>
      </c>
      <c r="O467" s="8">
        <v>0</v>
      </c>
      <c r="P467" s="5" t="s">
        <v>7</v>
      </c>
      <c r="Q467" s="5" t="s">
        <v>75</v>
      </c>
      <c r="R467" s="6" t="s">
        <v>17</v>
      </c>
    </row>
    <row r="468" spans="1:18" x14ac:dyDescent="0.25">
      <c r="A468" s="1" t="s">
        <v>980</v>
      </c>
      <c r="B468" s="1" t="s">
        <v>981</v>
      </c>
      <c r="C468" s="1" t="s">
        <v>11</v>
      </c>
      <c r="D468" s="1" t="s">
        <v>3</v>
      </c>
      <c r="E468" s="1" t="s">
        <v>22</v>
      </c>
      <c r="F468" s="1" t="s">
        <v>5</v>
      </c>
      <c r="G468" s="1" t="s">
        <v>23</v>
      </c>
      <c r="H468" s="1">
        <v>59</v>
      </c>
      <c r="I468" s="2">
        <v>40272</v>
      </c>
      <c r="J468" s="3">
        <v>76027</v>
      </c>
      <c r="K468" s="3">
        <f t="shared" si="21"/>
        <v>275.72994034018143</v>
      </c>
      <c r="L468" s="3">
        <f t="shared" si="22"/>
        <v>1</v>
      </c>
      <c r="M468" s="3"/>
      <c r="N468" s="3">
        <f t="shared" si="23"/>
        <v>42.363251355529563</v>
      </c>
      <c r="O468" s="4">
        <v>0</v>
      </c>
      <c r="P468" s="1" t="s">
        <v>7</v>
      </c>
      <c r="Q468" s="1" t="s">
        <v>8</v>
      </c>
      <c r="R468" s="2" t="s">
        <v>17</v>
      </c>
    </row>
    <row r="469" spans="1:18" x14ac:dyDescent="0.25">
      <c r="A469" s="5" t="s">
        <v>982</v>
      </c>
      <c r="B469" s="5" t="s">
        <v>983</v>
      </c>
      <c r="C469" s="5" t="s">
        <v>20</v>
      </c>
      <c r="D469" s="5" t="s">
        <v>56</v>
      </c>
      <c r="E469" s="5" t="s">
        <v>36</v>
      </c>
      <c r="F469" s="5" t="s">
        <v>13</v>
      </c>
      <c r="G469" s="5" t="s">
        <v>72</v>
      </c>
      <c r="H469" s="5">
        <v>48</v>
      </c>
      <c r="I469" s="6">
        <v>43809</v>
      </c>
      <c r="J469" s="7">
        <v>183113</v>
      </c>
      <c r="K469" s="7">
        <f t="shared" si="21"/>
        <v>427.91704803618188</v>
      </c>
      <c r="L469" s="7">
        <f t="shared" si="22"/>
        <v>1</v>
      </c>
      <c r="M469" s="7"/>
      <c r="N469" s="7">
        <f t="shared" si="23"/>
        <v>56.785797050553604</v>
      </c>
      <c r="O469" s="8">
        <v>0.24</v>
      </c>
      <c r="P469" s="5" t="s">
        <v>80</v>
      </c>
      <c r="Q469" s="5" t="s">
        <v>86</v>
      </c>
      <c r="R469" s="6" t="s">
        <v>17</v>
      </c>
    </row>
    <row r="470" spans="1:18" x14ac:dyDescent="0.25">
      <c r="A470" s="1" t="s">
        <v>984</v>
      </c>
      <c r="B470" s="1" t="s">
        <v>985</v>
      </c>
      <c r="C470" s="1" t="s">
        <v>111</v>
      </c>
      <c r="D470" s="1" t="s">
        <v>46</v>
      </c>
      <c r="E470" s="1" t="s">
        <v>12</v>
      </c>
      <c r="F470" s="1" t="s">
        <v>13</v>
      </c>
      <c r="G470" s="1" t="s">
        <v>6</v>
      </c>
      <c r="H470" s="1">
        <v>30</v>
      </c>
      <c r="I470" s="2">
        <v>44124</v>
      </c>
      <c r="J470" s="3">
        <v>67753</v>
      </c>
      <c r="K470" s="3">
        <f t="shared" si="21"/>
        <v>260.29406447324152</v>
      </c>
      <c r="L470" s="3">
        <f t="shared" si="22"/>
        <v>1</v>
      </c>
      <c r="M470" s="3"/>
      <c r="N470" s="3">
        <f t="shared" si="23"/>
        <v>40.767071021407496</v>
      </c>
      <c r="O470" s="4">
        <v>0</v>
      </c>
      <c r="P470" s="1" t="s">
        <v>7</v>
      </c>
      <c r="Q470" s="1" t="s">
        <v>31</v>
      </c>
      <c r="R470" s="2" t="s">
        <v>17</v>
      </c>
    </row>
    <row r="471" spans="1:18" x14ac:dyDescent="0.25">
      <c r="A471" s="5" t="s">
        <v>986</v>
      </c>
      <c r="B471" s="5" t="s">
        <v>987</v>
      </c>
      <c r="C471" s="5" t="s">
        <v>27</v>
      </c>
      <c r="D471" s="5" t="s">
        <v>3</v>
      </c>
      <c r="E471" s="5" t="s">
        <v>36</v>
      </c>
      <c r="F471" s="5" t="s">
        <v>13</v>
      </c>
      <c r="G471" s="5" t="s">
        <v>6</v>
      </c>
      <c r="H471" s="5">
        <v>31</v>
      </c>
      <c r="I471" s="6">
        <v>42656</v>
      </c>
      <c r="J471" s="7">
        <v>63744</v>
      </c>
      <c r="K471" s="7">
        <f t="shared" si="21"/>
        <v>252.47574140895199</v>
      </c>
      <c r="L471" s="7">
        <f t="shared" si="22"/>
        <v>1</v>
      </c>
      <c r="M471" s="7"/>
      <c r="N471" s="7">
        <f t="shared" si="23"/>
        <v>39.946595397108219</v>
      </c>
      <c r="O471" s="8">
        <v>0.08</v>
      </c>
      <c r="P471" s="5" t="s">
        <v>7</v>
      </c>
      <c r="Q471" s="5" t="s">
        <v>47</v>
      </c>
      <c r="R471" s="6" t="s">
        <v>17</v>
      </c>
    </row>
    <row r="472" spans="1:18" x14ac:dyDescent="0.25">
      <c r="A472" s="1" t="s">
        <v>328</v>
      </c>
      <c r="B472" s="1" t="s">
        <v>988</v>
      </c>
      <c r="C472" s="1" t="s">
        <v>96</v>
      </c>
      <c r="D472" s="1" t="s">
        <v>56</v>
      </c>
      <c r="E472" s="1" t="s">
        <v>12</v>
      </c>
      <c r="F472" s="1" t="s">
        <v>5</v>
      </c>
      <c r="G472" s="1" t="s">
        <v>14</v>
      </c>
      <c r="H472" s="1">
        <v>50</v>
      </c>
      <c r="I472" s="2">
        <v>37446</v>
      </c>
      <c r="J472" s="3">
        <v>92209</v>
      </c>
      <c r="K472" s="3">
        <f t="shared" si="21"/>
        <v>303.65934861288235</v>
      </c>
      <c r="L472" s="3">
        <f t="shared" si="22"/>
        <v>1</v>
      </c>
      <c r="M472" s="3"/>
      <c r="N472" s="3">
        <f t="shared" si="23"/>
        <v>45.177733309155514</v>
      </c>
      <c r="O472" s="4">
        <v>0</v>
      </c>
      <c r="P472" s="1" t="s">
        <v>15</v>
      </c>
      <c r="Q472" s="1" t="s">
        <v>61</v>
      </c>
      <c r="R472" s="2" t="s">
        <v>17</v>
      </c>
    </row>
    <row r="473" spans="1:18" x14ac:dyDescent="0.25">
      <c r="A473" s="5" t="s">
        <v>989</v>
      </c>
      <c r="B473" s="5" t="s">
        <v>990</v>
      </c>
      <c r="C473" s="5" t="s">
        <v>2</v>
      </c>
      <c r="D473" s="5" t="s">
        <v>35</v>
      </c>
      <c r="E473" s="5" t="s">
        <v>36</v>
      </c>
      <c r="F473" s="5" t="s">
        <v>13</v>
      </c>
      <c r="G473" s="5" t="s">
        <v>6</v>
      </c>
      <c r="H473" s="5">
        <v>51</v>
      </c>
      <c r="I473" s="6">
        <v>36770</v>
      </c>
      <c r="J473" s="7">
        <v>157487</v>
      </c>
      <c r="K473" s="7">
        <f t="shared" si="21"/>
        <v>396.84631786120934</v>
      </c>
      <c r="L473" s="7">
        <f t="shared" si="22"/>
        <v>1</v>
      </c>
      <c r="M473" s="7"/>
      <c r="N473" s="7">
        <f t="shared" si="23"/>
        <v>54.002629044382495</v>
      </c>
      <c r="O473" s="8">
        <v>0.12</v>
      </c>
      <c r="P473" s="5" t="s">
        <v>7</v>
      </c>
      <c r="Q473" s="5" t="s">
        <v>31</v>
      </c>
      <c r="R473" s="6" t="s">
        <v>17</v>
      </c>
    </row>
    <row r="474" spans="1:18" x14ac:dyDescent="0.25">
      <c r="A474" s="1" t="s">
        <v>991</v>
      </c>
      <c r="B474" s="1" t="s">
        <v>992</v>
      </c>
      <c r="C474" s="1" t="s">
        <v>30</v>
      </c>
      <c r="D474" s="1" t="s">
        <v>67</v>
      </c>
      <c r="E474" s="1" t="s">
        <v>4</v>
      </c>
      <c r="F474" s="1" t="s">
        <v>13</v>
      </c>
      <c r="G474" s="1" t="s">
        <v>72</v>
      </c>
      <c r="H474" s="1">
        <v>42</v>
      </c>
      <c r="I474" s="2">
        <v>42101</v>
      </c>
      <c r="J474" s="3">
        <v>99697</v>
      </c>
      <c r="K474" s="3">
        <f t="shared" si="21"/>
        <v>315.74831749353785</v>
      </c>
      <c r="L474" s="3">
        <f t="shared" si="22"/>
        <v>1</v>
      </c>
      <c r="M474" s="3"/>
      <c r="N474" s="3">
        <f t="shared" si="23"/>
        <v>46.368960860195351</v>
      </c>
      <c r="O474" s="4">
        <v>0</v>
      </c>
      <c r="P474" s="1" t="s">
        <v>80</v>
      </c>
      <c r="Q474" s="1" t="s">
        <v>86</v>
      </c>
      <c r="R474" s="2" t="s">
        <v>17</v>
      </c>
    </row>
    <row r="475" spans="1:18" x14ac:dyDescent="0.25">
      <c r="A475" s="5" t="s">
        <v>993</v>
      </c>
      <c r="B475" s="5" t="s">
        <v>994</v>
      </c>
      <c r="C475" s="5" t="s">
        <v>472</v>
      </c>
      <c r="D475" s="5" t="s">
        <v>3</v>
      </c>
      <c r="E475" s="5" t="s">
        <v>4</v>
      </c>
      <c r="F475" s="5" t="s">
        <v>13</v>
      </c>
      <c r="G475" s="5" t="s">
        <v>14</v>
      </c>
      <c r="H475" s="5">
        <v>45</v>
      </c>
      <c r="I475" s="6">
        <v>40235</v>
      </c>
      <c r="J475" s="7">
        <v>90770</v>
      </c>
      <c r="K475" s="7">
        <f t="shared" si="21"/>
        <v>301.2806001056158</v>
      </c>
      <c r="L475" s="7">
        <f t="shared" si="22"/>
        <v>1</v>
      </c>
      <c r="M475" s="7"/>
      <c r="N475" s="7">
        <f t="shared" si="23"/>
        <v>44.94148773709707</v>
      </c>
      <c r="O475" s="8">
        <v>0</v>
      </c>
      <c r="P475" s="5" t="s">
        <v>7</v>
      </c>
      <c r="Q475" s="5" t="s">
        <v>75</v>
      </c>
      <c r="R475" s="6" t="s">
        <v>17</v>
      </c>
    </row>
    <row r="476" spans="1:18" x14ac:dyDescent="0.25">
      <c r="A476" s="1" t="s">
        <v>995</v>
      </c>
      <c r="B476" s="1" t="s">
        <v>996</v>
      </c>
      <c r="C476" s="1" t="s">
        <v>42</v>
      </c>
      <c r="D476" s="1" t="s">
        <v>35</v>
      </c>
      <c r="E476" s="1" t="s">
        <v>22</v>
      </c>
      <c r="F476" s="1" t="s">
        <v>5</v>
      </c>
      <c r="G476" s="1" t="s">
        <v>14</v>
      </c>
      <c r="H476" s="1">
        <v>64</v>
      </c>
      <c r="I476" s="2">
        <v>38380</v>
      </c>
      <c r="J476" s="3">
        <v>55369</v>
      </c>
      <c r="K476" s="3">
        <f t="shared" si="21"/>
        <v>235.30618351416098</v>
      </c>
      <c r="L476" s="3">
        <f t="shared" si="22"/>
        <v>1</v>
      </c>
      <c r="M476" s="3"/>
      <c r="N476" s="3">
        <f t="shared" si="23"/>
        <v>38.114382961408751</v>
      </c>
      <c r="O476" s="4">
        <v>0</v>
      </c>
      <c r="P476" s="1" t="s">
        <v>7</v>
      </c>
      <c r="Q476" s="1" t="s">
        <v>31</v>
      </c>
      <c r="R476" s="2" t="s">
        <v>17</v>
      </c>
    </row>
    <row r="477" spans="1:18" x14ac:dyDescent="0.25">
      <c r="A477" s="5" t="s">
        <v>997</v>
      </c>
      <c r="B477" s="5" t="s">
        <v>998</v>
      </c>
      <c r="C477" s="5" t="s">
        <v>162</v>
      </c>
      <c r="D477" s="5" t="s">
        <v>56</v>
      </c>
      <c r="E477" s="5" t="s">
        <v>22</v>
      </c>
      <c r="F477" s="5" t="s">
        <v>5</v>
      </c>
      <c r="G477" s="5" t="s">
        <v>72</v>
      </c>
      <c r="H477" s="5">
        <v>59</v>
      </c>
      <c r="I477" s="6">
        <v>41898</v>
      </c>
      <c r="J477" s="7">
        <v>69578</v>
      </c>
      <c r="K477" s="7">
        <f t="shared" si="21"/>
        <v>263.77642047764618</v>
      </c>
      <c r="L477" s="7">
        <f t="shared" si="22"/>
        <v>1</v>
      </c>
      <c r="M477" s="7"/>
      <c r="N477" s="7">
        <f t="shared" si="23"/>
        <v>41.129867803921584</v>
      </c>
      <c r="O477" s="8">
        <v>0</v>
      </c>
      <c r="P477" s="5" t="s">
        <v>80</v>
      </c>
      <c r="Q477" s="5" t="s">
        <v>86</v>
      </c>
      <c r="R477" s="6" t="s">
        <v>17</v>
      </c>
    </row>
    <row r="478" spans="1:18" x14ac:dyDescent="0.25">
      <c r="A478" s="1" t="s">
        <v>999</v>
      </c>
      <c r="B478" s="1" t="s">
        <v>1000</v>
      </c>
      <c r="C478" s="1" t="s">
        <v>20</v>
      </c>
      <c r="D478" s="1" t="s">
        <v>46</v>
      </c>
      <c r="E478" s="1" t="s">
        <v>22</v>
      </c>
      <c r="F478" s="1" t="s">
        <v>13</v>
      </c>
      <c r="G478" s="1" t="s">
        <v>23</v>
      </c>
      <c r="H478" s="1">
        <v>41</v>
      </c>
      <c r="I478" s="2">
        <v>41429</v>
      </c>
      <c r="J478" s="3">
        <v>167526</v>
      </c>
      <c r="K478" s="3">
        <f t="shared" si="21"/>
        <v>409.29940141661581</v>
      </c>
      <c r="L478" s="3">
        <f t="shared" si="22"/>
        <v>1</v>
      </c>
      <c r="M478" s="3"/>
      <c r="N478" s="3">
        <f t="shared" si="23"/>
        <v>55.126540595875341</v>
      </c>
      <c r="O478" s="4">
        <v>0.26</v>
      </c>
      <c r="P478" s="1" t="s">
        <v>7</v>
      </c>
      <c r="Q478" s="1" t="s">
        <v>43</v>
      </c>
      <c r="R478" s="2" t="s">
        <v>17</v>
      </c>
    </row>
    <row r="479" spans="1:18" x14ac:dyDescent="0.25">
      <c r="A479" s="5" t="s">
        <v>1001</v>
      </c>
      <c r="B479" s="5" t="s">
        <v>1002</v>
      </c>
      <c r="C479" s="5" t="s">
        <v>162</v>
      </c>
      <c r="D479" s="5" t="s">
        <v>56</v>
      </c>
      <c r="E479" s="5" t="s">
        <v>22</v>
      </c>
      <c r="F479" s="5" t="s">
        <v>5</v>
      </c>
      <c r="G479" s="5" t="s">
        <v>72</v>
      </c>
      <c r="H479" s="5">
        <v>42</v>
      </c>
      <c r="I479" s="6">
        <v>44232</v>
      </c>
      <c r="J479" s="7">
        <v>65507</v>
      </c>
      <c r="K479" s="7">
        <f t="shared" si="21"/>
        <v>255.94335310767499</v>
      </c>
      <c r="L479" s="7">
        <f t="shared" si="22"/>
        <v>1</v>
      </c>
      <c r="M479" s="7"/>
      <c r="N479" s="7">
        <f t="shared" si="23"/>
        <v>40.311525826267442</v>
      </c>
      <c r="O479" s="8">
        <v>0</v>
      </c>
      <c r="P479" s="5" t="s">
        <v>80</v>
      </c>
      <c r="Q479" s="5" t="s">
        <v>81</v>
      </c>
      <c r="R479" s="6" t="s">
        <v>17</v>
      </c>
    </row>
    <row r="480" spans="1:18" x14ac:dyDescent="0.25">
      <c r="A480" s="1" t="s">
        <v>1003</v>
      </c>
      <c r="B480" s="1" t="s">
        <v>1004</v>
      </c>
      <c r="C480" s="1" t="s">
        <v>39</v>
      </c>
      <c r="D480" s="1" t="s">
        <v>21</v>
      </c>
      <c r="E480" s="1" t="s">
        <v>4</v>
      </c>
      <c r="F480" s="1" t="s">
        <v>13</v>
      </c>
      <c r="G480" s="1" t="s">
        <v>72</v>
      </c>
      <c r="H480" s="1">
        <v>54</v>
      </c>
      <c r="I480" s="2">
        <v>35913</v>
      </c>
      <c r="J480" s="3">
        <v>108268</v>
      </c>
      <c r="K480" s="3">
        <f t="shared" si="21"/>
        <v>329.04103087608996</v>
      </c>
      <c r="L480" s="3">
        <f t="shared" si="22"/>
        <v>1</v>
      </c>
      <c r="M480" s="3"/>
      <c r="N480" s="3">
        <f t="shared" si="23"/>
        <v>47.661390084300585</v>
      </c>
      <c r="O480" s="4">
        <v>0.09</v>
      </c>
      <c r="P480" s="1" t="s">
        <v>80</v>
      </c>
      <c r="Q480" s="1" t="s">
        <v>205</v>
      </c>
      <c r="R480" s="2">
        <v>38122</v>
      </c>
    </row>
    <row r="481" spans="1:18" x14ac:dyDescent="0.25">
      <c r="A481" s="5" t="s">
        <v>1005</v>
      </c>
      <c r="B481" s="5" t="s">
        <v>1006</v>
      </c>
      <c r="C481" s="5" t="s">
        <v>11</v>
      </c>
      <c r="D481" s="5" t="s">
        <v>3</v>
      </c>
      <c r="E481" s="5" t="s">
        <v>4</v>
      </c>
      <c r="F481" s="5" t="s">
        <v>13</v>
      </c>
      <c r="G481" s="5" t="s">
        <v>14</v>
      </c>
      <c r="H481" s="5">
        <v>37</v>
      </c>
      <c r="I481" s="6">
        <v>42405</v>
      </c>
      <c r="J481" s="7">
        <v>80055</v>
      </c>
      <c r="K481" s="7">
        <f t="shared" si="21"/>
        <v>282.93992295185211</v>
      </c>
      <c r="L481" s="7">
        <f t="shared" si="22"/>
        <v>1</v>
      </c>
      <c r="M481" s="7"/>
      <c r="N481" s="7">
        <f t="shared" si="23"/>
        <v>43.098566030926385</v>
      </c>
      <c r="O481" s="8">
        <v>0</v>
      </c>
      <c r="P481" s="5" t="s">
        <v>15</v>
      </c>
      <c r="Q481" s="5" t="s">
        <v>93</v>
      </c>
      <c r="R481" s="6" t="s">
        <v>17</v>
      </c>
    </row>
    <row r="482" spans="1:18" x14ac:dyDescent="0.25">
      <c r="A482" s="1" t="s">
        <v>1007</v>
      </c>
      <c r="B482" s="1" t="s">
        <v>1008</v>
      </c>
      <c r="C482" s="1" t="s">
        <v>30</v>
      </c>
      <c r="D482" s="1" t="s">
        <v>35</v>
      </c>
      <c r="E482" s="1" t="s">
        <v>4</v>
      </c>
      <c r="F482" s="1" t="s">
        <v>13</v>
      </c>
      <c r="G482" s="1" t="s">
        <v>72</v>
      </c>
      <c r="H482" s="1">
        <v>58</v>
      </c>
      <c r="I482" s="2">
        <v>39930</v>
      </c>
      <c r="J482" s="3">
        <v>76802</v>
      </c>
      <c r="K482" s="3">
        <f t="shared" si="21"/>
        <v>277.13173762671067</v>
      </c>
      <c r="L482" s="3">
        <f t="shared" si="22"/>
        <v>1</v>
      </c>
      <c r="M482" s="3"/>
      <c r="N482" s="3">
        <f t="shared" si="23"/>
        <v>42.506711742771408</v>
      </c>
      <c r="O482" s="4">
        <v>0</v>
      </c>
      <c r="P482" s="1" t="s">
        <v>80</v>
      </c>
      <c r="Q482" s="1" t="s">
        <v>81</v>
      </c>
      <c r="R482" s="2" t="s">
        <v>17</v>
      </c>
    </row>
    <row r="483" spans="1:18" x14ac:dyDescent="0.25">
      <c r="A483" s="5" t="s">
        <v>1009</v>
      </c>
      <c r="B483" s="5" t="s">
        <v>1010</v>
      </c>
      <c r="C483" s="5" t="s">
        <v>66</v>
      </c>
      <c r="D483" s="5" t="s">
        <v>35</v>
      </c>
      <c r="E483" s="5" t="s">
        <v>22</v>
      </c>
      <c r="F483" s="5" t="s">
        <v>13</v>
      </c>
      <c r="G483" s="5" t="s">
        <v>14</v>
      </c>
      <c r="H483" s="5">
        <v>47</v>
      </c>
      <c r="I483" s="6">
        <v>42696</v>
      </c>
      <c r="J483" s="7">
        <v>253249</v>
      </c>
      <c r="K483" s="7">
        <f t="shared" si="21"/>
        <v>503.2385120397683</v>
      </c>
      <c r="L483" s="7">
        <f t="shared" si="22"/>
        <v>1</v>
      </c>
      <c r="M483" s="7"/>
      <c r="N483" s="7">
        <f t="shared" si="23"/>
        <v>63.267777658334822</v>
      </c>
      <c r="O483" s="8">
        <v>0.31</v>
      </c>
      <c r="P483" s="5" t="s">
        <v>7</v>
      </c>
      <c r="Q483" s="5" t="s">
        <v>47</v>
      </c>
      <c r="R483" s="6" t="s">
        <v>17</v>
      </c>
    </row>
    <row r="484" spans="1:18" x14ac:dyDescent="0.25">
      <c r="A484" s="1" t="s">
        <v>141</v>
      </c>
      <c r="B484" s="1" t="s">
        <v>1011</v>
      </c>
      <c r="C484" s="1" t="s">
        <v>130</v>
      </c>
      <c r="D484" s="1" t="s">
        <v>52</v>
      </c>
      <c r="E484" s="1" t="s">
        <v>4</v>
      </c>
      <c r="F484" s="1" t="s">
        <v>5</v>
      </c>
      <c r="G484" s="1" t="s">
        <v>14</v>
      </c>
      <c r="H484" s="1">
        <v>60</v>
      </c>
      <c r="I484" s="2">
        <v>38667</v>
      </c>
      <c r="J484" s="3">
        <v>78388</v>
      </c>
      <c r="K484" s="3">
        <f t="shared" si="21"/>
        <v>279.97857060853784</v>
      </c>
      <c r="L484" s="3">
        <f t="shared" si="22"/>
        <v>1</v>
      </c>
      <c r="M484" s="3"/>
      <c r="N484" s="3">
        <f t="shared" si="23"/>
        <v>42.797315463263566</v>
      </c>
      <c r="O484" s="4">
        <v>0</v>
      </c>
      <c r="P484" s="1" t="s">
        <v>15</v>
      </c>
      <c r="Q484" s="1" t="s">
        <v>16</v>
      </c>
      <c r="R484" s="2" t="s">
        <v>17</v>
      </c>
    </row>
    <row r="485" spans="1:18" x14ac:dyDescent="0.25">
      <c r="A485" s="5" t="s">
        <v>527</v>
      </c>
      <c r="B485" s="5" t="s">
        <v>1012</v>
      </c>
      <c r="C485" s="5" t="s">
        <v>66</v>
      </c>
      <c r="D485" s="5" t="s">
        <v>3</v>
      </c>
      <c r="E485" s="5" t="s">
        <v>36</v>
      </c>
      <c r="F485" s="5" t="s">
        <v>13</v>
      </c>
      <c r="G485" s="5" t="s">
        <v>23</v>
      </c>
      <c r="H485" s="5">
        <v>38</v>
      </c>
      <c r="I485" s="6">
        <v>42543</v>
      </c>
      <c r="J485" s="7">
        <v>249870</v>
      </c>
      <c r="K485" s="7">
        <f t="shared" si="21"/>
        <v>499.8699830956046</v>
      </c>
      <c r="L485" s="7">
        <f t="shared" si="22"/>
        <v>1</v>
      </c>
      <c r="M485" s="7"/>
      <c r="N485" s="7">
        <f t="shared" si="23"/>
        <v>62.98513128574951</v>
      </c>
      <c r="O485" s="8">
        <v>0.34</v>
      </c>
      <c r="P485" s="5" t="s">
        <v>7</v>
      </c>
      <c r="Q485" s="5" t="s">
        <v>24</v>
      </c>
      <c r="R485" s="6" t="s">
        <v>17</v>
      </c>
    </row>
    <row r="486" spans="1:18" x14ac:dyDescent="0.25">
      <c r="A486" s="1" t="s">
        <v>729</v>
      </c>
      <c r="B486" s="1" t="s">
        <v>1013</v>
      </c>
      <c r="C486" s="1" t="s">
        <v>2</v>
      </c>
      <c r="D486" s="1" t="s">
        <v>67</v>
      </c>
      <c r="E486" s="1" t="s">
        <v>12</v>
      </c>
      <c r="F486" s="1" t="s">
        <v>13</v>
      </c>
      <c r="G486" s="1" t="s">
        <v>14</v>
      </c>
      <c r="H486" s="1">
        <v>63</v>
      </c>
      <c r="I486" s="2">
        <v>42064</v>
      </c>
      <c r="J486" s="3">
        <v>148321</v>
      </c>
      <c r="K486" s="3">
        <f t="shared" si="21"/>
        <v>385.12465514427925</v>
      </c>
      <c r="L486" s="3">
        <f t="shared" si="22"/>
        <v>1</v>
      </c>
      <c r="M486" s="3"/>
      <c r="N486" s="3">
        <f t="shared" si="23"/>
        <v>52.933939291509951</v>
      </c>
      <c r="O486" s="4">
        <v>0.15</v>
      </c>
      <c r="P486" s="1" t="s">
        <v>15</v>
      </c>
      <c r="Q486" s="1" t="s">
        <v>93</v>
      </c>
      <c r="R486" s="2" t="s">
        <v>17</v>
      </c>
    </row>
    <row r="487" spans="1:18" x14ac:dyDescent="0.25">
      <c r="A487" s="5" t="s">
        <v>1014</v>
      </c>
      <c r="B487" s="5" t="s">
        <v>1015</v>
      </c>
      <c r="C487" s="5" t="s">
        <v>449</v>
      </c>
      <c r="D487" s="5" t="s">
        <v>3</v>
      </c>
      <c r="E487" s="5" t="s">
        <v>36</v>
      </c>
      <c r="F487" s="5" t="s">
        <v>5</v>
      </c>
      <c r="G487" s="5" t="s">
        <v>14</v>
      </c>
      <c r="H487" s="5">
        <v>60</v>
      </c>
      <c r="I487" s="6">
        <v>38027</v>
      </c>
      <c r="J487" s="7">
        <v>90258</v>
      </c>
      <c r="K487" s="7">
        <f t="shared" si="21"/>
        <v>300.42969227424908</v>
      </c>
      <c r="L487" s="7">
        <f t="shared" si="22"/>
        <v>1</v>
      </c>
      <c r="M487" s="7"/>
      <c r="N487" s="7">
        <f t="shared" si="23"/>
        <v>44.856828923539297</v>
      </c>
      <c r="O487" s="8">
        <v>0</v>
      </c>
      <c r="P487" s="5" t="s">
        <v>15</v>
      </c>
      <c r="Q487" s="5" t="s">
        <v>16</v>
      </c>
      <c r="R487" s="6" t="s">
        <v>17</v>
      </c>
    </row>
    <row r="488" spans="1:18" x14ac:dyDescent="0.25">
      <c r="A488" s="1" t="s">
        <v>1016</v>
      </c>
      <c r="B488" s="1" t="s">
        <v>1017</v>
      </c>
      <c r="C488" s="1" t="s">
        <v>286</v>
      </c>
      <c r="D488" s="1" t="s">
        <v>3</v>
      </c>
      <c r="E488" s="1" t="s">
        <v>12</v>
      </c>
      <c r="F488" s="1" t="s">
        <v>5</v>
      </c>
      <c r="G488" s="1" t="s">
        <v>6</v>
      </c>
      <c r="H488" s="1">
        <v>42</v>
      </c>
      <c r="I488" s="2">
        <v>40593</v>
      </c>
      <c r="J488" s="3">
        <v>72486</v>
      </c>
      <c r="K488" s="3">
        <f t="shared" si="21"/>
        <v>269.23224175421484</v>
      </c>
      <c r="L488" s="3">
        <f t="shared" si="22"/>
        <v>1</v>
      </c>
      <c r="M488" s="3"/>
      <c r="N488" s="3">
        <f t="shared" si="23"/>
        <v>41.695070410833651</v>
      </c>
      <c r="O488" s="4">
        <v>0</v>
      </c>
      <c r="P488" s="1" t="s">
        <v>7</v>
      </c>
      <c r="Q488" s="1" t="s">
        <v>8</v>
      </c>
      <c r="R488" s="2" t="s">
        <v>17</v>
      </c>
    </row>
    <row r="489" spans="1:18" x14ac:dyDescent="0.25">
      <c r="A489" s="5" t="s">
        <v>1018</v>
      </c>
      <c r="B489" s="5" t="s">
        <v>1019</v>
      </c>
      <c r="C489" s="5" t="s">
        <v>30</v>
      </c>
      <c r="D489" s="5" t="s">
        <v>21</v>
      </c>
      <c r="E489" s="5" t="s">
        <v>36</v>
      </c>
      <c r="F489" s="5" t="s">
        <v>13</v>
      </c>
      <c r="G489" s="5" t="s">
        <v>72</v>
      </c>
      <c r="H489" s="5">
        <v>34</v>
      </c>
      <c r="I489" s="6">
        <v>41886</v>
      </c>
      <c r="J489" s="7">
        <v>95499</v>
      </c>
      <c r="K489" s="7">
        <f t="shared" si="21"/>
        <v>309.02912484100909</v>
      </c>
      <c r="L489" s="7">
        <f t="shared" si="22"/>
        <v>1</v>
      </c>
      <c r="M489" s="7"/>
      <c r="N489" s="7">
        <f t="shared" si="23"/>
        <v>45.708777703194301</v>
      </c>
      <c r="O489" s="8">
        <v>0</v>
      </c>
      <c r="P489" s="5" t="s">
        <v>80</v>
      </c>
      <c r="Q489" s="5" t="s">
        <v>205</v>
      </c>
      <c r="R489" s="6">
        <v>42958</v>
      </c>
    </row>
    <row r="490" spans="1:18" x14ac:dyDescent="0.25">
      <c r="A490" s="1" t="s">
        <v>1020</v>
      </c>
      <c r="B490" s="1" t="s">
        <v>1021</v>
      </c>
      <c r="C490" s="1" t="s">
        <v>30</v>
      </c>
      <c r="D490" s="1" t="s">
        <v>46</v>
      </c>
      <c r="E490" s="1" t="s">
        <v>4</v>
      </c>
      <c r="F490" s="1" t="s">
        <v>5</v>
      </c>
      <c r="G490" s="1" t="s">
        <v>72</v>
      </c>
      <c r="H490" s="1">
        <v>53</v>
      </c>
      <c r="I490" s="2">
        <v>38344</v>
      </c>
      <c r="J490" s="3">
        <v>90212</v>
      </c>
      <c r="K490" s="3">
        <f t="shared" si="21"/>
        <v>300.35312550396407</v>
      </c>
      <c r="L490" s="3">
        <f t="shared" si="22"/>
        <v>1</v>
      </c>
      <c r="M490" s="3"/>
      <c r="N490" s="3">
        <f t="shared" si="23"/>
        <v>44.849207199261791</v>
      </c>
      <c r="O490" s="4">
        <v>0</v>
      </c>
      <c r="P490" s="1" t="s">
        <v>80</v>
      </c>
      <c r="Q490" s="1" t="s">
        <v>205</v>
      </c>
      <c r="R490" s="2" t="s">
        <v>17</v>
      </c>
    </row>
    <row r="491" spans="1:18" x14ac:dyDescent="0.25">
      <c r="A491" s="5" t="s">
        <v>1022</v>
      </c>
      <c r="B491" s="5" t="s">
        <v>1023</v>
      </c>
      <c r="C491" s="5" t="s">
        <v>66</v>
      </c>
      <c r="D491" s="5" t="s">
        <v>67</v>
      </c>
      <c r="E491" s="5" t="s">
        <v>4</v>
      </c>
      <c r="F491" s="5" t="s">
        <v>13</v>
      </c>
      <c r="G491" s="5" t="s">
        <v>14</v>
      </c>
      <c r="H491" s="5">
        <v>39</v>
      </c>
      <c r="I491" s="6">
        <v>43804</v>
      </c>
      <c r="J491" s="7">
        <v>254057</v>
      </c>
      <c r="K491" s="7">
        <f t="shared" si="21"/>
        <v>504.04067296201407</v>
      </c>
      <c r="L491" s="7">
        <f t="shared" si="22"/>
        <v>1</v>
      </c>
      <c r="M491" s="7"/>
      <c r="N491" s="7">
        <f t="shared" si="23"/>
        <v>63.33499226187098</v>
      </c>
      <c r="O491" s="8">
        <v>0.39</v>
      </c>
      <c r="P491" s="5" t="s">
        <v>15</v>
      </c>
      <c r="Q491" s="5" t="s">
        <v>61</v>
      </c>
      <c r="R491" s="6" t="s">
        <v>17</v>
      </c>
    </row>
    <row r="492" spans="1:18" x14ac:dyDescent="0.25">
      <c r="A492" s="1" t="s">
        <v>1024</v>
      </c>
      <c r="B492" s="1" t="s">
        <v>1025</v>
      </c>
      <c r="C492" s="1" t="s">
        <v>171</v>
      </c>
      <c r="D492" s="1" t="s">
        <v>52</v>
      </c>
      <c r="E492" s="1" t="s">
        <v>12</v>
      </c>
      <c r="F492" s="1" t="s">
        <v>5</v>
      </c>
      <c r="G492" s="1" t="s">
        <v>72</v>
      </c>
      <c r="H492" s="1">
        <v>58</v>
      </c>
      <c r="I492" s="2">
        <v>40463</v>
      </c>
      <c r="J492" s="3">
        <v>43001</v>
      </c>
      <c r="K492" s="3">
        <f t="shared" si="21"/>
        <v>207.36682473336953</v>
      </c>
      <c r="L492" s="3">
        <f t="shared" si="22"/>
        <v>1</v>
      </c>
      <c r="M492" s="3"/>
      <c r="N492" s="3">
        <f t="shared" si="23"/>
        <v>35.034252183006977</v>
      </c>
      <c r="O492" s="4">
        <v>0</v>
      </c>
      <c r="P492" s="1" t="s">
        <v>7</v>
      </c>
      <c r="Q492" s="1" t="s">
        <v>47</v>
      </c>
      <c r="R492" s="2" t="s">
        <v>17</v>
      </c>
    </row>
    <row r="493" spans="1:18" x14ac:dyDescent="0.25">
      <c r="A493" s="5" t="s">
        <v>186</v>
      </c>
      <c r="B493" s="5" t="s">
        <v>1026</v>
      </c>
      <c r="C493" s="5" t="s">
        <v>27</v>
      </c>
      <c r="D493" s="5" t="s">
        <v>3</v>
      </c>
      <c r="E493" s="5" t="s">
        <v>12</v>
      </c>
      <c r="F493" s="5" t="s">
        <v>13</v>
      </c>
      <c r="G493" s="5" t="s">
        <v>72</v>
      </c>
      <c r="H493" s="5">
        <v>60</v>
      </c>
      <c r="I493" s="6">
        <v>36010</v>
      </c>
      <c r="J493" s="7">
        <v>85120</v>
      </c>
      <c r="K493" s="7">
        <f t="shared" si="21"/>
        <v>291.75332046096753</v>
      </c>
      <c r="L493" s="7">
        <f t="shared" si="22"/>
        <v>1</v>
      </c>
      <c r="M493" s="7"/>
      <c r="N493" s="7">
        <f t="shared" si="23"/>
        <v>43.988977955450665</v>
      </c>
      <c r="O493" s="8">
        <v>0.09</v>
      </c>
      <c r="P493" s="5" t="s">
        <v>7</v>
      </c>
      <c r="Q493" s="5" t="s">
        <v>8</v>
      </c>
      <c r="R493" s="6" t="s">
        <v>17</v>
      </c>
    </row>
    <row r="494" spans="1:18" x14ac:dyDescent="0.25">
      <c r="A494" s="1" t="s">
        <v>1027</v>
      </c>
      <c r="B494" s="1" t="s">
        <v>1028</v>
      </c>
      <c r="C494" s="1" t="s">
        <v>171</v>
      </c>
      <c r="D494" s="1" t="s">
        <v>52</v>
      </c>
      <c r="E494" s="1" t="s">
        <v>12</v>
      </c>
      <c r="F494" s="1" t="s">
        <v>13</v>
      </c>
      <c r="G494" s="1" t="s">
        <v>72</v>
      </c>
      <c r="H494" s="1">
        <v>34</v>
      </c>
      <c r="I494" s="2">
        <v>42219</v>
      </c>
      <c r="J494" s="3">
        <v>52200</v>
      </c>
      <c r="K494" s="3">
        <f t="shared" si="21"/>
        <v>228.47319317591726</v>
      </c>
      <c r="L494" s="3">
        <f t="shared" si="22"/>
        <v>1</v>
      </c>
      <c r="M494" s="3"/>
      <c r="N494" s="3">
        <f t="shared" si="23"/>
        <v>37.372903056440386</v>
      </c>
      <c r="O494" s="4">
        <v>0</v>
      </c>
      <c r="P494" s="1" t="s">
        <v>7</v>
      </c>
      <c r="Q494" s="1" t="s">
        <v>75</v>
      </c>
      <c r="R494" s="2" t="s">
        <v>17</v>
      </c>
    </row>
    <row r="495" spans="1:18" x14ac:dyDescent="0.25">
      <c r="A495" s="5" t="s">
        <v>1029</v>
      </c>
      <c r="B495" s="5" t="s">
        <v>1030</v>
      </c>
      <c r="C495" s="5" t="s">
        <v>2</v>
      </c>
      <c r="D495" s="5" t="s">
        <v>52</v>
      </c>
      <c r="E495" s="5" t="s">
        <v>36</v>
      </c>
      <c r="F495" s="5" t="s">
        <v>5</v>
      </c>
      <c r="G495" s="5" t="s">
        <v>23</v>
      </c>
      <c r="H495" s="5">
        <v>60</v>
      </c>
      <c r="I495" s="6">
        <v>39739</v>
      </c>
      <c r="J495" s="7">
        <v>150855</v>
      </c>
      <c r="K495" s="7">
        <f t="shared" si="21"/>
        <v>388.40056642595152</v>
      </c>
      <c r="L495" s="7">
        <f t="shared" si="22"/>
        <v>1</v>
      </c>
      <c r="M495" s="7"/>
      <c r="N495" s="7">
        <f t="shared" si="23"/>
        <v>53.233689818430591</v>
      </c>
      <c r="O495" s="8">
        <v>0.11</v>
      </c>
      <c r="P495" s="5" t="s">
        <v>7</v>
      </c>
      <c r="Q495" s="5" t="s">
        <v>31</v>
      </c>
      <c r="R495" s="6" t="s">
        <v>17</v>
      </c>
    </row>
    <row r="496" spans="1:18" x14ac:dyDescent="0.25">
      <c r="A496" s="1" t="s">
        <v>1031</v>
      </c>
      <c r="B496" s="1" t="s">
        <v>1032</v>
      </c>
      <c r="C496" s="1" t="s">
        <v>118</v>
      </c>
      <c r="D496" s="1" t="s">
        <v>3</v>
      </c>
      <c r="E496" s="1" t="s">
        <v>12</v>
      </c>
      <c r="F496" s="1" t="s">
        <v>5</v>
      </c>
      <c r="G496" s="1" t="s">
        <v>72</v>
      </c>
      <c r="H496" s="1">
        <v>53</v>
      </c>
      <c r="I496" s="2">
        <v>38188</v>
      </c>
      <c r="J496" s="3">
        <v>65702</v>
      </c>
      <c r="K496" s="3">
        <f t="shared" si="21"/>
        <v>256.32401370140877</v>
      </c>
      <c r="L496" s="3">
        <f t="shared" si="22"/>
        <v>1</v>
      </c>
      <c r="M496" s="3"/>
      <c r="N496" s="3">
        <f t="shared" si="23"/>
        <v>40.351485731323685</v>
      </c>
      <c r="O496" s="4">
        <v>0</v>
      </c>
      <c r="P496" s="1" t="s">
        <v>7</v>
      </c>
      <c r="Q496" s="1" t="s">
        <v>75</v>
      </c>
      <c r="R496" s="2" t="s">
        <v>17</v>
      </c>
    </row>
    <row r="497" spans="1:18" x14ac:dyDescent="0.25">
      <c r="A497" s="5" t="s">
        <v>1033</v>
      </c>
      <c r="B497" s="5" t="s">
        <v>1034</v>
      </c>
      <c r="C497" s="5" t="s">
        <v>20</v>
      </c>
      <c r="D497" s="5" t="s">
        <v>21</v>
      </c>
      <c r="E497" s="5" t="s">
        <v>36</v>
      </c>
      <c r="F497" s="5" t="s">
        <v>13</v>
      </c>
      <c r="G497" s="5" t="s">
        <v>14</v>
      </c>
      <c r="H497" s="5">
        <v>58</v>
      </c>
      <c r="I497" s="6">
        <v>39367</v>
      </c>
      <c r="J497" s="7">
        <v>162038</v>
      </c>
      <c r="K497" s="7">
        <f t="shared" si="21"/>
        <v>402.53943906156576</v>
      </c>
      <c r="L497" s="7">
        <f t="shared" si="22"/>
        <v>1</v>
      </c>
      <c r="M497" s="7"/>
      <c r="N497" s="7">
        <f t="shared" si="23"/>
        <v>54.517879833372483</v>
      </c>
      <c r="O497" s="8">
        <v>0.24</v>
      </c>
      <c r="P497" s="5" t="s">
        <v>15</v>
      </c>
      <c r="Q497" s="5" t="s">
        <v>16</v>
      </c>
      <c r="R497" s="6" t="s">
        <v>17</v>
      </c>
    </row>
    <row r="498" spans="1:18" x14ac:dyDescent="0.25">
      <c r="A498" s="1" t="s">
        <v>1035</v>
      </c>
      <c r="B498" s="1" t="s">
        <v>1036</v>
      </c>
      <c r="C498" s="1" t="s">
        <v>2</v>
      </c>
      <c r="D498" s="1" t="s">
        <v>67</v>
      </c>
      <c r="E498" s="1" t="s">
        <v>4</v>
      </c>
      <c r="F498" s="1" t="s">
        <v>5</v>
      </c>
      <c r="G498" s="1" t="s">
        <v>14</v>
      </c>
      <c r="H498" s="1">
        <v>25</v>
      </c>
      <c r="I498" s="2">
        <v>43930</v>
      </c>
      <c r="J498" s="3">
        <v>157057</v>
      </c>
      <c r="K498" s="3">
        <f t="shared" si="21"/>
        <v>396.30417610719167</v>
      </c>
      <c r="L498" s="3">
        <f t="shared" si="22"/>
        <v>1</v>
      </c>
      <c r="M498" s="3"/>
      <c r="N498" s="3">
        <f t="shared" si="23"/>
        <v>53.953434937763369</v>
      </c>
      <c r="O498" s="4">
        <v>0.1</v>
      </c>
      <c r="P498" s="1" t="s">
        <v>7</v>
      </c>
      <c r="Q498" s="1" t="s">
        <v>75</v>
      </c>
      <c r="R498" s="2" t="s">
        <v>17</v>
      </c>
    </row>
    <row r="499" spans="1:18" x14ac:dyDescent="0.25">
      <c r="A499" s="5" t="s">
        <v>1037</v>
      </c>
      <c r="B499" s="5" t="s">
        <v>1038</v>
      </c>
      <c r="C499" s="5" t="s">
        <v>39</v>
      </c>
      <c r="D499" s="5" t="s">
        <v>3</v>
      </c>
      <c r="E499" s="5" t="s">
        <v>4</v>
      </c>
      <c r="F499" s="5" t="s">
        <v>13</v>
      </c>
      <c r="G499" s="5" t="s">
        <v>23</v>
      </c>
      <c r="H499" s="5">
        <v>46</v>
      </c>
      <c r="I499" s="6">
        <v>44419</v>
      </c>
      <c r="J499" s="7">
        <v>127559</v>
      </c>
      <c r="K499" s="7">
        <f t="shared" si="21"/>
        <v>357.15402839671287</v>
      </c>
      <c r="L499" s="7">
        <f t="shared" si="22"/>
        <v>1</v>
      </c>
      <c r="M499" s="7"/>
      <c r="N499" s="7">
        <f t="shared" si="23"/>
        <v>50.338897776213983</v>
      </c>
      <c r="O499" s="8">
        <v>0.1</v>
      </c>
      <c r="P499" s="5" t="s">
        <v>7</v>
      </c>
      <c r="Q499" s="5" t="s">
        <v>47</v>
      </c>
      <c r="R499" s="6" t="s">
        <v>17</v>
      </c>
    </row>
    <row r="500" spans="1:18" x14ac:dyDescent="0.25">
      <c r="A500" s="1" t="s">
        <v>1039</v>
      </c>
      <c r="B500" s="1" t="s">
        <v>1040</v>
      </c>
      <c r="C500" s="1" t="s">
        <v>162</v>
      </c>
      <c r="D500" s="1" t="s">
        <v>56</v>
      </c>
      <c r="E500" s="1" t="s">
        <v>36</v>
      </c>
      <c r="F500" s="1" t="s">
        <v>5</v>
      </c>
      <c r="G500" s="1" t="s">
        <v>23</v>
      </c>
      <c r="H500" s="1">
        <v>39</v>
      </c>
      <c r="I500" s="2">
        <v>43536</v>
      </c>
      <c r="J500" s="3">
        <v>62644</v>
      </c>
      <c r="K500" s="3">
        <f t="shared" si="21"/>
        <v>250.28783430282823</v>
      </c>
      <c r="L500" s="3">
        <f t="shared" si="22"/>
        <v>1</v>
      </c>
      <c r="M500" s="3"/>
      <c r="N500" s="3">
        <f t="shared" si="23"/>
        <v>39.71548102213707</v>
      </c>
      <c r="O500" s="4">
        <v>0</v>
      </c>
      <c r="P500" s="1" t="s">
        <v>7</v>
      </c>
      <c r="Q500" s="1" t="s">
        <v>8</v>
      </c>
      <c r="R500" s="2" t="s">
        <v>17</v>
      </c>
    </row>
    <row r="501" spans="1:18" x14ac:dyDescent="0.25">
      <c r="A501" s="5" t="s">
        <v>1041</v>
      </c>
      <c r="B501" s="5" t="s">
        <v>1042</v>
      </c>
      <c r="C501" s="5" t="s">
        <v>235</v>
      </c>
      <c r="D501" s="5" t="s">
        <v>3</v>
      </c>
      <c r="E501" s="5" t="s">
        <v>12</v>
      </c>
      <c r="F501" s="5" t="s">
        <v>13</v>
      </c>
      <c r="G501" s="5" t="s">
        <v>14</v>
      </c>
      <c r="H501" s="5">
        <v>50</v>
      </c>
      <c r="I501" s="6">
        <v>36956</v>
      </c>
      <c r="J501" s="7">
        <v>73907</v>
      </c>
      <c r="K501" s="7">
        <f t="shared" si="21"/>
        <v>271.85841903461443</v>
      </c>
      <c r="L501" s="7">
        <f t="shared" si="22"/>
        <v>1</v>
      </c>
      <c r="M501" s="7"/>
      <c r="N501" s="7">
        <f t="shared" si="23"/>
        <v>41.965769539461576</v>
      </c>
      <c r="O501" s="8">
        <v>0</v>
      </c>
      <c r="P501" s="5" t="s">
        <v>15</v>
      </c>
      <c r="Q501" s="5" t="s">
        <v>61</v>
      </c>
      <c r="R501" s="6" t="s">
        <v>17</v>
      </c>
    </row>
    <row r="502" spans="1:18" x14ac:dyDescent="0.25">
      <c r="A502" s="1" t="s">
        <v>1043</v>
      </c>
      <c r="B502" s="1" t="s">
        <v>1044</v>
      </c>
      <c r="C502" s="1" t="s">
        <v>30</v>
      </c>
      <c r="D502" s="1" t="s">
        <v>46</v>
      </c>
      <c r="E502" s="1" t="s">
        <v>12</v>
      </c>
      <c r="F502" s="1" t="s">
        <v>5</v>
      </c>
      <c r="G502" s="1" t="s">
        <v>23</v>
      </c>
      <c r="H502" s="1">
        <v>56</v>
      </c>
      <c r="I502" s="2">
        <v>43169</v>
      </c>
      <c r="J502" s="3">
        <v>90040</v>
      </c>
      <c r="K502" s="3">
        <f t="shared" si="21"/>
        <v>300.06665926090488</v>
      </c>
      <c r="L502" s="3">
        <f t="shared" si="22"/>
        <v>1</v>
      </c>
      <c r="M502" s="3"/>
      <c r="N502" s="3">
        <f t="shared" si="23"/>
        <v>44.820685600384429</v>
      </c>
      <c r="O502" s="4">
        <v>0</v>
      </c>
      <c r="P502" s="1" t="s">
        <v>7</v>
      </c>
      <c r="Q502" s="1" t="s">
        <v>24</v>
      </c>
      <c r="R502" s="2" t="s">
        <v>17</v>
      </c>
    </row>
    <row r="503" spans="1:18" x14ac:dyDescent="0.25">
      <c r="A503" s="5" t="s">
        <v>1045</v>
      </c>
      <c r="B503" s="5" t="s">
        <v>1046</v>
      </c>
      <c r="C503" s="5" t="s">
        <v>264</v>
      </c>
      <c r="D503" s="5" t="s">
        <v>56</v>
      </c>
      <c r="E503" s="5" t="s">
        <v>12</v>
      </c>
      <c r="F503" s="5" t="s">
        <v>5</v>
      </c>
      <c r="G503" s="5" t="s">
        <v>72</v>
      </c>
      <c r="H503" s="5">
        <v>30</v>
      </c>
      <c r="I503" s="6">
        <v>42516</v>
      </c>
      <c r="J503" s="7">
        <v>91134</v>
      </c>
      <c r="K503" s="7">
        <f t="shared" si="21"/>
        <v>301.88408371426277</v>
      </c>
      <c r="L503" s="7">
        <f t="shared" si="22"/>
        <v>1</v>
      </c>
      <c r="M503" s="7"/>
      <c r="N503" s="7">
        <f t="shared" si="23"/>
        <v>45.00148143271111</v>
      </c>
      <c r="O503" s="8">
        <v>0</v>
      </c>
      <c r="P503" s="5" t="s">
        <v>80</v>
      </c>
      <c r="Q503" s="5" t="s">
        <v>205</v>
      </c>
      <c r="R503" s="6" t="s">
        <v>17</v>
      </c>
    </row>
    <row r="504" spans="1:18" x14ac:dyDescent="0.25">
      <c r="A504" s="1" t="s">
        <v>1047</v>
      </c>
      <c r="B504" s="1" t="s">
        <v>1048</v>
      </c>
      <c r="C504" s="1" t="s">
        <v>66</v>
      </c>
      <c r="D504" s="1" t="s">
        <v>52</v>
      </c>
      <c r="E504" s="1" t="s">
        <v>22</v>
      </c>
      <c r="F504" s="1" t="s">
        <v>5</v>
      </c>
      <c r="G504" s="1" t="s">
        <v>14</v>
      </c>
      <c r="H504" s="1">
        <v>45</v>
      </c>
      <c r="I504" s="2">
        <v>44461</v>
      </c>
      <c r="J504" s="3">
        <v>201396</v>
      </c>
      <c r="K504" s="3">
        <f t="shared" si="21"/>
        <v>448.77165685903117</v>
      </c>
      <c r="L504" s="3">
        <f t="shared" si="22"/>
        <v>1</v>
      </c>
      <c r="M504" s="3"/>
      <c r="N504" s="3">
        <f t="shared" si="23"/>
        <v>58.616103702018158</v>
      </c>
      <c r="O504" s="4">
        <v>0.32</v>
      </c>
      <c r="P504" s="1" t="s">
        <v>7</v>
      </c>
      <c r="Q504" s="1" t="s">
        <v>43</v>
      </c>
      <c r="R504" s="2" t="s">
        <v>17</v>
      </c>
    </row>
    <row r="505" spans="1:18" x14ac:dyDescent="0.25">
      <c r="A505" s="5" t="s">
        <v>1049</v>
      </c>
      <c r="B505" s="5" t="s">
        <v>1050</v>
      </c>
      <c r="C505" s="5" t="s">
        <v>42</v>
      </c>
      <c r="D505" s="5" t="s">
        <v>46</v>
      </c>
      <c r="E505" s="5" t="s">
        <v>36</v>
      </c>
      <c r="F505" s="5" t="s">
        <v>5</v>
      </c>
      <c r="G505" s="5" t="s">
        <v>14</v>
      </c>
      <c r="H505" s="5">
        <v>55</v>
      </c>
      <c r="I505" s="6">
        <v>40899</v>
      </c>
      <c r="J505" s="7">
        <v>54733</v>
      </c>
      <c r="K505" s="7">
        <f t="shared" si="21"/>
        <v>233.95084953895764</v>
      </c>
      <c r="L505" s="7">
        <f t="shared" si="22"/>
        <v>1</v>
      </c>
      <c r="M505" s="7"/>
      <c r="N505" s="7">
        <f t="shared" si="23"/>
        <v>37.967886072119519</v>
      </c>
      <c r="O505" s="8">
        <v>0</v>
      </c>
      <c r="P505" s="5" t="s">
        <v>15</v>
      </c>
      <c r="Q505" s="5" t="s">
        <v>16</v>
      </c>
      <c r="R505" s="6" t="s">
        <v>17</v>
      </c>
    </row>
    <row r="506" spans="1:18" x14ac:dyDescent="0.25">
      <c r="A506" s="1" t="s">
        <v>1051</v>
      </c>
      <c r="B506" s="1" t="s">
        <v>1052</v>
      </c>
      <c r="C506" s="1" t="s">
        <v>286</v>
      </c>
      <c r="D506" s="1" t="s">
        <v>3</v>
      </c>
      <c r="E506" s="1" t="s">
        <v>36</v>
      </c>
      <c r="F506" s="1" t="s">
        <v>13</v>
      </c>
      <c r="G506" s="1" t="s">
        <v>6</v>
      </c>
      <c r="H506" s="1">
        <v>28</v>
      </c>
      <c r="I506" s="2">
        <v>43633</v>
      </c>
      <c r="J506" s="3">
        <v>65341</v>
      </c>
      <c r="K506" s="3">
        <f t="shared" si="21"/>
        <v>255.61885689440049</v>
      </c>
      <c r="L506" s="3">
        <f t="shared" si="22"/>
        <v>1</v>
      </c>
      <c r="M506" s="3"/>
      <c r="N506" s="3">
        <f t="shared" si="23"/>
        <v>40.277446141630179</v>
      </c>
      <c r="O506" s="4">
        <v>0</v>
      </c>
      <c r="P506" s="1" t="s">
        <v>7</v>
      </c>
      <c r="Q506" s="1" t="s">
        <v>43</v>
      </c>
      <c r="R506" s="2">
        <v>44662</v>
      </c>
    </row>
    <row r="507" spans="1:18" x14ac:dyDescent="0.25">
      <c r="A507" s="5" t="s">
        <v>1053</v>
      </c>
      <c r="B507" s="5" t="s">
        <v>1054</v>
      </c>
      <c r="C507" s="5" t="s">
        <v>2</v>
      </c>
      <c r="D507" s="5" t="s">
        <v>21</v>
      </c>
      <c r="E507" s="5" t="s">
        <v>36</v>
      </c>
      <c r="F507" s="5" t="s">
        <v>5</v>
      </c>
      <c r="G507" s="5" t="s">
        <v>6</v>
      </c>
      <c r="H507" s="5">
        <v>59</v>
      </c>
      <c r="I507" s="6">
        <v>43400</v>
      </c>
      <c r="J507" s="7">
        <v>139208</v>
      </c>
      <c r="K507" s="7">
        <f t="shared" si="21"/>
        <v>373.10588309486627</v>
      </c>
      <c r="L507" s="7">
        <f t="shared" si="22"/>
        <v>1</v>
      </c>
      <c r="M507" s="7"/>
      <c r="N507" s="7">
        <f t="shared" si="23"/>
        <v>51.826840192098544</v>
      </c>
      <c r="O507" s="8">
        <v>0.11</v>
      </c>
      <c r="P507" s="5" t="s">
        <v>7</v>
      </c>
      <c r="Q507" s="5" t="s">
        <v>47</v>
      </c>
      <c r="R507" s="6" t="s">
        <v>17</v>
      </c>
    </row>
    <row r="508" spans="1:18" x14ac:dyDescent="0.25">
      <c r="A508" s="1" t="s">
        <v>1055</v>
      </c>
      <c r="B508" s="1" t="s">
        <v>1056</v>
      </c>
      <c r="C508" s="1" t="s">
        <v>30</v>
      </c>
      <c r="D508" s="1" t="s">
        <v>35</v>
      </c>
      <c r="E508" s="1" t="s">
        <v>22</v>
      </c>
      <c r="F508" s="1" t="s">
        <v>13</v>
      </c>
      <c r="G508" s="1" t="s">
        <v>14</v>
      </c>
      <c r="H508" s="1">
        <v>63</v>
      </c>
      <c r="I508" s="2">
        <v>43171</v>
      </c>
      <c r="J508" s="3">
        <v>73200</v>
      </c>
      <c r="K508" s="3">
        <f t="shared" si="21"/>
        <v>270.55498516937365</v>
      </c>
      <c r="L508" s="3">
        <f t="shared" si="22"/>
        <v>1</v>
      </c>
      <c r="M508" s="3"/>
      <c r="N508" s="3">
        <f t="shared" si="23"/>
        <v>41.831524641867333</v>
      </c>
      <c r="O508" s="4">
        <v>0</v>
      </c>
      <c r="P508" s="1" t="s">
        <v>15</v>
      </c>
      <c r="Q508" s="1" t="s">
        <v>61</v>
      </c>
      <c r="R508" s="2" t="s">
        <v>17</v>
      </c>
    </row>
    <row r="509" spans="1:18" x14ac:dyDescent="0.25">
      <c r="A509" s="5" t="s">
        <v>1057</v>
      </c>
      <c r="B509" s="5" t="s">
        <v>1058</v>
      </c>
      <c r="C509" s="5" t="s">
        <v>39</v>
      </c>
      <c r="D509" s="5" t="s">
        <v>46</v>
      </c>
      <c r="E509" s="5" t="s">
        <v>22</v>
      </c>
      <c r="F509" s="5" t="s">
        <v>5</v>
      </c>
      <c r="G509" s="5" t="s">
        <v>72</v>
      </c>
      <c r="H509" s="5">
        <v>46</v>
      </c>
      <c r="I509" s="6">
        <v>40292</v>
      </c>
      <c r="J509" s="7">
        <v>102636</v>
      </c>
      <c r="K509" s="7">
        <f t="shared" si="21"/>
        <v>320.36853778109986</v>
      </c>
      <c r="L509" s="7">
        <f t="shared" si="22"/>
        <v>1</v>
      </c>
      <c r="M509" s="7"/>
      <c r="N509" s="7">
        <f t="shared" si="23"/>
        <v>46.820197287105785</v>
      </c>
      <c r="O509" s="8">
        <v>0.06</v>
      </c>
      <c r="P509" s="5" t="s">
        <v>7</v>
      </c>
      <c r="Q509" s="5" t="s">
        <v>8</v>
      </c>
      <c r="R509" s="6" t="s">
        <v>17</v>
      </c>
    </row>
    <row r="510" spans="1:18" x14ac:dyDescent="0.25">
      <c r="A510" s="1" t="s">
        <v>1059</v>
      </c>
      <c r="B510" s="1" t="s">
        <v>1060</v>
      </c>
      <c r="C510" s="1" t="s">
        <v>281</v>
      </c>
      <c r="D510" s="1" t="s">
        <v>35</v>
      </c>
      <c r="E510" s="1" t="s">
        <v>22</v>
      </c>
      <c r="F510" s="1" t="s">
        <v>5</v>
      </c>
      <c r="G510" s="1" t="s">
        <v>72</v>
      </c>
      <c r="H510" s="1">
        <v>26</v>
      </c>
      <c r="I510" s="2">
        <v>44236</v>
      </c>
      <c r="J510" s="3">
        <v>87427</v>
      </c>
      <c r="K510" s="3">
        <f t="shared" si="21"/>
        <v>295.68057088689477</v>
      </c>
      <c r="L510" s="3">
        <f t="shared" si="22"/>
        <v>1</v>
      </c>
      <c r="M510" s="3"/>
      <c r="N510" s="3">
        <f t="shared" si="23"/>
        <v>44.382850558409402</v>
      </c>
      <c r="O510" s="4">
        <v>0</v>
      </c>
      <c r="P510" s="1" t="s">
        <v>80</v>
      </c>
      <c r="Q510" s="1" t="s">
        <v>205</v>
      </c>
      <c r="R510" s="2" t="s">
        <v>17</v>
      </c>
    </row>
    <row r="511" spans="1:18" x14ac:dyDescent="0.25">
      <c r="A511" s="5" t="s">
        <v>1061</v>
      </c>
      <c r="B511" s="5" t="s">
        <v>1062</v>
      </c>
      <c r="C511" s="5" t="s">
        <v>106</v>
      </c>
      <c r="D511" s="5" t="s">
        <v>3</v>
      </c>
      <c r="E511" s="5" t="s">
        <v>4</v>
      </c>
      <c r="F511" s="5" t="s">
        <v>13</v>
      </c>
      <c r="G511" s="5" t="s">
        <v>23</v>
      </c>
      <c r="H511" s="5">
        <v>45</v>
      </c>
      <c r="I511" s="6">
        <v>43248</v>
      </c>
      <c r="J511" s="7">
        <v>49219</v>
      </c>
      <c r="K511" s="7">
        <f t="shared" si="21"/>
        <v>221.85355530168994</v>
      </c>
      <c r="L511" s="7">
        <f t="shared" si="22"/>
        <v>1</v>
      </c>
      <c r="M511" s="7"/>
      <c r="N511" s="7">
        <f t="shared" si="23"/>
        <v>36.647492270409991</v>
      </c>
      <c r="O511" s="8">
        <v>0</v>
      </c>
      <c r="P511" s="5" t="s">
        <v>7</v>
      </c>
      <c r="Q511" s="5" t="s">
        <v>75</v>
      </c>
      <c r="R511" s="6" t="s">
        <v>17</v>
      </c>
    </row>
    <row r="512" spans="1:18" x14ac:dyDescent="0.25">
      <c r="A512" s="1" t="s">
        <v>1063</v>
      </c>
      <c r="B512" s="1" t="s">
        <v>611</v>
      </c>
      <c r="C512" s="1" t="s">
        <v>39</v>
      </c>
      <c r="D512" s="1" t="s">
        <v>21</v>
      </c>
      <c r="E512" s="1" t="s">
        <v>12</v>
      </c>
      <c r="F512" s="1" t="s">
        <v>13</v>
      </c>
      <c r="G512" s="1" t="s">
        <v>14</v>
      </c>
      <c r="H512" s="1">
        <v>50</v>
      </c>
      <c r="I512" s="2">
        <v>43239</v>
      </c>
      <c r="J512" s="3">
        <v>106437</v>
      </c>
      <c r="K512" s="3">
        <f t="shared" si="21"/>
        <v>326.24683906514713</v>
      </c>
      <c r="L512" s="3">
        <f t="shared" si="22"/>
        <v>1</v>
      </c>
      <c r="M512" s="3"/>
      <c r="N512" s="3">
        <f t="shared" si="23"/>
        <v>47.391182108739578</v>
      </c>
      <c r="O512" s="4">
        <v>7.0000000000000007E-2</v>
      </c>
      <c r="P512" s="1" t="s">
        <v>15</v>
      </c>
      <c r="Q512" s="1" t="s">
        <v>16</v>
      </c>
      <c r="R512" s="2" t="s">
        <v>17</v>
      </c>
    </row>
    <row r="513" spans="1:18" x14ac:dyDescent="0.25">
      <c r="A513" s="5" t="s">
        <v>1064</v>
      </c>
      <c r="B513" s="5" t="s">
        <v>1065</v>
      </c>
      <c r="C513" s="5" t="s">
        <v>111</v>
      </c>
      <c r="D513" s="5" t="s">
        <v>21</v>
      </c>
      <c r="E513" s="5" t="s">
        <v>12</v>
      </c>
      <c r="F513" s="5" t="s">
        <v>13</v>
      </c>
      <c r="G513" s="5" t="s">
        <v>72</v>
      </c>
      <c r="H513" s="5">
        <v>46</v>
      </c>
      <c r="I513" s="6">
        <v>42129</v>
      </c>
      <c r="J513" s="7">
        <v>64364</v>
      </c>
      <c r="K513" s="7">
        <f t="shared" si="21"/>
        <v>253.70061095708854</v>
      </c>
      <c r="L513" s="7">
        <f t="shared" si="22"/>
        <v>1</v>
      </c>
      <c r="M513" s="7"/>
      <c r="N513" s="7">
        <f t="shared" si="23"/>
        <v>40.075690018521875</v>
      </c>
      <c r="O513" s="8">
        <v>0</v>
      </c>
      <c r="P513" s="5" t="s">
        <v>80</v>
      </c>
      <c r="Q513" s="5" t="s">
        <v>205</v>
      </c>
      <c r="R513" s="6" t="s">
        <v>17</v>
      </c>
    </row>
    <row r="514" spans="1:18" x14ac:dyDescent="0.25">
      <c r="A514" s="1" t="s">
        <v>1066</v>
      </c>
      <c r="B514" s="1" t="s">
        <v>1067</v>
      </c>
      <c r="C514" s="1" t="s">
        <v>20</v>
      </c>
      <c r="D514" s="1" t="s">
        <v>52</v>
      </c>
      <c r="E514" s="1" t="s">
        <v>12</v>
      </c>
      <c r="F514" s="1" t="s">
        <v>13</v>
      </c>
      <c r="G514" s="1" t="s">
        <v>23</v>
      </c>
      <c r="H514" s="1">
        <v>50</v>
      </c>
      <c r="I514" s="2">
        <v>44486</v>
      </c>
      <c r="J514" s="3">
        <v>172180</v>
      </c>
      <c r="K514" s="3">
        <f t="shared" ref="K514:K577" si="24">SQRT(J:J)</f>
        <v>414.94577959053879</v>
      </c>
      <c r="L514" s="3">
        <f t="shared" ref="L514:L577" si="25">NORMSDIST(J:J)</f>
        <v>1</v>
      </c>
      <c r="M514" s="3"/>
      <c r="N514" s="3">
        <f t="shared" ref="N514:N577" si="26">POWER(J:J,1/3)</f>
        <v>55.632370777675256</v>
      </c>
      <c r="O514" s="4">
        <v>0.3</v>
      </c>
      <c r="P514" s="1" t="s">
        <v>7</v>
      </c>
      <c r="Q514" s="1" t="s">
        <v>75</v>
      </c>
      <c r="R514" s="2" t="s">
        <v>17</v>
      </c>
    </row>
    <row r="515" spans="1:18" x14ac:dyDescent="0.25">
      <c r="A515" s="5" t="s">
        <v>1068</v>
      </c>
      <c r="B515" s="5" t="s">
        <v>1069</v>
      </c>
      <c r="C515" s="5" t="s">
        <v>30</v>
      </c>
      <c r="D515" s="5" t="s">
        <v>35</v>
      </c>
      <c r="E515" s="5" t="s">
        <v>12</v>
      </c>
      <c r="F515" s="5" t="s">
        <v>5</v>
      </c>
      <c r="G515" s="5" t="s">
        <v>72</v>
      </c>
      <c r="H515" s="5">
        <v>33</v>
      </c>
      <c r="I515" s="6">
        <v>41043</v>
      </c>
      <c r="J515" s="7">
        <v>88343</v>
      </c>
      <c r="K515" s="7">
        <f t="shared" si="24"/>
        <v>297.22550361636195</v>
      </c>
      <c r="L515" s="7">
        <f t="shared" si="25"/>
        <v>1</v>
      </c>
      <c r="M515" s="7"/>
      <c r="N515" s="7">
        <f t="shared" si="26"/>
        <v>44.537316676295433</v>
      </c>
      <c r="O515" s="8">
        <v>0</v>
      </c>
      <c r="P515" s="5" t="s">
        <v>80</v>
      </c>
      <c r="Q515" s="5" t="s">
        <v>86</v>
      </c>
      <c r="R515" s="6" t="s">
        <v>17</v>
      </c>
    </row>
    <row r="516" spans="1:18" x14ac:dyDescent="0.25">
      <c r="A516" s="1" t="s">
        <v>1070</v>
      </c>
      <c r="B516" s="1" t="s">
        <v>1071</v>
      </c>
      <c r="C516" s="1" t="s">
        <v>359</v>
      </c>
      <c r="D516" s="1" t="s">
        <v>3</v>
      </c>
      <c r="E516" s="1" t="s">
        <v>22</v>
      </c>
      <c r="F516" s="1" t="s">
        <v>13</v>
      </c>
      <c r="G516" s="1" t="s">
        <v>72</v>
      </c>
      <c r="H516" s="1">
        <v>57</v>
      </c>
      <c r="I516" s="2">
        <v>41830</v>
      </c>
      <c r="J516" s="3">
        <v>66649</v>
      </c>
      <c r="K516" s="3">
        <f t="shared" si="24"/>
        <v>258.16467612746715</v>
      </c>
      <c r="L516" s="3">
        <f t="shared" si="25"/>
        <v>1</v>
      </c>
      <c r="M516" s="3"/>
      <c r="N516" s="3">
        <f t="shared" si="26"/>
        <v>40.544431246213762</v>
      </c>
      <c r="O516" s="4">
        <v>0</v>
      </c>
      <c r="P516" s="1" t="s">
        <v>80</v>
      </c>
      <c r="Q516" s="1" t="s">
        <v>86</v>
      </c>
      <c r="R516" s="2" t="s">
        <v>17</v>
      </c>
    </row>
    <row r="517" spans="1:18" x14ac:dyDescent="0.25">
      <c r="A517" s="5" t="s">
        <v>145</v>
      </c>
      <c r="B517" s="5" t="s">
        <v>1072</v>
      </c>
      <c r="C517" s="5" t="s">
        <v>39</v>
      </c>
      <c r="D517" s="5" t="s">
        <v>21</v>
      </c>
      <c r="E517" s="5" t="s">
        <v>36</v>
      </c>
      <c r="F517" s="5" t="s">
        <v>5</v>
      </c>
      <c r="G517" s="5" t="s">
        <v>23</v>
      </c>
      <c r="H517" s="5">
        <v>48</v>
      </c>
      <c r="I517" s="6">
        <v>36272</v>
      </c>
      <c r="J517" s="7">
        <v>102847</v>
      </c>
      <c r="K517" s="7">
        <f t="shared" si="24"/>
        <v>320.69767694824355</v>
      </c>
      <c r="L517" s="7">
        <f t="shared" si="25"/>
        <v>1</v>
      </c>
      <c r="M517" s="7"/>
      <c r="N517" s="7">
        <f t="shared" si="26"/>
        <v>46.852259784761117</v>
      </c>
      <c r="O517" s="8">
        <v>0.05</v>
      </c>
      <c r="P517" s="5" t="s">
        <v>7</v>
      </c>
      <c r="Q517" s="5" t="s">
        <v>24</v>
      </c>
      <c r="R517" s="6" t="s">
        <v>17</v>
      </c>
    </row>
    <row r="518" spans="1:18" x14ac:dyDescent="0.25">
      <c r="A518" s="1" t="s">
        <v>1073</v>
      </c>
      <c r="B518" s="1" t="s">
        <v>1074</v>
      </c>
      <c r="C518" s="1" t="s">
        <v>2</v>
      </c>
      <c r="D518" s="1" t="s">
        <v>21</v>
      </c>
      <c r="E518" s="1" t="s">
        <v>12</v>
      </c>
      <c r="F518" s="1" t="s">
        <v>13</v>
      </c>
      <c r="G518" s="1" t="s">
        <v>72</v>
      </c>
      <c r="H518" s="1">
        <v>46</v>
      </c>
      <c r="I518" s="2">
        <v>40378</v>
      </c>
      <c r="J518" s="3">
        <v>134881</v>
      </c>
      <c r="K518" s="3">
        <f t="shared" si="24"/>
        <v>367.26148722674424</v>
      </c>
      <c r="L518" s="3">
        <f t="shared" si="25"/>
        <v>1</v>
      </c>
      <c r="M518" s="3"/>
      <c r="N518" s="3">
        <f t="shared" si="26"/>
        <v>51.284200847930563</v>
      </c>
      <c r="O518" s="4">
        <v>0.15</v>
      </c>
      <c r="P518" s="1" t="s">
        <v>80</v>
      </c>
      <c r="Q518" s="1" t="s">
        <v>81</v>
      </c>
      <c r="R518" s="2" t="s">
        <v>17</v>
      </c>
    </row>
    <row r="519" spans="1:18" x14ac:dyDescent="0.25">
      <c r="A519" s="5" t="s">
        <v>1075</v>
      </c>
      <c r="B519" s="5" t="s">
        <v>1076</v>
      </c>
      <c r="C519" s="5" t="s">
        <v>111</v>
      </c>
      <c r="D519" s="5" t="s">
        <v>67</v>
      </c>
      <c r="E519" s="5" t="s">
        <v>12</v>
      </c>
      <c r="F519" s="5" t="s">
        <v>13</v>
      </c>
      <c r="G519" s="5" t="s">
        <v>14</v>
      </c>
      <c r="H519" s="5">
        <v>52</v>
      </c>
      <c r="I519" s="6">
        <v>36303</v>
      </c>
      <c r="J519" s="7">
        <v>68807</v>
      </c>
      <c r="K519" s="7">
        <f t="shared" si="24"/>
        <v>262.31088425759231</v>
      </c>
      <c r="L519" s="7">
        <f t="shared" si="25"/>
        <v>1</v>
      </c>
      <c r="M519" s="7"/>
      <c r="N519" s="7">
        <f t="shared" si="26"/>
        <v>40.977381932898034</v>
      </c>
      <c r="O519" s="8">
        <v>0</v>
      </c>
      <c r="P519" s="5" t="s">
        <v>15</v>
      </c>
      <c r="Q519" s="5" t="s">
        <v>121</v>
      </c>
      <c r="R519" s="6">
        <v>42338</v>
      </c>
    </row>
    <row r="520" spans="1:18" x14ac:dyDescent="0.25">
      <c r="A520" s="1" t="s">
        <v>1077</v>
      </c>
      <c r="B520" s="1" t="s">
        <v>1078</v>
      </c>
      <c r="C520" s="1" t="s">
        <v>66</v>
      </c>
      <c r="D520" s="1" t="s">
        <v>3</v>
      </c>
      <c r="E520" s="1" t="s">
        <v>12</v>
      </c>
      <c r="F520" s="1" t="s">
        <v>13</v>
      </c>
      <c r="G520" s="1" t="s">
        <v>23</v>
      </c>
      <c r="H520" s="1">
        <v>56</v>
      </c>
      <c r="I520" s="2">
        <v>38866</v>
      </c>
      <c r="J520" s="3">
        <v>228822</v>
      </c>
      <c r="K520" s="3">
        <f t="shared" si="24"/>
        <v>478.35342582655346</v>
      </c>
      <c r="L520" s="3">
        <f t="shared" si="25"/>
        <v>1</v>
      </c>
      <c r="M520" s="3"/>
      <c r="N520" s="3">
        <f t="shared" si="26"/>
        <v>61.164475944904659</v>
      </c>
      <c r="O520" s="4">
        <v>0.36</v>
      </c>
      <c r="P520" s="1" t="s">
        <v>7</v>
      </c>
      <c r="Q520" s="1" t="s">
        <v>43</v>
      </c>
      <c r="R520" s="2" t="s">
        <v>17</v>
      </c>
    </row>
    <row r="521" spans="1:18" x14ac:dyDescent="0.25">
      <c r="A521" s="5" t="s">
        <v>1079</v>
      </c>
      <c r="B521" s="5" t="s">
        <v>1080</v>
      </c>
      <c r="C521" s="5" t="s">
        <v>42</v>
      </c>
      <c r="D521" s="5" t="s">
        <v>67</v>
      </c>
      <c r="E521" s="5" t="s">
        <v>12</v>
      </c>
      <c r="F521" s="5" t="s">
        <v>13</v>
      </c>
      <c r="G521" s="5" t="s">
        <v>23</v>
      </c>
      <c r="H521" s="5">
        <v>28</v>
      </c>
      <c r="I521" s="6">
        <v>44395</v>
      </c>
      <c r="J521" s="7">
        <v>43391</v>
      </c>
      <c r="K521" s="7">
        <f t="shared" si="24"/>
        <v>208.30506474879579</v>
      </c>
      <c r="L521" s="7">
        <f t="shared" si="25"/>
        <v>1</v>
      </c>
      <c r="M521" s="7"/>
      <c r="N521" s="7">
        <f t="shared" si="26"/>
        <v>35.139848629328654</v>
      </c>
      <c r="O521" s="8">
        <v>0</v>
      </c>
      <c r="P521" s="5" t="s">
        <v>7</v>
      </c>
      <c r="Q521" s="5" t="s">
        <v>75</v>
      </c>
      <c r="R521" s="6" t="s">
        <v>17</v>
      </c>
    </row>
    <row r="522" spans="1:18" x14ac:dyDescent="0.25">
      <c r="A522" s="1" t="s">
        <v>1081</v>
      </c>
      <c r="B522" s="1" t="s">
        <v>1082</v>
      </c>
      <c r="C522" s="1" t="s">
        <v>96</v>
      </c>
      <c r="D522" s="1" t="s">
        <v>56</v>
      </c>
      <c r="E522" s="1" t="s">
        <v>22</v>
      </c>
      <c r="F522" s="1" t="s">
        <v>13</v>
      </c>
      <c r="G522" s="1" t="s">
        <v>14</v>
      </c>
      <c r="H522" s="1">
        <v>29</v>
      </c>
      <c r="I522" s="2">
        <v>44515</v>
      </c>
      <c r="J522" s="3">
        <v>91782</v>
      </c>
      <c r="K522" s="3">
        <f t="shared" si="24"/>
        <v>302.95544226833096</v>
      </c>
      <c r="L522" s="3">
        <f t="shared" si="25"/>
        <v>1</v>
      </c>
      <c r="M522" s="3"/>
      <c r="N522" s="3">
        <f t="shared" si="26"/>
        <v>45.107889272644137</v>
      </c>
      <c r="O522" s="4">
        <v>0</v>
      </c>
      <c r="P522" s="1" t="s">
        <v>15</v>
      </c>
      <c r="Q522" s="1" t="s">
        <v>16</v>
      </c>
      <c r="R522" s="2" t="s">
        <v>17</v>
      </c>
    </row>
    <row r="523" spans="1:18" x14ac:dyDescent="0.25">
      <c r="A523" s="5" t="s">
        <v>1083</v>
      </c>
      <c r="B523" s="5" t="s">
        <v>1084</v>
      </c>
      <c r="C523" s="5" t="s">
        <v>66</v>
      </c>
      <c r="D523" s="5" t="s">
        <v>67</v>
      </c>
      <c r="E523" s="5" t="s">
        <v>36</v>
      </c>
      <c r="F523" s="5" t="s">
        <v>5</v>
      </c>
      <c r="G523" s="5" t="s">
        <v>14</v>
      </c>
      <c r="H523" s="5">
        <v>45</v>
      </c>
      <c r="I523" s="6">
        <v>42428</v>
      </c>
      <c r="J523" s="7">
        <v>211637</v>
      </c>
      <c r="K523" s="7">
        <f t="shared" si="24"/>
        <v>460.04021563337267</v>
      </c>
      <c r="L523" s="7">
        <f t="shared" si="25"/>
        <v>1</v>
      </c>
      <c r="M523" s="7"/>
      <c r="N523" s="7">
        <f t="shared" si="26"/>
        <v>59.593267560776447</v>
      </c>
      <c r="O523" s="8">
        <v>0.31</v>
      </c>
      <c r="P523" s="5" t="s">
        <v>7</v>
      </c>
      <c r="Q523" s="5" t="s">
        <v>24</v>
      </c>
      <c r="R523" s="6" t="s">
        <v>17</v>
      </c>
    </row>
    <row r="524" spans="1:18" x14ac:dyDescent="0.25">
      <c r="A524" s="1" t="s">
        <v>197</v>
      </c>
      <c r="B524" s="1" t="s">
        <v>1085</v>
      </c>
      <c r="C524" s="1" t="s">
        <v>27</v>
      </c>
      <c r="D524" s="1" t="s">
        <v>3</v>
      </c>
      <c r="E524" s="1" t="s">
        <v>12</v>
      </c>
      <c r="F524" s="1" t="s">
        <v>13</v>
      </c>
      <c r="G524" s="1" t="s">
        <v>23</v>
      </c>
      <c r="H524" s="1">
        <v>28</v>
      </c>
      <c r="I524" s="2">
        <v>44051</v>
      </c>
      <c r="J524" s="3">
        <v>73255</v>
      </c>
      <c r="K524" s="3">
        <f t="shared" si="24"/>
        <v>270.65660900853686</v>
      </c>
      <c r="L524" s="3">
        <f t="shared" si="25"/>
        <v>1</v>
      </c>
      <c r="M524" s="3"/>
      <c r="N524" s="3">
        <f t="shared" si="26"/>
        <v>41.841998949083006</v>
      </c>
      <c r="O524" s="4">
        <v>0.09</v>
      </c>
      <c r="P524" s="1" t="s">
        <v>7</v>
      </c>
      <c r="Q524" s="1" t="s">
        <v>31</v>
      </c>
      <c r="R524" s="2" t="s">
        <v>17</v>
      </c>
    </row>
    <row r="525" spans="1:18" x14ac:dyDescent="0.25">
      <c r="A525" s="5" t="s">
        <v>1086</v>
      </c>
      <c r="B525" s="5" t="s">
        <v>1087</v>
      </c>
      <c r="C525" s="5" t="s">
        <v>39</v>
      </c>
      <c r="D525" s="5" t="s">
        <v>35</v>
      </c>
      <c r="E525" s="5" t="s">
        <v>36</v>
      </c>
      <c r="F525" s="5" t="s">
        <v>13</v>
      </c>
      <c r="G525" s="5" t="s">
        <v>23</v>
      </c>
      <c r="H525" s="5">
        <v>28</v>
      </c>
      <c r="I525" s="6">
        <v>44204</v>
      </c>
      <c r="J525" s="7">
        <v>108826</v>
      </c>
      <c r="K525" s="7">
        <f t="shared" si="24"/>
        <v>329.887859734183</v>
      </c>
      <c r="L525" s="7">
        <f t="shared" si="25"/>
        <v>1</v>
      </c>
      <c r="M525" s="7"/>
      <c r="N525" s="7">
        <f t="shared" si="26"/>
        <v>47.743130139289647</v>
      </c>
      <c r="O525" s="8">
        <v>0.1</v>
      </c>
      <c r="P525" s="5" t="s">
        <v>7</v>
      </c>
      <c r="Q525" s="5" t="s">
        <v>43</v>
      </c>
      <c r="R525" s="6" t="s">
        <v>17</v>
      </c>
    </row>
    <row r="526" spans="1:18" x14ac:dyDescent="0.25">
      <c r="A526" s="1" t="s">
        <v>1088</v>
      </c>
      <c r="B526" s="1" t="s">
        <v>1089</v>
      </c>
      <c r="C526" s="1" t="s">
        <v>359</v>
      </c>
      <c r="D526" s="1" t="s">
        <v>3</v>
      </c>
      <c r="E526" s="1" t="s">
        <v>22</v>
      </c>
      <c r="F526" s="1" t="s">
        <v>13</v>
      </c>
      <c r="G526" s="1" t="s">
        <v>23</v>
      </c>
      <c r="H526" s="1">
        <v>34</v>
      </c>
      <c r="I526" s="2">
        <v>42514</v>
      </c>
      <c r="J526" s="3">
        <v>94352</v>
      </c>
      <c r="K526" s="3">
        <f t="shared" si="24"/>
        <v>307.16770663596782</v>
      </c>
      <c r="L526" s="3">
        <f t="shared" si="25"/>
        <v>1</v>
      </c>
      <c r="M526" s="3"/>
      <c r="N526" s="3">
        <f t="shared" si="26"/>
        <v>45.525043573504782</v>
      </c>
      <c r="O526" s="4">
        <v>0</v>
      </c>
      <c r="P526" s="1" t="s">
        <v>7</v>
      </c>
      <c r="Q526" s="1" t="s">
        <v>43</v>
      </c>
      <c r="R526" s="2" t="s">
        <v>17</v>
      </c>
    </row>
    <row r="527" spans="1:18" x14ac:dyDescent="0.25">
      <c r="A527" s="5" t="s">
        <v>1090</v>
      </c>
      <c r="B527" s="5" t="s">
        <v>1091</v>
      </c>
      <c r="C527" s="5" t="s">
        <v>429</v>
      </c>
      <c r="D527" s="5" t="s">
        <v>3</v>
      </c>
      <c r="E527" s="5" t="s">
        <v>4</v>
      </c>
      <c r="F527" s="5" t="s">
        <v>5</v>
      </c>
      <c r="G527" s="5" t="s">
        <v>72</v>
      </c>
      <c r="H527" s="5">
        <v>55</v>
      </c>
      <c r="I527" s="6">
        <v>34576</v>
      </c>
      <c r="J527" s="7">
        <v>73955</v>
      </c>
      <c r="K527" s="7">
        <f t="shared" si="24"/>
        <v>271.94668595149307</v>
      </c>
      <c r="L527" s="7">
        <f t="shared" si="25"/>
        <v>1</v>
      </c>
      <c r="M527" s="7"/>
      <c r="N527" s="7">
        <f t="shared" si="26"/>
        <v>41.974852671011952</v>
      </c>
      <c r="O527" s="8">
        <v>0</v>
      </c>
      <c r="P527" s="5" t="s">
        <v>7</v>
      </c>
      <c r="Q527" s="5" t="s">
        <v>31</v>
      </c>
      <c r="R527" s="6" t="s">
        <v>17</v>
      </c>
    </row>
    <row r="528" spans="1:18" x14ac:dyDescent="0.25">
      <c r="A528" s="1" t="s">
        <v>1092</v>
      </c>
      <c r="B528" s="1" t="s">
        <v>1093</v>
      </c>
      <c r="C528" s="1" t="s">
        <v>39</v>
      </c>
      <c r="D528" s="1" t="s">
        <v>52</v>
      </c>
      <c r="E528" s="1" t="s">
        <v>12</v>
      </c>
      <c r="F528" s="1" t="s">
        <v>13</v>
      </c>
      <c r="G528" s="1" t="s">
        <v>72</v>
      </c>
      <c r="H528" s="1">
        <v>34</v>
      </c>
      <c r="I528" s="2">
        <v>41499</v>
      </c>
      <c r="J528" s="3">
        <v>113909</v>
      </c>
      <c r="K528" s="3">
        <f t="shared" si="24"/>
        <v>337.50407404948464</v>
      </c>
      <c r="L528" s="3">
        <f t="shared" si="25"/>
        <v>1</v>
      </c>
      <c r="M528" s="3"/>
      <c r="N528" s="3">
        <f t="shared" si="26"/>
        <v>48.475170625978699</v>
      </c>
      <c r="O528" s="4">
        <v>0.06</v>
      </c>
      <c r="P528" s="1" t="s">
        <v>80</v>
      </c>
      <c r="Q528" s="1" t="s">
        <v>86</v>
      </c>
      <c r="R528" s="2" t="s">
        <v>17</v>
      </c>
    </row>
    <row r="529" spans="1:18" x14ac:dyDescent="0.25">
      <c r="A529" s="5" t="s">
        <v>1094</v>
      </c>
      <c r="B529" s="5" t="s">
        <v>1095</v>
      </c>
      <c r="C529" s="5" t="s">
        <v>472</v>
      </c>
      <c r="D529" s="5" t="s">
        <v>3</v>
      </c>
      <c r="E529" s="5" t="s">
        <v>12</v>
      </c>
      <c r="F529" s="5" t="s">
        <v>13</v>
      </c>
      <c r="G529" s="5" t="s">
        <v>14</v>
      </c>
      <c r="H529" s="5">
        <v>27</v>
      </c>
      <c r="I529" s="6">
        <v>44189</v>
      </c>
      <c r="J529" s="7">
        <v>92321</v>
      </c>
      <c r="K529" s="7">
        <f t="shared" si="24"/>
        <v>303.84370982463992</v>
      </c>
      <c r="L529" s="7">
        <f t="shared" si="25"/>
        <v>1</v>
      </c>
      <c r="M529" s="7"/>
      <c r="N529" s="7">
        <f t="shared" si="26"/>
        <v>45.196017348206858</v>
      </c>
      <c r="O529" s="8">
        <v>0</v>
      </c>
      <c r="P529" s="5" t="s">
        <v>7</v>
      </c>
      <c r="Q529" s="5" t="s">
        <v>24</v>
      </c>
      <c r="R529" s="6" t="s">
        <v>17</v>
      </c>
    </row>
    <row r="530" spans="1:18" x14ac:dyDescent="0.25">
      <c r="A530" s="1" t="s">
        <v>1033</v>
      </c>
      <c r="B530" s="1" t="s">
        <v>1096</v>
      </c>
      <c r="C530" s="1" t="s">
        <v>27</v>
      </c>
      <c r="D530" s="1" t="s">
        <v>3</v>
      </c>
      <c r="E530" s="1" t="s">
        <v>4</v>
      </c>
      <c r="F530" s="1" t="s">
        <v>13</v>
      </c>
      <c r="G530" s="1" t="s">
        <v>23</v>
      </c>
      <c r="H530" s="1">
        <v>52</v>
      </c>
      <c r="I530" s="2">
        <v>41417</v>
      </c>
      <c r="J530" s="3">
        <v>99557</v>
      </c>
      <c r="K530" s="3">
        <f t="shared" si="24"/>
        <v>315.52654404978352</v>
      </c>
      <c r="L530" s="3">
        <f t="shared" si="25"/>
        <v>1</v>
      </c>
      <c r="M530" s="3"/>
      <c r="N530" s="3">
        <f t="shared" si="26"/>
        <v>46.34724607927884</v>
      </c>
      <c r="O530" s="4">
        <v>0.09</v>
      </c>
      <c r="P530" s="1" t="s">
        <v>7</v>
      </c>
      <c r="Q530" s="1" t="s">
        <v>8</v>
      </c>
      <c r="R530" s="2" t="s">
        <v>17</v>
      </c>
    </row>
    <row r="531" spans="1:18" x14ac:dyDescent="0.25">
      <c r="A531" s="5" t="s">
        <v>1097</v>
      </c>
      <c r="B531" s="5" t="s">
        <v>1098</v>
      </c>
      <c r="C531" s="5" t="s">
        <v>165</v>
      </c>
      <c r="D531" s="5" t="s">
        <v>56</v>
      </c>
      <c r="E531" s="5" t="s">
        <v>22</v>
      </c>
      <c r="F531" s="5" t="s">
        <v>5</v>
      </c>
      <c r="G531" s="5" t="s">
        <v>23</v>
      </c>
      <c r="H531" s="5">
        <v>28</v>
      </c>
      <c r="I531" s="6">
        <v>43418</v>
      </c>
      <c r="J531" s="7">
        <v>115854</v>
      </c>
      <c r="K531" s="7">
        <f t="shared" si="24"/>
        <v>340.37332445419395</v>
      </c>
      <c r="L531" s="7">
        <f t="shared" si="25"/>
        <v>1</v>
      </c>
      <c r="M531" s="7"/>
      <c r="N531" s="7">
        <f t="shared" si="26"/>
        <v>48.749520047871762</v>
      </c>
      <c r="O531" s="8">
        <v>0</v>
      </c>
      <c r="P531" s="5" t="s">
        <v>7</v>
      </c>
      <c r="Q531" s="5" t="s">
        <v>31</v>
      </c>
      <c r="R531" s="6" t="s">
        <v>17</v>
      </c>
    </row>
    <row r="532" spans="1:18" x14ac:dyDescent="0.25">
      <c r="A532" s="1" t="s">
        <v>1099</v>
      </c>
      <c r="B532" s="1" t="s">
        <v>1100</v>
      </c>
      <c r="C532" s="1" t="s">
        <v>429</v>
      </c>
      <c r="D532" s="1" t="s">
        <v>3</v>
      </c>
      <c r="E532" s="1" t="s">
        <v>12</v>
      </c>
      <c r="F532" s="1" t="s">
        <v>5</v>
      </c>
      <c r="G532" s="1" t="s">
        <v>72</v>
      </c>
      <c r="H532" s="1">
        <v>44</v>
      </c>
      <c r="I532" s="2">
        <v>40603</v>
      </c>
      <c r="J532" s="3">
        <v>82462</v>
      </c>
      <c r="K532" s="3">
        <f t="shared" si="24"/>
        <v>287.16197519866728</v>
      </c>
      <c r="L532" s="3">
        <f t="shared" si="25"/>
        <v>1</v>
      </c>
      <c r="M532" s="3"/>
      <c r="N532" s="3">
        <f t="shared" si="26"/>
        <v>43.526253584302601</v>
      </c>
      <c r="O532" s="4">
        <v>0</v>
      </c>
      <c r="P532" s="1" t="s">
        <v>7</v>
      </c>
      <c r="Q532" s="1" t="s">
        <v>47</v>
      </c>
      <c r="R532" s="2" t="s">
        <v>17</v>
      </c>
    </row>
    <row r="533" spans="1:18" x14ac:dyDescent="0.25">
      <c r="A533" s="5" t="s">
        <v>1101</v>
      </c>
      <c r="B533" s="5" t="s">
        <v>1102</v>
      </c>
      <c r="C533" s="5" t="s">
        <v>66</v>
      </c>
      <c r="D533" s="5" t="s">
        <v>3</v>
      </c>
      <c r="E533" s="5" t="s">
        <v>4</v>
      </c>
      <c r="F533" s="5" t="s">
        <v>5</v>
      </c>
      <c r="G533" s="5" t="s">
        <v>23</v>
      </c>
      <c r="H533" s="5">
        <v>53</v>
      </c>
      <c r="I533" s="6">
        <v>40856</v>
      </c>
      <c r="J533" s="7">
        <v>198473</v>
      </c>
      <c r="K533" s="7">
        <f t="shared" si="24"/>
        <v>445.50308640906184</v>
      </c>
      <c r="L533" s="7">
        <f t="shared" si="25"/>
        <v>1</v>
      </c>
      <c r="M533" s="7"/>
      <c r="N533" s="7">
        <f t="shared" si="26"/>
        <v>58.331141867785483</v>
      </c>
      <c r="O533" s="8">
        <v>0.32</v>
      </c>
      <c r="P533" s="5" t="s">
        <v>7</v>
      </c>
      <c r="Q533" s="5" t="s">
        <v>43</v>
      </c>
      <c r="R533" s="6" t="s">
        <v>17</v>
      </c>
    </row>
    <row r="534" spans="1:18" x14ac:dyDescent="0.25">
      <c r="A534" s="1" t="s">
        <v>1103</v>
      </c>
      <c r="B534" s="1" t="s">
        <v>1104</v>
      </c>
      <c r="C534" s="1" t="s">
        <v>2</v>
      </c>
      <c r="D534" s="1" t="s">
        <v>21</v>
      </c>
      <c r="E534" s="1" t="s">
        <v>36</v>
      </c>
      <c r="F534" s="1" t="s">
        <v>5</v>
      </c>
      <c r="G534" s="1" t="s">
        <v>14</v>
      </c>
      <c r="H534" s="1">
        <v>43</v>
      </c>
      <c r="I534" s="2">
        <v>39005</v>
      </c>
      <c r="J534" s="3">
        <v>153492</v>
      </c>
      <c r="K534" s="3">
        <f t="shared" si="24"/>
        <v>391.78055081895019</v>
      </c>
      <c r="L534" s="3">
        <f t="shared" si="25"/>
        <v>1</v>
      </c>
      <c r="M534" s="3"/>
      <c r="N534" s="3">
        <f t="shared" si="26"/>
        <v>53.542081195765803</v>
      </c>
      <c r="O534" s="4">
        <v>0.11</v>
      </c>
      <c r="P534" s="1" t="s">
        <v>7</v>
      </c>
      <c r="Q534" s="1" t="s">
        <v>24</v>
      </c>
      <c r="R534" s="2" t="s">
        <v>17</v>
      </c>
    </row>
    <row r="535" spans="1:18" x14ac:dyDescent="0.25">
      <c r="A535" s="5" t="s">
        <v>1105</v>
      </c>
      <c r="B535" s="5" t="s">
        <v>1106</v>
      </c>
      <c r="C535" s="5" t="s">
        <v>66</v>
      </c>
      <c r="D535" s="5" t="s">
        <v>52</v>
      </c>
      <c r="E535" s="5" t="s">
        <v>36</v>
      </c>
      <c r="F535" s="5" t="s">
        <v>5</v>
      </c>
      <c r="G535" s="5" t="s">
        <v>6</v>
      </c>
      <c r="H535" s="5">
        <v>28</v>
      </c>
      <c r="I535" s="6">
        <v>43121</v>
      </c>
      <c r="J535" s="7">
        <v>208210</v>
      </c>
      <c r="K535" s="7">
        <f t="shared" si="24"/>
        <v>456.3003396886748</v>
      </c>
      <c r="L535" s="7">
        <f t="shared" si="25"/>
        <v>1</v>
      </c>
      <c r="M535" s="7"/>
      <c r="N535" s="7">
        <f t="shared" si="26"/>
        <v>59.269854538756618</v>
      </c>
      <c r="O535" s="8">
        <v>0.3</v>
      </c>
      <c r="P535" s="5" t="s">
        <v>7</v>
      </c>
      <c r="Q535" s="5" t="s">
        <v>8</v>
      </c>
      <c r="R535" s="6" t="s">
        <v>17</v>
      </c>
    </row>
    <row r="536" spans="1:18" x14ac:dyDescent="0.25">
      <c r="A536" s="1" t="s">
        <v>1107</v>
      </c>
      <c r="B536" s="1" t="s">
        <v>1108</v>
      </c>
      <c r="C536" s="1" t="s">
        <v>30</v>
      </c>
      <c r="D536" s="1" t="s">
        <v>67</v>
      </c>
      <c r="E536" s="1" t="s">
        <v>36</v>
      </c>
      <c r="F536" s="1" t="s">
        <v>13</v>
      </c>
      <c r="G536" s="1" t="s">
        <v>23</v>
      </c>
      <c r="H536" s="1">
        <v>33</v>
      </c>
      <c r="I536" s="2">
        <v>42325</v>
      </c>
      <c r="J536" s="3">
        <v>91632</v>
      </c>
      <c r="K536" s="3">
        <f t="shared" si="24"/>
        <v>302.70777988020063</v>
      </c>
      <c r="L536" s="3">
        <f t="shared" si="25"/>
        <v>1</v>
      </c>
      <c r="M536" s="3"/>
      <c r="N536" s="3">
        <f t="shared" si="26"/>
        <v>45.083302488201745</v>
      </c>
      <c r="O536" s="4">
        <v>0</v>
      </c>
      <c r="P536" s="1" t="s">
        <v>7</v>
      </c>
      <c r="Q536" s="1" t="s">
        <v>31</v>
      </c>
      <c r="R536" s="2" t="s">
        <v>17</v>
      </c>
    </row>
    <row r="537" spans="1:18" x14ac:dyDescent="0.25">
      <c r="A537" s="5" t="s">
        <v>1109</v>
      </c>
      <c r="B537" s="5" t="s">
        <v>1110</v>
      </c>
      <c r="C537" s="5" t="s">
        <v>151</v>
      </c>
      <c r="D537" s="5" t="s">
        <v>52</v>
      </c>
      <c r="E537" s="5" t="s">
        <v>36</v>
      </c>
      <c r="F537" s="5" t="s">
        <v>13</v>
      </c>
      <c r="G537" s="5" t="s">
        <v>14</v>
      </c>
      <c r="H537" s="5">
        <v>31</v>
      </c>
      <c r="I537" s="6">
        <v>43002</v>
      </c>
      <c r="J537" s="7">
        <v>71755</v>
      </c>
      <c r="K537" s="7">
        <f t="shared" si="24"/>
        <v>267.87123772439622</v>
      </c>
      <c r="L537" s="7">
        <f t="shared" si="25"/>
        <v>1</v>
      </c>
      <c r="M537" s="7"/>
      <c r="N537" s="7">
        <f t="shared" si="26"/>
        <v>41.554435750510848</v>
      </c>
      <c r="O537" s="8">
        <v>0</v>
      </c>
      <c r="P537" s="5" t="s">
        <v>15</v>
      </c>
      <c r="Q537" s="5" t="s">
        <v>16</v>
      </c>
      <c r="R537" s="6" t="s">
        <v>17</v>
      </c>
    </row>
    <row r="538" spans="1:18" x14ac:dyDescent="0.25">
      <c r="A538" s="1" t="s">
        <v>1111</v>
      </c>
      <c r="B538" s="1" t="s">
        <v>1112</v>
      </c>
      <c r="C538" s="1" t="s">
        <v>39</v>
      </c>
      <c r="D538" s="1" t="s">
        <v>46</v>
      </c>
      <c r="E538" s="1" t="s">
        <v>36</v>
      </c>
      <c r="F538" s="1" t="s">
        <v>5</v>
      </c>
      <c r="G538" s="1" t="s">
        <v>14</v>
      </c>
      <c r="H538" s="1">
        <v>52</v>
      </c>
      <c r="I538" s="2">
        <v>44519</v>
      </c>
      <c r="J538" s="3">
        <v>111006</v>
      </c>
      <c r="K538" s="3">
        <f t="shared" si="24"/>
        <v>333.17562936085227</v>
      </c>
      <c r="L538" s="3">
        <f t="shared" si="25"/>
        <v>1</v>
      </c>
      <c r="M538" s="3"/>
      <c r="N538" s="3">
        <f t="shared" si="26"/>
        <v>48.059821248574686</v>
      </c>
      <c r="O538" s="4">
        <v>0.08</v>
      </c>
      <c r="P538" s="1" t="s">
        <v>15</v>
      </c>
      <c r="Q538" s="1" t="s">
        <v>16</v>
      </c>
      <c r="R538" s="2" t="s">
        <v>17</v>
      </c>
    </row>
    <row r="539" spans="1:18" x14ac:dyDescent="0.25">
      <c r="A539" s="5" t="s">
        <v>1113</v>
      </c>
      <c r="B539" s="5" t="s">
        <v>1114</v>
      </c>
      <c r="C539" s="5" t="s">
        <v>194</v>
      </c>
      <c r="D539" s="5" t="s">
        <v>3</v>
      </c>
      <c r="E539" s="5" t="s">
        <v>36</v>
      </c>
      <c r="F539" s="5" t="s">
        <v>13</v>
      </c>
      <c r="G539" s="5" t="s">
        <v>14</v>
      </c>
      <c r="H539" s="5">
        <v>55</v>
      </c>
      <c r="I539" s="6">
        <v>34692</v>
      </c>
      <c r="J539" s="7">
        <v>99774</v>
      </c>
      <c r="K539" s="7">
        <f t="shared" si="24"/>
        <v>315.87022651715688</v>
      </c>
      <c r="L539" s="7">
        <f t="shared" si="25"/>
        <v>1</v>
      </c>
      <c r="M539" s="7"/>
      <c r="N539" s="7">
        <f t="shared" si="26"/>
        <v>46.38089532559237</v>
      </c>
      <c r="O539" s="8">
        <v>0</v>
      </c>
      <c r="P539" s="5" t="s">
        <v>7</v>
      </c>
      <c r="Q539" s="5" t="s">
        <v>47</v>
      </c>
      <c r="R539" s="6" t="s">
        <v>17</v>
      </c>
    </row>
    <row r="540" spans="1:18" x14ac:dyDescent="0.25">
      <c r="A540" s="1" t="s">
        <v>1115</v>
      </c>
      <c r="B540" s="1" t="s">
        <v>1116</v>
      </c>
      <c r="C540" s="1" t="s">
        <v>20</v>
      </c>
      <c r="D540" s="1" t="s">
        <v>3</v>
      </c>
      <c r="E540" s="1" t="s">
        <v>4</v>
      </c>
      <c r="F540" s="1" t="s">
        <v>13</v>
      </c>
      <c r="G540" s="1" t="s">
        <v>14</v>
      </c>
      <c r="H540" s="1">
        <v>55</v>
      </c>
      <c r="I540" s="2">
        <v>39154</v>
      </c>
      <c r="J540" s="3">
        <v>184648</v>
      </c>
      <c r="K540" s="3">
        <f t="shared" si="24"/>
        <v>429.70687683582634</v>
      </c>
      <c r="L540" s="3">
        <f t="shared" si="25"/>
        <v>1</v>
      </c>
      <c r="M540" s="3"/>
      <c r="N540" s="3">
        <f t="shared" si="26"/>
        <v>56.944030419798068</v>
      </c>
      <c r="O540" s="4">
        <v>0.24</v>
      </c>
      <c r="P540" s="1" t="s">
        <v>15</v>
      </c>
      <c r="Q540" s="1" t="s">
        <v>61</v>
      </c>
      <c r="R540" s="2" t="s">
        <v>17</v>
      </c>
    </row>
    <row r="541" spans="1:18" x14ac:dyDescent="0.25">
      <c r="A541" s="5" t="s">
        <v>1117</v>
      </c>
      <c r="B541" s="5" t="s">
        <v>1118</v>
      </c>
      <c r="C541" s="5" t="s">
        <v>66</v>
      </c>
      <c r="D541" s="5" t="s">
        <v>3</v>
      </c>
      <c r="E541" s="5" t="s">
        <v>12</v>
      </c>
      <c r="F541" s="5" t="s">
        <v>13</v>
      </c>
      <c r="G541" s="5" t="s">
        <v>72</v>
      </c>
      <c r="H541" s="5">
        <v>51</v>
      </c>
      <c r="I541" s="6">
        <v>37091</v>
      </c>
      <c r="J541" s="7">
        <v>247874</v>
      </c>
      <c r="K541" s="7">
        <f t="shared" si="24"/>
        <v>497.8694608027289</v>
      </c>
      <c r="L541" s="7">
        <f t="shared" si="25"/>
        <v>1</v>
      </c>
      <c r="M541" s="7"/>
      <c r="N541" s="7">
        <f t="shared" si="26"/>
        <v>62.81697108508218</v>
      </c>
      <c r="O541" s="8">
        <v>0.33</v>
      </c>
      <c r="P541" s="5" t="s">
        <v>80</v>
      </c>
      <c r="Q541" s="5" t="s">
        <v>81</v>
      </c>
      <c r="R541" s="6" t="s">
        <v>17</v>
      </c>
    </row>
    <row r="542" spans="1:18" x14ac:dyDescent="0.25">
      <c r="A542" s="1" t="s">
        <v>1119</v>
      </c>
      <c r="B542" s="1" t="s">
        <v>1120</v>
      </c>
      <c r="C542" s="1" t="s">
        <v>264</v>
      </c>
      <c r="D542" s="1" t="s">
        <v>56</v>
      </c>
      <c r="E542" s="1" t="s">
        <v>12</v>
      </c>
      <c r="F542" s="1" t="s">
        <v>13</v>
      </c>
      <c r="G542" s="1" t="s">
        <v>14</v>
      </c>
      <c r="H542" s="1">
        <v>60</v>
      </c>
      <c r="I542" s="2">
        <v>39944</v>
      </c>
      <c r="J542" s="3">
        <v>62239</v>
      </c>
      <c r="K542" s="3">
        <f t="shared" si="24"/>
        <v>249.47745389112819</v>
      </c>
      <c r="L542" s="3">
        <f t="shared" si="25"/>
        <v>1</v>
      </c>
      <c r="M542" s="3"/>
      <c r="N542" s="3">
        <f t="shared" si="26"/>
        <v>39.629707667452195</v>
      </c>
      <c r="O542" s="4">
        <v>0</v>
      </c>
      <c r="P542" s="1" t="s">
        <v>15</v>
      </c>
      <c r="Q542" s="1" t="s">
        <v>93</v>
      </c>
      <c r="R542" s="2" t="s">
        <v>17</v>
      </c>
    </row>
    <row r="543" spans="1:18" x14ac:dyDescent="0.25">
      <c r="A543" s="5" t="s">
        <v>1121</v>
      </c>
      <c r="B543" s="5" t="s">
        <v>1122</v>
      </c>
      <c r="C543" s="5" t="s">
        <v>39</v>
      </c>
      <c r="D543" s="5" t="s">
        <v>46</v>
      </c>
      <c r="E543" s="5" t="s">
        <v>22</v>
      </c>
      <c r="F543" s="5" t="s">
        <v>5</v>
      </c>
      <c r="G543" s="5" t="s">
        <v>23</v>
      </c>
      <c r="H543" s="5">
        <v>31</v>
      </c>
      <c r="I543" s="6">
        <v>41919</v>
      </c>
      <c r="J543" s="7">
        <v>114911</v>
      </c>
      <c r="K543" s="7">
        <f t="shared" si="24"/>
        <v>338.98525041659263</v>
      </c>
      <c r="L543" s="7">
        <f t="shared" si="25"/>
        <v>1</v>
      </c>
      <c r="M543" s="7"/>
      <c r="N543" s="7">
        <f t="shared" si="26"/>
        <v>48.616893086998587</v>
      </c>
      <c r="O543" s="8">
        <v>7.0000000000000007E-2</v>
      </c>
      <c r="P543" s="5" t="s">
        <v>7</v>
      </c>
      <c r="Q543" s="5" t="s">
        <v>24</v>
      </c>
      <c r="R543" s="6" t="s">
        <v>17</v>
      </c>
    </row>
    <row r="544" spans="1:18" x14ac:dyDescent="0.25">
      <c r="A544" s="1" t="s">
        <v>1123</v>
      </c>
      <c r="B544" s="1" t="s">
        <v>1124</v>
      </c>
      <c r="C544" s="1" t="s">
        <v>101</v>
      </c>
      <c r="D544" s="1" t="s">
        <v>56</v>
      </c>
      <c r="E544" s="1" t="s">
        <v>36</v>
      </c>
      <c r="F544" s="1" t="s">
        <v>13</v>
      </c>
      <c r="G544" s="1" t="s">
        <v>72</v>
      </c>
      <c r="H544" s="1">
        <v>45</v>
      </c>
      <c r="I544" s="2">
        <v>43217</v>
      </c>
      <c r="J544" s="3">
        <v>115490</v>
      </c>
      <c r="K544" s="3">
        <f t="shared" si="24"/>
        <v>339.83819679370947</v>
      </c>
      <c r="L544" s="3">
        <f t="shared" si="25"/>
        <v>1</v>
      </c>
      <c r="M544" s="3"/>
      <c r="N544" s="3">
        <f t="shared" si="26"/>
        <v>48.698411348205241</v>
      </c>
      <c r="O544" s="4">
        <v>0.12</v>
      </c>
      <c r="P544" s="1" t="s">
        <v>7</v>
      </c>
      <c r="Q544" s="1" t="s">
        <v>24</v>
      </c>
      <c r="R544" s="2" t="s">
        <v>17</v>
      </c>
    </row>
    <row r="545" spans="1:18" x14ac:dyDescent="0.25">
      <c r="A545" s="5" t="s">
        <v>1125</v>
      </c>
      <c r="B545" s="5" t="s">
        <v>1126</v>
      </c>
      <c r="C545" s="5" t="s">
        <v>39</v>
      </c>
      <c r="D545" s="5" t="s">
        <v>46</v>
      </c>
      <c r="E545" s="5" t="s">
        <v>22</v>
      </c>
      <c r="F545" s="5" t="s">
        <v>13</v>
      </c>
      <c r="G545" s="5" t="s">
        <v>14</v>
      </c>
      <c r="H545" s="5">
        <v>34</v>
      </c>
      <c r="I545" s="6">
        <v>40952</v>
      </c>
      <c r="J545" s="7">
        <v>118708</v>
      </c>
      <c r="K545" s="7">
        <f t="shared" si="24"/>
        <v>344.54027340791379</v>
      </c>
      <c r="L545" s="7">
        <f t="shared" si="25"/>
        <v>1</v>
      </c>
      <c r="M545" s="7"/>
      <c r="N545" s="7">
        <f t="shared" si="26"/>
        <v>49.146583134523325</v>
      </c>
      <c r="O545" s="8">
        <v>7.0000000000000007E-2</v>
      </c>
      <c r="P545" s="5" t="s">
        <v>15</v>
      </c>
      <c r="Q545" s="5" t="s">
        <v>61</v>
      </c>
      <c r="R545" s="6" t="s">
        <v>17</v>
      </c>
    </row>
    <row r="546" spans="1:18" x14ac:dyDescent="0.25">
      <c r="A546" s="1" t="s">
        <v>1127</v>
      </c>
      <c r="B546" s="1" t="s">
        <v>1128</v>
      </c>
      <c r="C546" s="1" t="s">
        <v>20</v>
      </c>
      <c r="D546" s="1" t="s">
        <v>46</v>
      </c>
      <c r="E546" s="1" t="s">
        <v>22</v>
      </c>
      <c r="F546" s="1" t="s">
        <v>5</v>
      </c>
      <c r="G546" s="1" t="s">
        <v>14</v>
      </c>
      <c r="H546" s="1">
        <v>29</v>
      </c>
      <c r="I546" s="2">
        <v>42914</v>
      </c>
      <c r="J546" s="3">
        <v>197649</v>
      </c>
      <c r="K546" s="3">
        <f t="shared" si="24"/>
        <v>444.57732735712017</v>
      </c>
      <c r="L546" s="3">
        <f t="shared" si="25"/>
        <v>1</v>
      </c>
      <c r="M546" s="3"/>
      <c r="N546" s="3">
        <f t="shared" si="26"/>
        <v>58.250305462365688</v>
      </c>
      <c r="O546" s="4">
        <v>0.2</v>
      </c>
      <c r="P546" s="1" t="s">
        <v>7</v>
      </c>
      <c r="Q546" s="1" t="s">
        <v>75</v>
      </c>
      <c r="R546" s="2" t="s">
        <v>17</v>
      </c>
    </row>
    <row r="547" spans="1:18" x14ac:dyDescent="0.25">
      <c r="A547" s="5" t="s">
        <v>1129</v>
      </c>
      <c r="B547" s="5" t="s">
        <v>1130</v>
      </c>
      <c r="C547" s="5" t="s">
        <v>30</v>
      </c>
      <c r="D547" s="5" t="s">
        <v>46</v>
      </c>
      <c r="E547" s="5" t="s">
        <v>22</v>
      </c>
      <c r="F547" s="5" t="s">
        <v>5</v>
      </c>
      <c r="G547" s="5" t="s">
        <v>14</v>
      </c>
      <c r="H547" s="5">
        <v>45</v>
      </c>
      <c r="I547" s="6">
        <v>43999</v>
      </c>
      <c r="J547" s="7">
        <v>89841</v>
      </c>
      <c r="K547" s="7">
        <f t="shared" si="24"/>
        <v>299.73488285483222</v>
      </c>
      <c r="L547" s="7">
        <f t="shared" si="25"/>
        <v>1</v>
      </c>
      <c r="M547" s="7"/>
      <c r="N547" s="7">
        <f t="shared" si="26"/>
        <v>44.787641414612708</v>
      </c>
      <c r="O547" s="8">
        <v>0</v>
      </c>
      <c r="P547" s="5" t="s">
        <v>15</v>
      </c>
      <c r="Q547" s="5" t="s">
        <v>93</v>
      </c>
      <c r="R547" s="6" t="s">
        <v>17</v>
      </c>
    </row>
    <row r="548" spans="1:18" x14ac:dyDescent="0.25">
      <c r="A548" s="1" t="s">
        <v>258</v>
      </c>
      <c r="B548" s="1" t="s">
        <v>1131</v>
      </c>
      <c r="C548" s="1" t="s">
        <v>111</v>
      </c>
      <c r="D548" s="1" t="s">
        <v>21</v>
      </c>
      <c r="E548" s="1" t="s">
        <v>22</v>
      </c>
      <c r="F548" s="1" t="s">
        <v>5</v>
      </c>
      <c r="G548" s="1" t="s">
        <v>23</v>
      </c>
      <c r="H548" s="1">
        <v>52</v>
      </c>
      <c r="I548" s="2">
        <v>43819</v>
      </c>
      <c r="J548" s="3">
        <v>61026</v>
      </c>
      <c r="K548" s="3">
        <f t="shared" si="24"/>
        <v>247.03441055852929</v>
      </c>
      <c r="L548" s="3">
        <f t="shared" si="25"/>
        <v>1</v>
      </c>
      <c r="M548" s="3"/>
      <c r="N548" s="3">
        <f t="shared" si="26"/>
        <v>39.370563874126944</v>
      </c>
      <c r="O548" s="4">
        <v>0</v>
      </c>
      <c r="P548" s="1" t="s">
        <v>7</v>
      </c>
      <c r="Q548" s="1" t="s">
        <v>31</v>
      </c>
      <c r="R548" s="2" t="s">
        <v>17</v>
      </c>
    </row>
    <row r="549" spans="1:18" x14ac:dyDescent="0.25">
      <c r="A549" s="5" t="s">
        <v>1132</v>
      </c>
      <c r="B549" s="5" t="s">
        <v>1133</v>
      </c>
      <c r="C549" s="5" t="s">
        <v>55</v>
      </c>
      <c r="D549" s="5" t="s">
        <v>56</v>
      </c>
      <c r="E549" s="5" t="s">
        <v>22</v>
      </c>
      <c r="F549" s="5" t="s">
        <v>5</v>
      </c>
      <c r="G549" s="5" t="s">
        <v>23</v>
      </c>
      <c r="H549" s="5">
        <v>48</v>
      </c>
      <c r="I549" s="6">
        <v>41907</v>
      </c>
      <c r="J549" s="7">
        <v>96693</v>
      </c>
      <c r="K549" s="7">
        <f t="shared" si="24"/>
        <v>310.95498066440422</v>
      </c>
      <c r="L549" s="7">
        <f t="shared" si="25"/>
        <v>1</v>
      </c>
      <c r="M549" s="7"/>
      <c r="N549" s="7">
        <f t="shared" si="26"/>
        <v>45.898484388514056</v>
      </c>
      <c r="O549" s="8">
        <v>0</v>
      </c>
      <c r="P549" s="5" t="s">
        <v>7</v>
      </c>
      <c r="Q549" s="5" t="s">
        <v>24</v>
      </c>
      <c r="R549" s="6" t="s">
        <v>17</v>
      </c>
    </row>
    <row r="550" spans="1:18" x14ac:dyDescent="0.25">
      <c r="A550" s="1" t="s">
        <v>1134</v>
      </c>
      <c r="B550" s="1" t="s">
        <v>1135</v>
      </c>
      <c r="C550" s="1" t="s">
        <v>210</v>
      </c>
      <c r="D550" s="1" t="s">
        <v>56</v>
      </c>
      <c r="E550" s="1" t="s">
        <v>22</v>
      </c>
      <c r="F550" s="1" t="s">
        <v>5</v>
      </c>
      <c r="G550" s="1" t="s">
        <v>72</v>
      </c>
      <c r="H550" s="1">
        <v>48</v>
      </c>
      <c r="I550" s="2">
        <v>39991</v>
      </c>
      <c r="J550" s="3">
        <v>82907</v>
      </c>
      <c r="K550" s="3">
        <f t="shared" si="24"/>
        <v>287.93575672361362</v>
      </c>
      <c r="L550" s="3">
        <f t="shared" si="25"/>
        <v>1</v>
      </c>
      <c r="M550" s="3"/>
      <c r="N550" s="3">
        <f t="shared" si="26"/>
        <v>43.604408554584701</v>
      </c>
      <c r="O550" s="4">
        <v>0</v>
      </c>
      <c r="P550" s="1" t="s">
        <v>7</v>
      </c>
      <c r="Q550" s="1" t="s">
        <v>8</v>
      </c>
      <c r="R550" s="2" t="s">
        <v>17</v>
      </c>
    </row>
    <row r="551" spans="1:18" x14ac:dyDescent="0.25">
      <c r="A551" s="5" t="s">
        <v>1136</v>
      </c>
      <c r="B551" s="5" t="s">
        <v>1137</v>
      </c>
      <c r="C551" s="5" t="s">
        <v>66</v>
      </c>
      <c r="D551" s="5" t="s">
        <v>67</v>
      </c>
      <c r="E551" s="5" t="s">
        <v>36</v>
      </c>
      <c r="F551" s="5" t="s">
        <v>13</v>
      </c>
      <c r="G551" s="5" t="s">
        <v>14</v>
      </c>
      <c r="H551" s="5">
        <v>41</v>
      </c>
      <c r="I551" s="6">
        <v>41916</v>
      </c>
      <c r="J551" s="7">
        <v>257194</v>
      </c>
      <c r="K551" s="7">
        <f t="shared" si="24"/>
        <v>507.14297786718885</v>
      </c>
      <c r="L551" s="7">
        <f t="shared" si="25"/>
        <v>1</v>
      </c>
      <c r="M551" s="7"/>
      <c r="N551" s="7">
        <f t="shared" si="26"/>
        <v>63.594605504773554</v>
      </c>
      <c r="O551" s="8">
        <v>0.35</v>
      </c>
      <c r="P551" s="5" t="s">
        <v>15</v>
      </c>
      <c r="Q551" s="5" t="s">
        <v>16</v>
      </c>
      <c r="R551" s="6" t="s">
        <v>17</v>
      </c>
    </row>
    <row r="552" spans="1:18" x14ac:dyDescent="0.25">
      <c r="A552" s="1" t="s">
        <v>1138</v>
      </c>
      <c r="B552" s="1" t="s">
        <v>1139</v>
      </c>
      <c r="C552" s="1" t="s">
        <v>96</v>
      </c>
      <c r="D552" s="1" t="s">
        <v>56</v>
      </c>
      <c r="E552" s="1" t="s">
        <v>4</v>
      </c>
      <c r="F552" s="1" t="s">
        <v>13</v>
      </c>
      <c r="G552" s="1" t="s">
        <v>72</v>
      </c>
      <c r="H552" s="1">
        <v>41</v>
      </c>
      <c r="I552" s="2">
        <v>40929</v>
      </c>
      <c r="J552" s="3">
        <v>94658</v>
      </c>
      <c r="K552" s="3">
        <f t="shared" si="24"/>
        <v>307.66540266984845</v>
      </c>
      <c r="L552" s="3">
        <f t="shared" si="25"/>
        <v>1</v>
      </c>
      <c r="M552" s="3"/>
      <c r="N552" s="3">
        <f t="shared" si="26"/>
        <v>45.574205684719246</v>
      </c>
      <c r="O552" s="4">
        <v>0</v>
      </c>
      <c r="P552" s="1" t="s">
        <v>7</v>
      </c>
      <c r="Q552" s="1" t="s">
        <v>43</v>
      </c>
      <c r="R552" s="2" t="s">
        <v>17</v>
      </c>
    </row>
    <row r="553" spans="1:18" x14ac:dyDescent="0.25">
      <c r="A553" s="5" t="s">
        <v>1140</v>
      </c>
      <c r="B553" s="5" t="s">
        <v>1141</v>
      </c>
      <c r="C553" s="5" t="s">
        <v>96</v>
      </c>
      <c r="D553" s="5" t="s">
        <v>56</v>
      </c>
      <c r="E553" s="5" t="s">
        <v>4</v>
      </c>
      <c r="F553" s="5" t="s">
        <v>13</v>
      </c>
      <c r="G553" s="5" t="s">
        <v>14</v>
      </c>
      <c r="H553" s="5">
        <v>55</v>
      </c>
      <c r="I553" s="6">
        <v>40663</v>
      </c>
      <c r="J553" s="7">
        <v>89419</v>
      </c>
      <c r="K553" s="7">
        <f t="shared" si="24"/>
        <v>299.0300988195001</v>
      </c>
      <c r="L553" s="7">
        <f t="shared" si="25"/>
        <v>1</v>
      </c>
      <c r="M553" s="7"/>
      <c r="N553" s="7">
        <f t="shared" si="26"/>
        <v>44.717406017167299</v>
      </c>
      <c r="O553" s="8">
        <v>0</v>
      </c>
      <c r="P553" s="5" t="s">
        <v>15</v>
      </c>
      <c r="Q553" s="5" t="s">
        <v>61</v>
      </c>
      <c r="R553" s="6" t="s">
        <v>17</v>
      </c>
    </row>
    <row r="554" spans="1:18" x14ac:dyDescent="0.25">
      <c r="A554" s="1" t="s">
        <v>1142</v>
      </c>
      <c r="B554" s="1" t="s">
        <v>1143</v>
      </c>
      <c r="C554" s="1" t="s">
        <v>151</v>
      </c>
      <c r="D554" s="1" t="s">
        <v>52</v>
      </c>
      <c r="E554" s="1" t="s">
        <v>12</v>
      </c>
      <c r="F554" s="1" t="s">
        <v>13</v>
      </c>
      <c r="G554" s="1" t="s">
        <v>6</v>
      </c>
      <c r="H554" s="1">
        <v>45</v>
      </c>
      <c r="I554" s="2">
        <v>42357</v>
      </c>
      <c r="J554" s="3">
        <v>51983</v>
      </c>
      <c r="K554" s="3">
        <f t="shared" si="24"/>
        <v>227.99780700699733</v>
      </c>
      <c r="L554" s="3">
        <f t="shared" si="25"/>
        <v>1</v>
      </c>
      <c r="M554" s="3"/>
      <c r="N554" s="3">
        <f t="shared" si="26"/>
        <v>37.321043644734139</v>
      </c>
      <c r="O554" s="4">
        <v>0</v>
      </c>
      <c r="P554" s="1" t="s">
        <v>7</v>
      </c>
      <c r="Q554" s="1" t="s">
        <v>75</v>
      </c>
      <c r="R554" s="2" t="s">
        <v>17</v>
      </c>
    </row>
    <row r="555" spans="1:18" x14ac:dyDescent="0.25">
      <c r="A555" s="5" t="s">
        <v>1144</v>
      </c>
      <c r="B555" s="5" t="s">
        <v>1145</v>
      </c>
      <c r="C555" s="5" t="s">
        <v>20</v>
      </c>
      <c r="D555" s="5" t="s">
        <v>21</v>
      </c>
      <c r="E555" s="5" t="s">
        <v>36</v>
      </c>
      <c r="F555" s="5" t="s">
        <v>5</v>
      </c>
      <c r="G555" s="5" t="s">
        <v>14</v>
      </c>
      <c r="H555" s="5">
        <v>53</v>
      </c>
      <c r="I555" s="6">
        <v>37304</v>
      </c>
      <c r="J555" s="7">
        <v>179494</v>
      </c>
      <c r="K555" s="7">
        <f t="shared" si="24"/>
        <v>423.66732231787717</v>
      </c>
      <c r="L555" s="7">
        <f t="shared" si="25"/>
        <v>1</v>
      </c>
      <c r="M555" s="7"/>
      <c r="N555" s="7">
        <f t="shared" si="26"/>
        <v>56.4092049426106</v>
      </c>
      <c r="O555" s="8">
        <v>0.2</v>
      </c>
      <c r="P555" s="5" t="s">
        <v>15</v>
      </c>
      <c r="Q555" s="5" t="s">
        <v>16</v>
      </c>
      <c r="R555" s="6" t="s">
        <v>17</v>
      </c>
    </row>
    <row r="556" spans="1:18" x14ac:dyDescent="0.25">
      <c r="A556" s="1" t="s">
        <v>1146</v>
      </c>
      <c r="B556" s="1" t="s">
        <v>1147</v>
      </c>
      <c r="C556" s="1" t="s">
        <v>429</v>
      </c>
      <c r="D556" s="1" t="s">
        <v>3</v>
      </c>
      <c r="E556" s="1" t="s">
        <v>36</v>
      </c>
      <c r="F556" s="1" t="s">
        <v>13</v>
      </c>
      <c r="G556" s="1" t="s">
        <v>72</v>
      </c>
      <c r="H556" s="1">
        <v>49</v>
      </c>
      <c r="I556" s="2">
        <v>42545</v>
      </c>
      <c r="J556" s="3">
        <v>68426</v>
      </c>
      <c r="K556" s="3">
        <f t="shared" si="24"/>
        <v>261.58363863208263</v>
      </c>
      <c r="L556" s="3">
        <f t="shared" si="25"/>
        <v>1</v>
      </c>
      <c r="M556" s="3"/>
      <c r="N556" s="3">
        <f t="shared" si="26"/>
        <v>40.901608208673316</v>
      </c>
      <c r="O556" s="4">
        <v>0</v>
      </c>
      <c r="P556" s="1" t="s">
        <v>80</v>
      </c>
      <c r="Q556" s="1" t="s">
        <v>86</v>
      </c>
      <c r="R556" s="2" t="s">
        <v>17</v>
      </c>
    </row>
    <row r="557" spans="1:18" x14ac:dyDescent="0.25">
      <c r="A557" s="5" t="s">
        <v>1148</v>
      </c>
      <c r="B557" s="5" t="s">
        <v>1149</v>
      </c>
      <c r="C557" s="5" t="s">
        <v>2</v>
      </c>
      <c r="D557" s="5" t="s">
        <v>21</v>
      </c>
      <c r="E557" s="5" t="s">
        <v>36</v>
      </c>
      <c r="F557" s="5" t="s">
        <v>5</v>
      </c>
      <c r="G557" s="5" t="s">
        <v>72</v>
      </c>
      <c r="H557" s="5">
        <v>55</v>
      </c>
      <c r="I557" s="6">
        <v>42772</v>
      </c>
      <c r="J557" s="7">
        <v>144986</v>
      </c>
      <c r="K557" s="7">
        <f t="shared" si="24"/>
        <v>380.77027194884846</v>
      </c>
      <c r="L557" s="7">
        <f t="shared" si="25"/>
        <v>1</v>
      </c>
      <c r="M557" s="7"/>
      <c r="N557" s="7">
        <f t="shared" si="26"/>
        <v>52.534187860619213</v>
      </c>
      <c r="O557" s="8">
        <v>0.12</v>
      </c>
      <c r="P557" s="5" t="s">
        <v>7</v>
      </c>
      <c r="Q557" s="5" t="s">
        <v>31</v>
      </c>
      <c r="R557" s="6" t="s">
        <v>17</v>
      </c>
    </row>
    <row r="558" spans="1:18" x14ac:dyDescent="0.25">
      <c r="A558" s="1" t="s">
        <v>1150</v>
      </c>
      <c r="B558" s="1" t="s">
        <v>1151</v>
      </c>
      <c r="C558" s="1" t="s">
        <v>34</v>
      </c>
      <c r="D558" s="1" t="s">
        <v>35</v>
      </c>
      <c r="E558" s="1" t="s">
        <v>22</v>
      </c>
      <c r="F558" s="1" t="s">
        <v>5</v>
      </c>
      <c r="G558" s="1" t="s">
        <v>14</v>
      </c>
      <c r="H558" s="1">
        <v>45</v>
      </c>
      <c r="I558" s="2">
        <v>36754</v>
      </c>
      <c r="J558" s="3">
        <v>60113</v>
      </c>
      <c r="K558" s="3">
        <f t="shared" si="24"/>
        <v>245.17952606202664</v>
      </c>
      <c r="L558" s="3">
        <f t="shared" si="25"/>
        <v>1</v>
      </c>
      <c r="M558" s="3"/>
      <c r="N558" s="3">
        <f t="shared" si="26"/>
        <v>39.173237668205331</v>
      </c>
      <c r="O558" s="4">
        <v>0</v>
      </c>
      <c r="P558" s="1" t="s">
        <v>7</v>
      </c>
      <c r="Q558" s="1" t="s">
        <v>24</v>
      </c>
      <c r="R558" s="2" t="s">
        <v>17</v>
      </c>
    </row>
    <row r="559" spans="1:18" x14ac:dyDescent="0.25">
      <c r="A559" s="5" t="s">
        <v>243</v>
      </c>
      <c r="B559" s="5" t="s">
        <v>1152</v>
      </c>
      <c r="C559" s="5" t="s">
        <v>151</v>
      </c>
      <c r="D559" s="5" t="s">
        <v>52</v>
      </c>
      <c r="E559" s="5" t="s">
        <v>4</v>
      </c>
      <c r="F559" s="5" t="s">
        <v>5</v>
      </c>
      <c r="G559" s="5" t="s">
        <v>72</v>
      </c>
      <c r="H559" s="5">
        <v>52</v>
      </c>
      <c r="I559" s="6">
        <v>44304</v>
      </c>
      <c r="J559" s="7">
        <v>50548</v>
      </c>
      <c r="K559" s="7">
        <f t="shared" si="24"/>
        <v>224.8288237748888</v>
      </c>
      <c r="L559" s="7">
        <f t="shared" si="25"/>
        <v>1</v>
      </c>
      <c r="M559" s="7"/>
      <c r="N559" s="7">
        <f t="shared" si="26"/>
        <v>36.974416207418123</v>
      </c>
      <c r="O559" s="8">
        <v>0</v>
      </c>
      <c r="P559" s="5" t="s">
        <v>80</v>
      </c>
      <c r="Q559" s="5" t="s">
        <v>205</v>
      </c>
      <c r="R559" s="6" t="s">
        <v>17</v>
      </c>
    </row>
    <row r="560" spans="1:18" x14ac:dyDescent="0.25">
      <c r="A560" s="1" t="s">
        <v>1153</v>
      </c>
      <c r="B560" s="1" t="s">
        <v>1154</v>
      </c>
      <c r="C560" s="1" t="s">
        <v>111</v>
      </c>
      <c r="D560" s="1" t="s">
        <v>67</v>
      </c>
      <c r="E560" s="1" t="s">
        <v>12</v>
      </c>
      <c r="F560" s="1" t="s">
        <v>5</v>
      </c>
      <c r="G560" s="1" t="s">
        <v>23</v>
      </c>
      <c r="H560" s="1">
        <v>33</v>
      </c>
      <c r="I560" s="2">
        <v>43904</v>
      </c>
      <c r="J560" s="3">
        <v>68846</v>
      </c>
      <c r="K560" s="3">
        <f t="shared" si="24"/>
        <v>262.3852129979889</v>
      </c>
      <c r="L560" s="3">
        <f t="shared" si="25"/>
        <v>1</v>
      </c>
      <c r="M560" s="3"/>
      <c r="N560" s="3">
        <f t="shared" si="26"/>
        <v>40.985122502177312</v>
      </c>
      <c r="O560" s="4">
        <v>0</v>
      </c>
      <c r="P560" s="1" t="s">
        <v>7</v>
      </c>
      <c r="Q560" s="1" t="s">
        <v>24</v>
      </c>
      <c r="R560" s="2" t="s">
        <v>17</v>
      </c>
    </row>
    <row r="561" spans="1:18" x14ac:dyDescent="0.25">
      <c r="A561" s="5" t="s">
        <v>529</v>
      </c>
      <c r="B561" s="5" t="s">
        <v>1155</v>
      </c>
      <c r="C561" s="5" t="s">
        <v>359</v>
      </c>
      <c r="D561" s="5" t="s">
        <v>3</v>
      </c>
      <c r="E561" s="5" t="s">
        <v>36</v>
      </c>
      <c r="F561" s="5" t="s">
        <v>5</v>
      </c>
      <c r="G561" s="5" t="s">
        <v>72</v>
      </c>
      <c r="H561" s="5">
        <v>59</v>
      </c>
      <c r="I561" s="6">
        <v>41717</v>
      </c>
      <c r="J561" s="7">
        <v>90901</v>
      </c>
      <c r="K561" s="7">
        <f t="shared" si="24"/>
        <v>301.4979270243827</v>
      </c>
      <c r="L561" s="7">
        <f t="shared" si="25"/>
        <v>1</v>
      </c>
      <c r="M561" s="7"/>
      <c r="N561" s="7">
        <f t="shared" si="26"/>
        <v>44.963097317889954</v>
      </c>
      <c r="O561" s="8">
        <v>0</v>
      </c>
      <c r="P561" s="5" t="s">
        <v>7</v>
      </c>
      <c r="Q561" s="5" t="s">
        <v>8</v>
      </c>
      <c r="R561" s="6" t="s">
        <v>17</v>
      </c>
    </row>
    <row r="562" spans="1:18" x14ac:dyDescent="0.25">
      <c r="A562" s="1" t="s">
        <v>1156</v>
      </c>
      <c r="B562" s="1" t="s">
        <v>1157</v>
      </c>
      <c r="C562" s="1" t="s">
        <v>39</v>
      </c>
      <c r="D562" s="1" t="s">
        <v>46</v>
      </c>
      <c r="E562" s="1" t="s">
        <v>36</v>
      </c>
      <c r="F562" s="1" t="s">
        <v>5</v>
      </c>
      <c r="G562" s="1" t="s">
        <v>14</v>
      </c>
      <c r="H562" s="1">
        <v>50</v>
      </c>
      <c r="I562" s="2">
        <v>41155</v>
      </c>
      <c r="J562" s="3">
        <v>102033</v>
      </c>
      <c r="K562" s="3">
        <f t="shared" si="24"/>
        <v>319.42604777945081</v>
      </c>
      <c r="L562" s="3">
        <f t="shared" si="25"/>
        <v>1</v>
      </c>
      <c r="M562" s="3"/>
      <c r="N562" s="3">
        <f t="shared" si="26"/>
        <v>46.728325526135279</v>
      </c>
      <c r="O562" s="4">
        <v>0.08</v>
      </c>
      <c r="P562" s="1" t="s">
        <v>7</v>
      </c>
      <c r="Q562" s="1" t="s">
        <v>47</v>
      </c>
      <c r="R562" s="2" t="s">
        <v>17</v>
      </c>
    </row>
    <row r="563" spans="1:18" x14ac:dyDescent="0.25">
      <c r="A563" s="5" t="s">
        <v>1158</v>
      </c>
      <c r="B563" s="5" t="s">
        <v>1159</v>
      </c>
      <c r="C563" s="5" t="s">
        <v>20</v>
      </c>
      <c r="D563" s="5" t="s">
        <v>35</v>
      </c>
      <c r="E563" s="5" t="s">
        <v>12</v>
      </c>
      <c r="F563" s="5" t="s">
        <v>5</v>
      </c>
      <c r="G563" s="5" t="s">
        <v>23</v>
      </c>
      <c r="H563" s="5">
        <v>61</v>
      </c>
      <c r="I563" s="6">
        <v>44219</v>
      </c>
      <c r="J563" s="7">
        <v>151783</v>
      </c>
      <c r="K563" s="7">
        <f t="shared" si="24"/>
        <v>389.59337776712789</v>
      </c>
      <c r="L563" s="7">
        <f t="shared" si="25"/>
        <v>1</v>
      </c>
      <c r="M563" s="7"/>
      <c r="N563" s="7">
        <f t="shared" si="26"/>
        <v>53.342624249440526</v>
      </c>
      <c r="O563" s="8">
        <v>0.26</v>
      </c>
      <c r="P563" s="5" t="s">
        <v>7</v>
      </c>
      <c r="Q563" s="5" t="s">
        <v>8</v>
      </c>
      <c r="R563" s="6" t="s">
        <v>17</v>
      </c>
    </row>
    <row r="564" spans="1:18" x14ac:dyDescent="0.25">
      <c r="A564" s="1" t="s">
        <v>1160</v>
      </c>
      <c r="B564" s="1" t="s">
        <v>1161</v>
      </c>
      <c r="C564" s="1" t="s">
        <v>20</v>
      </c>
      <c r="D564" s="1" t="s">
        <v>56</v>
      </c>
      <c r="E564" s="1" t="s">
        <v>36</v>
      </c>
      <c r="F564" s="1" t="s">
        <v>5</v>
      </c>
      <c r="G564" s="1" t="s">
        <v>72</v>
      </c>
      <c r="H564" s="1">
        <v>27</v>
      </c>
      <c r="I564" s="2">
        <v>43441</v>
      </c>
      <c r="J564" s="3">
        <v>170164</v>
      </c>
      <c r="K564" s="3">
        <f t="shared" si="24"/>
        <v>412.50939383243139</v>
      </c>
      <c r="L564" s="3">
        <f t="shared" si="25"/>
        <v>1</v>
      </c>
      <c r="M564" s="3"/>
      <c r="N564" s="3">
        <f t="shared" si="26"/>
        <v>55.414390645274267</v>
      </c>
      <c r="O564" s="4">
        <v>0.17</v>
      </c>
      <c r="P564" s="1" t="s">
        <v>7</v>
      </c>
      <c r="Q564" s="1" t="s">
        <v>47</v>
      </c>
      <c r="R564" s="2" t="s">
        <v>17</v>
      </c>
    </row>
    <row r="565" spans="1:18" x14ac:dyDescent="0.25">
      <c r="A565" s="5" t="s">
        <v>1162</v>
      </c>
      <c r="B565" s="5" t="s">
        <v>1163</v>
      </c>
      <c r="C565" s="5" t="s">
        <v>2</v>
      </c>
      <c r="D565" s="5" t="s">
        <v>67</v>
      </c>
      <c r="E565" s="5" t="s">
        <v>22</v>
      </c>
      <c r="F565" s="5" t="s">
        <v>5</v>
      </c>
      <c r="G565" s="5" t="s">
        <v>14</v>
      </c>
      <c r="H565" s="5">
        <v>35</v>
      </c>
      <c r="I565" s="6">
        <v>41690</v>
      </c>
      <c r="J565" s="7">
        <v>155905</v>
      </c>
      <c r="K565" s="7">
        <f t="shared" si="24"/>
        <v>394.84807204797136</v>
      </c>
      <c r="L565" s="7">
        <f t="shared" si="25"/>
        <v>1</v>
      </c>
      <c r="M565" s="7"/>
      <c r="N565" s="7">
        <f t="shared" si="26"/>
        <v>53.821196440441881</v>
      </c>
      <c r="O565" s="8">
        <v>0.14000000000000001</v>
      </c>
      <c r="P565" s="5" t="s">
        <v>7</v>
      </c>
      <c r="Q565" s="5" t="s">
        <v>31</v>
      </c>
      <c r="R565" s="6" t="s">
        <v>17</v>
      </c>
    </row>
    <row r="566" spans="1:18" x14ac:dyDescent="0.25">
      <c r="A566" s="1" t="s">
        <v>909</v>
      </c>
      <c r="B566" s="1" t="s">
        <v>1164</v>
      </c>
      <c r="C566" s="1" t="s">
        <v>42</v>
      </c>
      <c r="D566" s="1" t="s">
        <v>35</v>
      </c>
      <c r="E566" s="1" t="s">
        <v>36</v>
      </c>
      <c r="F566" s="1" t="s">
        <v>13</v>
      </c>
      <c r="G566" s="1" t="s">
        <v>14</v>
      </c>
      <c r="H566" s="1">
        <v>40</v>
      </c>
      <c r="I566" s="2">
        <v>42721</v>
      </c>
      <c r="J566" s="3">
        <v>50733</v>
      </c>
      <c r="K566" s="3">
        <f t="shared" si="24"/>
        <v>225.23987213635155</v>
      </c>
      <c r="L566" s="3">
        <f t="shared" si="25"/>
        <v>1</v>
      </c>
      <c r="M566" s="3"/>
      <c r="N566" s="3">
        <f t="shared" si="26"/>
        <v>37.019468692547349</v>
      </c>
      <c r="O566" s="4">
        <v>0</v>
      </c>
      <c r="P566" s="1" t="s">
        <v>7</v>
      </c>
      <c r="Q566" s="1" t="s">
        <v>43</v>
      </c>
      <c r="R566" s="2" t="s">
        <v>17</v>
      </c>
    </row>
    <row r="567" spans="1:18" x14ac:dyDescent="0.25">
      <c r="A567" s="5" t="s">
        <v>1165</v>
      </c>
      <c r="B567" s="5" t="s">
        <v>1166</v>
      </c>
      <c r="C567" s="5" t="s">
        <v>130</v>
      </c>
      <c r="D567" s="5" t="s">
        <v>52</v>
      </c>
      <c r="E567" s="5" t="s">
        <v>36</v>
      </c>
      <c r="F567" s="5" t="s">
        <v>5</v>
      </c>
      <c r="G567" s="5" t="s">
        <v>23</v>
      </c>
      <c r="H567" s="5">
        <v>30</v>
      </c>
      <c r="I567" s="6">
        <v>42761</v>
      </c>
      <c r="J567" s="7">
        <v>88663</v>
      </c>
      <c r="K567" s="7">
        <f t="shared" si="24"/>
        <v>297.76332883684654</v>
      </c>
      <c r="L567" s="7">
        <f t="shared" si="25"/>
        <v>1</v>
      </c>
      <c r="M567" s="7"/>
      <c r="N567" s="7">
        <f t="shared" si="26"/>
        <v>44.591026903755136</v>
      </c>
      <c r="O567" s="8">
        <v>0</v>
      </c>
      <c r="P567" s="5" t="s">
        <v>7</v>
      </c>
      <c r="Q567" s="5" t="s">
        <v>31</v>
      </c>
      <c r="R567" s="6" t="s">
        <v>17</v>
      </c>
    </row>
    <row r="568" spans="1:18" x14ac:dyDescent="0.25">
      <c r="A568" s="1" t="s">
        <v>1167</v>
      </c>
      <c r="B568" s="1" t="s">
        <v>1168</v>
      </c>
      <c r="C568" s="1" t="s">
        <v>162</v>
      </c>
      <c r="D568" s="1" t="s">
        <v>56</v>
      </c>
      <c r="E568" s="1" t="s">
        <v>12</v>
      </c>
      <c r="F568" s="1" t="s">
        <v>13</v>
      </c>
      <c r="G568" s="1" t="s">
        <v>14</v>
      </c>
      <c r="H568" s="1">
        <v>60</v>
      </c>
      <c r="I568" s="2">
        <v>33890</v>
      </c>
      <c r="J568" s="3">
        <v>88213</v>
      </c>
      <c r="K568" s="3">
        <f t="shared" si="24"/>
        <v>297.00673393039426</v>
      </c>
      <c r="L568" s="3">
        <f t="shared" si="25"/>
        <v>1</v>
      </c>
      <c r="M568" s="3"/>
      <c r="N568" s="3">
        <f t="shared" si="26"/>
        <v>44.515459847474801</v>
      </c>
      <c r="O568" s="4">
        <v>0</v>
      </c>
      <c r="P568" s="1" t="s">
        <v>15</v>
      </c>
      <c r="Q568" s="1" t="s">
        <v>16</v>
      </c>
      <c r="R568" s="2" t="s">
        <v>17</v>
      </c>
    </row>
    <row r="569" spans="1:18" x14ac:dyDescent="0.25">
      <c r="A569" s="5" t="s">
        <v>1169</v>
      </c>
      <c r="B569" s="5" t="s">
        <v>1170</v>
      </c>
      <c r="C569" s="5" t="s">
        <v>111</v>
      </c>
      <c r="D569" s="5" t="s">
        <v>35</v>
      </c>
      <c r="E569" s="5" t="s">
        <v>22</v>
      </c>
      <c r="F569" s="5" t="s">
        <v>13</v>
      </c>
      <c r="G569" s="5" t="s">
        <v>14</v>
      </c>
      <c r="H569" s="5">
        <v>55</v>
      </c>
      <c r="I569" s="6">
        <v>44410</v>
      </c>
      <c r="J569" s="7">
        <v>67130</v>
      </c>
      <c r="K569" s="7">
        <f t="shared" si="24"/>
        <v>259.09457732650446</v>
      </c>
      <c r="L569" s="7">
        <f t="shared" si="25"/>
        <v>1</v>
      </c>
      <c r="M569" s="7"/>
      <c r="N569" s="7">
        <f t="shared" si="26"/>
        <v>40.641732752085915</v>
      </c>
      <c r="O569" s="8">
        <v>0</v>
      </c>
      <c r="P569" s="5" t="s">
        <v>7</v>
      </c>
      <c r="Q569" s="5" t="s">
        <v>43</v>
      </c>
      <c r="R569" s="6" t="s">
        <v>17</v>
      </c>
    </row>
    <row r="570" spans="1:18" x14ac:dyDescent="0.25">
      <c r="A570" s="1" t="s">
        <v>309</v>
      </c>
      <c r="B570" s="1" t="s">
        <v>1171</v>
      </c>
      <c r="C570" s="1" t="s">
        <v>30</v>
      </c>
      <c r="D570" s="1" t="s">
        <v>21</v>
      </c>
      <c r="E570" s="1" t="s">
        <v>22</v>
      </c>
      <c r="F570" s="1" t="s">
        <v>5</v>
      </c>
      <c r="G570" s="1" t="s">
        <v>14</v>
      </c>
      <c r="H570" s="1">
        <v>33</v>
      </c>
      <c r="I570" s="2">
        <v>42285</v>
      </c>
      <c r="J570" s="3">
        <v>94876</v>
      </c>
      <c r="K570" s="3">
        <f t="shared" si="24"/>
        <v>308.01947990346326</v>
      </c>
      <c r="L570" s="3">
        <f t="shared" si="25"/>
        <v>1</v>
      </c>
      <c r="M570" s="3"/>
      <c r="N570" s="3">
        <f t="shared" si="26"/>
        <v>45.609165080955471</v>
      </c>
      <c r="O570" s="4">
        <v>0</v>
      </c>
      <c r="P570" s="1" t="s">
        <v>7</v>
      </c>
      <c r="Q570" s="1" t="s">
        <v>43</v>
      </c>
      <c r="R570" s="2" t="s">
        <v>17</v>
      </c>
    </row>
    <row r="571" spans="1:18" x14ac:dyDescent="0.25">
      <c r="A571" s="5" t="s">
        <v>1172</v>
      </c>
      <c r="B571" s="5" t="s">
        <v>1173</v>
      </c>
      <c r="C571" s="5" t="s">
        <v>264</v>
      </c>
      <c r="D571" s="5" t="s">
        <v>56</v>
      </c>
      <c r="E571" s="5" t="s">
        <v>22</v>
      </c>
      <c r="F571" s="5" t="s">
        <v>13</v>
      </c>
      <c r="G571" s="5" t="s">
        <v>72</v>
      </c>
      <c r="H571" s="5">
        <v>62</v>
      </c>
      <c r="I571" s="6">
        <v>34616</v>
      </c>
      <c r="J571" s="7">
        <v>98230</v>
      </c>
      <c r="K571" s="7">
        <f t="shared" si="24"/>
        <v>313.41665558805261</v>
      </c>
      <c r="L571" s="7">
        <f t="shared" si="25"/>
        <v>1</v>
      </c>
      <c r="M571" s="7"/>
      <c r="N571" s="7">
        <f t="shared" si="26"/>
        <v>46.140402779843598</v>
      </c>
      <c r="O571" s="8">
        <v>0</v>
      </c>
      <c r="P571" s="5" t="s">
        <v>7</v>
      </c>
      <c r="Q571" s="5" t="s">
        <v>43</v>
      </c>
      <c r="R571" s="6" t="s">
        <v>17</v>
      </c>
    </row>
    <row r="572" spans="1:18" x14ac:dyDescent="0.25">
      <c r="A572" s="1" t="s">
        <v>1174</v>
      </c>
      <c r="B572" s="1" t="s">
        <v>1175</v>
      </c>
      <c r="C572" s="1" t="s">
        <v>210</v>
      </c>
      <c r="D572" s="1" t="s">
        <v>56</v>
      </c>
      <c r="E572" s="1" t="s">
        <v>4</v>
      </c>
      <c r="F572" s="1" t="s">
        <v>5</v>
      </c>
      <c r="G572" s="1" t="s">
        <v>14</v>
      </c>
      <c r="H572" s="1">
        <v>36</v>
      </c>
      <c r="I572" s="2">
        <v>43448</v>
      </c>
      <c r="J572" s="3">
        <v>96757</v>
      </c>
      <c r="K572" s="3">
        <f t="shared" si="24"/>
        <v>311.05787242890995</v>
      </c>
      <c r="L572" s="3">
        <f t="shared" si="25"/>
        <v>1</v>
      </c>
      <c r="M572" s="3"/>
      <c r="N572" s="3">
        <f t="shared" si="26"/>
        <v>45.908608717193815</v>
      </c>
      <c r="O572" s="4">
        <v>0</v>
      </c>
      <c r="P572" s="1" t="s">
        <v>7</v>
      </c>
      <c r="Q572" s="1" t="s">
        <v>75</v>
      </c>
      <c r="R572" s="2" t="s">
        <v>17</v>
      </c>
    </row>
    <row r="573" spans="1:18" x14ac:dyDescent="0.25">
      <c r="A573" s="5" t="s">
        <v>1176</v>
      </c>
      <c r="B573" s="5" t="s">
        <v>1177</v>
      </c>
      <c r="C573" s="5" t="s">
        <v>111</v>
      </c>
      <c r="D573" s="5" t="s">
        <v>67</v>
      </c>
      <c r="E573" s="5" t="s">
        <v>12</v>
      </c>
      <c r="F573" s="5" t="s">
        <v>13</v>
      </c>
      <c r="G573" s="5" t="s">
        <v>6</v>
      </c>
      <c r="H573" s="5">
        <v>35</v>
      </c>
      <c r="I573" s="6">
        <v>44015</v>
      </c>
      <c r="J573" s="7">
        <v>51513</v>
      </c>
      <c r="K573" s="7">
        <f t="shared" si="24"/>
        <v>226.96475497310149</v>
      </c>
      <c r="L573" s="7">
        <f t="shared" si="25"/>
        <v>1</v>
      </c>
      <c r="M573" s="7"/>
      <c r="N573" s="7">
        <f t="shared" si="26"/>
        <v>37.208224566045814</v>
      </c>
      <c r="O573" s="8">
        <v>0</v>
      </c>
      <c r="P573" s="5" t="s">
        <v>7</v>
      </c>
      <c r="Q573" s="5" t="s">
        <v>75</v>
      </c>
      <c r="R573" s="6" t="s">
        <v>17</v>
      </c>
    </row>
    <row r="574" spans="1:18" x14ac:dyDescent="0.25">
      <c r="A574" s="1" t="s">
        <v>1178</v>
      </c>
      <c r="B574" s="1" t="s">
        <v>1179</v>
      </c>
      <c r="C574" s="1" t="s">
        <v>66</v>
      </c>
      <c r="D574" s="1" t="s">
        <v>67</v>
      </c>
      <c r="E574" s="1" t="s">
        <v>36</v>
      </c>
      <c r="F574" s="1" t="s">
        <v>13</v>
      </c>
      <c r="G574" s="1" t="s">
        <v>14</v>
      </c>
      <c r="H574" s="1">
        <v>60</v>
      </c>
      <c r="I574" s="2">
        <v>39109</v>
      </c>
      <c r="J574" s="3">
        <v>234311</v>
      </c>
      <c r="K574" s="3">
        <f t="shared" si="24"/>
        <v>484.05681484718298</v>
      </c>
      <c r="L574" s="3">
        <f t="shared" si="25"/>
        <v>1</v>
      </c>
      <c r="M574" s="3"/>
      <c r="N574" s="3">
        <f t="shared" si="26"/>
        <v>61.649689344780327</v>
      </c>
      <c r="O574" s="4">
        <v>0.37</v>
      </c>
      <c r="P574" s="1" t="s">
        <v>7</v>
      </c>
      <c r="Q574" s="1" t="s">
        <v>43</v>
      </c>
      <c r="R574" s="2" t="s">
        <v>17</v>
      </c>
    </row>
    <row r="575" spans="1:18" x14ac:dyDescent="0.25">
      <c r="A575" s="5" t="s">
        <v>1180</v>
      </c>
      <c r="B575" s="5" t="s">
        <v>1181</v>
      </c>
      <c r="C575" s="5" t="s">
        <v>2</v>
      </c>
      <c r="D575" s="5" t="s">
        <v>52</v>
      </c>
      <c r="E575" s="5" t="s">
        <v>22</v>
      </c>
      <c r="F575" s="5" t="s">
        <v>5</v>
      </c>
      <c r="G575" s="5" t="s">
        <v>72</v>
      </c>
      <c r="H575" s="5">
        <v>45</v>
      </c>
      <c r="I575" s="6">
        <v>40685</v>
      </c>
      <c r="J575" s="7">
        <v>152353</v>
      </c>
      <c r="K575" s="7">
        <f t="shared" si="24"/>
        <v>390.32422420341783</v>
      </c>
      <c r="L575" s="7">
        <f t="shared" si="25"/>
        <v>1</v>
      </c>
      <c r="M575" s="7"/>
      <c r="N575" s="7">
        <f t="shared" si="26"/>
        <v>53.409314445475118</v>
      </c>
      <c r="O575" s="8">
        <v>0.14000000000000001</v>
      </c>
      <c r="P575" s="5" t="s">
        <v>7</v>
      </c>
      <c r="Q575" s="5" t="s">
        <v>8</v>
      </c>
      <c r="R575" s="6" t="s">
        <v>17</v>
      </c>
    </row>
    <row r="576" spans="1:18" x14ac:dyDescent="0.25">
      <c r="A576" s="1" t="s">
        <v>1182</v>
      </c>
      <c r="B576" s="1" t="s">
        <v>1183</v>
      </c>
      <c r="C576" s="1" t="s">
        <v>2</v>
      </c>
      <c r="D576" s="1" t="s">
        <v>46</v>
      </c>
      <c r="E576" s="1" t="s">
        <v>22</v>
      </c>
      <c r="F576" s="1" t="s">
        <v>5</v>
      </c>
      <c r="G576" s="1" t="s">
        <v>23</v>
      </c>
      <c r="H576" s="1">
        <v>48</v>
      </c>
      <c r="I576" s="2">
        <v>40389</v>
      </c>
      <c r="J576" s="3">
        <v>124774</v>
      </c>
      <c r="K576" s="3">
        <f t="shared" si="24"/>
        <v>353.23363373268973</v>
      </c>
      <c r="L576" s="3">
        <f t="shared" si="25"/>
        <v>1</v>
      </c>
      <c r="M576" s="3"/>
      <c r="N576" s="3">
        <f t="shared" si="26"/>
        <v>49.969848488048008</v>
      </c>
      <c r="O576" s="4">
        <v>0.12</v>
      </c>
      <c r="P576" s="1" t="s">
        <v>7</v>
      </c>
      <c r="Q576" s="1" t="s">
        <v>31</v>
      </c>
      <c r="R576" s="2" t="s">
        <v>17</v>
      </c>
    </row>
    <row r="577" spans="1:18" x14ac:dyDescent="0.25">
      <c r="A577" s="5" t="s">
        <v>899</v>
      </c>
      <c r="B577" s="5" t="s">
        <v>1184</v>
      </c>
      <c r="C577" s="5" t="s">
        <v>20</v>
      </c>
      <c r="D577" s="5" t="s">
        <v>67</v>
      </c>
      <c r="E577" s="5" t="s">
        <v>36</v>
      </c>
      <c r="F577" s="5" t="s">
        <v>5</v>
      </c>
      <c r="G577" s="5" t="s">
        <v>14</v>
      </c>
      <c r="H577" s="5">
        <v>36</v>
      </c>
      <c r="I577" s="6">
        <v>40434</v>
      </c>
      <c r="J577" s="7">
        <v>157070</v>
      </c>
      <c r="K577" s="7">
        <f t="shared" si="24"/>
        <v>396.32057731084313</v>
      </c>
      <c r="L577" s="7">
        <f t="shared" si="25"/>
        <v>1</v>
      </c>
      <c r="M577" s="7"/>
      <c r="N577" s="7">
        <f t="shared" si="26"/>
        <v>53.954923516863118</v>
      </c>
      <c r="O577" s="8">
        <v>0.28000000000000003</v>
      </c>
      <c r="P577" s="5" t="s">
        <v>15</v>
      </c>
      <c r="Q577" s="5" t="s">
        <v>16</v>
      </c>
      <c r="R577" s="6" t="s">
        <v>17</v>
      </c>
    </row>
    <row r="578" spans="1:18" x14ac:dyDescent="0.25">
      <c r="A578" s="1" t="s">
        <v>1185</v>
      </c>
      <c r="B578" s="1" t="s">
        <v>1186</v>
      </c>
      <c r="C578" s="1" t="s">
        <v>2</v>
      </c>
      <c r="D578" s="1" t="s">
        <v>21</v>
      </c>
      <c r="E578" s="1" t="s">
        <v>22</v>
      </c>
      <c r="F578" s="1" t="s">
        <v>13</v>
      </c>
      <c r="G578" s="1" t="s">
        <v>72</v>
      </c>
      <c r="H578" s="1">
        <v>44</v>
      </c>
      <c r="I578" s="2">
        <v>43685</v>
      </c>
      <c r="J578" s="3">
        <v>130133</v>
      </c>
      <c r="K578" s="3">
        <f t="shared" ref="K578:K641" si="27">SQRT(J:J)</f>
        <v>360.73951821224136</v>
      </c>
      <c r="L578" s="3">
        <f t="shared" ref="L578:L641" si="28">NORMSDIST(J:J)</f>
        <v>1</v>
      </c>
      <c r="M578" s="3"/>
      <c r="N578" s="3">
        <f t="shared" ref="N578:N641" si="29">POWER(J:J,1/3)</f>
        <v>50.675239969667246</v>
      </c>
      <c r="O578" s="4">
        <v>0.15</v>
      </c>
      <c r="P578" s="1" t="s">
        <v>7</v>
      </c>
      <c r="Q578" s="1" t="s">
        <v>47</v>
      </c>
      <c r="R578" s="2">
        <v>44699</v>
      </c>
    </row>
    <row r="579" spans="1:18" x14ac:dyDescent="0.25">
      <c r="A579" s="5" t="s">
        <v>1187</v>
      </c>
      <c r="B579" s="5" t="s">
        <v>1188</v>
      </c>
      <c r="C579" s="5" t="s">
        <v>39</v>
      </c>
      <c r="D579" s="5" t="s">
        <v>67</v>
      </c>
      <c r="E579" s="5" t="s">
        <v>12</v>
      </c>
      <c r="F579" s="5" t="s">
        <v>5</v>
      </c>
      <c r="G579" s="5" t="s">
        <v>14</v>
      </c>
      <c r="H579" s="5">
        <v>64</v>
      </c>
      <c r="I579" s="6">
        <v>43729</v>
      </c>
      <c r="J579" s="7">
        <v>108780</v>
      </c>
      <c r="K579" s="7">
        <f t="shared" si="27"/>
        <v>329.81813170291292</v>
      </c>
      <c r="L579" s="7">
        <f t="shared" si="28"/>
        <v>1</v>
      </c>
      <c r="M579" s="7"/>
      <c r="N579" s="7">
        <f t="shared" si="29"/>
        <v>47.736402293932954</v>
      </c>
      <c r="O579" s="8">
        <v>0.06</v>
      </c>
      <c r="P579" s="5" t="s">
        <v>15</v>
      </c>
      <c r="Q579" s="5" t="s">
        <v>61</v>
      </c>
      <c r="R579" s="6" t="s">
        <v>17</v>
      </c>
    </row>
    <row r="580" spans="1:18" x14ac:dyDescent="0.25">
      <c r="A580" s="1" t="s">
        <v>1189</v>
      </c>
      <c r="B580" s="1" t="s">
        <v>1190</v>
      </c>
      <c r="C580" s="1" t="s">
        <v>20</v>
      </c>
      <c r="D580" s="1" t="s">
        <v>56</v>
      </c>
      <c r="E580" s="1" t="s">
        <v>22</v>
      </c>
      <c r="F580" s="1" t="s">
        <v>5</v>
      </c>
      <c r="G580" s="1" t="s">
        <v>14</v>
      </c>
      <c r="H580" s="1">
        <v>46</v>
      </c>
      <c r="I580" s="2">
        <v>44125</v>
      </c>
      <c r="J580" s="3">
        <v>151853</v>
      </c>
      <c r="K580" s="3">
        <f t="shared" si="27"/>
        <v>389.68320466758638</v>
      </c>
      <c r="L580" s="3">
        <f t="shared" si="28"/>
        <v>1</v>
      </c>
      <c r="M580" s="3"/>
      <c r="N580" s="3">
        <f t="shared" si="29"/>
        <v>53.350823256851854</v>
      </c>
      <c r="O580" s="4">
        <v>0.16</v>
      </c>
      <c r="P580" s="1" t="s">
        <v>15</v>
      </c>
      <c r="Q580" s="1" t="s">
        <v>121</v>
      </c>
      <c r="R580" s="2" t="s">
        <v>17</v>
      </c>
    </row>
    <row r="581" spans="1:18" x14ac:dyDescent="0.25">
      <c r="A581" s="5" t="s">
        <v>1191</v>
      </c>
      <c r="B581" s="5" t="s">
        <v>1192</v>
      </c>
      <c r="C581" s="5" t="s">
        <v>34</v>
      </c>
      <c r="D581" s="5" t="s">
        <v>35</v>
      </c>
      <c r="E581" s="5" t="s">
        <v>12</v>
      </c>
      <c r="F581" s="5" t="s">
        <v>5</v>
      </c>
      <c r="G581" s="5" t="s">
        <v>14</v>
      </c>
      <c r="H581" s="5">
        <v>62</v>
      </c>
      <c r="I581" s="6">
        <v>38977</v>
      </c>
      <c r="J581" s="7">
        <v>64669</v>
      </c>
      <c r="K581" s="7">
        <f t="shared" si="27"/>
        <v>254.30100275067733</v>
      </c>
      <c r="L581" s="7">
        <f t="shared" si="28"/>
        <v>1</v>
      </c>
      <c r="M581" s="7"/>
      <c r="N581" s="7">
        <f t="shared" si="29"/>
        <v>40.138892165953116</v>
      </c>
      <c r="O581" s="8">
        <v>0</v>
      </c>
      <c r="P581" s="5" t="s">
        <v>15</v>
      </c>
      <c r="Q581" s="5" t="s">
        <v>16</v>
      </c>
      <c r="R581" s="6" t="s">
        <v>17</v>
      </c>
    </row>
    <row r="582" spans="1:18" x14ac:dyDescent="0.25">
      <c r="A582" s="1" t="s">
        <v>1193</v>
      </c>
      <c r="B582" s="1" t="s">
        <v>1194</v>
      </c>
      <c r="C582" s="1" t="s">
        <v>111</v>
      </c>
      <c r="D582" s="1" t="s">
        <v>67</v>
      </c>
      <c r="E582" s="1" t="s">
        <v>4</v>
      </c>
      <c r="F582" s="1" t="s">
        <v>13</v>
      </c>
      <c r="G582" s="1" t="s">
        <v>72</v>
      </c>
      <c r="H582" s="1">
        <v>61</v>
      </c>
      <c r="I582" s="2">
        <v>39568</v>
      </c>
      <c r="J582" s="3">
        <v>69352</v>
      </c>
      <c r="K582" s="3">
        <f t="shared" si="27"/>
        <v>263.3476789341421</v>
      </c>
      <c r="L582" s="3">
        <f t="shared" si="28"/>
        <v>1</v>
      </c>
      <c r="M582" s="3"/>
      <c r="N582" s="3">
        <f t="shared" si="29"/>
        <v>41.08528746452027</v>
      </c>
      <c r="O582" s="4">
        <v>0</v>
      </c>
      <c r="P582" s="1" t="s">
        <v>80</v>
      </c>
      <c r="Q582" s="1" t="s">
        <v>86</v>
      </c>
      <c r="R582" s="2" t="s">
        <v>17</v>
      </c>
    </row>
    <row r="583" spans="1:18" x14ac:dyDescent="0.25">
      <c r="A583" s="5" t="s">
        <v>1195</v>
      </c>
      <c r="B583" s="5" t="s">
        <v>1196</v>
      </c>
      <c r="C583" s="5" t="s">
        <v>111</v>
      </c>
      <c r="D583" s="5" t="s">
        <v>67</v>
      </c>
      <c r="E583" s="5" t="s">
        <v>4</v>
      </c>
      <c r="F583" s="5" t="s">
        <v>13</v>
      </c>
      <c r="G583" s="5" t="s">
        <v>14</v>
      </c>
      <c r="H583" s="5">
        <v>65</v>
      </c>
      <c r="I583" s="6">
        <v>37181</v>
      </c>
      <c r="J583" s="7">
        <v>74631</v>
      </c>
      <c r="K583" s="7">
        <f t="shared" si="27"/>
        <v>273.18674931262677</v>
      </c>
      <c r="L583" s="7">
        <f t="shared" si="28"/>
        <v>1</v>
      </c>
      <c r="M583" s="7"/>
      <c r="N583" s="7">
        <f t="shared" si="29"/>
        <v>42.102358050659461</v>
      </c>
      <c r="O583" s="8">
        <v>0</v>
      </c>
      <c r="P583" s="5" t="s">
        <v>15</v>
      </c>
      <c r="Q583" s="5" t="s">
        <v>16</v>
      </c>
      <c r="R583" s="6" t="s">
        <v>17</v>
      </c>
    </row>
    <row r="584" spans="1:18" x14ac:dyDescent="0.25">
      <c r="A584" s="1" t="s">
        <v>1197</v>
      </c>
      <c r="B584" s="1" t="s">
        <v>1198</v>
      </c>
      <c r="C584" s="1" t="s">
        <v>96</v>
      </c>
      <c r="D584" s="1" t="s">
        <v>56</v>
      </c>
      <c r="E584" s="1" t="s">
        <v>22</v>
      </c>
      <c r="F584" s="1" t="s">
        <v>13</v>
      </c>
      <c r="G584" s="1" t="s">
        <v>72</v>
      </c>
      <c r="H584" s="1">
        <v>54</v>
      </c>
      <c r="I584" s="2">
        <v>41028</v>
      </c>
      <c r="J584" s="3">
        <v>96441</v>
      </c>
      <c r="K584" s="3">
        <f t="shared" si="27"/>
        <v>310.54951296049393</v>
      </c>
      <c r="L584" s="3">
        <f t="shared" si="28"/>
        <v>1</v>
      </c>
      <c r="M584" s="3"/>
      <c r="N584" s="3">
        <f t="shared" si="29"/>
        <v>45.858576360973672</v>
      </c>
      <c r="O584" s="4">
        <v>0</v>
      </c>
      <c r="P584" s="1" t="s">
        <v>80</v>
      </c>
      <c r="Q584" s="1" t="s">
        <v>205</v>
      </c>
      <c r="R584" s="2" t="s">
        <v>17</v>
      </c>
    </row>
    <row r="585" spans="1:18" x14ac:dyDescent="0.25">
      <c r="A585" s="5" t="s">
        <v>1199</v>
      </c>
      <c r="B585" s="5" t="s">
        <v>1200</v>
      </c>
      <c r="C585" s="5" t="s">
        <v>101</v>
      </c>
      <c r="D585" s="5" t="s">
        <v>56</v>
      </c>
      <c r="E585" s="5" t="s">
        <v>22</v>
      </c>
      <c r="F585" s="5" t="s">
        <v>13</v>
      </c>
      <c r="G585" s="5" t="s">
        <v>14</v>
      </c>
      <c r="H585" s="5">
        <v>46</v>
      </c>
      <c r="I585" s="6">
        <v>40836</v>
      </c>
      <c r="J585" s="7">
        <v>114250</v>
      </c>
      <c r="K585" s="7">
        <f t="shared" si="27"/>
        <v>338.00887562311141</v>
      </c>
      <c r="L585" s="7">
        <f t="shared" si="28"/>
        <v>1</v>
      </c>
      <c r="M585" s="7"/>
      <c r="N585" s="7">
        <f t="shared" si="29"/>
        <v>48.523494480093476</v>
      </c>
      <c r="O585" s="8">
        <v>0.14000000000000001</v>
      </c>
      <c r="P585" s="5" t="s">
        <v>15</v>
      </c>
      <c r="Q585" s="5" t="s">
        <v>121</v>
      </c>
      <c r="R585" s="6" t="s">
        <v>17</v>
      </c>
    </row>
    <row r="586" spans="1:18" x14ac:dyDescent="0.25">
      <c r="A586" s="1" t="s">
        <v>1201</v>
      </c>
      <c r="B586" s="1" t="s">
        <v>1202</v>
      </c>
      <c r="C586" s="1" t="s">
        <v>27</v>
      </c>
      <c r="D586" s="1" t="s">
        <v>3</v>
      </c>
      <c r="E586" s="1" t="s">
        <v>36</v>
      </c>
      <c r="F586" s="1" t="s">
        <v>13</v>
      </c>
      <c r="G586" s="1" t="s">
        <v>72</v>
      </c>
      <c r="H586" s="1">
        <v>36</v>
      </c>
      <c r="I586" s="2">
        <v>44192</v>
      </c>
      <c r="J586" s="3">
        <v>70165</v>
      </c>
      <c r="K586" s="3">
        <f t="shared" si="27"/>
        <v>264.88676826145922</v>
      </c>
      <c r="L586" s="3">
        <f t="shared" si="28"/>
        <v>1</v>
      </c>
      <c r="M586" s="3"/>
      <c r="N586" s="3">
        <f t="shared" si="29"/>
        <v>41.24520911607803</v>
      </c>
      <c r="O586" s="4">
        <v>7.0000000000000007E-2</v>
      </c>
      <c r="P586" s="1" t="s">
        <v>80</v>
      </c>
      <c r="Q586" s="1" t="s">
        <v>81</v>
      </c>
      <c r="R586" s="2" t="s">
        <v>17</v>
      </c>
    </row>
    <row r="587" spans="1:18" x14ac:dyDescent="0.25">
      <c r="A587" s="5" t="s">
        <v>1203</v>
      </c>
      <c r="B587" s="5" t="s">
        <v>1204</v>
      </c>
      <c r="C587" s="5" t="s">
        <v>39</v>
      </c>
      <c r="D587" s="5" t="s">
        <v>3</v>
      </c>
      <c r="E587" s="5" t="s">
        <v>36</v>
      </c>
      <c r="F587" s="5" t="s">
        <v>13</v>
      </c>
      <c r="G587" s="5" t="s">
        <v>14</v>
      </c>
      <c r="H587" s="5">
        <v>60</v>
      </c>
      <c r="I587" s="6">
        <v>36554</v>
      </c>
      <c r="J587" s="7">
        <v>109059</v>
      </c>
      <c r="K587" s="7">
        <f t="shared" si="27"/>
        <v>330.24082121990915</v>
      </c>
      <c r="L587" s="7">
        <f t="shared" si="28"/>
        <v>1</v>
      </c>
      <c r="M587" s="7"/>
      <c r="N587" s="7">
        <f t="shared" si="29"/>
        <v>47.777179048242871</v>
      </c>
      <c r="O587" s="8">
        <v>7.0000000000000007E-2</v>
      </c>
      <c r="P587" s="5" t="s">
        <v>15</v>
      </c>
      <c r="Q587" s="5" t="s">
        <v>121</v>
      </c>
      <c r="R587" s="6" t="s">
        <v>17</v>
      </c>
    </row>
    <row r="588" spans="1:18" x14ac:dyDescent="0.25">
      <c r="A588" s="1" t="s">
        <v>1205</v>
      </c>
      <c r="B588" s="1" t="s">
        <v>1206</v>
      </c>
      <c r="C588" s="1" t="s">
        <v>168</v>
      </c>
      <c r="D588" s="1" t="s">
        <v>56</v>
      </c>
      <c r="E588" s="1" t="s">
        <v>4</v>
      </c>
      <c r="F588" s="1" t="s">
        <v>5</v>
      </c>
      <c r="G588" s="1" t="s">
        <v>14</v>
      </c>
      <c r="H588" s="1">
        <v>30</v>
      </c>
      <c r="I588" s="2">
        <v>42322</v>
      </c>
      <c r="J588" s="3">
        <v>77442</v>
      </c>
      <c r="K588" s="3">
        <f t="shared" si="27"/>
        <v>278.28402756895696</v>
      </c>
      <c r="L588" s="3">
        <f t="shared" si="28"/>
        <v>1</v>
      </c>
      <c r="M588" s="3"/>
      <c r="N588" s="3">
        <f t="shared" si="29"/>
        <v>42.624456410424536</v>
      </c>
      <c r="O588" s="4">
        <v>0</v>
      </c>
      <c r="P588" s="1" t="s">
        <v>7</v>
      </c>
      <c r="Q588" s="1" t="s">
        <v>75</v>
      </c>
      <c r="R588" s="2" t="s">
        <v>17</v>
      </c>
    </row>
    <row r="589" spans="1:18" x14ac:dyDescent="0.25">
      <c r="A589" s="5" t="s">
        <v>1207</v>
      </c>
      <c r="B589" s="5" t="s">
        <v>1208</v>
      </c>
      <c r="C589" s="5" t="s">
        <v>111</v>
      </c>
      <c r="D589" s="5" t="s">
        <v>35</v>
      </c>
      <c r="E589" s="5" t="s">
        <v>36</v>
      </c>
      <c r="F589" s="5" t="s">
        <v>5</v>
      </c>
      <c r="G589" s="5" t="s">
        <v>72</v>
      </c>
      <c r="H589" s="5">
        <v>34</v>
      </c>
      <c r="I589" s="6">
        <v>41066</v>
      </c>
      <c r="J589" s="7">
        <v>72126</v>
      </c>
      <c r="K589" s="7">
        <f t="shared" si="27"/>
        <v>268.56284180802078</v>
      </c>
      <c r="L589" s="7">
        <f t="shared" si="28"/>
        <v>1</v>
      </c>
      <c r="M589" s="7"/>
      <c r="N589" s="7">
        <f t="shared" si="29"/>
        <v>41.625929963261193</v>
      </c>
      <c r="O589" s="8">
        <v>0</v>
      </c>
      <c r="P589" s="5" t="s">
        <v>80</v>
      </c>
      <c r="Q589" s="5" t="s">
        <v>81</v>
      </c>
      <c r="R589" s="6" t="s">
        <v>17</v>
      </c>
    </row>
    <row r="590" spans="1:18" x14ac:dyDescent="0.25">
      <c r="A590" s="1" t="s">
        <v>1209</v>
      </c>
      <c r="B590" s="1" t="s">
        <v>1210</v>
      </c>
      <c r="C590" s="1" t="s">
        <v>449</v>
      </c>
      <c r="D590" s="1" t="s">
        <v>3</v>
      </c>
      <c r="E590" s="1" t="s">
        <v>12</v>
      </c>
      <c r="F590" s="1" t="s">
        <v>13</v>
      </c>
      <c r="G590" s="1" t="s">
        <v>23</v>
      </c>
      <c r="H590" s="1">
        <v>55</v>
      </c>
      <c r="I590" s="2">
        <v>41565</v>
      </c>
      <c r="J590" s="3">
        <v>70334</v>
      </c>
      <c r="K590" s="3">
        <f t="shared" si="27"/>
        <v>265.20558063509901</v>
      </c>
      <c r="L590" s="3">
        <f t="shared" si="28"/>
        <v>1</v>
      </c>
      <c r="M590" s="3"/>
      <c r="N590" s="3">
        <f t="shared" si="29"/>
        <v>41.278297082365789</v>
      </c>
      <c r="O590" s="4">
        <v>0</v>
      </c>
      <c r="P590" s="1" t="s">
        <v>7</v>
      </c>
      <c r="Q590" s="1" t="s">
        <v>43</v>
      </c>
      <c r="R590" s="2" t="s">
        <v>17</v>
      </c>
    </row>
    <row r="591" spans="1:18" x14ac:dyDescent="0.25">
      <c r="A591" s="5" t="s">
        <v>1211</v>
      </c>
      <c r="B591" s="5" t="s">
        <v>1212</v>
      </c>
      <c r="C591" s="5" t="s">
        <v>96</v>
      </c>
      <c r="D591" s="5" t="s">
        <v>56</v>
      </c>
      <c r="E591" s="5" t="s">
        <v>4</v>
      </c>
      <c r="F591" s="5" t="s">
        <v>13</v>
      </c>
      <c r="G591" s="5" t="s">
        <v>14</v>
      </c>
      <c r="H591" s="5">
        <v>59</v>
      </c>
      <c r="I591" s="6">
        <v>40170</v>
      </c>
      <c r="J591" s="7">
        <v>78006</v>
      </c>
      <c r="K591" s="7">
        <f t="shared" si="27"/>
        <v>279.29554239192578</v>
      </c>
      <c r="L591" s="7">
        <f t="shared" si="28"/>
        <v>1</v>
      </c>
      <c r="M591" s="7"/>
      <c r="N591" s="7">
        <f t="shared" si="29"/>
        <v>42.727682342397387</v>
      </c>
      <c r="O591" s="8">
        <v>0</v>
      </c>
      <c r="P591" s="5" t="s">
        <v>7</v>
      </c>
      <c r="Q591" s="5" t="s">
        <v>43</v>
      </c>
      <c r="R591" s="6" t="s">
        <v>17</v>
      </c>
    </row>
    <row r="592" spans="1:18" x14ac:dyDescent="0.25">
      <c r="A592" s="1" t="s">
        <v>1213</v>
      </c>
      <c r="B592" s="1" t="s">
        <v>1214</v>
      </c>
      <c r="C592" s="1" t="s">
        <v>20</v>
      </c>
      <c r="D592" s="1" t="s">
        <v>3</v>
      </c>
      <c r="E592" s="1" t="s">
        <v>12</v>
      </c>
      <c r="F592" s="1" t="s">
        <v>5</v>
      </c>
      <c r="G592" s="1" t="s">
        <v>72</v>
      </c>
      <c r="H592" s="1">
        <v>28</v>
      </c>
      <c r="I592" s="2">
        <v>44221</v>
      </c>
      <c r="J592" s="3">
        <v>160385</v>
      </c>
      <c r="K592" s="3">
        <f t="shared" si="27"/>
        <v>400.48096084583096</v>
      </c>
      <c r="L592" s="3">
        <f t="shared" si="28"/>
        <v>1</v>
      </c>
      <c r="M592" s="3"/>
      <c r="N592" s="3">
        <f t="shared" si="29"/>
        <v>54.331861235369516</v>
      </c>
      <c r="O592" s="4">
        <v>0.23</v>
      </c>
      <c r="P592" s="1" t="s">
        <v>7</v>
      </c>
      <c r="Q592" s="1" t="s">
        <v>43</v>
      </c>
      <c r="R592" s="2">
        <v>44334</v>
      </c>
    </row>
    <row r="593" spans="1:18" x14ac:dyDescent="0.25">
      <c r="A593" s="5" t="s">
        <v>1215</v>
      </c>
      <c r="B593" s="5" t="s">
        <v>1216</v>
      </c>
      <c r="C593" s="5" t="s">
        <v>66</v>
      </c>
      <c r="D593" s="5" t="s">
        <v>21</v>
      </c>
      <c r="E593" s="5" t="s">
        <v>36</v>
      </c>
      <c r="F593" s="5" t="s">
        <v>5</v>
      </c>
      <c r="G593" s="5" t="s">
        <v>23</v>
      </c>
      <c r="H593" s="5">
        <v>36</v>
      </c>
      <c r="I593" s="6">
        <v>41650</v>
      </c>
      <c r="J593" s="7">
        <v>202323</v>
      </c>
      <c r="K593" s="7">
        <f t="shared" si="27"/>
        <v>449.8032903392326</v>
      </c>
      <c r="L593" s="7">
        <f t="shared" si="28"/>
        <v>1</v>
      </c>
      <c r="M593" s="7"/>
      <c r="N593" s="7">
        <f t="shared" si="29"/>
        <v>58.705900208600667</v>
      </c>
      <c r="O593" s="8">
        <v>0.39</v>
      </c>
      <c r="P593" s="5" t="s">
        <v>7</v>
      </c>
      <c r="Q593" s="5" t="s">
        <v>24</v>
      </c>
      <c r="R593" s="6" t="s">
        <v>17</v>
      </c>
    </row>
    <row r="594" spans="1:18" x14ac:dyDescent="0.25">
      <c r="A594" s="1" t="s">
        <v>1217</v>
      </c>
      <c r="B594" s="1" t="s">
        <v>1218</v>
      </c>
      <c r="C594" s="1" t="s">
        <v>2</v>
      </c>
      <c r="D594" s="1" t="s">
        <v>52</v>
      </c>
      <c r="E594" s="1" t="s">
        <v>36</v>
      </c>
      <c r="F594" s="1" t="s">
        <v>5</v>
      </c>
      <c r="G594" s="1" t="s">
        <v>72</v>
      </c>
      <c r="H594" s="1">
        <v>29</v>
      </c>
      <c r="I594" s="2">
        <v>44025</v>
      </c>
      <c r="J594" s="3">
        <v>141555</v>
      </c>
      <c r="K594" s="3">
        <f t="shared" si="27"/>
        <v>376.23795661788301</v>
      </c>
      <c r="L594" s="3">
        <f t="shared" si="28"/>
        <v>1</v>
      </c>
      <c r="M594" s="3"/>
      <c r="N594" s="3">
        <f t="shared" si="29"/>
        <v>52.116479523285086</v>
      </c>
      <c r="O594" s="4">
        <v>0.11</v>
      </c>
      <c r="P594" s="1" t="s">
        <v>80</v>
      </c>
      <c r="Q594" s="1" t="s">
        <v>81</v>
      </c>
      <c r="R594" s="2" t="s">
        <v>17</v>
      </c>
    </row>
    <row r="595" spans="1:18" x14ac:dyDescent="0.25">
      <c r="A595" s="5" t="s">
        <v>1219</v>
      </c>
      <c r="B595" s="5" t="s">
        <v>1220</v>
      </c>
      <c r="C595" s="5" t="s">
        <v>20</v>
      </c>
      <c r="D595" s="5" t="s">
        <v>21</v>
      </c>
      <c r="E595" s="5" t="s">
        <v>22</v>
      </c>
      <c r="F595" s="5" t="s">
        <v>5</v>
      </c>
      <c r="G595" s="5" t="s">
        <v>14</v>
      </c>
      <c r="H595" s="5">
        <v>34</v>
      </c>
      <c r="I595" s="6">
        <v>44032</v>
      </c>
      <c r="J595" s="7">
        <v>184960</v>
      </c>
      <c r="K595" s="7">
        <f t="shared" si="27"/>
        <v>430.0697617828996</v>
      </c>
      <c r="L595" s="7">
        <f t="shared" si="28"/>
        <v>1</v>
      </c>
      <c r="M595" s="7"/>
      <c r="N595" s="7">
        <f t="shared" si="29"/>
        <v>56.976085176522581</v>
      </c>
      <c r="O595" s="8">
        <v>0.18</v>
      </c>
      <c r="P595" s="5" t="s">
        <v>7</v>
      </c>
      <c r="Q595" s="5" t="s">
        <v>8</v>
      </c>
      <c r="R595" s="6" t="s">
        <v>17</v>
      </c>
    </row>
    <row r="596" spans="1:18" x14ac:dyDescent="0.25">
      <c r="A596" s="1" t="s">
        <v>1221</v>
      </c>
      <c r="B596" s="1" t="s">
        <v>1222</v>
      </c>
      <c r="C596" s="1" t="s">
        <v>66</v>
      </c>
      <c r="D596" s="1" t="s">
        <v>3</v>
      </c>
      <c r="E596" s="1" t="s">
        <v>12</v>
      </c>
      <c r="F596" s="1" t="s">
        <v>13</v>
      </c>
      <c r="G596" s="1" t="s">
        <v>14</v>
      </c>
      <c r="H596" s="1">
        <v>37</v>
      </c>
      <c r="I596" s="2">
        <v>40719</v>
      </c>
      <c r="J596" s="3">
        <v>221592</v>
      </c>
      <c r="K596" s="3">
        <f t="shared" si="27"/>
        <v>470.73559457512874</v>
      </c>
      <c r="L596" s="3">
        <f t="shared" si="28"/>
        <v>1</v>
      </c>
      <c r="M596" s="3"/>
      <c r="N596" s="3">
        <f t="shared" si="29"/>
        <v>60.513372724086167</v>
      </c>
      <c r="O596" s="4">
        <v>0.31</v>
      </c>
      <c r="P596" s="1" t="s">
        <v>7</v>
      </c>
      <c r="Q596" s="1" t="s">
        <v>75</v>
      </c>
      <c r="R596" s="2" t="s">
        <v>17</v>
      </c>
    </row>
    <row r="597" spans="1:18" x14ac:dyDescent="0.25">
      <c r="A597" s="5" t="s">
        <v>1223</v>
      </c>
      <c r="B597" s="5" t="s">
        <v>1224</v>
      </c>
      <c r="C597" s="5" t="s">
        <v>151</v>
      </c>
      <c r="D597" s="5" t="s">
        <v>52</v>
      </c>
      <c r="E597" s="5" t="s">
        <v>12</v>
      </c>
      <c r="F597" s="5" t="s">
        <v>5</v>
      </c>
      <c r="G597" s="5" t="s">
        <v>14</v>
      </c>
      <c r="H597" s="5">
        <v>44</v>
      </c>
      <c r="I597" s="6">
        <v>39841</v>
      </c>
      <c r="J597" s="7">
        <v>53301</v>
      </c>
      <c r="K597" s="7">
        <f t="shared" si="27"/>
        <v>230.87009334255487</v>
      </c>
      <c r="L597" s="7">
        <f t="shared" si="28"/>
        <v>1</v>
      </c>
      <c r="M597" s="7"/>
      <c r="N597" s="7">
        <f t="shared" si="29"/>
        <v>37.633832909634179</v>
      </c>
      <c r="O597" s="8">
        <v>0</v>
      </c>
      <c r="P597" s="5" t="s">
        <v>7</v>
      </c>
      <c r="Q597" s="5" t="s">
        <v>8</v>
      </c>
      <c r="R597" s="6" t="s">
        <v>17</v>
      </c>
    </row>
    <row r="598" spans="1:18" x14ac:dyDescent="0.25">
      <c r="A598" s="1" t="s">
        <v>1225</v>
      </c>
      <c r="B598" s="1" t="s">
        <v>1226</v>
      </c>
      <c r="C598" s="1" t="s">
        <v>194</v>
      </c>
      <c r="D598" s="1" t="s">
        <v>3</v>
      </c>
      <c r="E598" s="1" t="s">
        <v>36</v>
      </c>
      <c r="F598" s="1" t="s">
        <v>13</v>
      </c>
      <c r="G598" s="1" t="s">
        <v>14</v>
      </c>
      <c r="H598" s="1">
        <v>45</v>
      </c>
      <c r="I598" s="2">
        <v>36587</v>
      </c>
      <c r="J598" s="3">
        <v>91276</v>
      </c>
      <c r="K598" s="3">
        <f t="shared" si="27"/>
        <v>302.11918178096539</v>
      </c>
      <c r="L598" s="3">
        <f t="shared" si="28"/>
        <v>1</v>
      </c>
      <c r="M598" s="3"/>
      <c r="N598" s="3">
        <f t="shared" si="29"/>
        <v>45.024842250390023</v>
      </c>
      <c r="O598" s="4">
        <v>0</v>
      </c>
      <c r="P598" s="1" t="s">
        <v>7</v>
      </c>
      <c r="Q598" s="1" t="s">
        <v>8</v>
      </c>
      <c r="R598" s="2" t="s">
        <v>17</v>
      </c>
    </row>
    <row r="599" spans="1:18" x14ac:dyDescent="0.25">
      <c r="A599" s="5" t="s">
        <v>1227</v>
      </c>
      <c r="B599" s="5" t="s">
        <v>1228</v>
      </c>
      <c r="C599" s="5" t="s">
        <v>2</v>
      </c>
      <c r="D599" s="5" t="s">
        <v>52</v>
      </c>
      <c r="E599" s="5" t="s">
        <v>4</v>
      </c>
      <c r="F599" s="5" t="s">
        <v>5</v>
      </c>
      <c r="G599" s="5" t="s">
        <v>14</v>
      </c>
      <c r="H599" s="5">
        <v>52</v>
      </c>
      <c r="I599" s="6">
        <v>42983</v>
      </c>
      <c r="J599" s="7">
        <v>140042</v>
      </c>
      <c r="K599" s="7">
        <f t="shared" si="27"/>
        <v>374.22185932946246</v>
      </c>
      <c r="L599" s="7">
        <f t="shared" si="28"/>
        <v>1</v>
      </c>
      <c r="M599" s="7"/>
      <c r="N599" s="7">
        <f t="shared" si="29"/>
        <v>51.930132993449995</v>
      </c>
      <c r="O599" s="8">
        <v>0.13</v>
      </c>
      <c r="P599" s="5" t="s">
        <v>7</v>
      </c>
      <c r="Q599" s="5" t="s">
        <v>47</v>
      </c>
      <c r="R599" s="6" t="s">
        <v>17</v>
      </c>
    </row>
    <row r="600" spans="1:18" x14ac:dyDescent="0.25">
      <c r="A600" s="1" t="s">
        <v>297</v>
      </c>
      <c r="B600" s="1" t="s">
        <v>1229</v>
      </c>
      <c r="C600" s="1" t="s">
        <v>42</v>
      </c>
      <c r="D600" s="1" t="s">
        <v>46</v>
      </c>
      <c r="E600" s="1" t="s">
        <v>12</v>
      </c>
      <c r="F600" s="1" t="s">
        <v>5</v>
      </c>
      <c r="G600" s="1" t="s">
        <v>14</v>
      </c>
      <c r="H600" s="1">
        <v>40</v>
      </c>
      <c r="I600" s="2">
        <v>43440</v>
      </c>
      <c r="J600" s="3">
        <v>57225</v>
      </c>
      <c r="K600" s="3">
        <f t="shared" si="27"/>
        <v>239.21747427811371</v>
      </c>
      <c r="L600" s="3">
        <f t="shared" si="28"/>
        <v>1</v>
      </c>
      <c r="M600" s="3"/>
      <c r="N600" s="3">
        <f t="shared" si="29"/>
        <v>38.535583002106499</v>
      </c>
      <c r="O600" s="4">
        <v>0</v>
      </c>
      <c r="P600" s="1" t="s">
        <v>7</v>
      </c>
      <c r="Q600" s="1" t="s">
        <v>75</v>
      </c>
      <c r="R600" s="2" t="s">
        <v>17</v>
      </c>
    </row>
    <row r="601" spans="1:18" x14ac:dyDescent="0.25">
      <c r="A601" s="5" t="s">
        <v>1230</v>
      </c>
      <c r="B601" s="5" t="s">
        <v>1231</v>
      </c>
      <c r="C601" s="5" t="s">
        <v>39</v>
      </c>
      <c r="D601" s="5" t="s">
        <v>52</v>
      </c>
      <c r="E601" s="5" t="s">
        <v>22</v>
      </c>
      <c r="F601" s="5" t="s">
        <v>5</v>
      </c>
      <c r="G601" s="5" t="s">
        <v>72</v>
      </c>
      <c r="H601" s="5">
        <v>55</v>
      </c>
      <c r="I601" s="6">
        <v>40233</v>
      </c>
      <c r="J601" s="7">
        <v>102839</v>
      </c>
      <c r="K601" s="7">
        <f t="shared" si="27"/>
        <v>320.68520389940039</v>
      </c>
      <c r="L601" s="7">
        <f t="shared" si="28"/>
        <v>1</v>
      </c>
      <c r="M601" s="7"/>
      <c r="N601" s="7">
        <f t="shared" si="29"/>
        <v>46.851044945251424</v>
      </c>
      <c r="O601" s="8">
        <v>0.05</v>
      </c>
      <c r="P601" s="5" t="s">
        <v>7</v>
      </c>
      <c r="Q601" s="5" t="s">
        <v>43</v>
      </c>
      <c r="R601" s="6" t="s">
        <v>17</v>
      </c>
    </row>
    <row r="602" spans="1:18" x14ac:dyDescent="0.25">
      <c r="A602" s="1" t="s">
        <v>1232</v>
      </c>
      <c r="B602" s="1" t="s">
        <v>1233</v>
      </c>
      <c r="C602" s="1" t="s">
        <v>20</v>
      </c>
      <c r="D602" s="1" t="s">
        <v>67</v>
      </c>
      <c r="E602" s="1" t="s">
        <v>4</v>
      </c>
      <c r="F602" s="1" t="s">
        <v>13</v>
      </c>
      <c r="G602" s="1" t="s">
        <v>14</v>
      </c>
      <c r="H602" s="1">
        <v>29</v>
      </c>
      <c r="I602" s="2">
        <v>44454</v>
      </c>
      <c r="J602" s="3">
        <v>199783</v>
      </c>
      <c r="K602" s="3">
        <f t="shared" si="27"/>
        <v>446.97091627979557</v>
      </c>
      <c r="L602" s="3">
        <f t="shared" si="28"/>
        <v>1</v>
      </c>
      <c r="M602" s="3"/>
      <c r="N602" s="3">
        <f t="shared" si="29"/>
        <v>58.459196715277187</v>
      </c>
      <c r="O602" s="4">
        <v>0.21</v>
      </c>
      <c r="P602" s="1" t="s">
        <v>7</v>
      </c>
      <c r="Q602" s="1" t="s">
        <v>24</v>
      </c>
      <c r="R602" s="2">
        <v>44661</v>
      </c>
    </row>
    <row r="603" spans="1:18" x14ac:dyDescent="0.25">
      <c r="A603" s="5" t="s">
        <v>1234</v>
      </c>
      <c r="B603" s="5" t="s">
        <v>1235</v>
      </c>
      <c r="C603" s="5" t="s">
        <v>130</v>
      </c>
      <c r="D603" s="5" t="s">
        <v>52</v>
      </c>
      <c r="E603" s="5" t="s">
        <v>4</v>
      </c>
      <c r="F603" s="5" t="s">
        <v>13</v>
      </c>
      <c r="G603" s="5" t="s">
        <v>72</v>
      </c>
      <c r="H603" s="5">
        <v>32</v>
      </c>
      <c r="I603" s="6">
        <v>44295</v>
      </c>
      <c r="J603" s="7">
        <v>70980</v>
      </c>
      <c r="K603" s="7">
        <f t="shared" si="27"/>
        <v>266.42071991494959</v>
      </c>
      <c r="L603" s="7">
        <f t="shared" si="28"/>
        <v>1</v>
      </c>
      <c r="M603" s="7"/>
      <c r="N603" s="7">
        <f t="shared" si="29"/>
        <v>41.404289037308835</v>
      </c>
      <c r="O603" s="8">
        <v>0</v>
      </c>
      <c r="P603" s="5" t="s">
        <v>80</v>
      </c>
      <c r="Q603" s="5" t="s">
        <v>86</v>
      </c>
      <c r="R603" s="6" t="s">
        <v>17</v>
      </c>
    </row>
    <row r="604" spans="1:18" x14ac:dyDescent="0.25">
      <c r="A604" s="1" t="s">
        <v>1236</v>
      </c>
      <c r="B604" s="1" t="s">
        <v>1237</v>
      </c>
      <c r="C604" s="1" t="s">
        <v>39</v>
      </c>
      <c r="D604" s="1" t="s">
        <v>67</v>
      </c>
      <c r="E604" s="1" t="s">
        <v>36</v>
      </c>
      <c r="F604" s="1" t="s">
        <v>13</v>
      </c>
      <c r="G604" s="1" t="s">
        <v>23</v>
      </c>
      <c r="H604" s="1">
        <v>51</v>
      </c>
      <c r="I604" s="2">
        <v>35456</v>
      </c>
      <c r="J604" s="3">
        <v>104431</v>
      </c>
      <c r="K604" s="3">
        <f t="shared" si="27"/>
        <v>323.15785616320704</v>
      </c>
      <c r="L604" s="3">
        <f t="shared" si="28"/>
        <v>1</v>
      </c>
      <c r="M604" s="3"/>
      <c r="N604" s="3">
        <f t="shared" si="29"/>
        <v>47.091567376766662</v>
      </c>
      <c r="O604" s="4">
        <v>7.0000000000000007E-2</v>
      </c>
      <c r="P604" s="1" t="s">
        <v>7</v>
      </c>
      <c r="Q604" s="1" t="s">
        <v>31</v>
      </c>
      <c r="R604" s="2" t="s">
        <v>17</v>
      </c>
    </row>
    <row r="605" spans="1:18" x14ac:dyDescent="0.25">
      <c r="A605" s="5" t="s">
        <v>1238</v>
      </c>
      <c r="B605" s="5" t="s">
        <v>1239</v>
      </c>
      <c r="C605" s="5" t="s">
        <v>171</v>
      </c>
      <c r="D605" s="5" t="s">
        <v>52</v>
      </c>
      <c r="E605" s="5" t="s">
        <v>22</v>
      </c>
      <c r="F605" s="5" t="s">
        <v>13</v>
      </c>
      <c r="G605" s="5" t="s">
        <v>23</v>
      </c>
      <c r="H605" s="5">
        <v>28</v>
      </c>
      <c r="I605" s="6">
        <v>44374</v>
      </c>
      <c r="J605" s="7">
        <v>48510</v>
      </c>
      <c r="K605" s="7">
        <f t="shared" si="27"/>
        <v>220.24985811573183</v>
      </c>
      <c r="L605" s="7">
        <f t="shared" si="28"/>
        <v>1</v>
      </c>
      <c r="M605" s="7"/>
      <c r="N605" s="7">
        <f t="shared" si="29"/>
        <v>36.470671379704761</v>
      </c>
      <c r="O605" s="8">
        <v>0</v>
      </c>
      <c r="P605" s="5" t="s">
        <v>7</v>
      </c>
      <c r="Q605" s="5" t="s">
        <v>24</v>
      </c>
      <c r="R605" s="6" t="s">
        <v>17</v>
      </c>
    </row>
    <row r="606" spans="1:18" x14ac:dyDescent="0.25">
      <c r="A606" s="1" t="s">
        <v>1240</v>
      </c>
      <c r="B606" s="1" t="s">
        <v>1241</v>
      </c>
      <c r="C606" s="1" t="s">
        <v>96</v>
      </c>
      <c r="D606" s="1" t="s">
        <v>56</v>
      </c>
      <c r="E606" s="1" t="s">
        <v>22</v>
      </c>
      <c r="F606" s="1" t="s">
        <v>13</v>
      </c>
      <c r="G606" s="1" t="s">
        <v>6</v>
      </c>
      <c r="H606" s="1">
        <v>27</v>
      </c>
      <c r="I606" s="2">
        <v>43613</v>
      </c>
      <c r="J606" s="3">
        <v>70110</v>
      </c>
      <c r="K606" s="3">
        <f t="shared" si="27"/>
        <v>264.78292996339474</v>
      </c>
      <c r="L606" s="3">
        <f t="shared" si="28"/>
        <v>1</v>
      </c>
      <c r="M606" s="3"/>
      <c r="N606" s="3">
        <f t="shared" si="29"/>
        <v>41.234429385015979</v>
      </c>
      <c r="O606" s="4">
        <v>0</v>
      </c>
      <c r="P606" s="1" t="s">
        <v>7</v>
      </c>
      <c r="Q606" s="1" t="s">
        <v>43</v>
      </c>
      <c r="R606" s="2">
        <v>44203</v>
      </c>
    </row>
    <row r="607" spans="1:18" x14ac:dyDescent="0.25">
      <c r="A607" s="5" t="s">
        <v>1242</v>
      </c>
      <c r="B607" s="5" t="s">
        <v>1243</v>
      </c>
      <c r="C607" s="5" t="s">
        <v>20</v>
      </c>
      <c r="D607" s="5" t="s">
        <v>67</v>
      </c>
      <c r="E607" s="5" t="s">
        <v>36</v>
      </c>
      <c r="F607" s="5" t="s">
        <v>13</v>
      </c>
      <c r="G607" s="5" t="s">
        <v>14</v>
      </c>
      <c r="H607" s="5">
        <v>45</v>
      </c>
      <c r="I607" s="6">
        <v>39519</v>
      </c>
      <c r="J607" s="7">
        <v>186138</v>
      </c>
      <c r="K607" s="7">
        <f t="shared" si="27"/>
        <v>431.43713331144784</v>
      </c>
      <c r="L607" s="7">
        <f t="shared" si="28"/>
        <v>1</v>
      </c>
      <c r="M607" s="7"/>
      <c r="N607" s="7">
        <f t="shared" si="29"/>
        <v>57.096788464564433</v>
      </c>
      <c r="O607" s="8">
        <v>0.28000000000000003</v>
      </c>
      <c r="P607" s="5" t="s">
        <v>15</v>
      </c>
      <c r="Q607" s="5" t="s">
        <v>16</v>
      </c>
      <c r="R607" s="6" t="s">
        <v>17</v>
      </c>
    </row>
    <row r="608" spans="1:18" x14ac:dyDescent="0.25">
      <c r="A608" s="1" t="s">
        <v>1244</v>
      </c>
      <c r="B608" s="1" t="s">
        <v>1245</v>
      </c>
      <c r="C608" s="1" t="s">
        <v>42</v>
      </c>
      <c r="D608" s="1" t="s">
        <v>46</v>
      </c>
      <c r="E608" s="1" t="s">
        <v>12</v>
      </c>
      <c r="F608" s="1" t="s">
        <v>13</v>
      </c>
      <c r="G608" s="1" t="s">
        <v>72</v>
      </c>
      <c r="H608" s="1">
        <v>58</v>
      </c>
      <c r="I608" s="2">
        <v>40287</v>
      </c>
      <c r="J608" s="3">
        <v>56350</v>
      </c>
      <c r="K608" s="3">
        <f t="shared" si="27"/>
        <v>237.38154940938438</v>
      </c>
      <c r="L608" s="3">
        <f t="shared" si="28"/>
        <v>1</v>
      </c>
      <c r="M608" s="3"/>
      <c r="N608" s="3">
        <f t="shared" si="29"/>
        <v>38.338163642524243</v>
      </c>
      <c r="O608" s="4">
        <v>0</v>
      </c>
      <c r="P608" s="1" t="s">
        <v>80</v>
      </c>
      <c r="Q608" s="1" t="s">
        <v>86</v>
      </c>
      <c r="R608" s="2" t="s">
        <v>17</v>
      </c>
    </row>
    <row r="609" spans="1:18" x14ac:dyDescent="0.25">
      <c r="A609" s="5" t="s">
        <v>340</v>
      </c>
      <c r="B609" s="5" t="s">
        <v>1246</v>
      </c>
      <c r="C609" s="5" t="s">
        <v>2</v>
      </c>
      <c r="D609" s="5" t="s">
        <v>21</v>
      </c>
      <c r="E609" s="5" t="s">
        <v>4</v>
      </c>
      <c r="F609" s="5" t="s">
        <v>5</v>
      </c>
      <c r="G609" s="5" t="s">
        <v>72</v>
      </c>
      <c r="H609" s="5">
        <v>45</v>
      </c>
      <c r="I609" s="6">
        <v>42379</v>
      </c>
      <c r="J609" s="7">
        <v>149761</v>
      </c>
      <c r="K609" s="7">
        <f t="shared" si="27"/>
        <v>386.98966394465884</v>
      </c>
      <c r="L609" s="7">
        <f t="shared" si="28"/>
        <v>1</v>
      </c>
      <c r="M609" s="7"/>
      <c r="N609" s="7">
        <f t="shared" si="29"/>
        <v>53.104693969495074</v>
      </c>
      <c r="O609" s="8">
        <v>0.12</v>
      </c>
      <c r="P609" s="5" t="s">
        <v>7</v>
      </c>
      <c r="Q609" s="5" t="s">
        <v>75</v>
      </c>
      <c r="R609" s="6" t="s">
        <v>17</v>
      </c>
    </row>
    <row r="610" spans="1:18" x14ac:dyDescent="0.25">
      <c r="A610" s="1" t="s">
        <v>1247</v>
      </c>
      <c r="B610" s="1" t="s">
        <v>1248</v>
      </c>
      <c r="C610" s="1" t="s">
        <v>2</v>
      </c>
      <c r="D610" s="1" t="s">
        <v>21</v>
      </c>
      <c r="E610" s="1" t="s">
        <v>36</v>
      </c>
      <c r="F610" s="1" t="s">
        <v>13</v>
      </c>
      <c r="G610" s="1" t="s">
        <v>72</v>
      </c>
      <c r="H610" s="1">
        <v>44</v>
      </c>
      <c r="I610" s="2">
        <v>39305</v>
      </c>
      <c r="J610" s="3">
        <v>126277</v>
      </c>
      <c r="K610" s="3">
        <f t="shared" si="27"/>
        <v>355.35475232505331</v>
      </c>
      <c r="L610" s="3">
        <f t="shared" si="28"/>
        <v>1</v>
      </c>
      <c r="M610" s="3"/>
      <c r="N610" s="3">
        <f t="shared" si="29"/>
        <v>50.169690120436208</v>
      </c>
      <c r="O610" s="4">
        <v>0.13</v>
      </c>
      <c r="P610" s="1" t="s">
        <v>80</v>
      </c>
      <c r="Q610" s="1" t="s">
        <v>81</v>
      </c>
      <c r="R610" s="2" t="s">
        <v>17</v>
      </c>
    </row>
    <row r="611" spans="1:18" x14ac:dyDescent="0.25">
      <c r="A611" s="5" t="s">
        <v>1249</v>
      </c>
      <c r="B611" s="5" t="s">
        <v>1250</v>
      </c>
      <c r="C611" s="5" t="s">
        <v>39</v>
      </c>
      <c r="D611" s="5" t="s">
        <v>35</v>
      </c>
      <c r="E611" s="5" t="s">
        <v>22</v>
      </c>
      <c r="F611" s="5" t="s">
        <v>13</v>
      </c>
      <c r="G611" s="5" t="s">
        <v>23</v>
      </c>
      <c r="H611" s="5">
        <v>33</v>
      </c>
      <c r="I611" s="6">
        <v>41446</v>
      </c>
      <c r="J611" s="7">
        <v>119631</v>
      </c>
      <c r="K611" s="7">
        <f t="shared" si="27"/>
        <v>345.87714581914776</v>
      </c>
      <c r="L611" s="7">
        <f t="shared" si="28"/>
        <v>1</v>
      </c>
      <c r="M611" s="7"/>
      <c r="N611" s="7">
        <f t="shared" si="29"/>
        <v>49.273632229094503</v>
      </c>
      <c r="O611" s="8">
        <v>0.06</v>
      </c>
      <c r="P611" s="5" t="s">
        <v>7</v>
      </c>
      <c r="Q611" s="5" t="s">
        <v>31</v>
      </c>
      <c r="R611" s="6" t="s">
        <v>17</v>
      </c>
    </row>
    <row r="612" spans="1:18" x14ac:dyDescent="0.25">
      <c r="A612" s="1" t="s">
        <v>1251</v>
      </c>
      <c r="B612" s="1" t="s">
        <v>1252</v>
      </c>
      <c r="C612" s="1" t="s">
        <v>66</v>
      </c>
      <c r="D612" s="1" t="s">
        <v>3</v>
      </c>
      <c r="E612" s="1" t="s">
        <v>4</v>
      </c>
      <c r="F612" s="1" t="s">
        <v>13</v>
      </c>
      <c r="G612" s="1" t="s">
        <v>14</v>
      </c>
      <c r="H612" s="1">
        <v>26</v>
      </c>
      <c r="I612" s="2">
        <v>43960</v>
      </c>
      <c r="J612" s="3">
        <v>256561</v>
      </c>
      <c r="K612" s="3">
        <f t="shared" si="27"/>
        <v>506.5185090398968</v>
      </c>
      <c r="L612" s="3">
        <f t="shared" si="28"/>
        <v>1</v>
      </c>
      <c r="M612" s="3"/>
      <c r="N612" s="3">
        <f t="shared" si="29"/>
        <v>63.542390113892843</v>
      </c>
      <c r="O612" s="4">
        <v>0.39</v>
      </c>
      <c r="P612" s="1" t="s">
        <v>7</v>
      </c>
      <c r="Q612" s="1" t="s">
        <v>47</v>
      </c>
      <c r="R612" s="2" t="s">
        <v>17</v>
      </c>
    </row>
    <row r="613" spans="1:18" x14ac:dyDescent="0.25">
      <c r="A613" s="5" t="s">
        <v>1253</v>
      </c>
      <c r="B613" s="5" t="s">
        <v>1254</v>
      </c>
      <c r="C613" s="5" t="s">
        <v>359</v>
      </c>
      <c r="D613" s="5" t="s">
        <v>3</v>
      </c>
      <c r="E613" s="5" t="s">
        <v>22</v>
      </c>
      <c r="F613" s="5" t="s">
        <v>5</v>
      </c>
      <c r="G613" s="5" t="s">
        <v>72</v>
      </c>
      <c r="H613" s="5">
        <v>45</v>
      </c>
      <c r="I613" s="6">
        <v>43937</v>
      </c>
      <c r="J613" s="7">
        <v>66958</v>
      </c>
      <c r="K613" s="7">
        <f t="shared" si="27"/>
        <v>258.76243931451876</v>
      </c>
      <c r="L613" s="7">
        <f t="shared" si="28"/>
        <v>1</v>
      </c>
      <c r="M613" s="7"/>
      <c r="N613" s="7">
        <f t="shared" si="29"/>
        <v>40.6069924135479</v>
      </c>
      <c r="O613" s="8">
        <v>0</v>
      </c>
      <c r="P613" s="5" t="s">
        <v>7</v>
      </c>
      <c r="Q613" s="5" t="s">
        <v>43</v>
      </c>
      <c r="R613" s="6" t="s">
        <v>17</v>
      </c>
    </row>
    <row r="614" spans="1:18" x14ac:dyDescent="0.25">
      <c r="A614" s="1" t="s">
        <v>57</v>
      </c>
      <c r="B614" s="1" t="s">
        <v>1255</v>
      </c>
      <c r="C614" s="1" t="s">
        <v>2</v>
      </c>
      <c r="D614" s="1" t="s">
        <v>35</v>
      </c>
      <c r="E614" s="1" t="s">
        <v>12</v>
      </c>
      <c r="F614" s="1" t="s">
        <v>5</v>
      </c>
      <c r="G614" s="1" t="s">
        <v>14</v>
      </c>
      <c r="H614" s="1">
        <v>46</v>
      </c>
      <c r="I614" s="2">
        <v>38046</v>
      </c>
      <c r="J614" s="3">
        <v>158897</v>
      </c>
      <c r="K614" s="3">
        <f t="shared" si="27"/>
        <v>398.61886558465847</v>
      </c>
      <c r="L614" s="3">
        <f t="shared" si="28"/>
        <v>1</v>
      </c>
      <c r="M614" s="3"/>
      <c r="N614" s="3">
        <f t="shared" si="29"/>
        <v>54.16331445395285</v>
      </c>
      <c r="O614" s="4">
        <v>0.1</v>
      </c>
      <c r="P614" s="1" t="s">
        <v>15</v>
      </c>
      <c r="Q614" s="1" t="s">
        <v>16</v>
      </c>
      <c r="R614" s="2" t="s">
        <v>17</v>
      </c>
    </row>
    <row r="615" spans="1:18" x14ac:dyDescent="0.25">
      <c r="A615" s="5" t="s">
        <v>182</v>
      </c>
      <c r="B615" s="5" t="s">
        <v>1256</v>
      </c>
      <c r="C615" s="5" t="s">
        <v>11</v>
      </c>
      <c r="D615" s="5" t="s">
        <v>3</v>
      </c>
      <c r="E615" s="5" t="s">
        <v>36</v>
      </c>
      <c r="F615" s="5" t="s">
        <v>13</v>
      </c>
      <c r="G615" s="5" t="s">
        <v>23</v>
      </c>
      <c r="H615" s="5">
        <v>37</v>
      </c>
      <c r="I615" s="6">
        <v>39493</v>
      </c>
      <c r="J615" s="7">
        <v>71695</v>
      </c>
      <c r="K615" s="7">
        <f t="shared" si="27"/>
        <v>267.75922019605599</v>
      </c>
      <c r="L615" s="7">
        <f t="shared" si="28"/>
        <v>1</v>
      </c>
      <c r="M615" s="7"/>
      <c r="N615" s="7">
        <f t="shared" si="29"/>
        <v>41.542850209867041</v>
      </c>
      <c r="O615" s="8">
        <v>0</v>
      </c>
      <c r="P615" s="5" t="s">
        <v>7</v>
      </c>
      <c r="Q615" s="5" t="s">
        <v>31</v>
      </c>
      <c r="R615" s="6" t="s">
        <v>17</v>
      </c>
    </row>
    <row r="616" spans="1:18" x14ac:dyDescent="0.25">
      <c r="A616" s="1" t="s">
        <v>1257</v>
      </c>
      <c r="B616" s="1" t="s">
        <v>1258</v>
      </c>
      <c r="C616" s="1" t="s">
        <v>30</v>
      </c>
      <c r="D616" s="1" t="s">
        <v>67</v>
      </c>
      <c r="E616" s="1" t="s">
        <v>36</v>
      </c>
      <c r="F616" s="1" t="s">
        <v>13</v>
      </c>
      <c r="G616" s="1" t="s">
        <v>14</v>
      </c>
      <c r="H616" s="1">
        <v>40</v>
      </c>
      <c r="I616" s="2">
        <v>41904</v>
      </c>
      <c r="J616" s="3">
        <v>73779</v>
      </c>
      <c r="K616" s="3">
        <f t="shared" si="27"/>
        <v>271.62290036003958</v>
      </c>
      <c r="L616" s="3">
        <f t="shared" si="28"/>
        <v>1</v>
      </c>
      <c r="M616" s="3"/>
      <c r="N616" s="3">
        <f t="shared" si="29"/>
        <v>41.941528612644071</v>
      </c>
      <c r="O616" s="4">
        <v>0</v>
      </c>
      <c r="P616" s="1" t="s">
        <v>15</v>
      </c>
      <c r="Q616" s="1" t="s">
        <v>16</v>
      </c>
      <c r="R616" s="2">
        <v>43594</v>
      </c>
    </row>
    <row r="617" spans="1:18" x14ac:dyDescent="0.25">
      <c r="A617" s="5" t="s">
        <v>1259</v>
      </c>
      <c r="B617" s="5" t="s">
        <v>1260</v>
      </c>
      <c r="C617" s="5" t="s">
        <v>39</v>
      </c>
      <c r="D617" s="5" t="s">
        <v>35</v>
      </c>
      <c r="E617" s="5" t="s">
        <v>22</v>
      </c>
      <c r="F617" s="5" t="s">
        <v>5</v>
      </c>
      <c r="G617" s="5" t="s">
        <v>14</v>
      </c>
      <c r="H617" s="5">
        <v>45</v>
      </c>
      <c r="I617" s="6">
        <v>40836</v>
      </c>
      <c r="J617" s="7">
        <v>123640</v>
      </c>
      <c r="K617" s="7">
        <f t="shared" si="27"/>
        <v>351.6248000354924</v>
      </c>
      <c r="L617" s="7">
        <f t="shared" si="28"/>
        <v>1</v>
      </c>
      <c r="M617" s="7"/>
      <c r="N617" s="7">
        <f t="shared" si="29"/>
        <v>49.818005027005192</v>
      </c>
      <c r="O617" s="8">
        <v>7.0000000000000007E-2</v>
      </c>
      <c r="P617" s="5" t="s">
        <v>15</v>
      </c>
      <c r="Q617" s="5" t="s">
        <v>61</v>
      </c>
      <c r="R617" s="6" t="s">
        <v>17</v>
      </c>
    </row>
    <row r="618" spans="1:18" x14ac:dyDescent="0.25">
      <c r="A618" s="1" t="s">
        <v>1185</v>
      </c>
      <c r="B618" s="1" t="s">
        <v>1261</v>
      </c>
      <c r="C618" s="1" t="s">
        <v>42</v>
      </c>
      <c r="D618" s="1" t="s">
        <v>35</v>
      </c>
      <c r="E618" s="1" t="s">
        <v>22</v>
      </c>
      <c r="F618" s="1" t="s">
        <v>5</v>
      </c>
      <c r="G618" s="1" t="s">
        <v>23</v>
      </c>
      <c r="H618" s="1">
        <v>33</v>
      </c>
      <c r="I618" s="2">
        <v>41742</v>
      </c>
      <c r="J618" s="3">
        <v>46878</v>
      </c>
      <c r="K618" s="3">
        <f t="shared" si="27"/>
        <v>216.51327903849224</v>
      </c>
      <c r="L618" s="3">
        <f t="shared" si="28"/>
        <v>1</v>
      </c>
      <c r="M618" s="3"/>
      <c r="N618" s="3">
        <f t="shared" si="29"/>
        <v>36.057008441047039</v>
      </c>
      <c r="O618" s="4">
        <v>0</v>
      </c>
      <c r="P618" s="1" t="s">
        <v>7</v>
      </c>
      <c r="Q618" s="1" t="s">
        <v>43</v>
      </c>
      <c r="R618" s="2" t="s">
        <v>17</v>
      </c>
    </row>
    <row r="619" spans="1:18" x14ac:dyDescent="0.25">
      <c r="A619" s="5" t="s">
        <v>1262</v>
      </c>
      <c r="B619" s="5" t="s">
        <v>1263</v>
      </c>
      <c r="C619" s="5" t="s">
        <v>42</v>
      </c>
      <c r="D619" s="5" t="s">
        <v>67</v>
      </c>
      <c r="E619" s="5" t="s">
        <v>22</v>
      </c>
      <c r="F619" s="5" t="s">
        <v>5</v>
      </c>
      <c r="G619" s="5" t="s">
        <v>23</v>
      </c>
      <c r="H619" s="5">
        <v>64</v>
      </c>
      <c r="I619" s="6">
        <v>37662</v>
      </c>
      <c r="J619" s="7">
        <v>57032</v>
      </c>
      <c r="K619" s="7">
        <f t="shared" si="27"/>
        <v>238.81373494839028</v>
      </c>
      <c r="L619" s="7">
        <f t="shared" si="28"/>
        <v>1</v>
      </c>
      <c r="M619" s="7"/>
      <c r="N619" s="7">
        <f t="shared" si="29"/>
        <v>38.492211838931254</v>
      </c>
      <c r="O619" s="8">
        <v>0</v>
      </c>
      <c r="P619" s="5" t="s">
        <v>7</v>
      </c>
      <c r="Q619" s="5" t="s">
        <v>43</v>
      </c>
      <c r="R619" s="6" t="s">
        <v>17</v>
      </c>
    </row>
    <row r="620" spans="1:18" x14ac:dyDescent="0.25">
      <c r="A620" s="1" t="s">
        <v>1264</v>
      </c>
      <c r="B620" s="1" t="s">
        <v>1265</v>
      </c>
      <c r="C620" s="1" t="s">
        <v>30</v>
      </c>
      <c r="D620" s="1" t="s">
        <v>35</v>
      </c>
      <c r="E620" s="1" t="s">
        <v>12</v>
      </c>
      <c r="F620" s="1" t="s">
        <v>5</v>
      </c>
      <c r="G620" s="1" t="s">
        <v>72</v>
      </c>
      <c r="H620" s="1">
        <v>57</v>
      </c>
      <c r="I620" s="2">
        <v>39357</v>
      </c>
      <c r="J620" s="3">
        <v>98150</v>
      </c>
      <c r="K620" s="3">
        <f t="shared" si="27"/>
        <v>313.28900395641085</v>
      </c>
      <c r="L620" s="3">
        <f t="shared" si="28"/>
        <v>1</v>
      </c>
      <c r="M620" s="3"/>
      <c r="N620" s="3">
        <f t="shared" si="29"/>
        <v>46.127873563578504</v>
      </c>
      <c r="O620" s="4">
        <v>0</v>
      </c>
      <c r="P620" s="1" t="s">
        <v>80</v>
      </c>
      <c r="Q620" s="1" t="s">
        <v>86</v>
      </c>
      <c r="R620" s="2" t="s">
        <v>17</v>
      </c>
    </row>
    <row r="621" spans="1:18" x14ac:dyDescent="0.25">
      <c r="A621" s="5" t="s">
        <v>1266</v>
      </c>
      <c r="B621" s="5" t="s">
        <v>1267</v>
      </c>
      <c r="C621" s="5" t="s">
        <v>20</v>
      </c>
      <c r="D621" s="5" t="s">
        <v>67</v>
      </c>
      <c r="E621" s="5" t="s">
        <v>12</v>
      </c>
      <c r="F621" s="5" t="s">
        <v>5</v>
      </c>
      <c r="G621" s="5" t="s">
        <v>14</v>
      </c>
      <c r="H621" s="5">
        <v>35</v>
      </c>
      <c r="I621" s="6">
        <v>42800</v>
      </c>
      <c r="J621" s="7">
        <v>171426</v>
      </c>
      <c r="K621" s="7">
        <f t="shared" si="27"/>
        <v>414.03623029875052</v>
      </c>
      <c r="L621" s="7">
        <f t="shared" si="28"/>
        <v>1</v>
      </c>
      <c r="M621" s="7"/>
      <c r="N621" s="7">
        <f t="shared" si="29"/>
        <v>55.551044670781458</v>
      </c>
      <c r="O621" s="8">
        <v>0.15</v>
      </c>
      <c r="P621" s="5" t="s">
        <v>15</v>
      </c>
      <c r="Q621" s="5" t="s">
        <v>93</v>
      </c>
      <c r="R621" s="6">
        <v>43000</v>
      </c>
    </row>
    <row r="622" spans="1:18" x14ac:dyDescent="0.25">
      <c r="A622" s="1" t="s">
        <v>28</v>
      </c>
      <c r="B622" s="1" t="s">
        <v>1268</v>
      </c>
      <c r="C622" s="1" t="s">
        <v>42</v>
      </c>
      <c r="D622" s="1" t="s">
        <v>21</v>
      </c>
      <c r="E622" s="1" t="s">
        <v>12</v>
      </c>
      <c r="F622" s="1" t="s">
        <v>5</v>
      </c>
      <c r="G622" s="1" t="s">
        <v>23</v>
      </c>
      <c r="H622" s="1">
        <v>55</v>
      </c>
      <c r="I622" s="2">
        <v>44302</v>
      </c>
      <c r="J622" s="3">
        <v>48266</v>
      </c>
      <c r="K622" s="3">
        <f t="shared" si="27"/>
        <v>219.69524346239268</v>
      </c>
      <c r="L622" s="3">
        <f t="shared" si="28"/>
        <v>1</v>
      </c>
      <c r="M622" s="3"/>
      <c r="N622" s="3">
        <f t="shared" si="29"/>
        <v>36.409420739148928</v>
      </c>
      <c r="O622" s="4">
        <v>0</v>
      </c>
      <c r="P622" s="1" t="s">
        <v>7</v>
      </c>
      <c r="Q622" s="1" t="s">
        <v>24</v>
      </c>
      <c r="R622" s="2" t="s">
        <v>17</v>
      </c>
    </row>
    <row r="623" spans="1:18" x14ac:dyDescent="0.25">
      <c r="A623" s="5" t="s">
        <v>1269</v>
      </c>
      <c r="B623" s="5" t="s">
        <v>1270</v>
      </c>
      <c r="C623" s="5" t="s">
        <v>66</v>
      </c>
      <c r="D623" s="5" t="s">
        <v>21</v>
      </c>
      <c r="E623" s="5" t="s">
        <v>4</v>
      </c>
      <c r="F623" s="5" t="s">
        <v>13</v>
      </c>
      <c r="G623" s="5" t="s">
        <v>72</v>
      </c>
      <c r="H623" s="5">
        <v>36</v>
      </c>
      <c r="I623" s="6">
        <v>43330</v>
      </c>
      <c r="J623" s="7">
        <v>223404</v>
      </c>
      <c r="K623" s="7">
        <f t="shared" si="27"/>
        <v>472.65632334710176</v>
      </c>
      <c r="L623" s="7">
        <f t="shared" si="28"/>
        <v>1</v>
      </c>
      <c r="M623" s="7"/>
      <c r="N623" s="7">
        <f t="shared" si="29"/>
        <v>60.677868290769688</v>
      </c>
      <c r="O623" s="8">
        <v>0.32</v>
      </c>
      <c r="P623" s="5" t="s">
        <v>7</v>
      </c>
      <c r="Q623" s="5" t="s">
        <v>75</v>
      </c>
      <c r="R623" s="6" t="s">
        <v>17</v>
      </c>
    </row>
    <row r="624" spans="1:18" x14ac:dyDescent="0.25">
      <c r="A624" s="1" t="s">
        <v>1271</v>
      </c>
      <c r="B624" s="1" t="s">
        <v>1272</v>
      </c>
      <c r="C624" s="1" t="s">
        <v>286</v>
      </c>
      <c r="D624" s="1" t="s">
        <v>3</v>
      </c>
      <c r="E624" s="1" t="s">
        <v>22</v>
      </c>
      <c r="F624" s="1" t="s">
        <v>5</v>
      </c>
      <c r="G624" s="1" t="s">
        <v>14</v>
      </c>
      <c r="H624" s="1">
        <v>57</v>
      </c>
      <c r="I624" s="2">
        <v>41649</v>
      </c>
      <c r="J624" s="3">
        <v>74854</v>
      </c>
      <c r="K624" s="3">
        <f t="shared" si="27"/>
        <v>273.59459058979951</v>
      </c>
      <c r="L624" s="3">
        <f t="shared" si="28"/>
        <v>1</v>
      </c>
      <c r="M624" s="3"/>
      <c r="N624" s="3">
        <f t="shared" si="29"/>
        <v>42.144250784954465</v>
      </c>
      <c r="O624" s="4">
        <v>0</v>
      </c>
      <c r="P624" s="1" t="s">
        <v>7</v>
      </c>
      <c r="Q624" s="1" t="s">
        <v>8</v>
      </c>
      <c r="R624" s="2" t="s">
        <v>17</v>
      </c>
    </row>
    <row r="625" spans="1:18" x14ac:dyDescent="0.25">
      <c r="A625" s="5" t="s">
        <v>1273</v>
      </c>
      <c r="B625" s="5" t="s">
        <v>1274</v>
      </c>
      <c r="C625" s="5" t="s">
        <v>66</v>
      </c>
      <c r="D625" s="5" t="s">
        <v>46</v>
      </c>
      <c r="E625" s="5" t="s">
        <v>22</v>
      </c>
      <c r="F625" s="5" t="s">
        <v>5</v>
      </c>
      <c r="G625" s="5" t="s">
        <v>23</v>
      </c>
      <c r="H625" s="5">
        <v>48</v>
      </c>
      <c r="I625" s="6">
        <v>39197</v>
      </c>
      <c r="J625" s="7">
        <v>217783</v>
      </c>
      <c r="K625" s="7">
        <f t="shared" si="27"/>
        <v>466.6722618712194</v>
      </c>
      <c r="L625" s="7">
        <f t="shared" si="28"/>
        <v>1</v>
      </c>
      <c r="M625" s="7"/>
      <c r="N625" s="7">
        <f t="shared" si="29"/>
        <v>60.164640404986017</v>
      </c>
      <c r="O625" s="8">
        <v>0.36</v>
      </c>
      <c r="P625" s="5" t="s">
        <v>7</v>
      </c>
      <c r="Q625" s="5" t="s">
        <v>8</v>
      </c>
      <c r="R625" s="6" t="s">
        <v>17</v>
      </c>
    </row>
    <row r="626" spans="1:18" x14ac:dyDescent="0.25">
      <c r="A626" s="1" t="s">
        <v>1275</v>
      </c>
      <c r="B626" s="1" t="s">
        <v>1276</v>
      </c>
      <c r="C626" s="1" t="s">
        <v>317</v>
      </c>
      <c r="D626" s="1" t="s">
        <v>3</v>
      </c>
      <c r="E626" s="1" t="s">
        <v>12</v>
      </c>
      <c r="F626" s="1" t="s">
        <v>5</v>
      </c>
      <c r="G626" s="1" t="s">
        <v>72</v>
      </c>
      <c r="H626" s="1">
        <v>53</v>
      </c>
      <c r="I626" s="2">
        <v>38214</v>
      </c>
      <c r="J626" s="3">
        <v>44735</v>
      </c>
      <c r="K626" s="3">
        <f t="shared" si="27"/>
        <v>211.50650108211804</v>
      </c>
      <c r="L626" s="3">
        <f t="shared" si="28"/>
        <v>1</v>
      </c>
      <c r="M626" s="3"/>
      <c r="N626" s="3">
        <f t="shared" si="29"/>
        <v>35.498975041491384</v>
      </c>
      <c r="O626" s="4">
        <v>0</v>
      </c>
      <c r="P626" s="1" t="s">
        <v>80</v>
      </c>
      <c r="Q626" s="1" t="s">
        <v>81</v>
      </c>
      <c r="R626" s="2" t="s">
        <v>17</v>
      </c>
    </row>
    <row r="627" spans="1:18" x14ac:dyDescent="0.25">
      <c r="A627" s="5" t="s">
        <v>1277</v>
      </c>
      <c r="B627" s="5" t="s">
        <v>1278</v>
      </c>
      <c r="C627" s="5" t="s">
        <v>111</v>
      </c>
      <c r="D627" s="5" t="s">
        <v>21</v>
      </c>
      <c r="E627" s="5" t="s">
        <v>12</v>
      </c>
      <c r="F627" s="5" t="s">
        <v>5</v>
      </c>
      <c r="G627" s="5" t="s">
        <v>23</v>
      </c>
      <c r="H627" s="5">
        <v>41</v>
      </c>
      <c r="I627" s="6">
        <v>39091</v>
      </c>
      <c r="J627" s="7">
        <v>50685</v>
      </c>
      <c r="K627" s="7">
        <f t="shared" si="27"/>
        <v>225.13329385055422</v>
      </c>
      <c r="L627" s="7">
        <f t="shared" si="28"/>
        <v>1</v>
      </c>
      <c r="M627" s="7"/>
      <c r="N627" s="7">
        <f t="shared" si="29"/>
        <v>37.007789935160517</v>
      </c>
      <c r="O627" s="8">
        <v>0</v>
      </c>
      <c r="P627" s="5" t="s">
        <v>7</v>
      </c>
      <c r="Q627" s="5" t="s">
        <v>75</v>
      </c>
      <c r="R627" s="6" t="s">
        <v>17</v>
      </c>
    </row>
    <row r="628" spans="1:18" x14ac:dyDescent="0.25">
      <c r="A628" s="1" t="s">
        <v>1279</v>
      </c>
      <c r="B628" s="1" t="s">
        <v>1280</v>
      </c>
      <c r="C628" s="1" t="s">
        <v>111</v>
      </c>
      <c r="D628" s="1" t="s">
        <v>35</v>
      </c>
      <c r="E628" s="1" t="s">
        <v>4</v>
      </c>
      <c r="F628" s="1" t="s">
        <v>13</v>
      </c>
      <c r="G628" s="1" t="s">
        <v>14</v>
      </c>
      <c r="H628" s="1">
        <v>34</v>
      </c>
      <c r="I628" s="2">
        <v>43169</v>
      </c>
      <c r="J628" s="3">
        <v>58993</v>
      </c>
      <c r="K628" s="3">
        <f t="shared" si="27"/>
        <v>242.88474633043549</v>
      </c>
      <c r="L628" s="3">
        <f t="shared" si="28"/>
        <v>1</v>
      </c>
      <c r="M628" s="3"/>
      <c r="N628" s="3">
        <f t="shared" si="29"/>
        <v>38.92842449473801</v>
      </c>
      <c r="O628" s="4">
        <v>0</v>
      </c>
      <c r="P628" s="1" t="s">
        <v>7</v>
      </c>
      <c r="Q628" s="1" t="s">
        <v>47</v>
      </c>
      <c r="R628" s="2" t="s">
        <v>17</v>
      </c>
    </row>
    <row r="629" spans="1:18" x14ac:dyDescent="0.25">
      <c r="A629" s="5" t="s">
        <v>1281</v>
      </c>
      <c r="B629" s="5" t="s">
        <v>1282</v>
      </c>
      <c r="C629" s="5" t="s">
        <v>168</v>
      </c>
      <c r="D629" s="5" t="s">
        <v>56</v>
      </c>
      <c r="E629" s="5" t="s">
        <v>36</v>
      </c>
      <c r="F629" s="5" t="s">
        <v>13</v>
      </c>
      <c r="G629" s="5" t="s">
        <v>23</v>
      </c>
      <c r="H629" s="5">
        <v>47</v>
      </c>
      <c r="I629" s="6">
        <v>43990</v>
      </c>
      <c r="J629" s="7">
        <v>115765</v>
      </c>
      <c r="K629" s="7">
        <f t="shared" si="27"/>
        <v>340.24256053586242</v>
      </c>
      <c r="L629" s="7">
        <f t="shared" si="28"/>
        <v>1</v>
      </c>
      <c r="M629" s="7"/>
      <c r="N629" s="7">
        <f t="shared" si="29"/>
        <v>48.737033588566888</v>
      </c>
      <c r="O629" s="8">
        <v>0</v>
      </c>
      <c r="P629" s="5" t="s">
        <v>7</v>
      </c>
      <c r="Q629" s="5" t="s">
        <v>43</v>
      </c>
      <c r="R629" s="6">
        <v>44229</v>
      </c>
    </row>
    <row r="630" spans="1:18" x14ac:dyDescent="0.25">
      <c r="A630" s="1" t="s">
        <v>1283</v>
      </c>
      <c r="B630" s="1" t="s">
        <v>1284</v>
      </c>
      <c r="C630" s="1" t="s">
        <v>20</v>
      </c>
      <c r="D630" s="1" t="s">
        <v>46</v>
      </c>
      <c r="E630" s="1" t="s">
        <v>12</v>
      </c>
      <c r="F630" s="1" t="s">
        <v>5</v>
      </c>
      <c r="G630" s="1" t="s">
        <v>14</v>
      </c>
      <c r="H630" s="1">
        <v>63</v>
      </c>
      <c r="I630" s="2">
        <v>39147</v>
      </c>
      <c r="J630" s="3">
        <v>193044</v>
      </c>
      <c r="K630" s="3">
        <f t="shared" si="27"/>
        <v>439.36772753583074</v>
      </c>
      <c r="L630" s="3">
        <f t="shared" si="28"/>
        <v>1</v>
      </c>
      <c r="M630" s="3"/>
      <c r="N630" s="3">
        <f t="shared" si="29"/>
        <v>57.794356955979097</v>
      </c>
      <c r="O630" s="4">
        <v>0.15</v>
      </c>
      <c r="P630" s="1" t="s">
        <v>7</v>
      </c>
      <c r="Q630" s="1" t="s">
        <v>43</v>
      </c>
      <c r="R630" s="2" t="s">
        <v>17</v>
      </c>
    </row>
    <row r="631" spans="1:18" x14ac:dyDescent="0.25">
      <c r="A631" s="5" t="s">
        <v>1285</v>
      </c>
      <c r="B631" s="5" t="s">
        <v>1286</v>
      </c>
      <c r="C631" s="5" t="s">
        <v>42</v>
      </c>
      <c r="D631" s="5" t="s">
        <v>67</v>
      </c>
      <c r="E631" s="5" t="s">
        <v>4</v>
      </c>
      <c r="F631" s="5" t="s">
        <v>5</v>
      </c>
      <c r="G631" s="5" t="s">
        <v>6</v>
      </c>
      <c r="H631" s="5">
        <v>65</v>
      </c>
      <c r="I631" s="6">
        <v>40711</v>
      </c>
      <c r="J631" s="7">
        <v>56686</v>
      </c>
      <c r="K631" s="7">
        <f t="shared" si="27"/>
        <v>238.08821894415524</v>
      </c>
      <c r="L631" s="7">
        <f t="shared" si="28"/>
        <v>1</v>
      </c>
      <c r="M631" s="7"/>
      <c r="N631" s="7">
        <f t="shared" si="29"/>
        <v>38.414212765484301</v>
      </c>
      <c r="O631" s="8">
        <v>0</v>
      </c>
      <c r="P631" s="5" t="s">
        <v>7</v>
      </c>
      <c r="Q631" s="5" t="s">
        <v>8</v>
      </c>
      <c r="R631" s="6">
        <v>42164</v>
      </c>
    </row>
    <row r="632" spans="1:18" x14ac:dyDescent="0.25">
      <c r="A632" s="1" t="s">
        <v>1287</v>
      </c>
      <c r="B632" s="1" t="s">
        <v>1288</v>
      </c>
      <c r="C632" s="1" t="s">
        <v>2</v>
      </c>
      <c r="D632" s="1" t="s">
        <v>21</v>
      </c>
      <c r="E632" s="1" t="s">
        <v>12</v>
      </c>
      <c r="F632" s="1" t="s">
        <v>5</v>
      </c>
      <c r="G632" s="1" t="s">
        <v>6</v>
      </c>
      <c r="H632" s="1">
        <v>33</v>
      </c>
      <c r="I632" s="2">
        <v>43763</v>
      </c>
      <c r="J632" s="3">
        <v>131652</v>
      </c>
      <c r="K632" s="3">
        <f t="shared" si="27"/>
        <v>362.83880718578052</v>
      </c>
      <c r="L632" s="3">
        <f t="shared" si="28"/>
        <v>1</v>
      </c>
      <c r="M632" s="3"/>
      <c r="N632" s="3">
        <f t="shared" si="29"/>
        <v>50.871649572998898</v>
      </c>
      <c r="O632" s="4">
        <v>0.11</v>
      </c>
      <c r="P632" s="1" t="s">
        <v>7</v>
      </c>
      <c r="Q632" s="1" t="s">
        <v>8</v>
      </c>
      <c r="R632" s="2" t="s">
        <v>17</v>
      </c>
    </row>
    <row r="633" spans="1:18" x14ac:dyDescent="0.25">
      <c r="A633" s="5" t="s">
        <v>1289</v>
      </c>
      <c r="B633" s="5" t="s">
        <v>1290</v>
      </c>
      <c r="C633" s="5" t="s">
        <v>20</v>
      </c>
      <c r="D633" s="5" t="s">
        <v>67</v>
      </c>
      <c r="E633" s="5" t="s">
        <v>12</v>
      </c>
      <c r="F633" s="5" t="s">
        <v>5</v>
      </c>
      <c r="G633" s="5" t="s">
        <v>6</v>
      </c>
      <c r="H633" s="5">
        <v>45</v>
      </c>
      <c r="I633" s="6">
        <v>39507</v>
      </c>
      <c r="J633" s="7">
        <v>150577</v>
      </c>
      <c r="K633" s="7">
        <f t="shared" si="27"/>
        <v>388.04252344298555</v>
      </c>
      <c r="L633" s="7">
        <f t="shared" si="28"/>
        <v>1</v>
      </c>
      <c r="M633" s="7"/>
      <c r="N633" s="7">
        <f t="shared" si="29"/>
        <v>53.200969511417483</v>
      </c>
      <c r="O633" s="8">
        <v>0.25</v>
      </c>
      <c r="P633" s="5" t="s">
        <v>7</v>
      </c>
      <c r="Q633" s="5" t="s">
        <v>43</v>
      </c>
      <c r="R633" s="6" t="s">
        <v>17</v>
      </c>
    </row>
    <row r="634" spans="1:18" x14ac:dyDescent="0.25">
      <c r="A634" s="1" t="s">
        <v>537</v>
      </c>
      <c r="B634" s="1" t="s">
        <v>1291</v>
      </c>
      <c r="C634" s="1" t="s">
        <v>101</v>
      </c>
      <c r="D634" s="1" t="s">
        <v>56</v>
      </c>
      <c r="E634" s="1" t="s">
        <v>4</v>
      </c>
      <c r="F634" s="1" t="s">
        <v>5</v>
      </c>
      <c r="G634" s="1" t="s">
        <v>72</v>
      </c>
      <c r="H634" s="1">
        <v>37</v>
      </c>
      <c r="I634" s="2">
        <v>43461</v>
      </c>
      <c r="J634" s="3">
        <v>87359</v>
      </c>
      <c r="K634" s="3">
        <f t="shared" si="27"/>
        <v>295.56555956335643</v>
      </c>
      <c r="L634" s="3">
        <f t="shared" si="28"/>
        <v>1</v>
      </c>
      <c r="M634" s="3"/>
      <c r="N634" s="3">
        <f t="shared" si="29"/>
        <v>44.371340702020483</v>
      </c>
      <c r="O634" s="4">
        <v>0.11</v>
      </c>
      <c r="P634" s="1" t="s">
        <v>80</v>
      </c>
      <c r="Q634" s="1" t="s">
        <v>86</v>
      </c>
      <c r="R634" s="2" t="s">
        <v>17</v>
      </c>
    </row>
    <row r="635" spans="1:18" x14ac:dyDescent="0.25">
      <c r="A635" s="5" t="s">
        <v>1292</v>
      </c>
      <c r="B635" s="5" t="s">
        <v>1293</v>
      </c>
      <c r="C635" s="5" t="s">
        <v>111</v>
      </c>
      <c r="D635" s="5" t="s">
        <v>35</v>
      </c>
      <c r="E635" s="5" t="s">
        <v>22</v>
      </c>
      <c r="F635" s="5" t="s">
        <v>5</v>
      </c>
      <c r="G635" s="5" t="s">
        <v>14</v>
      </c>
      <c r="H635" s="5">
        <v>60</v>
      </c>
      <c r="I635" s="6">
        <v>41647</v>
      </c>
      <c r="J635" s="7">
        <v>51877</v>
      </c>
      <c r="K635" s="7">
        <f t="shared" si="27"/>
        <v>227.76523000668914</v>
      </c>
      <c r="L635" s="7">
        <f t="shared" si="28"/>
        <v>1</v>
      </c>
      <c r="M635" s="7"/>
      <c r="N635" s="7">
        <f t="shared" si="29"/>
        <v>37.2956589187799</v>
      </c>
      <c r="O635" s="8">
        <v>0</v>
      </c>
      <c r="P635" s="5" t="s">
        <v>15</v>
      </c>
      <c r="Q635" s="5" t="s">
        <v>93</v>
      </c>
      <c r="R635" s="6" t="s">
        <v>17</v>
      </c>
    </row>
    <row r="636" spans="1:18" x14ac:dyDescent="0.25">
      <c r="A636" s="1" t="s">
        <v>256</v>
      </c>
      <c r="B636" s="1" t="s">
        <v>1294</v>
      </c>
      <c r="C636" s="1" t="s">
        <v>359</v>
      </c>
      <c r="D636" s="1" t="s">
        <v>3</v>
      </c>
      <c r="E636" s="1" t="s">
        <v>12</v>
      </c>
      <c r="F636" s="1" t="s">
        <v>13</v>
      </c>
      <c r="G636" s="1" t="s">
        <v>14</v>
      </c>
      <c r="H636" s="1">
        <v>43</v>
      </c>
      <c r="I636" s="2">
        <v>42753</v>
      </c>
      <c r="J636" s="3">
        <v>86417</v>
      </c>
      <c r="K636" s="3">
        <f t="shared" si="27"/>
        <v>293.9676852989117</v>
      </c>
      <c r="L636" s="3">
        <f t="shared" si="28"/>
        <v>1</v>
      </c>
      <c r="M636" s="3"/>
      <c r="N636" s="3">
        <f t="shared" si="29"/>
        <v>44.211277262774665</v>
      </c>
      <c r="O636" s="4">
        <v>0</v>
      </c>
      <c r="P636" s="1" t="s">
        <v>7</v>
      </c>
      <c r="Q636" s="1" t="s">
        <v>24</v>
      </c>
      <c r="R636" s="2" t="s">
        <v>17</v>
      </c>
    </row>
    <row r="637" spans="1:18" x14ac:dyDescent="0.25">
      <c r="A637" s="5" t="s">
        <v>1295</v>
      </c>
      <c r="B637" s="5" t="s">
        <v>1296</v>
      </c>
      <c r="C637" s="5" t="s">
        <v>286</v>
      </c>
      <c r="D637" s="5" t="s">
        <v>3</v>
      </c>
      <c r="E637" s="5" t="s">
        <v>4</v>
      </c>
      <c r="F637" s="5" t="s">
        <v>5</v>
      </c>
      <c r="G637" s="5" t="s">
        <v>14</v>
      </c>
      <c r="H637" s="5">
        <v>65</v>
      </c>
      <c r="I637" s="6">
        <v>37749</v>
      </c>
      <c r="J637" s="7">
        <v>96548</v>
      </c>
      <c r="K637" s="7">
        <f t="shared" si="27"/>
        <v>310.72174046886386</v>
      </c>
      <c r="L637" s="7">
        <f t="shared" si="28"/>
        <v>1</v>
      </c>
      <c r="M637" s="7"/>
      <c r="N637" s="7">
        <f t="shared" si="29"/>
        <v>45.875529918371413</v>
      </c>
      <c r="O637" s="8">
        <v>0</v>
      </c>
      <c r="P637" s="5" t="s">
        <v>7</v>
      </c>
      <c r="Q637" s="5" t="s">
        <v>47</v>
      </c>
      <c r="R637" s="6" t="s">
        <v>17</v>
      </c>
    </row>
    <row r="638" spans="1:18" x14ac:dyDescent="0.25">
      <c r="A638" s="1" t="s">
        <v>1297</v>
      </c>
      <c r="B638" s="1" t="s">
        <v>1298</v>
      </c>
      <c r="C638" s="1" t="s">
        <v>30</v>
      </c>
      <c r="D638" s="1" t="s">
        <v>46</v>
      </c>
      <c r="E638" s="1" t="s">
        <v>12</v>
      </c>
      <c r="F638" s="1" t="s">
        <v>5</v>
      </c>
      <c r="G638" s="1" t="s">
        <v>14</v>
      </c>
      <c r="H638" s="1">
        <v>43</v>
      </c>
      <c r="I638" s="2">
        <v>41662</v>
      </c>
      <c r="J638" s="3">
        <v>92940</v>
      </c>
      <c r="K638" s="3">
        <f t="shared" si="27"/>
        <v>304.86062389229608</v>
      </c>
      <c r="L638" s="3">
        <f t="shared" si="28"/>
        <v>1</v>
      </c>
      <c r="M638" s="3"/>
      <c r="N638" s="3">
        <f t="shared" si="29"/>
        <v>45.296803520878285</v>
      </c>
      <c r="O638" s="4">
        <v>0</v>
      </c>
      <c r="P638" s="1" t="s">
        <v>15</v>
      </c>
      <c r="Q638" s="1" t="s">
        <v>121</v>
      </c>
      <c r="R638" s="2" t="s">
        <v>17</v>
      </c>
    </row>
    <row r="639" spans="1:18" x14ac:dyDescent="0.25">
      <c r="A639" s="5" t="s">
        <v>958</v>
      </c>
      <c r="B639" s="5" t="s">
        <v>1299</v>
      </c>
      <c r="C639" s="5" t="s">
        <v>111</v>
      </c>
      <c r="D639" s="5" t="s">
        <v>46</v>
      </c>
      <c r="E639" s="5" t="s">
        <v>22</v>
      </c>
      <c r="F639" s="5" t="s">
        <v>13</v>
      </c>
      <c r="G639" s="5" t="s">
        <v>14</v>
      </c>
      <c r="H639" s="5">
        <v>28</v>
      </c>
      <c r="I639" s="6">
        <v>43336</v>
      </c>
      <c r="J639" s="7">
        <v>61410</v>
      </c>
      <c r="K639" s="7">
        <f t="shared" si="27"/>
        <v>247.81041140355666</v>
      </c>
      <c r="L639" s="7">
        <f t="shared" si="28"/>
        <v>1</v>
      </c>
      <c r="M639" s="7"/>
      <c r="N639" s="7">
        <f t="shared" si="29"/>
        <v>39.452969716410031</v>
      </c>
      <c r="O639" s="8">
        <v>0</v>
      </c>
      <c r="P639" s="5" t="s">
        <v>7</v>
      </c>
      <c r="Q639" s="5" t="s">
        <v>31</v>
      </c>
      <c r="R639" s="6" t="s">
        <v>17</v>
      </c>
    </row>
    <row r="640" spans="1:18" x14ac:dyDescent="0.25">
      <c r="A640" s="1" t="s">
        <v>1300</v>
      </c>
      <c r="B640" s="1" t="s">
        <v>1301</v>
      </c>
      <c r="C640" s="1" t="s">
        <v>39</v>
      </c>
      <c r="D640" s="1" t="s">
        <v>21</v>
      </c>
      <c r="E640" s="1" t="s">
        <v>22</v>
      </c>
      <c r="F640" s="1" t="s">
        <v>5</v>
      </c>
      <c r="G640" s="1" t="s">
        <v>6</v>
      </c>
      <c r="H640" s="1">
        <v>61</v>
      </c>
      <c r="I640" s="2">
        <v>40293</v>
      </c>
      <c r="J640" s="3">
        <v>110302</v>
      </c>
      <c r="K640" s="3">
        <f t="shared" si="27"/>
        <v>332.11744910498152</v>
      </c>
      <c r="L640" s="3">
        <f t="shared" si="28"/>
        <v>1</v>
      </c>
      <c r="M640" s="3"/>
      <c r="N640" s="3">
        <f t="shared" si="29"/>
        <v>47.958007254889615</v>
      </c>
      <c r="O640" s="4">
        <v>0.06</v>
      </c>
      <c r="P640" s="1" t="s">
        <v>7</v>
      </c>
      <c r="Q640" s="1" t="s">
        <v>43</v>
      </c>
      <c r="R640" s="2" t="s">
        <v>17</v>
      </c>
    </row>
    <row r="641" spans="1:18" x14ac:dyDescent="0.25">
      <c r="A641" s="5" t="s">
        <v>1302</v>
      </c>
      <c r="B641" s="5" t="s">
        <v>1303</v>
      </c>
      <c r="C641" s="5" t="s">
        <v>20</v>
      </c>
      <c r="D641" s="5" t="s">
        <v>56</v>
      </c>
      <c r="E641" s="5" t="s">
        <v>22</v>
      </c>
      <c r="F641" s="5" t="s">
        <v>5</v>
      </c>
      <c r="G641" s="5" t="s">
        <v>6</v>
      </c>
      <c r="H641" s="5">
        <v>45</v>
      </c>
      <c r="I641" s="6">
        <v>43212</v>
      </c>
      <c r="J641" s="7">
        <v>187205</v>
      </c>
      <c r="K641" s="7">
        <f t="shared" si="27"/>
        <v>432.67193114414067</v>
      </c>
      <c r="L641" s="7">
        <f t="shared" si="28"/>
        <v>1</v>
      </c>
      <c r="M641" s="7"/>
      <c r="N641" s="7">
        <f t="shared" si="29"/>
        <v>57.20567942041977</v>
      </c>
      <c r="O641" s="8">
        <v>0.24</v>
      </c>
      <c r="P641" s="5" t="s">
        <v>7</v>
      </c>
      <c r="Q641" s="5" t="s">
        <v>75</v>
      </c>
      <c r="R641" s="6">
        <v>44732</v>
      </c>
    </row>
    <row r="642" spans="1:18" x14ac:dyDescent="0.25">
      <c r="A642" s="1" t="s">
        <v>1304</v>
      </c>
      <c r="B642" s="1" t="s">
        <v>1305</v>
      </c>
      <c r="C642" s="1" t="s">
        <v>30</v>
      </c>
      <c r="D642" s="1" t="s">
        <v>35</v>
      </c>
      <c r="E642" s="1" t="s">
        <v>36</v>
      </c>
      <c r="F642" s="1" t="s">
        <v>13</v>
      </c>
      <c r="G642" s="1" t="s">
        <v>23</v>
      </c>
      <c r="H642" s="1">
        <v>45</v>
      </c>
      <c r="I642" s="2">
        <v>40618</v>
      </c>
      <c r="J642" s="3">
        <v>81687</v>
      </c>
      <c r="K642" s="3">
        <f t="shared" ref="K642:K705" si="30">SQRT(J:J)</f>
        <v>285.80937703301481</v>
      </c>
      <c r="L642" s="3">
        <f t="shared" ref="L642:L705" si="31">NORMSDIST(J:J)</f>
        <v>1</v>
      </c>
      <c r="M642" s="3"/>
      <c r="N642" s="3">
        <f t="shared" ref="N642:N705" si="32">POWER(J:J,1/3)</f>
        <v>43.38946702986722</v>
      </c>
      <c r="O642" s="4">
        <v>0</v>
      </c>
      <c r="P642" s="1" t="s">
        <v>7</v>
      </c>
      <c r="Q642" s="1" t="s">
        <v>31</v>
      </c>
      <c r="R642" s="2" t="s">
        <v>17</v>
      </c>
    </row>
    <row r="643" spans="1:18" x14ac:dyDescent="0.25">
      <c r="A643" s="5" t="s">
        <v>1306</v>
      </c>
      <c r="B643" s="5" t="s">
        <v>1307</v>
      </c>
      <c r="C643" s="5" t="s">
        <v>66</v>
      </c>
      <c r="D643" s="5" t="s">
        <v>3</v>
      </c>
      <c r="E643" s="5" t="s">
        <v>22</v>
      </c>
      <c r="F643" s="5" t="s">
        <v>13</v>
      </c>
      <c r="G643" s="5" t="s">
        <v>72</v>
      </c>
      <c r="H643" s="5">
        <v>54</v>
      </c>
      <c r="I643" s="6">
        <v>40040</v>
      </c>
      <c r="J643" s="7">
        <v>241083</v>
      </c>
      <c r="K643" s="7">
        <f t="shared" si="30"/>
        <v>491.0020366556538</v>
      </c>
      <c r="L643" s="7">
        <f t="shared" si="31"/>
        <v>1</v>
      </c>
      <c r="M643" s="7"/>
      <c r="N643" s="7">
        <f t="shared" si="32"/>
        <v>62.23798577837605</v>
      </c>
      <c r="O643" s="8">
        <v>0.39</v>
      </c>
      <c r="P643" s="5" t="s">
        <v>7</v>
      </c>
      <c r="Q643" s="5" t="s">
        <v>75</v>
      </c>
      <c r="R643" s="6" t="s">
        <v>17</v>
      </c>
    </row>
    <row r="644" spans="1:18" x14ac:dyDescent="0.25">
      <c r="A644" s="1" t="s">
        <v>1308</v>
      </c>
      <c r="B644" s="1" t="s">
        <v>1309</v>
      </c>
      <c r="C644" s="1" t="s">
        <v>66</v>
      </c>
      <c r="D644" s="1" t="s">
        <v>21</v>
      </c>
      <c r="E644" s="1" t="s">
        <v>22</v>
      </c>
      <c r="F644" s="1" t="s">
        <v>5</v>
      </c>
      <c r="G644" s="1" t="s">
        <v>6</v>
      </c>
      <c r="H644" s="1">
        <v>38</v>
      </c>
      <c r="I644" s="2">
        <v>43413</v>
      </c>
      <c r="J644" s="3">
        <v>223805</v>
      </c>
      <c r="K644" s="3">
        <f t="shared" si="30"/>
        <v>473.08033144488263</v>
      </c>
      <c r="L644" s="3">
        <f t="shared" si="31"/>
        <v>1</v>
      </c>
      <c r="M644" s="3"/>
      <c r="N644" s="3">
        <f t="shared" si="32"/>
        <v>60.714151260206442</v>
      </c>
      <c r="O644" s="4">
        <v>0.36</v>
      </c>
      <c r="P644" s="1" t="s">
        <v>7</v>
      </c>
      <c r="Q644" s="1" t="s">
        <v>24</v>
      </c>
      <c r="R644" s="2" t="s">
        <v>17</v>
      </c>
    </row>
    <row r="645" spans="1:18" x14ac:dyDescent="0.25">
      <c r="A645" s="5" t="s">
        <v>1310</v>
      </c>
      <c r="B645" s="5" t="s">
        <v>1311</v>
      </c>
      <c r="C645" s="5" t="s">
        <v>20</v>
      </c>
      <c r="D645" s="5" t="s">
        <v>46</v>
      </c>
      <c r="E645" s="5" t="s">
        <v>36</v>
      </c>
      <c r="F645" s="5" t="s">
        <v>5</v>
      </c>
      <c r="G645" s="5" t="s">
        <v>23</v>
      </c>
      <c r="H645" s="5">
        <v>27</v>
      </c>
      <c r="I645" s="6">
        <v>44393</v>
      </c>
      <c r="J645" s="7">
        <v>161759</v>
      </c>
      <c r="K645" s="7">
        <f t="shared" si="30"/>
        <v>402.19273986485632</v>
      </c>
      <c r="L645" s="7">
        <f t="shared" si="31"/>
        <v>1</v>
      </c>
      <c r="M645" s="7"/>
      <c r="N645" s="7">
        <f t="shared" si="32"/>
        <v>54.486571895865708</v>
      </c>
      <c r="O645" s="8">
        <v>0.16</v>
      </c>
      <c r="P645" s="5" t="s">
        <v>7</v>
      </c>
      <c r="Q645" s="5" t="s">
        <v>43</v>
      </c>
      <c r="R645" s="6" t="s">
        <v>17</v>
      </c>
    </row>
    <row r="646" spans="1:18" x14ac:dyDescent="0.25">
      <c r="A646" s="1" t="s">
        <v>1312</v>
      </c>
      <c r="B646" s="1" t="s">
        <v>1313</v>
      </c>
      <c r="C646" s="1" t="s">
        <v>27</v>
      </c>
      <c r="D646" s="1" t="s">
        <v>3</v>
      </c>
      <c r="E646" s="1" t="s">
        <v>4</v>
      </c>
      <c r="F646" s="1" t="s">
        <v>13</v>
      </c>
      <c r="G646" s="1" t="s">
        <v>6</v>
      </c>
      <c r="H646" s="1">
        <v>40</v>
      </c>
      <c r="I646" s="2">
        <v>43520</v>
      </c>
      <c r="J646" s="3">
        <v>95899</v>
      </c>
      <c r="K646" s="3">
        <f t="shared" si="30"/>
        <v>309.67563675562207</v>
      </c>
      <c r="L646" s="3">
        <f t="shared" si="31"/>
        <v>1</v>
      </c>
      <c r="M646" s="3"/>
      <c r="N646" s="3">
        <f t="shared" si="32"/>
        <v>45.772506270445668</v>
      </c>
      <c r="O646" s="4">
        <v>0.1</v>
      </c>
      <c r="P646" s="1" t="s">
        <v>7</v>
      </c>
      <c r="Q646" s="1" t="s">
        <v>75</v>
      </c>
      <c r="R646" s="2">
        <v>44263</v>
      </c>
    </row>
    <row r="647" spans="1:18" x14ac:dyDescent="0.25">
      <c r="A647" s="5" t="s">
        <v>1314</v>
      </c>
      <c r="B647" s="5" t="s">
        <v>1315</v>
      </c>
      <c r="C647" s="5" t="s">
        <v>30</v>
      </c>
      <c r="D647" s="5" t="s">
        <v>21</v>
      </c>
      <c r="E647" s="5" t="s">
        <v>36</v>
      </c>
      <c r="F647" s="5" t="s">
        <v>13</v>
      </c>
      <c r="G647" s="5" t="s">
        <v>14</v>
      </c>
      <c r="H647" s="5">
        <v>49</v>
      </c>
      <c r="I647" s="6">
        <v>43623</v>
      </c>
      <c r="J647" s="7">
        <v>80700</v>
      </c>
      <c r="K647" s="7">
        <f t="shared" si="30"/>
        <v>284.07745422683581</v>
      </c>
      <c r="L647" s="7">
        <f t="shared" si="31"/>
        <v>1</v>
      </c>
      <c r="M647" s="7"/>
      <c r="N647" s="7">
        <f t="shared" si="32"/>
        <v>43.214004375959405</v>
      </c>
      <c r="O647" s="8">
        <v>0</v>
      </c>
      <c r="P647" s="5" t="s">
        <v>7</v>
      </c>
      <c r="Q647" s="5" t="s">
        <v>75</v>
      </c>
      <c r="R647" s="6" t="s">
        <v>17</v>
      </c>
    </row>
    <row r="648" spans="1:18" x14ac:dyDescent="0.25">
      <c r="A648" s="1" t="s">
        <v>760</v>
      </c>
      <c r="B648" s="1" t="s">
        <v>1316</v>
      </c>
      <c r="C648" s="1" t="s">
        <v>39</v>
      </c>
      <c r="D648" s="1" t="s">
        <v>52</v>
      </c>
      <c r="E648" s="1" t="s">
        <v>22</v>
      </c>
      <c r="F648" s="1" t="s">
        <v>13</v>
      </c>
      <c r="G648" s="1" t="s">
        <v>14</v>
      </c>
      <c r="H648" s="1">
        <v>54</v>
      </c>
      <c r="I648" s="2">
        <v>35500</v>
      </c>
      <c r="J648" s="3">
        <v>128136</v>
      </c>
      <c r="K648" s="3">
        <f t="shared" si="30"/>
        <v>357.96089171863451</v>
      </c>
      <c r="L648" s="3">
        <f t="shared" si="31"/>
        <v>1</v>
      </c>
      <c r="M648" s="3"/>
      <c r="N648" s="3">
        <f t="shared" si="32"/>
        <v>50.414684559584984</v>
      </c>
      <c r="O648" s="4">
        <v>0.05</v>
      </c>
      <c r="P648" s="1" t="s">
        <v>15</v>
      </c>
      <c r="Q648" s="1" t="s">
        <v>93</v>
      </c>
      <c r="R648" s="2" t="s">
        <v>17</v>
      </c>
    </row>
    <row r="649" spans="1:18" x14ac:dyDescent="0.25">
      <c r="A649" s="5" t="s">
        <v>1317</v>
      </c>
      <c r="B649" s="5" t="s">
        <v>1318</v>
      </c>
      <c r="C649" s="5" t="s">
        <v>111</v>
      </c>
      <c r="D649" s="5" t="s">
        <v>67</v>
      </c>
      <c r="E649" s="5" t="s">
        <v>36</v>
      </c>
      <c r="F649" s="5" t="s">
        <v>5</v>
      </c>
      <c r="G649" s="5" t="s">
        <v>23</v>
      </c>
      <c r="H649" s="5">
        <v>39</v>
      </c>
      <c r="I649" s="6">
        <v>42843</v>
      </c>
      <c r="J649" s="7">
        <v>58745</v>
      </c>
      <c r="K649" s="7">
        <f t="shared" si="30"/>
        <v>242.37367843889319</v>
      </c>
      <c r="L649" s="7">
        <f t="shared" si="31"/>
        <v>1</v>
      </c>
      <c r="M649" s="7"/>
      <c r="N649" s="7">
        <f t="shared" si="32"/>
        <v>38.873797621369008</v>
      </c>
      <c r="O649" s="8">
        <v>0</v>
      </c>
      <c r="P649" s="5" t="s">
        <v>7</v>
      </c>
      <c r="Q649" s="5" t="s">
        <v>47</v>
      </c>
      <c r="R649" s="6" t="s">
        <v>17</v>
      </c>
    </row>
    <row r="650" spans="1:18" x14ac:dyDescent="0.25">
      <c r="A650" s="1" t="s">
        <v>1319</v>
      </c>
      <c r="B650" s="1" t="s">
        <v>1320</v>
      </c>
      <c r="C650" s="1" t="s">
        <v>11</v>
      </c>
      <c r="D650" s="1" t="s">
        <v>3</v>
      </c>
      <c r="E650" s="1" t="s">
        <v>36</v>
      </c>
      <c r="F650" s="1" t="s">
        <v>5</v>
      </c>
      <c r="G650" s="1" t="s">
        <v>14</v>
      </c>
      <c r="H650" s="1">
        <v>57</v>
      </c>
      <c r="I650" s="2">
        <v>33728</v>
      </c>
      <c r="J650" s="3">
        <v>76202</v>
      </c>
      <c r="K650" s="3">
        <f t="shared" si="30"/>
        <v>276.0470974308551</v>
      </c>
      <c r="L650" s="3">
        <f t="shared" si="31"/>
        <v>1</v>
      </c>
      <c r="M650" s="3"/>
      <c r="N650" s="3">
        <f t="shared" si="32"/>
        <v>42.395730553847486</v>
      </c>
      <c r="O650" s="4">
        <v>0</v>
      </c>
      <c r="P650" s="1" t="s">
        <v>7</v>
      </c>
      <c r="Q650" s="1" t="s">
        <v>47</v>
      </c>
      <c r="R650" s="2">
        <v>34686</v>
      </c>
    </row>
    <row r="651" spans="1:18" x14ac:dyDescent="0.25">
      <c r="A651" s="5" t="s">
        <v>1321</v>
      </c>
      <c r="B651" s="5" t="s">
        <v>1322</v>
      </c>
      <c r="C651" s="5" t="s">
        <v>66</v>
      </c>
      <c r="D651" s="5" t="s">
        <v>35</v>
      </c>
      <c r="E651" s="5" t="s">
        <v>22</v>
      </c>
      <c r="F651" s="5" t="s">
        <v>13</v>
      </c>
      <c r="G651" s="5" t="s">
        <v>6</v>
      </c>
      <c r="H651" s="5">
        <v>36</v>
      </c>
      <c r="I651" s="6">
        <v>43178</v>
      </c>
      <c r="J651" s="7">
        <v>195200</v>
      </c>
      <c r="K651" s="7">
        <f t="shared" si="30"/>
        <v>441.81444068749045</v>
      </c>
      <c r="L651" s="7">
        <f t="shared" si="31"/>
        <v>1</v>
      </c>
      <c r="M651" s="7"/>
      <c r="N651" s="7">
        <f t="shared" si="32"/>
        <v>58.008718467430221</v>
      </c>
      <c r="O651" s="8">
        <v>0.36</v>
      </c>
      <c r="P651" s="5" t="s">
        <v>7</v>
      </c>
      <c r="Q651" s="5" t="s">
        <v>47</v>
      </c>
      <c r="R651" s="6" t="s">
        <v>17</v>
      </c>
    </row>
    <row r="652" spans="1:18" x14ac:dyDescent="0.25">
      <c r="A652" s="1" t="s">
        <v>1323</v>
      </c>
      <c r="B652" s="1" t="s">
        <v>1324</v>
      </c>
      <c r="C652" s="1" t="s">
        <v>111</v>
      </c>
      <c r="D652" s="1" t="s">
        <v>21</v>
      </c>
      <c r="E652" s="1" t="s">
        <v>12</v>
      </c>
      <c r="F652" s="1" t="s">
        <v>5</v>
      </c>
      <c r="G652" s="1" t="s">
        <v>14</v>
      </c>
      <c r="H652" s="1">
        <v>45</v>
      </c>
      <c r="I652" s="2">
        <v>42711</v>
      </c>
      <c r="J652" s="3">
        <v>71454</v>
      </c>
      <c r="K652" s="3">
        <f t="shared" si="30"/>
        <v>267.30881018028566</v>
      </c>
      <c r="L652" s="3">
        <f t="shared" si="31"/>
        <v>1</v>
      </c>
      <c r="M652" s="3"/>
      <c r="N652" s="3">
        <f t="shared" si="32"/>
        <v>41.496249721587354</v>
      </c>
      <c r="O652" s="4">
        <v>0</v>
      </c>
      <c r="P652" s="1" t="s">
        <v>15</v>
      </c>
      <c r="Q652" s="1" t="s">
        <v>61</v>
      </c>
      <c r="R652" s="2" t="s">
        <v>17</v>
      </c>
    </row>
    <row r="653" spans="1:18" x14ac:dyDescent="0.25">
      <c r="A653" s="5" t="s">
        <v>1325</v>
      </c>
      <c r="B653" s="5" t="s">
        <v>1326</v>
      </c>
      <c r="C653" s="5" t="s">
        <v>194</v>
      </c>
      <c r="D653" s="5" t="s">
        <v>3</v>
      </c>
      <c r="E653" s="5" t="s">
        <v>12</v>
      </c>
      <c r="F653" s="5" t="s">
        <v>5</v>
      </c>
      <c r="G653" s="5" t="s">
        <v>23</v>
      </c>
      <c r="H653" s="5">
        <v>30</v>
      </c>
      <c r="I653" s="6">
        <v>43864</v>
      </c>
      <c r="J653" s="7">
        <v>94652</v>
      </c>
      <c r="K653" s="7">
        <f t="shared" si="30"/>
        <v>307.65565166269903</v>
      </c>
      <c r="L653" s="7">
        <f t="shared" si="31"/>
        <v>1</v>
      </c>
      <c r="M653" s="7"/>
      <c r="N653" s="7">
        <f t="shared" si="32"/>
        <v>45.573242740886876</v>
      </c>
      <c r="O653" s="8">
        <v>0</v>
      </c>
      <c r="P653" s="5" t="s">
        <v>7</v>
      </c>
      <c r="Q653" s="5" t="s">
        <v>8</v>
      </c>
      <c r="R653" s="6" t="s">
        <v>17</v>
      </c>
    </row>
    <row r="654" spans="1:18" x14ac:dyDescent="0.25">
      <c r="A654" s="1" t="s">
        <v>1327</v>
      </c>
      <c r="B654" s="1" t="s">
        <v>1328</v>
      </c>
      <c r="C654" s="1" t="s">
        <v>11</v>
      </c>
      <c r="D654" s="1" t="s">
        <v>3</v>
      </c>
      <c r="E654" s="1" t="s">
        <v>12</v>
      </c>
      <c r="F654" s="1" t="s">
        <v>13</v>
      </c>
      <c r="G654" s="1" t="s">
        <v>6</v>
      </c>
      <c r="H654" s="1">
        <v>34</v>
      </c>
      <c r="I654" s="2">
        <v>42416</v>
      </c>
      <c r="J654" s="3">
        <v>63411</v>
      </c>
      <c r="K654" s="3">
        <f t="shared" si="30"/>
        <v>251.815408583351</v>
      </c>
      <c r="L654" s="3">
        <f t="shared" si="31"/>
        <v>1</v>
      </c>
      <c r="M654" s="3"/>
      <c r="N654" s="3">
        <f t="shared" si="32"/>
        <v>39.8769132967548</v>
      </c>
      <c r="O654" s="4">
        <v>0</v>
      </c>
      <c r="P654" s="1" t="s">
        <v>7</v>
      </c>
      <c r="Q654" s="1" t="s">
        <v>43</v>
      </c>
      <c r="R654" s="2" t="s">
        <v>17</v>
      </c>
    </row>
    <row r="655" spans="1:18" x14ac:dyDescent="0.25">
      <c r="A655" s="5" t="s">
        <v>1329</v>
      </c>
      <c r="B655" s="5" t="s">
        <v>1330</v>
      </c>
      <c r="C655" s="5" t="s">
        <v>111</v>
      </c>
      <c r="D655" s="5" t="s">
        <v>35</v>
      </c>
      <c r="E655" s="5" t="s">
        <v>22</v>
      </c>
      <c r="F655" s="5" t="s">
        <v>13</v>
      </c>
      <c r="G655" s="5" t="s">
        <v>14</v>
      </c>
      <c r="H655" s="5">
        <v>31</v>
      </c>
      <c r="I655" s="6">
        <v>43878</v>
      </c>
      <c r="J655" s="7">
        <v>67171</v>
      </c>
      <c r="K655" s="7">
        <f t="shared" si="30"/>
        <v>259.17368693600048</v>
      </c>
      <c r="L655" s="7">
        <f t="shared" si="31"/>
        <v>1</v>
      </c>
      <c r="M655" s="7"/>
      <c r="N655" s="7">
        <f t="shared" si="32"/>
        <v>40.650005118746741</v>
      </c>
      <c r="O655" s="8">
        <v>0</v>
      </c>
      <c r="P655" s="5" t="s">
        <v>15</v>
      </c>
      <c r="Q655" s="5" t="s">
        <v>16</v>
      </c>
      <c r="R655" s="6">
        <v>44317</v>
      </c>
    </row>
    <row r="656" spans="1:18" x14ac:dyDescent="0.25">
      <c r="A656" s="1" t="s">
        <v>1331</v>
      </c>
      <c r="B656" s="1" t="s">
        <v>1332</v>
      </c>
      <c r="C656" s="1" t="s">
        <v>2</v>
      </c>
      <c r="D656" s="1" t="s">
        <v>46</v>
      </c>
      <c r="E656" s="1" t="s">
        <v>22</v>
      </c>
      <c r="F656" s="1" t="s">
        <v>5</v>
      </c>
      <c r="G656" s="1" t="s">
        <v>72</v>
      </c>
      <c r="H656" s="1">
        <v>28</v>
      </c>
      <c r="I656" s="2">
        <v>43652</v>
      </c>
      <c r="J656" s="3">
        <v>152036</v>
      </c>
      <c r="K656" s="3">
        <f t="shared" si="30"/>
        <v>389.91794008483373</v>
      </c>
      <c r="L656" s="3">
        <f t="shared" si="31"/>
        <v>1</v>
      </c>
      <c r="M656" s="3"/>
      <c r="N656" s="3">
        <f t="shared" si="32"/>
        <v>53.372245907617554</v>
      </c>
      <c r="O656" s="4">
        <v>0.15</v>
      </c>
      <c r="P656" s="1" t="s">
        <v>80</v>
      </c>
      <c r="Q656" s="1" t="s">
        <v>86</v>
      </c>
      <c r="R656" s="2" t="s">
        <v>17</v>
      </c>
    </row>
    <row r="657" spans="1:18" x14ac:dyDescent="0.25">
      <c r="A657" s="5" t="s">
        <v>1333</v>
      </c>
      <c r="B657" s="5" t="s">
        <v>1334</v>
      </c>
      <c r="C657" s="5" t="s">
        <v>55</v>
      </c>
      <c r="D657" s="5" t="s">
        <v>56</v>
      </c>
      <c r="E657" s="5" t="s">
        <v>12</v>
      </c>
      <c r="F657" s="5" t="s">
        <v>5</v>
      </c>
      <c r="G657" s="5" t="s">
        <v>6</v>
      </c>
      <c r="H657" s="5">
        <v>55</v>
      </c>
      <c r="I657" s="6">
        <v>44276</v>
      </c>
      <c r="J657" s="7">
        <v>95562</v>
      </c>
      <c r="K657" s="7">
        <f t="shared" si="30"/>
        <v>309.13104017552166</v>
      </c>
      <c r="L657" s="7">
        <f t="shared" si="31"/>
        <v>1</v>
      </c>
      <c r="M657" s="7"/>
      <c r="N657" s="7">
        <f t="shared" si="32"/>
        <v>45.718826743842264</v>
      </c>
      <c r="O657" s="8">
        <v>0</v>
      </c>
      <c r="P657" s="5" t="s">
        <v>7</v>
      </c>
      <c r="Q657" s="5" t="s">
        <v>24</v>
      </c>
      <c r="R657" s="6" t="s">
        <v>17</v>
      </c>
    </row>
    <row r="658" spans="1:18" x14ac:dyDescent="0.25">
      <c r="A658" s="1" t="s">
        <v>1335</v>
      </c>
      <c r="B658" s="1" t="s">
        <v>1336</v>
      </c>
      <c r="C658" s="1" t="s">
        <v>30</v>
      </c>
      <c r="D658" s="1" t="s">
        <v>35</v>
      </c>
      <c r="E658" s="1" t="s">
        <v>4</v>
      </c>
      <c r="F658" s="1" t="s">
        <v>13</v>
      </c>
      <c r="G658" s="1" t="s">
        <v>23</v>
      </c>
      <c r="H658" s="1">
        <v>30</v>
      </c>
      <c r="I658" s="2">
        <v>43773</v>
      </c>
      <c r="J658" s="3">
        <v>96092</v>
      </c>
      <c r="K658" s="3">
        <f t="shared" si="30"/>
        <v>309.9870965056449</v>
      </c>
      <c r="L658" s="3">
        <f t="shared" si="31"/>
        <v>1</v>
      </c>
      <c r="M658" s="3"/>
      <c r="N658" s="3">
        <f t="shared" si="32"/>
        <v>45.803191936346465</v>
      </c>
      <c r="O658" s="4">
        <v>0</v>
      </c>
      <c r="P658" s="1" t="s">
        <v>7</v>
      </c>
      <c r="Q658" s="1" t="s">
        <v>47</v>
      </c>
      <c r="R658" s="2" t="s">
        <v>17</v>
      </c>
    </row>
    <row r="659" spans="1:18" x14ac:dyDescent="0.25">
      <c r="A659" s="5" t="s">
        <v>1337</v>
      </c>
      <c r="B659" s="5" t="s">
        <v>1338</v>
      </c>
      <c r="C659" s="5" t="s">
        <v>66</v>
      </c>
      <c r="D659" s="5" t="s">
        <v>56</v>
      </c>
      <c r="E659" s="5" t="s">
        <v>12</v>
      </c>
      <c r="F659" s="5" t="s">
        <v>13</v>
      </c>
      <c r="G659" s="5" t="s">
        <v>14</v>
      </c>
      <c r="H659" s="5">
        <v>63</v>
      </c>
      <c r="I659" s="6">
        <v>41428</v>
      </c>
      <c r="J659" s="7">
        <v>254289</v>
      </c>
      <c r="K659" s="7">
        <f t="shared" si="30"/>
        <v>504.27076060386446</v>
      </c>
      <c r="L659" s="7">
        <f t="shared" si="31"/>
        <v>1</v>
      </c>
      <c r="M659" s="7"/>
      <c r="N659" s="7">
        <f t="shared" si="32"/>
        <v>63.35426516493105</v>
      </c>
      <c r="O659" s="8">
        <v>0.39</v>
      </c>
      <c r="P659" s="5" t="s">
        <v>7</v>
      </c>
      <c r="Q659" s="5" t="s">
        <v>24</v>
      </c>
      <c r="R659" s="6" t="s">
        <v>17</v>
      </c>
    </row>
    <row r="660" spans="1:18" x14ac:dyDescent="0.25">
      <c r="A660" s="1" t="s">
        <v>1339</v>
      </c>
      <c r="B660" s="1" t="s">
        <v>1340</v>
      </c>
      <c r="C660" s="1" t="s">
        <v>27</v>
      </c>
      <c r="D660" s="1" t="s">
        <v>3</v>
      </c>
      <c r="E660" s="1" t="s">
        <v>4</v>
      </c>
      <c r="F660" s="1" t="s">
        <v>13</v>
      </c>
      <c r="G660" s="1" t="s">
        <v>23</v>
      </c>
      <c r="H660" s="1">
        <v>26</v>
      </c>
      <c r="I660" s="2">
        <v>43656</v>
      </c>
      <c r="J660" s="3">
        <v>69110</v>
      </c>
      <c r="K660" s="3">
        <f t="shared" si="30"/>
        <v>262.88780877020525</v>
      </c>
      <c r="L660" s="3">
        <f t="shared" si="31"/>
        <v>1</v>
      </c>
      <c r="M660" s="3"/>
      <c r="N660" s="3">
        <f t="shared" si="32"/>
        <v>41.037443485961298</v>
      </c>
      <c r="O660" s="4">
        <v>0.05</v>
      </c>
      <c r="P660" s="1" t="s">
        <v>7</v>
      </c>
      <c r="Q660" s="1" t="s">
        <v>24</v>
      </c>
      <c r="R660" s="2" t="s">
        <v>17</v>
      </c>
    </row>
    <row r="661" spans="1:18" x14ac:dyDescent="0.25">
      <c r="A661" s="5" t="s">
        <v>1341</v>
      </c>
      <c r="B661" s="5" t="s">
        <v>1342</v>
      </c>
      <c r="C661" s="5" t="s">
        <v>66</v>
      </c>
      <c r="D661" s="5" t="s">
        <v>67</v>
      </c>
      <c r="E661" s="5" t="s">
        <v>22</v>
      </c>
      <c r="F661" s="5" t="s">
        <v>13</v>
      </c>
      <c r="G661" s="5" t="s">
        <v>23</v>
      </c>
      <c r="H661" s="5">
        <v>52</v>
      </c>
      <c r="I661" s="6">
        <v>37418</v>
      </c>
      <c r="J661" s="7">
        <v>236314</v>
      </c>
      <c r="K661" s="7">
        <f t="shared" si="30"/>
        <v>486.12138401843629</v>
      </c>
      <c r="L661" s="7">
        <f t="shared" si="31"/>
        <v>1</v>
      </c>
      <c r="M661" s="7"/>
      <c r="N661" s="7">
        <f t="shared" si="32"/>
        <v>61.824861263161921</v>
      </c>
      <c r="O661" s="8">
        <v>0.34</v>
      </c>
      <c r="P661" s="5" t="s">
        <v>7</v>
      </c>
      <c r="Q661" s="5" t="s">
        <v>43</v>
      </c>
      <c r="R661" s="6" t="s">
        <v>17</v>
      </c>
    </row>
    <row r="662" spans="1:18" x14ac:dyDescent="0.25">
      <c r="A662" s="1" t="s">
        <v>1343</v>
      </c>
      <c r="B662" s="1" t="s">
        <v>1344</v>
      </c>
      <c r="C662" s="1" t="s">
        <v>42</v>
      </c>
      <c r="D662" s="1" t="s">
        <v>67</v>
      </c>
      <c r="E662" s="1" t="s">
        <v>36</v>
      </c>
      <c r="F662" s="1" t="s">
        <v>13</v>
      </c>
      <c r="G662" s="1" t="s">
        <v>72</v>
      </c>
      <c r="H662" s="1">
        <v>51</v>
      </c>
      <c r="I662" s="2">
        <v>39252</v>
      </c>
      <c r="J662" s="3">
        <v>45206</v>
      </c>
      <c r="K662" s="3">
        <f t="shared" si="30"/>
        <v>212.61702659947062</v>
      </c>
      <c r="L662" s="3">
        <f t="shared" si="31"/>
        <v>1</v>
      </c>
      <c r="M662" s="3"/>
      <c r="N662" s="3">
        <f t="shared" si="32"/>
        <v>35.623125991500842</v>
      </c>
      <c r="O662" s="4">
        <v>0</v>
      </c>
      <c r="P662" s="1" t="s">
        <v>7</v>
      </c>
      <c r="Q662" s="1" t="s">
        <v>75</v>
      </c>
      <c r="R662" s="2" t="s">
        <v>17</v>
      </c>
    </row>
    <row r="663" spans="1:18" x14ac:dyDescent="0.25">
      <c r="A663" s="5" t="s">
        <v>1345</v>
      </c>
      <c r="B663" s="5" t="s">
        <v>1346</v>
      </c>
      <c r="C663" s="5" t="s">
        <v>66</v>
      </c>
      <c r="D663" s="5" t="s">
        <v>21</v>
      </c>
      <c r="E663" s="5" t="s">
        <v>4</v>
      </c>
      <c r="F663" s="5" t="s">
        <v>5</v>
      </c>
      <c r="G663" s="5" t="s">
        <v>14</v>
      </c>
      <c r="H663" s="5">
        <v>25</v>
      </c>
      <c r="I663" s="6">
        <v>44515</v>
      </c>
      <c r="J663" s="7">
        <v>210708</v>
      </c>
      <c r="K663" s="7">
        <f t="shared" si="30"/>
        <v>459.02941082244394</v>
      </c>
      <c r="L663" s="7">
        <f t="shared" si="31"/>
        <v>1</v>
      </c>
      <c r="M663" s="7"/>
      <c r="N663" s="7">
        <f t="shared" si="32"/>
        <v>59.505942960279476</v>
      </c>
      <c r="O663" s="8">
        <v>0.33</v>
      </c>
      <c r="P663" s="5" t="s">
        <v>7</v>
      </c>
      <c r="Q663" s="5" t="s">
        <v>24</v>
      </c>
      <c r="R663" s="6" t="s">
        <v>17</v>
      </c>
    </row>
    <row r="664" spans="1:18" x14ac:dyDescent="0.25">
      <c r="A664" s="1" t="s">
        <v>1347</v>
      </c>
      <c r="B664" s="1" t="s">
        <v>1348</v>
      </c>
      <c r="C664" s="1" t="s">
        <v>286</v>
      </c>
      <c r="D664" s="1" t="s">
        <v>3</v>
      </c>
      <c r="E664" s="1" t="s">
        <v>36</v>
      </c>
      <c r="F664" s="1" t="s">
        <v>13</v>
      </c>
      <c r="G664" s="1" t="s">
        <v>72</v>
      </c>
      <c r="H664" s="1">
        <v>40</v>
      </c>
      <c r="I664" s="2">
        <v>44465</v>
      </c>
      <c r="J664" s="3">
        <v>87770</v>
      </c>
      <c r="K664" s="3">
        <f t="shared" si="30"/>
        <v>296.26002092756289</v>
      </c>
      <c r="L664" s="3">
        <f t="shared" si="31"/>
        <v>1</v>
      </c>
      <c r="M664" s="3"/>
      <c r="N664" s="3">
        <f t="shared" si="32"/>
        <v>44.440816833547544</v>
      </c>
      <c r="O664" s="4">
        <v>0</v>
      </c>
      <c r="P664" s="1" t="s">
        <v>7</v>
      </c>
      <c r="Q664" s="1" t="s">
        <v>47</v>
      </c>
      <c r="R664" s="2" t="s">
        <v>17</v>
      </c>
    </row>
    <row r="665" spans="1:18" x14ac:dyDescent="0.25">
      <c r="A665" s="5" t="s">
        <v>1349</v>
      </c>
      <c r="B665" s="5" t="s">
        <v>1350</v>
      </c>
      <c r="C665" s="5" t="s">
        <v>39</v>
      </c>
      <c r="D665" s="5" t="s">
        <v>46</v>
      </c>
      <c r="E665" s="5" t="s">
        <v>36</v>
      </c>
      <c r="F665" s="5" t="s">
        <v>5</v>
      </c>
      <c r="G665" s="5" t="s">
        <v>23</v>
      </c>
      <c r="H665" s="5">
        <v>38</v>
      </c>
      <c r="I665" s="6">
        <v>42228</v>
      </c>
      <c r="J665" s="7">
        <v>106858</v>
      </c>
      <c r="K665" s="7">
        <f t="shared" si="30"/>
        <v>326.89141928169357</v>
      </c>
      <c r="L665" s="7">
        <f t="shared" si="31"/>
        <v>1</v>
      </c>
      <c r="M665" s="7"/>
      <c r="N665" s="7">
        <f t="shared" si="32"/>
        <v>47.453583465856703</v>
      </c>
      <c r="O665" s="8">
        <v>0.05</v>
      </c>
      <c r="P665" s="5" t="s">
        <v>7</v>
      </c>
      <c r="Q665" s="5" t="s">
        <v>8</v>
      </c>
      <c r="R665" s="6" t="s">
        <v>17</v>
      </c>
    </row>
    <row r="666" spans="1:18" x14ac:dyDescent="0.25">
      <c r="A666" s="1" t="s">
        <v>1351</v>
      </c>
      <c r="B666" s="1" t="s">
        <v>1352</v>
      </c>
      <c r="C666" s="1" t="s">
        <v>20</v>
      </c>
      <c r="D666" s="1" t="s">
        <v>52</v>
      </c>
      <c r="E666" s="1" t="s">
        <v>36</v>
      </c>
      <c r="F666" s="1" t="s">
        <v>13</v>
      </c>
      <c r="G666" s="1" t="s">
        <v>23</v>
      </c>
      <c r="H666" s="1">
        <v>60</v>
      </c>
      <c r="I666" s="2">
        <v>42108</v>
      </c>
      <c r="J666" s="3">
        <v>155788</v>
      </c>
      <c r="K666" s="3">
        <f t="shared" si="30"/>
        <v>394.69988598934253</v>
      </c>
      <c r="L666" s="3">
        <f t="shared" si="31"/>
        <v>1</v>
      </c>
      <c r="M666" s="3"/>
      <c r="N666" s="3">
        <f t="shared" si="32"/>
        <v>53.807729573076372</v>
      </c>
      <c r="O666" s="4">
        <v>0.17</v>
      </c>
      <c r="P666" s="1" t="s">
        <v>7</v>
      </c>
      <c r="Q666" s="1" t="s">
        <v>8</v>
      </c>
      <c r="R666" s="2" t="s">
        <v>17</v>
      </c>
    </row>
    <row r="667" spans="1:18" x14ac:dyDescent="0.25">
      <c r="A667" s="5" t="s">
        <v>1353</v>
      </c>
      <c r="B667" s="5" t="s">
        <v>1354</v>
      </c>
      <c r="C667" s="5" t="s">
        <v>130</v>
      </c>
      <c r="D667" s="5" t="s">
        <v>52</v>
      </c>
      <c r="E667" s="5" t="s">
        <v>22</v>
      </c>
      <c r="F667" s="5" t="s">
        <v>5</v>
      </c>
      <c r="G667" s="5" t="s">
        <v>72</v>
      </c>
      <c r="H667" s="5">
        <v>45</v>
      </c>
      <c r="I667" s="6">
        <v>43581</v>
      </c>
      <c r="J667" s="7">
        <v>74891</v>
      </c>
      <c r="K667" s="7">
        <f t="shared" si="30"/>
        <v>273.66220053196969</v>
      </c>
      <c r="L667" s="7">
        <f t="shared" si="31"/>
        <v>1</v>
      </c>
      <c r="M667" s="7"/>
      <c r="N667" s="7">
        <f t="shared" si="32"/>
        <v>42.151193546530649</v>
      </c>
      <c r="O667" s="8">
        <v>0</v>
      </c>
      <c r="P667" s="5" t="s">
        <v>80</v>
      </c>
      <c r="Q667" s="5" t="s">
        <v>86</v>
      </c>
      <c r="R667" s="6" t="s">
        <v>17</v>
      </c>
    </row>
    <row r="668" spans="1:18" x14ac:dyDescent="0.25">
      <c r="A668" s="1" t="s">
        <v>1355</v>
      </c>
      <c r="B668" s="1" t="s">
        <v>1356</v>
      </c>
      <c r="C668" s="1" t="s">
        <v>55</v>
      </c>
      <c r="D668" s="1" t="s">
        <v>56</v>
      </c>
      <c r="E668" s="1" t="s">
        <v>36</v>
      </c>
      <c r="F668" s="1" t="s">
        <v>13</v>
      </c>
      <c r="G668" s="1" t="s">
        <v>14</v>
      </c>
      <c r="H668" s="1">
        <v>28</v>
      </c>
      <c r="I668" s="2">
        <v>44548</v>
      </c>
      <c r="J668" s="3">
        <v>95670</v>
      </c>
      <c r="K668" s="3">
        <f t="shared" si="30"/>
        <v>309.30567405076812</v>
      </c>
      <c r="L668" s="3">
        <f t="shared" si="31"/>
        <v>1</v>
      </c>
      <c r="M668" s="3"/>
      <c r="N668" s="3">
        <f t="shared" si="32"/>
        <v>45.736043400240405</v>
      </c>
      <c r="O668" s="4">
        <v>0</v>
      </c>
      <c r="P668" s="1" t="s">
        <v>7</v>
      </c>
      <c r="Q668" s="1" t="s">
        <v>31</v>
      </c>
      <c r="R668" s="2" t="s">
        <v>17</v>
      </c>
    </row>
    <row r="669" spans="1:18" x14ac:dyDescent="0.25">
      <c r="A669" s="5" t="s">
        <v>1357</v>
      </c>
      <c r="B669" s="5" t="s">
        <v>1358</v>
      </c>
      <c r="C669" s="5" t="s">
        <v>34</v>
      </c>
      <c r="D669" s="5" t="s">
        <v>35</v>
      </c>
      <c r="E669" s="5" t="s">
        <v>4</v>
      </c>
      <c r="F669" s="5" t="s">
        <v>5</v>
      </c>
      <c r="G669" s="5" t="s">
        <v>6</v>
      </c>
      <c r="H669" s="5">
        <v>65</v>
      </c>
      <c r="I669" s="6">
        <v>36798</v>
      </c>
      <c r="J669" s="7">
        <v>67837</v>
      </c>
      <c r="K669" s="7">
        <f t="shared" si="30"/>
        <v>260.45537045720522</v>
      </c>
      <c r="L669" s="7">
        <f t="shared" si="31"/>
        <v>1</v>
      </c>
      <c r="M669" s="7"/>
      <c r="N669" s="7">
        <f t="shared" si="32"/>
        <v>40.783911701220937</v>
      </c>
      <c r="O669" s="8">
        <v>0</v>
      </c>
      <c r="P669" s="5" t="s">
        <v>7</v>
      </c>
      <c r="Q669" s="5" t="s">
        <v>47</v>
      </c>
      <c r="R669" s="6" t="s">
        <v>17</v>
      </c>
    </row>
    <row r="670" spans="1:18" x14ac:dyDescent="0.25">
      <c r="A670" s="1" t="s">
        <v>1359</v>
      </c>
      <c r="B670" s="1" t="s">
        <v>1360</v>
      </c>
      <c r="C670" s="1" t="s">
        <v>111</v>
      </c>
      <c r="D670" s="1" t="s">
        <v>35</v>
      </c>
      <c r="E670" s="1" t="s">
        <v>4</v>
      </c>
      <c r="F670" s="1" t="s">
        <v>13</v>
      </c>
      <c r="G670" s="1" t="s">
        <v>14</v>
      </c>
      <c r="H670" s="1">
        <v>41</v>
      </c>
      <c r="I670" s="2">
        <v>40333</v>
      </c>
      <c r="J670" s="3">
        <v>72425</v>
      </c>
      <c r="K670" s="3">
        <f t="shared" si="30"/>
        <v>269.11893281595781</v>
      </c>
      <c r="L670" s="3">
        <f t="shared" si="31"/>
        <v>1</v>
      </c>
      <c r="M670" s="3"/>
      <c r="N670" s="3">
        <f t="shared" si="32"/>
        <v>41.683371079984639</v>
      </c>
      <c r="O670" s="4">
        <v>0</v>
      </c>
      <c r="P670" s="1" t="s">
        <v>15</v>
      </c>
      <c r="Q670" s="1" t="s">
        <v>93</v>
      </c>
      <c r="R670" s="2" t="s">
        <v>17</v>
      </c>
    </row>
    <row r="671" spans="1:18" x14ac:dyDescent="0.25">
      <c r="A671" s="5" t="s">
        <v>1361</v>
      </c>
      <c r="B671" s="5" t="s">
        <v>1362</v>
      </c>
      <c r="C671" s="5" t="s">
        <v>30</v>
      </c>
      <c r="D671" s="5" t="s">
        <v>35</v>
      </c>
      <c r="E671" s="5" t="s">
        <v>36</v>
      </c>
      <c r="F671" s="5" t="s">
        <v>5</v>
      </c>
      <c r="G671" s="5" t="s">
        <v>72</v>
      </c>
      <c r="H671" s="5">
        <v>52</v>
      </c>
      <c r="I671" s="6">
        <v>34623</v>
      </c>
      <c r="J671" s="7">
        <v>93103</v>
      </c>
      <c r="K671" s="7">
        <f t="shared" si="30"/>
        <v>305.12784205968489</v>
      </c>
      <c r="L671" s="7">
        <f t="shared" si="31"/>
        <v>1</v>
      </c>
      <c r="M671" s="7"/>
      <c r="N671" s="7">
        <f t="shared" si="32"/>
        <v>45.323268863403435</v>
      </c>
      <c r="O671" s="8">
        <v>0</v>
      </c>
      <c r="P671" s="5" t="s">
        <v>7</v>
      </c>
      <c r="Q671" s="5" t="s">
        <v>31</v>
      </c>
      <c r="R671" s="6" t="s">
        <v>17</v>
      </c>
    </row>
    <row r="672" spans="1:18" x14ac:dyDescent="0.25">
      <c r="A672" s="1" t="s">
        <v>1363</v>
      </c>
      <c r="B672" s="1" t="s">
        <v>1364</v>
      </c>
      <c r="C672" s="1" t="s">
        <v>55</v>
      </c>
      <c r="D672" s="1" t="s">
        <v>56</v>
      </c>
      <c r="E672" s="1" t="s">
        <v>36</v>
      </c>
      <c r="F672" s="1" t="s">
        <v>5</v>
      </c>
      <c r="G672" s="1" t="s">
        <v>23</v>
      </c>
      <c r="H672" s="1">
        <v>56</v>
      </c>
      <c r="I672" s="2">
        <v>42291</v>
      </c>
      <c r="J672" s="3">
        <v>76272</v>
      </c>
      <c r="K672" s="3">
        <f t="shared" si="30"/>
        <v>276.17385828495787</v>
      </c>
      <c r="L672" s="3">
        <f t="shared" si="31"/>
        <v>1</v>
      </c>
      <c r="M672" s="3"/>
      <c r="N672" s="3">
        <f t="shared" si="32"/>
        <v>42.408708309817179</v>
      </c>
      <c r="O672" s="4">
        <v>0</v>
      </c>
      <c r="P672" s="1" t="s">
        <v>7</v>
      </c>
      <c r="Q672" s="1" t="s">
        <v>43</v>
      </c>
      <c r="R672" s="2">
        <v>44491</v>
      </c>
    </row>
    <row r="673" spans="1:18" x14ac:dyDescent="0.25">
      <c r="A673" s="5" t="s">
        <v>1365</v>
      </c>
      <c r="B673" s="5" t="s">
        <v>1366</v>
      </c>
      <c r="C673" s="5" t="s">
        <v>111</v>
      </c>
      <c r="D673" s="5" t="s">
        <v>21</v>
      </c>
      <c r="E673" s="5" t="s">
        <v>12</v>
      </c>
      <c r="F673" s="5" t="s">
        <v>5</v>
      </c>
      <c r="G673" s="5" t="s">
        <v>14</v>
      </c>
      <c r="H673" s="5">
        <v>48</v>
      </c>
      <c r="I673" s="6">
        <v>37796</v>
      </c>
      <c r="J673" s="7">
        <v>55760</v>
      </c>
      <c r="K673" s="7">
        <f t="shared" si="30"/>
        <v>236.13555429032706</v>
      </c>
      <c r="L673" s="7">
        <f t="shared" si="31"/>
        <v>1</v>
      </c>
      <c r="M673" s="7"/>
      <c r="N673" s="7">
        <f t="shared" si="32"/>
        <v>38.203890213538571</v>
      </c>
      <c r="O673" s="8">
        <v>0</v>
      </c>
      <c r="P673" s="5" t="s">
        <v>7</v>
      </c>
      <c r="Q673" s="5" t="s">
        <v>47</v>
      </c>
      <c r="R673" s="6" t="s">
        <v>17</v>
      </c>
    </row>
    <row r="674" spans="1:18" x14ac:dyDescent="0.25">
      <c r="A674" s="1" t="s">
        <v>1367</v>
      </c>
      <c r="B674" s="1" t="s">
        <v>1368</v>
      </c>
      <c r="C674" s="1" t="s">
        <v>66</v>
      </c>
      <c r="D674" s="1" t="s">
        <v>46</v>
      </c>
      <c r="E674" s="1" t="s">
        <v>36</v>
      </c>
      <c r="F674" s="1" t="s">
        <v>5</v>
      </c>
      <c r="G674" s="1" t="s">
        <v>23</v>
      </c>
      <c r="H674" s="1">
        <v>36</v>
      </c>
      <c r="I674" s="2">
        <v>43843</v>
      </c>
      <c r="J674" s="3">
        <v>253294</v>
      </c>
      <c r="K674" s="3">
        <f t="shared" si="30"/>
        <v>503.28322046338877</v>
      </c>
      <c r="L674" s="3">
        <f t="shared" si="31"/>
        <v>1</v>
      </c>
      <c r="M674" s="3"/>
      <c r="N674" s="3">
        <f t="shared" si="32"/>
        <v>63.271524802291765</v>
      </c>
      <c r="O674" s="4">
        <v>0.4</v>
      </c>
      <c r="P674" s="1" t="s">
        <v>7</v>
      </c>
      <c r="Q674" s="1" t="s">
        <v>43</v>
      </c>
      <c r="R674" s="2" t="s">
        <v>17</v>
      </c>
    </row>
    <row r="675" spans="1:18" x14ac:dyDescent="0.25">
      <c r="A675" s="5" t="s">
        <v>1369</v>
      </c>
      <c r="B675" s="5" t="s">
        <v>1370</v>
      </c>
      <c r="C675" s="5" t="s">
        <v>111</v>
      </c>
      <c r="D675" s="5" t="s">
        <v>21</v>
      </c>
      <c r="E675" s="5" t="s">
        <v>36</v>
      </c>
      <c r="F675" s="5" t="s">
        <v>13</v>
      </c>
      <c r="G675" s="5" t="s">
        <v>23</v>
      </c>
      <c r="H675" s="5">
        <v>60</v>
      </c>
      <c r="I675" s="6">
        <v>39310</v>
      </c>
      <c r="J675" s="7">
        <v>58671</v>
      </c>
      <c r="K675" s="7">
        <f t="shared" si="30"/>
        <v>242.22097349321342</v>
      </c>
      <c r="L675" s="7">
        <f t="shared" si="31"/>
        <v>1</v>
      </c>
      <c r="M675" s="7"/>
      <c r="N675" s="7">
        <f t="shared" si="32"/>
        <v>38.857467892527445</v>
      </c>
      <c r="O675" s="8">
        <v>0</v>
      </c>
      <c r="P675" s="5" t="s">
        <v>7</v>
      </c>
      <c r="Q675" s="5" t="s">
        <v>75</v>
      </c>
      <c r="R675" s="6" t="s">
        <v>17</v>
      </c>
    </row>
    <row r="676" spans="1:18" x14ac:dyDescent="0.25">
      <c r="A676" s="1" t="s">
        <v>1371</v>
      </c>
      <c r="B676" s="1" t="s">
        <v>1372</v>
      </c>
      <c r="C676" s="1" t="s">
        <v>34</v>
      </c>
      <c r="D676" s="1" t="s">
        <v>35</v>
      </c>
      <c r="E676" s="1" t="s">
        <v>4</v>
      </c>
      <c r="F676" s="1" t="s">
        <v>5</v>
      </c>
      <c r="G676" s="1" t="s">
        <v>14</v>
      </c>
      <c r="H676" s="1">
        <v>40</v>
      </c>
      <c r="I676" s="2">
        <v>43175</v>
      </c>
      <c r="J676" s="3">
        <v>55457</v>
      </c>
      <c r="K676" s="3">
        <f t="shared" si="30"/>
        <v>235.49309968659378</v>
      </c>
      <c r="L676" s="3">
        <f t="shared" si="31"/>
        <v>1</v>
      </c>
      <c r="M676" s="3"/>
      <c r="N676" s="3">
        <f t="shared" si="32"/>
        <v>38.134564473050837</v>
      </c>
      <c r="O676" s="4">
        <v>0</v>
      </c>
      <c r="P676" s="1" t="s">
        <v>7</v>
      </c>
      <c r="Q676" s="1" t="s">
        <v>75</v>
      </c>
      <c r="R676" s="2" t="s">
        <v>17</v>
      </c>
    </row>
    <row r="677" spans="1:18" x14ac:dyDescent="0.25">
      <c r="A677" s="5" t="s">
        <v>1373</v>
      </c>
      <c r="B677" s="5" t="s">
        <v>1374</v>
      </c>
      <c r="C677" s="5" t="s">
        <v>34</v>
      </c>
      <c r="D677" s="5" t="s">
        <v>35</v>
      </c>
      <c r="E677" s="5" t="s">
        <v>12</v>
      </c>
      <c r="F677" s="5" t="s">
        <v>5</v>
      </c>
      <c r="G677" s="5" t="s">
        <v>14</v>
      </c>
      <c r="H677" s="5">
        <v>63</v>
      </c>
      <c r="I677" s="6">
        <v>43004</v>
      </c>
      <c r="J677" s="7">
        <v>72340</v>
      </c>
      <c r="K677" s="7">
        <f t="shared" si="30"/>
        <v>268.96096371034963</v>
      </c>
      <c r="L677" s="7">
        <f t="shared" si="31"/>
        <v>1</v>
      </c>
      <c r="M677" s="7"/>
      <c r="N677" s="7">
        <f t="shared" si="32"/>
        <v>41.667057774106603</v>
      </c>
      <c r="O677" s="8">
        <v>0</v>
      </c>
      <c r="P677" s="5" t="s">
        <v>7</v>
      </c>
      <c r="Q677" s="5" t="s">
        <v>31</v>
      </c>
      <c r="R677" s="6">
        <v>43558</v>
      </c>
    </row>
    <row r="678" spans="1:18" x14ac:dyDescent="0.25">
      <c r="A678" s="1" t="s">
        <v>1375</v>
      </c>
      <c r="B678" s="1" t="s">
        <v>1376</v>
      </c>
      <c r="C678" s="1" t="s">
        <v>39</v>
      </c>
      <c r="D678" s="1" t="s">
        <v>67</v>
      </c>
      <c r="E678" s="1" t="s">
        <v>36</v>
      </c>
      <c r="F678" s="1" t="s">
        <v>5</v>
      </c>
      <c r="G678" s="1" t="s">
        <v>23</v>
      </c>
      <c r="H678" s="1">
        <v>29</v>
      </c>
      <c r="I678" s="2">
        <v>42676</v>
      </c>
      <c r="J678" s="3">
        <v>122054</v>
      </c>
      <c r="K678" s="3">
        <f t="shared" si="30"/>
        <v>349.36227615471023</v>
      </c>
      <c r="L678" s="3">
        <f t="shared" si="31"/>
        <v>1</v>
      </c>
      <c r="M678" s="3"/>
      <c r="N678" s="3">
        <f t="shared" si="32"/>
        <v>49.604073113307386</v>
      </c>
      <c r="O678" s="4">
        <v>0.06</v>
      </c>
      <c r="P678" s="1" t="s">
        <v>7</v>
      </c>
      <c r="Q678" s="1" t="s">
        <v>31</v>
      </c>
      <c r="R678" s="2" t="s">
        <v>17</v>
      </c>
    </row>
    <row r="679" spans="1:18" x14ac:dyDescent="0.25">
      <c r="A679" s="5" t="s">
        <v>1377</v>
      </c>
      <c r="B679" s="5" t="s">
        <v>1378</v>
      </c>
      <c r="C679" s="5" t="s">
        <v>20</v>
      </c>
      <c r="D679" s="5" t="s">
        <v>3</v>
      </c>
      <c r="E679" s="5" t="s">
        <v>12</v>
      </c>
      <c r="F679" s="5" t="s">
        <v>5</v>
      </c>
      <c r="G679" s="5" t="s">
        <v>14</v>
      </c>
      <c r="H679" s="5">
        <v>27</v>
      </c>
      <c r="I679" s="6">
        <v>43103</v>
      </c>
      <c r="J679" s="7">
        <v>167100</v>
      </c>
      <c r="K679" s="7">
        <f t="shared" si="30"/>
        <v>408.77866871939392</v>
      </c>
      <c r="L679" s="7">
        <f t="shared" si="31"/>
        <v>1</v>
      </c>
      <c r="M679" s="7"/>
      <c r="N679" s="7">
        <f t="shared" si="32"/>
        <v>55.079774043982418</v>
      </c>
      <c r="O679" s="8">
        <v>0.2</v>
      </c>
      <c r="P679" s="5" t="s">
        <v>15</v>
      </c>
      <c r="Q679" s="5" t="s">
        <v>121</v>
      </c>
      <c r="R679" s="6" t="s">
        <v>17</v>
      </c>
    </row>
    <row r="680" spans="1:18" x14ac:dyDescent="0.25">
      <c r="A680" s="1" t="s">
        <v>1379</v>
      </c>
      <c r="B680" s="1" t="s">
        <v>1380</v>
      </c>
      <c r="C680" s="1" t="s">
        <v>11</v>
      </c>
      <c r="D680" s="1" t="s">
        <v>3</v>
      </c>
      <c r="E680" s="1" t="s">
        <v>36</v>
      </c>
      <c r="F680" s="1" t="s">
        <v>5</v>
      </c>
      <c r="G680" s="1" t="s">
        <v>23</v>
      </c>
      <c r="H680" s="1">
        <v>53</v>
      </c>
      <c r="I680" s="2">
        <v>35543</v>
      </c>
      <c r="J680" s="3">
        <v>78153</v>
      </c>
      <c r="K680" s="3">
        <f t="shared" si="30"/>
        <v>279.55858062309591</v>
      </c>
      <c r="L680" s="3">
        <f t="shared" si="31"/>
        <v>1</v>
      </c>
      <c r="M680" s="3"/>
      <c r="N680" s="3">
        <f t="shared" si="32"/>
        <v>42.754505185068034</v>
      </c>
      <c r="O680" s="4">
        <v>0</v>
      </c>
      <c r="P680" s="1" t="s">
        <v>7</v>
      </c>
      <c r="Q680" s="1" t="s">
        <v>43</v>
      </c>
      <c r="R680" s="2" t="s">
        <v>17</v>
      </c>
    </row>
    <row r="681" spans="1:18" x14ac:dyDescent="0.25">
      <c r="A681" s="5" t="s">
        <v>1381</v>
      </c>
      <c r="B681" s="5" t="s">
        <v>1382</v>
      </c>
      <c r="C681" s="5" t="s">
        <v>39</v>
      </c>
      <c r="D681" s="5" t="s">
        <v>21</v>
      </c>
      <c r="E681" s="5" t="s">
        <v>12</v>
      </c>
      <c r="F681" s="5" t="s">
        <v>5</v>
      </c>
      <c r="G681" s="5" t="s">
        <v>23</v>
      </c>
      <c r="H681" s="5">
        <v>37</v>
      </c>
      <c r="I681" s="6">
        <v>43935</v>
      </c>
      <c r="J681" s="7">
        <v>103524</v>
      </c>
      <c r="K681" s="7">
        <f t="shared" si="30"/>
        <v>321.75145687315853</v>
      </c>
      <c r="L681" s="7">
        <f t="shared" si="31"/>
        <v>1</v>
      </c>
      <c r="M681" s="7"/>
      <c r="N681" s="7">
        <f t="shared" si="32"/>
        <v>46.954838163530106</v>
      </c>
      <c r="O681" s="8">
        <v>0.09</v>
      </c>
      <c r="P681" s="5" t="s">
        <v>7</v>
      </c>
      <c r="Q681" s="5" t="s">
        <v>31</v>
      </c>
      <c r="R681" s="6" t="s">
        <v>17</v>
      </c>
    </row>
    <row r="682" spans="1:18" x14ac:dyDescent="0.25">
      <c r="A682" s="1" t="s">
        <v>1383</v>
      </c>
      <c r="B682" s="1" t="s">
        <v>1384</v>
      </c>
      <c r="C682" s="1" t="s">
        <v>39</v>
      </c>
      <c r="D682" s="1" t="s">
        <v>3</v>
      </c>
      <c r="E682" s="1" t="s">
        <v>36</v>
      </c>
      <c r="F682" s="1" t="s">
        <v>13</v>
      </c>
      <c r="G682" s="1" t="s">
        <v>23</v>
      </c>
      <c r="H682" s="1">
        <v>30</v>
      </c>
      <c r="I682" s="2">
        <v>42952</v>
      </c>
      <c r="J682" s="3">
        <v>119906</v>
      </c>
      <c r="K682" s="3">
        <f t="shared" si="30"/>
        <v>346.27445761996364</v>
      </c>
      <c r="L682" s="3">
        <f t="shared" si="31"/>
        <v>1</v>
      </c>
      <c r="M682" s="3"/>
      <c r="N682" s="3">
        <f t="shared" si="32"/>
        <v>49.311359014767817</v>
      </c>
      <c r="O682" s="4">
        <v>0.05</v>
      </c>
      <c r="P682" s="1" t="s">
        <v>7</v>
      </c>
      <c r="Q682" s="1" t="s">
        <v>75</v>
      </c>
      <c r="R682" s="2" t="s">
        <v>17</v>
      </c>
    </row>
    <row r="683" spans="1:18" x14ac:dyDescent="0.25">
      <c r="A683" s="5" t="s">
        <v>1385</v>
      </c>
      <c r="B683" s="5" t="s">
        <v>1386</v>
      </c>
      <c r="C683" s="5" t="s">
        <v>42</v>
      </c>
      <c r="D683" s="5" t="s">
        <v>67</v>
      </c>
      <c r="E683" s="5" t="s">
        <v>22</v>
      </c>
      <c r="F683" s="5" t="s">
        <v>5</v>
      </c>
      <c r="G683" s="5" t="s">
        <v>23</v>
      </c>
      <c r="H683" s="5">
        <v>28</v>
      </c>
      <c r="I683" s="6">
        <v>43847</v>
      </c>
      <c r="J683" s="7">
        <v>45061</v>
      </c>
      <c r="K683" s="7">
        <f t="shared" si="30"/>
        <v>212.27576404290716</v>
      </c>
      <c r="L683" s="7">
        <f t="shared" si="31"/>
        <v>1</v>
      </c>
      <c r="M683" s="7"/>
      <c r="N683" s="7">
        <f t="shared" si="32"/>
        <v>35.584997676516942</v>
      </c>
      <c r="O683" s="8">
        <v>0</v>
      </c>
      <c r="P683" s="5" t="s">
        <v>7</v>
      </c>
      <c r="Q683" s="5" t="s">
        <v>43</v>
      </c>
      <c r="R683" s="6" t="s">
        <v>17</v>
      </c>
    </row>
    <row r="684" spans="1:18" x14ac:dyDescent="0.25">
      <c r="A684" s="1" t="s">
        <v>1387</v>
      </c>
      <c r="B684" s="1" t="s">
        <v>1388</v>
      </c>
      <c r="C684" s="1" t="s">
        <v>429</v>
      </c>
      <c r="D684" s="1" t="s">
        <v>3</v>
      </c>
      <c r="E684" s="1" t="s">
        <v>36</v>
      </c>
      <c r="F684" s="1" t="s">
        <v>13</v>
      </c>
      <c r="G684" s="1" t="s">
        <v>14</v>
      </c>
      <c r="H684" s="1">
        <v>51</v>
      </c>
      <c r="I684" s="2">
        <v>37638</v>
      </c>
      <c r="J684" s="3">
        <v>91399</v>
      </c>
      <c r="K684" s="3">
        <f t="shared" si="30"/>
        <v>302.32267529909166</v>
      </c>
      <c r="L684" s="3">
        <f t="shared" si="31"/>
        <v>1</v>
      </c>
      <c r="M684" s="3"/>
      <c r="N684" s="3">
        <f t="shared" si="32"/>
        <v>45.04505775002643</v>
      </c>
      <c r="O684" s="4">
        <v>0</v>
      </c>
      <c r="P684" s="1" t="s">
        <v>7</v>
      </c>
      <c r="Q684" s="1" t="s">
        <v>8</v>
      </c>
      <c r="R684" s="2" t="s">
        <v>17</v>
      </c>
    </row>
    <row r="685" spans="1:18" x14ac:dyDescent="0.25">
      <c r="A685" s="5" t="s">
        <v>1389</v>
      </c>
      <c r="B685" s="5" t="s">
        <v>1390</v>
      </c>
      <c r="C685" s="5" t="s">
        <v>118</v>
      </c>
      <c r="D685" s="5" t="s">
        <v>3</v>
      </c>
      <c r="E685" s="5" t="s">
        <v>4</v>
      </c>
      <c r="F685" s="5" t="s">
        <v>13</v>
      </c>
      <c r="G685" s="5" t="s">
        <v>72</v>
      </c>
      <c r="H685" s="5">
        <v>28</v>
      </c>
      <c r="I685" s="6">
        <v>43006</v>
      </c>
      <c r="J685" s="7">
        <v>97336</v>
      </c>
      <c r="K685" s="7">
        <f t="shared" si="30"/>
        <v>311.98717922376233</v>
      </c>
      <c r="L685" s="7">
        <f t="shared" si="31"/>
        <v>1</v>
      </c>
      <c r="M685" s="7"/>
      <c r="N685" s="7">
        <f t="shared" si="32"/>
        <v>46</v>
      </c>
      <c r="O685" s="8">
        <v>0</v>
      </c>
      <c r="P685" s="5" t="s">
        <v>7</v>
      </c>
      <c r="Q685" s="5" t="s">
        <v>47</v>
      </c>
      <c r="R685" s="6" t="s">
        <v>17</v>
      </c>
    </row>
    <row r="686" spans="1:18" x14ac:dyDescent="0.25">
      <c r="A686" s="1" t="s">
        <v>1308</v>
      </c>
      <c r="B686" s="1" t="s">
        <v>1391</v>
      </c>
      <c r="C686" s="1" t="s">
        <v>2</v>
      </c>
      <c r="D686" s="1" t="s">
        <v>46</v>
      </c>
      <c r="E686" s="1" t="s">
        <v>36</v>
      </c>
      <c r="F686" s="1" t="s">
        <v>5</v>
      </c>
      <c r="G686" s="1" t="s">
        <v>6</v>
      </c>
      <c r="H686" s="1">
        <v>31</v>
      </c>
      <c r="I686" s="2">
        <v>42755</v>
      </c>
      <c r="J686" s="3">
        <v>124629</v>
      </c>
      <c r="K686" s="3">
        <f t="shared" si="30"/>
        <v>353.02832747528913</v>
      </c>
      <c r="L686" s="3">
        <f t="shared" si="31"/>
        <v>1</v>
      </c>
      <c r="M686" s="3"/>
      <c r="N686" s="3">
        <f t="shared" si="32"/>
        <v>49.950484313456073</v>
      </c>
      <c r="O686" s="4">
        <v>0.1</v>
      </c>
      <c r="P686" s="1" t="s">
        <v>7</v>
      </c>
      <c r="Q686" s="1" t="s">
        <v>75</v>
      </c>
      <c r="R686" s="2" t="s">
        <v>17</v>
      </c>
    </row>
    <row r="687" spans="1:18" x14ac:dyDescent="0.25">
      <c r="A687" s="5" t="s">
        <v>1392</v>
      </c>
      <c r="B687" s="5" t="s">
        <v>1393</v>
      </c>
      <c r="C687" s="5" t="s">
        <v>66</v>
      </c>
      <c r="D687" s="5" t="s">
        <v>52</v>
      </c>
      <c r="E687" s="5" t="s">
        <v>22</v>
      </c>
      <c r="F687" s="5" t="s">
        <v>5</v>
      </c>
      <c r="G687" s="5" t="s">
        <v>23</v>
      </c>
      <c r="H687" s="5">
        <v>28</v>
      </c>
      <c r="I687" s="6">
        <v>44402</v>
      </c>
      <c r="J687" s="7">
        <v>231850</v>
      </c>
      <c r="K687" s="7">
        <f t="shared" si="30"/>
        <v>481.50804770013968</v>
      </c>
      <c r="L687" s="7">
        <f t="shared" si="31"/>
        <v>1</v>
      </c>
      <c r="M687" s="7"/>
      <c r="N687" s="7">
        <f t="shared" si="32"/>
        <v>61.433090913713151</v>
      </c>
      <c r="O687" s="8">
        <v>0.39</v>
      </c>
      <c r="P687" s="5" t="s">
        <v>7</v>
      </c>
      <c r="Q687" s="5" t="s">
        <v>43</v>
      </c>
      <c r="R687" s="6" t="s">
        <v>17</v>
      </c>
    </row>
    <row r="688" spans="1:18" x14ac:dyDescent="0.25">
      <c r="A688" s="1" t="s">
        <v>1394</v>
      </c>
      <c r="B688" s="1" t="s">
        <v>1395</v>
      </c>
      <c r="C688" s="1" t="s">
        <v>39</v>
      </c>
      <c r="D688" s="1" t="s">
        <v>46</v>
      </c>
      <c r="E688" s="1" t="s">
        <v>4</v>
      </c>
      <c r="F688" s="1" t="s">
        <v>13</v>
      </c>
      <c r="G688" s="1" t="s">
        <v>72</v>
      </c>
      <c r="H688" s="1">
        <v>34</v>
      </c>
      <c r="I688" s="2">
        <v>43255</v>
      </c>
      <c r="J688" s="3">
        <v>128329</v>
      </c>
      <c r="K688" s="3">
        <f t="shared" si="30"/>
        <v>358.23037280498704</v>
      </c>
      <c r="L688" s="3">
        <f t="shared" si="31"/>
        <v>1</v>
      </c>
      <c r="M688" s="3"/>
      <c r="N688" s="3">
        <f t="shared" si="32"/>
        <v>50.439983598727082</v>
      </c>
      <c r="O688" s="4">
        <v>0.08</v>
      </c>
      <c r="P688" s="1" t="s">
        <v>7</v>
      </c>
      <c r="Q688" s="1" t="s">
        <v>31</v>
      </c>
      <c r="R688" s="2" t="s">
        <v>17</v>
      </c>
    </row>
    <row r="689" spans="1:18" x14ac:dyDescent="0.25">
      <c r="A689" s="5" t="s">
        <v>1396</v>
      </c>
      <c r="B689" s="5" t="s">
        <v>1397</v>
      </c>
      <c r="C689" s="5" t="s">
        <v>66</v>
      </c>
      <c r="D689" s="5" t="s">
        <v>67</v>
      </c>
      <c r="E689" s="5" t="s">
        <v>22</v>
      </c>
      <c r="F689" s="5" t="s">
        <v>13</v>
      </c>
      <c r="G689" s="5" t="s">
        <v>72</v>
      </c>
      <c r="H689" s="5">
        <v>44</v>
      </c>
      <c r="I689" s="6">
        <v>44283</v>
      </c>
      <c r="J689" s="7">
        <v>186033</v>
      </c>
      <c r="K689" s="7">
        <f t="shared" si="30"/>
        <v>431.31542981905943</v>
      </c>
      <c r="L689" s="7">
        <f t="shared" si="31"/>
        <v>1</v>
      </c>
      <c r="M689" s="7"/>
      <c r="N689" s="7">
        <f t="shared" si="32"/>
        <v>57.086050391328719</v>
      </c>
      <c r="O689" s="8">
        <v>0.34</v>
      </c>
      <c r="P689" s="5" t="s">
        <v>80</v>
      </c>
      <c r="Q689" s="5" t="s">
        <v>205</v>
      </c>
      <c r="R689" s="6" t="s">
        <v>17</v>
      </c>
    </row>
    <row r="690" spans="1:18" x14ac:dyDescent="0.25">
      <c r="A690" s="1" t="s">
        <v>1398</v>
      </c>
      <c r="B690" s="1" t="s">
        <v>1399</v>
      </c>
      <c r="C690" s="1" t="s">
        <v>2</v>
      </c>
      <c r="D690" s="1" t="s">
        <v>67</v>
      </c>
      <c r="E690" s="1" t="s">
        <v>12</v>
      </c>
      <c r="F690" s="1" t="s">
        <v>13</v>
      </c>
      <c r="G690" s="1" t="s">
        <v>14</v>
      </c>
      <c r="H690" s="1">
        <v>60</v>
      </c>
      <c r="I690" s="2">
        <v>44403</v>
      </c>
      <c r="J690" s="3">
        <v>121480</v>
      </c>
      <c r="K690" s="3">
        <f t="shared" si="30"/>
        <v>348.53981121243527</v>
      </c>
      <c r="L690" s="3">
        <f t="shared" si="31"/>
        <v>1</v>
      </c>
      <c r="M690" s="3"/>
      <c r="N690" s="3">
        <f t="shared" si="32"/>
        <v>49.526190948694151</v>
      </c>
      <c r="O690" s="4">
        <v>0.14000000000000001</v>
      </c>
      <c r="P690" s="1" t="s">
        <v>7</v>
      </c>
      <c r="Q690" s="1" t="s">
        <v>31</v>
      </c>
      <c r="R690" s="2" t="s">
        <v>17</v>
      </c>
    </row>
    <row r="691" spans="1:18" x14ac:dyDescent="0.25">
      <c r="A691" s="5" t="s">
        <v>1400</v>
      </c>
      <c r="B691" s="5" t="s">
        <v>1401</v>
      </c>
      <c r="C691" s="5" t="s">
        <v>20</v>
      </c>
      <c r="D691" s="5" t="s">
        <v>52</v>
      </c>
      <c r="E691" s="5" t="s">
        <v>22</v>
      </c>
      <c r="F691" s="5" t="s">
        <v>5</v>
      </c>
      <c r="G691" s="5" t="s">
        <v>23</v>
      </c>
      <c r="H691" s="5">
        <v>41</v>
      </c>
      <c r="I691" s="6">
        <v>40319</v>
      </c>
      <c r="J691" s="7">
        <v>153275</v>
      </c>
      <c r="K691" s="7">
        <f t="shared" si="30"/>
        <v>391.50351211706902</v>
      </c>
      <c r="L691" s="7">
        <f t="shared" si="31"/>
        <v>1</v>
      </c>
      <c r="M691" s="7"/>
      <c r="N691" s="7">
        <f t="shared" si="32"/>
        <v>53.516837510489317</v>
      </c>
      <c r="O691" s="8">
        <v>0.24</v>
      </c>
      <c r="P691" s="5" t="s">
        <v>7</v>
      </c>
      <c r="Q691" s="5" t="s">
        <v>75</v>
      </c>
      <c r="R691" s="6" t="s">
        <v>17</v>
      </c>
    </row>
    <row r="692" spans="1:18" x14ac:dyDescent="0.25">
      <c r="A692" s="1" t="s">
        <v>1402</v>
      </c>
      <c r="B692" s="1" t="s">
        <v>1403</v>
      </c>
      <c r="C692" s="1" t="s">
        <v>30</v>
      </c>
      <c r="D692" s="1" t="s">
        <v>35</v>
      </c>
      <c r="E692" s="1" t="s">
        <v>4</v>
      </c>
      <c r="F692" s="1" t="s">
        <v>5</v>
      </c>
      <c r="G692" s="1" t="s">
        <v>14</v>
      </c>
      <c r="H692" s="1">
        <v>62</v>
      </c>
      <c r="I692" s="2">
        <v>43969</v>
      </c>
      <c r="J692" s="3">
        <v>97830</v>
      </c>
      <c r="K692" s="3">
        <f t="shared" si="30"/>
        <v>312.77787645548079</v>
      </c>
      <c r="L692" s="3">
        <f t="shared" si="31"/>
        <v>1</v>
      </c>
      <c r="M692" s="3"/>
      <c r="N692" s="3">
        <f t="shared" si="32"/>
        <v>46.077688505289665</v>
      </c>
      <c r="O692" s="4">
        <v>0</v>
      </c>
      <c r="P692" s="1" t="s">
        <v>7</v>
      </c>
      <c r="Q692" s="1" t="s">
        <v>47</v>
      </c>
      <c r="R692" s="2" t="s">
        <v>17</v>
      </c>
    </row>
    <row r="693" spans="1:18" x14ac:dyDescent="0.25">
      <c r="A693" s="5" t="s">
        <v>1404</v>
      </c>
      <c r="B693" s="5" t="s">
        <v>1405</v>
      </c>
      <c r="C693" s="5" t="s">
        <v>66</v>
      </c>
      <c r="D693" s="5" t="s">
        <v>67</v>
      </c>
      <c r="E693" s="5" t="s">
        <v>36</v>
      </c>
      <c r="F693" s="5" t="s">
        <v>5</v>
      </c>
      <c r="G693" s="5" t="s">
        <v>72</v>
      </c>
      <c r="H693" s="5">
        <v>47</v>
      </c>
      <c r="I693" s="6">
        <v>36232</v>
      </c>
      <c r="J693" s="7">
        <v>239394</v>
      </c>
      <c r="K693" s="7">
        <f t="shared" si="30"/>
        <v>489.27906147719011</v>
      </c>
      <c r="L693" s="7">
        <f t="shared" si="31"/>
        <v>1</v>
      </c>
      <c r="M693" s="7"/>
      <c r="N693" s="7">
        <f t="shared" si="32"/>
        <v>62.092300953258281</v>
      </c>
      <c r="O693" s="8">
        <v>0.32</v>
      </c>
      <c r="P693" s="5" t="s">
        <v>7</v>
      </c>
      <c r="Q693" s="5" t="s">
        <v>47</v>
      </c>
      <c r="R693" s="6" t="s">
        <v>17</v>
      </c>
    </row>
    <row r="694" spans="1:18" x14ac:dyDescent="0.25">
      <c r="A694" s="1" t="s">
        <v>654</v>
      </c>
      <c r="B694" s="1" t="s">
        <v>1406</v>
      </c>
      <c r="C694" s="1" t="s">
        <v>42</v>
      </c>
      <c r="D694" s="1" t="s">
        <v>21</v>
      </c>
      <c r="E694" s="1" t="s">
        <v>22</v>
      </c>
      <c r="F694" s="1" t="s">
        <v>5</v>
      </c>
      <c r="G694" s="1" t="s">
        <v>14</v>
      </c>
      <c r="H694" s="1">
        <v>62</v>
      </c>
      <c r="I694" s="2">
        <v>37519</v>
      </c>
      <c r="J694" s="3">
        <v>49738</v>
      </c>
      <c r="K694" s="3">
        <f t="shared" si="30"/>
        <v>223.0201784592596</v>
      </c>
      <c r="L694" s="3">
        <f t="shared" si="31"/>
        <v>1</v>
      </c>
      <c r="M694" s="3"/>
      <c r="N694" s="3">
        <f t="shared" si="32"/>
        <v>36.775854513818288</v>
      </c>
      <c r="O694" s="4">
        <v>0</v>
      </c>
      <c r="P694" s="1" t="s">
        <v>15</v>
      </c>
      <c r="Q694" s="1" t="s">
        <v>93</v>
      </c>
      <c r="R694" s="2" t="s">
        <v>17</v>
      </c>
    </row>
    <row r="695" spans="1:18" x14ac:dyDescent="0.25">
      <c r="A695" s="5" t="s">
        <v>1407</v>
      </c>
      <c r="B695" s="5" t="s">
        <v>1408</v>
      </c>
      <c r="C695" s="5" t="s">
        <v>42</v>
      </c>
      <c r="D695" s="5" t="s">
        <v>46</v>
      </c>
      <c r="E695" s="5" t="s">
        <v>12</v>
      </c>
      <c r="F695" s="5" t="s">
        <v>5</v>
      </c>
      <c r="G695" s="5" t="s">
        <v>72</v>
      </c>
      <c r="H695" s="5">
        <v>33</v>
      </c>
      <c r="I695" s="6">
        <v>43247</v>
      </c>
      <c r="J695" s="7">
        <v>45049</v>
      </c>
      <c r="K695" s="7">
        <f t="shared" si="30"/>
        <v>212.24749704060116</v>
      </c>
      <c r="L695" s="7">
        <f t="shared" si="31"/>
        <v>1</v>
      </c>
      <c r="M695" s="7"/>
      <c r="N695" s="7">
        <f t="shared" si="32"/>
        <v>35.581838567134298</v>
      </c>
      <c r="O695" s="8">
        <v>0</v>
      </c>
      <c r="P695" s="5" t="s">
        <v>7</v>
      </c>
      <c r="Q695" s="5" t="s">
        <v>8</v>
      </c>
      <c r="R695" s="6" t="s">
        <v>17</v>
      </c>
    </row>
    <row r="696" spans="1:18" x14ac:dyDescent="0.25">
      <c r="A696" s="1" t="s">
        <v>1409</v>
      </c>
      <c r="B696" s="1" t="s">
        <v>1410</v>
      </c>
      <c r="C696" s="1" t="s">
        <v>20</v>
      </c>
      <c r="D696" s="1" t="s">
        <v>21</v>
      </c>
      <c r="E696" s="1" t="s">
        <v>4</v>
      </c>
      <c r="F696" s="1" t="s">
        <v>5</v>
      </c>
      <c r="G696" s="1" t="s">
        <v>14</v>
      </c>
      <c r="H696" s="1">
        <v>27</v>
      </c>
      <c r="I696" s="2">
        <v>43977</v>
      </c>
      <c r="J696" s="3">
        <v>153628</v>
      </c>
      <c r="K696" s="3">
        <f t="shared" si="30"/>
        <v>391.95407894292924</v>
      </c>
      <c r="L696" s="3">
        <f t="shared" si="31"/>
        <v>1</v>
      </c>
      <c r="M696" s="3"/>
      <c r="N696" s="3">
        <f t="shared" si="32"/>
        <v>53.557889996808242</v>
      </c>
      <c r="O696" s="4">
        <v>0.28999999999999998</v>
      </c>
      <c r="P696" s="1" t="s">
        <v>15</v>
      </c>
      <c r="Q696" s="1" t="s">
        <v>16</v>
      </c>
      <c r="R696" s="2">
        <v>44177</v>
      </c>
    </row>
    <row r="697" spans="1:18" x14ac:dyDescent="0.25">
      <c r="A697" s="5" t="s">
        <v>1411</v>
      </c>
      <c r="B697" s="5" t="s">
        <v>1412</v>
      </c>
      <c r="C697" s="5" t="s">
        <v>2</v>
      </c>
      <c r="D697" s="5" t="s">
        <v>35</v>
      </c>
      <c r="E697" s="5" t="s">
        <v>12</v>
      </c>
      <c r="F697" s="5" t="s">
        <v>13</v>
      </c>
      <c r="G697" s="5" t="s">
        <v>14</v>
      </c>
      <c r="H697" s="5">
        <v>25</v>
      </c>
      <c r="I697" s="6">
        <v>44362</v>
      </c>
      <c r="J697" s="7">
        <v>142731</v>
      </c>
      <c r="K697" s="7">
        <f t="shared" si="30"/>
        <v>377.79756484127847</v>
      </c>
      <c r="L697" s="7">
        <f t="shared" si="31"/>
        <v>1</v>
      </c>
      <c r="M697" s="7"/>
      <c r="N697" s="7">
        <f t="shared" si="32"/>
        <v>52.260404817238147</v>
      </c>
      <c r="O697" s="8">
        <v>0.11</v>
      </c>
      <c r="P697" s="5" t="s">
        <v>15</v>
      </c>
      <c r="Q697" s="5" t="s">
        <v>61</v>
      </c>
      <c r="R697" s="6">
        <v>44715</v>
      </c>
    </row>
    <row r="698" spans="1:18" x14ac:dyDescent="0.25">
      <c r="A698" s="1" t="s">
        <v>1413</v>
      </c>
      <c r="B698" s="1" t="s">
        <v>1414</v>
      </c>
      <c r="C698" s="1" t="s">
        <v>2</v>
      </c>
      <c r="D698" s="1" t="s">
        <v>67</v>
      </c>
      <c r="E698" s="1" t="s">
        <v>22</v>
      </c>
      <c r="F698" s="1" t="s">
        <v>5</v>
      </c>
      <c r="G698" s="1" t="s">
        <v>72</v>
      </c>
      <c r="H698" s="1">
        <v>29</v>
      </c>
      <c r="I698" s="2">
        <v>43966</v>
      </c>
      <c r="J698" s="3">
        <v>137106</v>
      </c>
      <c r="K698" s="3">
        <f t="shared" si="30"/>
        <v>370.27827373476828</v>
      </c>
      <c r="L698" s="3">
        <f t="shared" si="31"/>
        <v>1</v>
      </c>
      <c r="M698" s="3"/>
      <c r="N698" s="3">
        <f t="shared" si="32"/>
        <v>51.564659413695736</v>
      </c>
      <c r="O698" s="4">
        <v>0.12</v>
      </c>
      <c r="P698" s="1" t="s">
        <v>80</v>
      </c>
      <c r="Q698" s="1" t="s">
        <v>205</v>
      </c>
      <c r="R698" s="2" t="s">
        <v>17</v>
      </c>
    </row>
    <row r="699" spans="1:18" x14ac:dyDescent="0.25">
      <c r="A699" s="5" t="s">
        <v>239</v>
      </c>
      <c r="B699" s="5" t="s">
        <v>1415</v>
      </c>
      <c r="C699" s="5" t="s">
        <v>66</v>
      </c>
      <c r="D699" s="5" t="s">
        <v>21</v>
      </c>
      <c r="E699" s="5" t="s">
        <v>36</v>
      </c>
      <c r="F699" s="5" t="s">
        <v>5</v>
      </c>
      <c r="G699" s="5" t="s">
        <v>14</v>
      </c>
      <c r="H699" s="5">
        <v>54</v>
      </c>
      <c r="I699" s="6">
        <v>39330</v>
      </c>
      <c r="J699" s="7">
        <v>183239</v>
      </c>
      <c r="K699" s="7">
        <f t="shared" si="30"/>
        <v>428.06424751431882</v>
      </c>
      <c r="L699" s="7">
        <f t="shared" si="31"/>
        <v>1</v>
      </c>
      <c r="M699" s="7"/>
      <c r="N699" s="7">
        <f t="shared" si="32"/>
        <v>56.798818827516932</v>
      </c>
      <c r="O699" s="8">
        <v>0.32</v>
      </c>
      <c r="P699" s="5" t="s">
        <v>7</v>
      </c>
      <c r="Q699" s="5" t="s">
        <v>8</v>
      </c>
      <c r="R699" s="6" t="s">
        <v>17</v>
      </c>
    </row>
    <row r="700" spans="1:18" x14ac:dyDescent="0.25">
      <c r="A700" s="1" t="s">
        <v>1007</v>
      </c>
      <c r="B700" s="1" t="s">
        <v>1416</v>
      </c>
      <c r="C700" s="1" t="s">
        <v>42</v>
      </c>
      <c r="D700" s="1" t="s">
        <v>46</v>
      </c>
      <c r="E700" s="1" t="s">
        <v>12</v>
      </c>
      <c r="F700" s="1" t="s">
        <v>5</v>
      </c>
      <c r="G700" s="1" t="s">
        <v>23</v>
      </c>
      <c r="H700" s="1">
        <v>28</v>
      </c>
      <c r="I700" s="2">
        <v>43610</v>
      </c>
      <c r="J700" s="3">
        <v>45819</v>
      </c>
      <c r="K700" s="3">
        <f t="shared" si="30"/>
        <v>214.05373157223866</v>
      </c>
      <c r="L700" s="3">
        <f t="shared" si="31"/>
        <v>1</v>
      </c>
      <c r="M700" s="3"/>
      <c r="N700" s="3">
        <f t="shared" si="32"/>
        <v>35.783421888467892</v>
      </c>
      <c r="O700" s="4">
        <v>0</v>
      </c>
      <c r="P700" s="1" t="s">
        <v>7</v>
      </c>
      <c r="Q700" s="1" t="s">
        <v>43</v>
      </c>
      <c r="R700" s="2" t="s">
        <v>17</v>
      </c>
    </row>
    <row r="701" spans="1:18" x14ac:dyDescent="0.25">
      <c r="A701" s="5" t="s">
        <v>1417</v>
      </c>
      <c r="B701" s="5" t="s">
        <v>1418</v>
      </c>
      <c r="C701" s="5" t="s">
        <v>42</v>
      </c>
      <c r="D701" s="5" t="s">
        <v>46</v>
      </c>
      <c r="E701" s="5" t="s">
        <v>4</v>
      </c>
      <c r="F701" s="5" t="s">
        <v>5</v>
      </c>
      <c r="G701" s="5" t="s">
        <v>14</v>
      </c>
      <c r="H701" s="5">
        <v>54</v>
      </c>
      <c r="I701" s="6">
        <v>39080</v>
      </c>
      <c r="J701" s="7">
        <v>55518</v>
      </c>
      <c r="K701" s="7">
        <f t="shared" si="30"/>
        <v>235.62257956316495</v>
      </c>
      <c r="L701" s="7">
        <f t="shared" si="31"/>
        <v>1</v>
      </c>
      <c r="M701" s="7"/>
      <c r="N701" s="7">
        <f t="shared" si="32"/>
        <v>38.148541404417045</v>
      </c>
      <c r="O701" s="8">
        <v>0</v>
      </c>
      <c r="P701" s="5" t="s">
        <v>7</v>
      </c>
      <c r="Q701" s="5" t="s">
        <v>75</v>
      </c>
      <c r="R701" s="6" t="s">
        <v>17</v>
      </c>
    </row>
    <row r="702" spans="1:18" x14ac:dyDescent="0.25">
      <c r="A702" s="1" t="s">
        <v>1419</v>
      </c>
      <c r="B702" s="1" t="s">
        <v>1420</v>
      </c>
      <c r="C702" s="1" t="s">
        <v>39</v>
      </c>
      <c r="D702" s="1" t="s">
        <v>67</v>
      </c>
      <c r="E702" s="1" t="s">
        <v>12</v>
      </c>
      <c r="F702" s="1" t="s">
        <v>5</v>
      </c>
      <c r="G702" s="1" t="s">
        <v>14</v>
      </c>
      <c r="H702" s="1">
        <v>50</v>
      </c>
      <c r="I702" s="2">
        <v>40979</v>
      </c>
      <c r="J702" s="3">
        <v>108134</v>
      </c>
      <c r="K702" s="3">
        <f t="shared" si="30"/>
        <v>328.83734581096473</v>
      </c>
      <c r="L702" s="3">
        <f t="shared" si="31"/>
        <v>1</v>
      </c>
      <c r="M702" s="3"/>
      <c r="N702" s="3">
        <f t="shared" si="32"/>
        <v>47.641718950544067</v>
      </c>
      <c r="O702" s="4">
        <v>0.1</v>
      </c>
      <c r="P702" s="1" t="s">
        <v>15</v>
      </c>
      <c r="Q702" s="1" t="s">
        <v>61</v>
      </c>
      <c r="R702" s="2" t="s">
        <v>17</v>
      </c>
    </row>
    <row r="703" spans="1:18" x14ac:dyDescent="0.25">
      <c r="A703" s="5" t="s">
        <v>1421</v>
      </c>
      <c r="B703" s="5" t="s">
        <v>1422</v>
      </c>
      <c r="C703" s="5" t="s">
        <v>39</v>
      </c>
      <c r="D703" s="5" t="s">
        <v>67</v>
      </c>
      <c r="E703" s="5" t="s">
        <v>4</v>
      </c>
      <c r="F703" s="5" t="s">
        <v>5</v>
      </c>
      <c r="G703" s="5" t="s">
        <v>6</v>
      </c>
      <c r="H703" s="5">
        <v>55</v>
      </c>
      <c r="I703" s="6">
        <v>33958</v>
      </c>
      <c r="J703" s="7">
        <v>113950</v>
      </c>
      <c r="K703" s="7">
        <f t="shared" si="30"/>
        <v>337.56480859236495</v>
      </c>
      <c r="L703" s="7">
        <f t="shared" si="31"/>
        <v>1</v>
      </c>
      <c r="M703" s="7"/>
      <c r="N703" s="7">
        <f t="shared" si="32"/>
        <v>48.480985921778</v>
      </c>
      <c r="O703" s="8">
        <v>0.09</v>
      </c>
      <c r="P703" s="5" t="s">
        <v>7</v>
      </c>
      <c r="Q703" s="5" t="s">
        <v>43</v>
      </c>
      <c r="R703" s="6" t="s">
        <v>17</v>
      </c>
    </row>
    <row r="704" spans="1:18" x14ac:dyDescent="0.25">
      <c r="A704" s="1" t="s">
        <v>1055</v>
      </c>
      <c r="B704" s="1" t="s">
        <v>1423</v>
      </c>
      <c r="C704" s="1" t="s">
        <v>66</v>
      </c>
      <c r="D704" s="1" t="s">
        <v>67</v>
      </c>
      <c r="E704" s="1" t="s">
        <v>22</v>
      </c>
      <c r="F704" s="1" t="s">
        <v>5</v>
      </c>
      <c r="G704" s="1" t="s">
        <v>14</v>
      </c>
      <c r="H704" s="1">
        <v>52</v>
      </c>
      <c r="I704" s="2">
        <v>35886</v>
      </c>
      <c r="J704" s="3">
        <v>182035</v>
      </c>
      <c r="K704" s="3">
        <f t="shared" si="30"/>
        <v>426.65559881478174</v>
      </c>
      <c r="L704" s="3">
        <f t="shared" si="31"/>
        <v>1</v>
      </c>
      <c r="M704" s="3"/>
      <c r="N704" s="3">
        <f t="shared" si="32"/>
        <v>56.67414357319781</v>
      </c>
      <c r="O704" s="4">
        <v>0.3</v>
      </c>
      <c r="P704" s="1" t="s">
        <v>7</v>
      </c>
      <c r="Q704" s="1" t="s">
        <v>24</v>
      </c>
      <c r="R704" s="2" t="s">
        <v>17</v>
      </c>
    </row>
    <row r="705" spans="1:18" x14ac:dyDescent="0.25">
      <c r="A705" s="5" t="s">
        <v>192</v>
      </c>
      <c r="B705" s="5" t="s">
        <v>1424</v>
      </c>
      <c r="C705" s="5" t="s">
        <v>20</v>
      </c>
      <c r="D705" s="5" t="s">
        <v>46</v>
      </c>
      <c r="E705" s="5" t="s">
        <v>22</v>
      </c>
      <c r="F705" s="5" t="s">
        <v>13</v>
      </c>
      <c r="G705" s="5" t="s">
        <v>14</v>
      </c>
      <c r="H705" s="5">
        <v>35</v>
      </c>
      <c r="I705" s="6">
        <v>42963</v>
      </c>
      <c r="J705" s="7">
        <v>181356</v>
      </c>
      <c r="K705" s="7">
        <f t="shared" si="30"/>
        <v>425.85913163862062</v>
      </c>
      <c r="L705" s="7">
        <f t="shared" si="31"/>
        <v>1</v>
      </c>
      <c r="M705" s="7"/>
      <c r="N705" s="7">
        <f t="shared" si="32"/>
        <v>56.603589944896889</v>
      </c>
      <c r="O705" s="8">
        <v>0.23</v>
      </c>
      <c r="P705" s="5" t="s">
        <v>15</v>
      </c>
      <c r="Q705" s="5" t="s">
        <v>93</v>
      </c>
      <c r="R705" s="6" t="s">
        <v>17</v>
      </c>
    </row>
    <row r="706" spans="1:18" x14ac:dyDescent="0.25">
      <c r="A706" s="1" t="s">
        <v>1425</v>
      </c>
      <c r="B706" s="1" t="s">
        <v>1426</v>
      </c>
      <c r="C706" s="1" t="s">
        <v>34</v>
      </c>
      <c r="D706" s="1" t="s">
        <v>35</v>
      </c>
      <c r="E706" s="1" t="s">
        <v>36</v>
      </c>
      <c r="F706" s="1" t="s">
        <v>5</v>
      </c>
      <c r="G706" s="1" t="s">
        <v>6</v>
      </c>
      <c r="H706" s="1">
        <v>26</v>
      </c>
      <c r="I706" s="2">
        <v>43698</v>
      </c>
      <c r="J706" s="3">
        <v>66084</v>
      </c>
      <c r="K706" s="3">
        <f t="shared" ref="K706:K769" si="33">SQRT(J:J)</f>
        <v>257.06808436676846</v>
      </c>
      <c r="L706" s="3">
        <f t="shared" ref="L706:L769" si="34">NORMSDIST(J:J)</f>
        <v>1</v>
      </c>
      <c r="M706" s="3"/>
      <c r="N706" s="3">
        <f t="shared" ref="N706:N769" si="35">POWER(J:J,1/3)</f>
        <v>40.429537592503486</v>
      </c>
      <c r="O706" s="4">
        <v>0</v>
      </c>
      <c r="P706" s="1" t="s">
        <v>7</v>
      </c>
      <c r="Q706" s="1" t="s">
        <v>8</v>
      </c>
      <c r="R706" s="2" t="s">
        <v>17</v>
      </c>
    </row>
    <row r="707" spans="1:18" x14ac:dyDescent="0.25">
      <c r="A707" s="5" t="s">
        <v>1427</v>
      </c>
      <c r="B707" s="5" t="s">
        <v>1428</v>
      </c>
      <c r="C707" s="5" t="s">
        <v>359</v>
      </c>
      <c r="D707" s="5" t="s">
        <v>3</v>
      </c>
      <c r="E707" s="5" t="s">
        <v>22</v>
      </c>
      <c r="F707" s="5" t="s">
        <v>5</v>
      </c>
      <c r="G707" s="5" t="s">
        <v>72</v>
      </c>
      <c r="H707" s="5">
        <v>43</v>
      </c>
      <c r="I707" s="6">
        <v>40290</v>
      </c>
      <c r="J707" s="7">
        <v>76912</v>
      </c>
      <c r="K707" s="7">
        <f t="shared" si="33"/>
        <v>277.33012818660723</v>
      </c>
      <c r="L707" s="7">
        <f t="shared" si="34"/>
        <v>1</v>
      </c>
      <c r="M707" s="7"/>
      <c r="N707" s="7">
        <f t="shared" si="35"/>
        <v>42.526995536526911</v>
      </c>
      <c r="O707" s="8">
        <v>0</v>
      </c>
      <c r="P707" s="5" t="s">
        <v>80</v>
      </c>
      <c r="Q707" s="5" t="s">
        <v>205</v>
      </c>
      <c r="R707" s="6" t="s">
        <v>17</v>
      </c>
    </row>
    <row r="708" spans="1:18" x14ac:dyDescent="0.25">
      <c r="A708" s="1" t="s">
        <v>1429</v>
      </c>
      <c r="B708" s="1" t="s">
        <v>1430</v>
      </c>
      <c r="C708" s="1" t="s">
        <v>210</v>
      </c>
      <c r="D708" s="1" t="s">
        <v>56</v>
      </c>
      <c r="E708" s="1" t="s">
        <v>4</v>
      </c>
      <c r="F708" s="1" t="s">
        <v>5</v>
      </c>
      <c r="G708" s="1" t="s">
        <v>14</v>
      </c>
      <c r="H708" s="1">
        <v>63</v>
      </c>
      <c r="I708" s="2">
        <v>43227</v>
      </c>
      <c r="J708" s="3">
        <v>67987</v>
      </c>
      <c r="K708" s="3">
        <f t="shared" si="33"/>
        <v>260.74316865452101</v>
      </c>
      <c r="L708" s="3">
        <f t="shared" si="34"/>
        <v>1</v>
      </c>
      <c r="M708" s="3"/>
      <c r="N708" s="3">
        <f t="shared" si="35"/>
        <v>40.813949798680568</v>
      </c>
      <c r="O708" s="4">
        <v>0</v>
      </c>
      <c r="P708" s="1" t="s">
        <v>7</v>
      </c>
      <c r="Q708" s="1" t="s">
        <v>43</v>
      </c>
      <c r="R708" s="2" t="s">
        <v>17</v>
      </c>
    </row>
    <row r="709" spans="1:18" x14ac:dyDescent="0.25">
      <c r="A709" s="5" t="s">
        <v>1431</v>
      </c>
      <c r="B709" s="5" t="s">
        <v>1432</v>
      </c>
      <c r="C709" s="5" t="s">
        <v>111</v>
      </c>
      <c r="D709" s="5" t="s">
        <v>67</v>
      </c>
      <c r="E709" s="5" t="s">
        <v>12</v>
      </c>
      <c r="F709" s="5" t="s">
        <v>13</v>
      </c>
      <c r="G709" s="5" t="s">
        <v>23</v>
      </c>
      <c r="H709" s="5">
        <v>65</v>
      </c>
      <c r="I709" s="6">
        <v>38584</v>
      </c>
      <c r="J709" s="7">
        <v>59833</v>
      </c>
      <c r="K709" s="7">
        <f t="shared" si="33"/>
        <v>244.60784942433878</v>
      </c>
      <c r="L709" s="7">
        <f t="shared" si="34"/>
        <v>1</v>
      </c>
      <c r="M709" s="7"/>
      <c r="N709" s="7">
        <f t="shared" si="35"/>
        <v>39.112321389411349</v>
      </c>
      <c r="O709" s="8">
        <v>0</v>
      </c>
      <c r="P709" s="5" t="s">
        <v>7</v>
      </c>
      <c r="Q709" s="5" t="s">
        <v>75</v>
      </c>
      <c r="R709" s="6" t="s">
        <v>17</v>
      </c>
    </row>
    <row r="710" spans="1:18" x14ac:dyDescent="0.25">
      <c r="A710" s="1" t="s">
        <v>1433</v>
      </c>
      <c r="B710" s="1" t="s">
        <v>1434</v>
      </c>
      <c r="C710" s="1" t="s">
        <v>2</v>
      </c>
      <c r="D710" s="1" t="s">
        <v>67</v>
      </c>
      <c r="E710" s="1" t="s">
        <v>22</v>
      </c>
      <c r="F710" s="1" t="s">
        <v>13</v>
      </c>
      <c r="G710" s="1" t="s">
        <v>14</v>
      </c>
      <c r="H710" s="1">
        <v>45</v>
      </c>
      <c r="I710" s="2">
        <v>38453</v>
      </c>
      <c r="J710" s="3">
        <v>128468</v>
      </c>
      <c r="K710" s="3">
        <f t="shared" si="33"/>
        <v>358.42432953135312</v>
      </c>
      <c r="L710" s="3">
        <f t="shared" si="34"/>
        <v>1</v>
      </c>
      <c r="M710" s="3"/>
      <c r="N710" s="3">
        <f t="shared" si="35"/>
        <v>50.458188441632991</v>
      </c>
      <c r="O710" s="4">
        <v>0.11</v>
      </c>
      <c r="P710" s="1" t="s">
        <v>7</v>
      </c>
      <c r="Q710" s="1" t="s">
        <v>24</v>
      </c>
      <c r="R710" s="2" t="s">
        <v>17</v>
      </c>
    </row>
    <row r="711" spans="1:18" x14ac:dyDescent="0.25">
      <c r="A711" s="5" t="s">
        <v>573</v>
      </c>
      <c r="B711" s="5" t="s">
        <v>1435</v>
      </c>
      <c r="C711" s="5" t="s">
        <v>39</v>
      </c>
      <c r="D711" s="5" t="s">
        <v>35</v>
      </c>
      <c r="E711" s="5" t="s">
        <v>36</v>
      </c>
      <c r="F711" s="5" t="s">
        <v>13</v>
      </c>
      <c r="G711" s="5" t="s">
        <v>6</v>
      </c>
      <c r="H711" s="5">
        <v>42</v>
      </c>
      <c r="I711" s="6">
        <v>40692</v>
      </c>
      <c r="J711" s="7">
        <v>102440</v>
      </c>
      <c r="K711" s="7">
        <f t="shared" si="33"/>
        <v>320.06249389767618</v>
      </c>
      <c r="L711" s="7">
        <f t="shared" si="34"/>
        <v>1</v>
      </c>
      <c r="M711" s="7"/>
      <c r="N711" s="7">
        <f t="shared" si="35"/>
        <v>46.790374722008643</v>
      </c>
      <c r="O711" s="8">
        <v>0.06</v>
      </c>
      <c r="P711" s="5" t="s">
        <v>7</v>
      </c>
      <c r="Q711" s="5" t="s">
        <v>24</v>
      </c>
      <c r="R711" s="6" t="s">
        <v>17</v>
      </c>
    </row>
    <row r="712" spans="1:18" x14ac:dyDescent="0.25">
      <c r="A712" s="1" t="s">
        <v>1436</v>
      </c>
      <c r="B712" s="1" t="s">
        <v>1437</v>
      </c>
      <c r="C712" s="1" t="s">
        <v>66</v>
      </c>
      <c r="D712" s="1" t="s">
        <v>3</v>
      </c>
      <c r="E712" s="1" t="s">
        <v>22</v>
      </c>
      <c r="F712" s="1" t="s">
        <v>13</v>
      </c>
      <c r="G712" s="1" t="s">
        <v>6</v>
      </c>
      <c r="H712" s="1">
        <v>59</v>
      </c>
      <c r="I712" s="2">
        <v>40542</v>
      </c>
      <c r="J712" s="3">
        <v>246619</v>
      </c>
      <c r="K712" s="3">
        <f t="shared" si="33"/>
        <v>496.60749088188351</v>
      </c>
      <c r="L712" s="3">
        <f t="shared" si="34"/>
        <v>1</v>
      </c>
      <c r="M712" s="3"/>
      <c r="N712" s="3">
        <f t="shared" si="35"/>
        <v>62.71077637405282</v>
      </c>
      <c r="O712" s="4">
        <v>0.36</v>
      </c>
      <c r="P712" s="1" t="s">
        <v>7</v>
      </c>
      <c r="Q712" s="1" t="s">
        <v>43</v>
      </c>
      <c r="R712" s="2" t="s">
        <v>17</v>
      </c>
    </row>
    <row r="713" spans="1:18" x14ac:dyDescent="0.25">
      <c r="A713" s="5" t="s">
        <v>1438</v>
      </c>
      <c r="B713" s="5" t="s">
        <v>1439</v>
      </c>
      <c r="C713" s="5" t="s">
        <v>39</v>
      </c>
      <c r="D713" s="5" t="s">
        <v>52</v>
      </c>
      <c r="E713" s="5" t="s">
        <v>36</v>
      </c>
      <c r="F713" s="5" t="s">
        <v>5</v>
      </c>
      <c r="G713" s="5" t="s">
        <v>72</v>
      </c>
      <c r="H713" s="5">
        <v>42</v>
      </c>
      <c r="I713" s="6">
        <v>43058</v>
      </c>
      <c r="J713" s="7">
        <v>101143</v>
      </c>
      <c r="K713" s="7">
        <f t="shared" si="33"/>
        <v>318.02987281071569</v>
      </c>
      <c r="L713" s="7">
        <f t="shared" si="34"/>
        <v>1</v>
      </c>
      <c r="M713" s="7"/>
      <c r="N713" s="7">
        <f t="shared" si="35"/>
        <v>46.592063339168782</v>
      </c>
      <c r="O713" s="8">
        <v>0.06</v>
      </c>
      <c r="P713" s="5" t="s">
        <v>7</v>
      </c>
      <c r="Q713" s="5" t="s">
        <v>43</v>
      </c>
      <c r="R713" s="6" t="s">
        <v>17</v>
      </c>
    </row>
    <row r="714" spans="1:18" x14ac:dyDescent="0.25">
      <c r="A714" s="1" t="s">
        <v>1440</v>
      </c>
      <c r="B714" s="1" t="s">
        <v>1441</v>
      </c>
      <c r="C714" s="1" t="s">
        <v>171</v>
      </c>
      <c r="D714" s="1" t="s">
        <v>52</v>
      </c>
      <c r="E714" s="1" t="s">
        <v>12</v>
      </c>
      <c r="F714" s="1" t="s">
        <v>5</v>
      </c>
      <c r="G714" s="1" t="s">
        <v>72</v>
      </c>
      <c r="H714" s="1">
        <v>45</v>
      </c>
      <c r="I714" s="2">
        <v>38639</v>
      </c>
      <c r="J714" s="3">
        <v>51404</v>
      </c>
      <c r="K714" s="3">
        <f t="shared" si="33"/>
        <v>226.7245024253003</v>
      </c>
      <c r="L714" s="3">
        <f t="shared" si="34"/>
        <v>1</v>
      </c>
      <c r="M714" s="3"/>
      <c r="N714" s="3">
        <f t="shared" si="35"/>
        <v>37.181962195877055</v>
      </c>
      <c r="O714" s="4">
        <v>0</v>
      </c>
      <c r="P714" s="1" t="s">
        <v>80</v>
      </c>
      <c r="Q714" s="1" t="s">
        <v>81</v>
      </c>
      <c r="R714" s="2">
        <v>40153</v>
      </c>
    </row>
    <row r="715" spans="1:18" x14ac:dyDescent="0.25">
      <c r="A715" s="5" t="s">
        <v>1442</v>
      </c>
      <c r="B715" s="5" t="s">
        <v>1443</v>
      </c>
      <c r="C715" s="5" t="s">
        <v>162</v>
      </c>
      <c r="D715" s="5" t="s">
        <v>56</v>
      </c>
      <c r="E715" s="5" t="s">
        <v>22</v>
      </c>
      <c r="F715" s="5" t="s">
        <v>13</v>
      </c>
      <c r="G715" s="5" t="s">
        <v>23</v>
      </c>
      <c r="H715" s="5">
        <v>45</v>
      </c>
      <c r="I715" s="6">
        <v>42329</v>
      </c>
      <c r="J715" s="7">
        <v>87292</v>
      </c>
      <c r="K715" s="7">
        <f t="shared" si="33"/>
        <v>295.45219579485274</v>
      </c>
      <c r="L715" s="7">
        <f t="shared" si="34"/>
        <v>1</v>
      </c>
      <c r="M715" s="7"/>
      <c r="N715" s="7">
        <f t="shared" si="35"/>
        <v>44.359994265027048</v>
      </c>
      <c r="O715" s="8">
        <v>0</v>
      </c>
      <c r="P715" s="5" t="s">
        <v>7</v>
      </c>
      <c r="Q715" s="5" t="s">
        <v>75</v>
      </c>
      <c r="R715" s="6" t="s">
        <v>17</v>
      </c>
    </row>
    <row r="716" spans="1:18" x14ac:dyDescent="0.25">
      <c r="A716" s="1" t="s">
        <v>1444</v>
      </c>
      <c r="B716" s="1" t="s">
        <v>1445</v>
      </c>
      <c r="C716" s="1" t="s">
        <v>20</v>
      </c>
      <c r="D716" s="1" t="s">
        <v>67</v>
      </c>
      <c r="E716" s="1" t="s">
        <v>22</v>
      </c>
      <c r="F716" s="1" t="s">
        <v>5</v>
      </c>
      <c r="G716" s="1" t="s">
        <v>14</v>
      </c>
      <c r="H716" s="1">
        <v>28</v>
      </c>
      <c r="I716" s="2">
        <v>43810</v>
      </c>
      <c r="J716" s="3">
        <v>182321</v>
      </c>
      <c r="K716" s="3">
        <f t="shared" si="33"/>
        <v>426.99063221574312</v>
      </c>
      <c r="L716" s="3">
        <f t="shared" si="34"/>
        <v>1</v>
      </c>
      <c r="M716" s="3"/>
      <c r="N716" s="3">
        <f t="shared" si="35"/>
        <v>56.703808791002977</v>
      </c>
      <c r="O716" s="4">
        <v>0.28000000000000003</v>
      </c>
      <c r="P716" s="1" t="s">
        <v>15</v>
      </c>
      <c r="Q716" s="1" t="s">
        <v>93</v>
      </c>
      <c r="R716" s="2" t="s">
        <v>17</v>
      </c>
    </row>
    <row r="717" spans="1:18" x14ac:dyDescent="0.25">
      <c r="A717" s="5" t="s">
        <v>1308</v>
      </c>
      <c r="B717" s="5" t="s">
        <v>1446</v>
      </c>
      <c r="C717" s="5" t="s">
        <v>317</v>
      </c>
      <c r="D717" s="5" t="s">
        <v>3</v>
      </c>
      <c r="E717" s="5" t="s">
        <v>36</v>
      </c>
      <c r="F717" s="5" t="s">
        <v>13</v>
      </c>
      <c r="G717" s="5" t="s">
        <v>23</v>
      </c>
      <c r="H717" s="5">
        <v>51</v>
      </c>
      <c r="I717" s="6">
        <v>41697</v>
      </c>
      <c r="J717" s="7">
        <v>53929</v>
      </c>
      <c r="K717" s="7">
        <f t="shared" si="33"/>
        <v>232.22618284767117</v>
      </c>
      <c r="L717" s="7">
        <f t="shared" si="34"/>
        <v>1</v>
      </c>
      <c r="M717" s="7"/>
      <c r="N717" s="7">
        <f t="shared" si="35"/>
        <v>37.781058602674634</v>
      </c>
      <c r="O717" s="8">
        <v>0</v>
      </c>
      <c r="P717" s="5" t="s">
        <v>7</v>
      </c>
      <c r="Q717" s="5" t="s">
        <v>43</v>
      </c>
      <c r="R717" s="6">
        <v>43091</v>
      </c>
    </row>
    <row r="718" spans="1:18" x14ac:dyDescent="0.25">
      <c r="A718" s="1" t="s">
        <v>1447</v>
      </c>
      <c r="B718" s="1" t="s">
        <v>1448</v>
      </c>
      <c r="C718" s="1" t="s">
        <v>66</v>
      </c>
      <c r="D718" s="1" t="s">
        <v>46</v>
      </c>
      <c r="E718" s="1" t="s">
        <v>12</v>
      </c>
      <c r="F718" s="1" t="s">
        <v>5</v>
      </c>
      <c r="G718" s="1" t="s">
        <v>14</v>
      </c>
      <c r="H718" s="1">
        <v>38</v>
      </c>
      <c r="I718" s="2">
        <v>41256</v>
      </c>
      <c r="J718" s="3">
        <v>191571</v>
      </c>
      <c r="K718" s="3">
        <f t="shared" si="33"/>
        <v>437.68824521570144</v>
      </c>
      <c r="L718" s="3">
        <f t="shared" si="34"/>
        <v>1</v>
      </c>
      <c r="M718" s="3"/>
      <c r="N718" s="3">
        <f t="shared" si="35"/>
        <v>57.646983752586998</v>
      </c>
      <c r="O718" s="4">
        <v>0.32</v>
      </c>
      <c r="P718" s="1" t="s">
        <v>7</v>
      </c>
      <c r="Q718" s="1" t="s">
        <v>47</v>
      </c>
      <c r="R718" s="2" t="s">
        <v>17</v>
      </c>
    </row>
    <row r="719" spans="1:18" x14ac:dyDescent="0.25">
      <c r="A719" s="5" t="s">
        <v>1449</v>
      </c>
      <c r="B719" s="5" t="s">
        <v>1450</v>
      </c>
      <c r="C719" s="5" t="s">
        <v>2</v>
      </c>
      <c r="D719" s="5" t="s">
        <v>46</v>
      </c>
      <c r="E719" s="5" t="s">
        <v>36</v>
      </c>
      <c r="F719" s="5" t="s">
        <v>5</v>
      </c>
      <c r="G719" s="5" t="s">
        <v>23</v>
      </c>
      <c r="H719" s="5">
        <v>62</v>
      </c>
      <c r="I719" s="6">
        <v>39843</v>
      </c>
      <c r="J719" s="7">
        <v>150555</v>
      </c>
      <c r="K719" s="7">
        <f t="shared" si="33"/>
        <v>388.0141749988008</v>
      </c>
      <c r="L719" s="7">
        <f t="shared" si="34"/>
        <v>1</v>
      </c>
      <c r="M719" s="7"/>
      <c r="N719" s="7">
        <f t="shared" si="35"/>
        <v>53.198378415532524</v>
      </c>
      <c r="O719" s="8">
        <v>0.13</v>
      </c>
      <c r="P719" s="5" t="s">
        <v>7</v>
      </c>
      <c r="Q719" s="5" t="s">
        <v>31</v>
      </c>
      <c r="R719" s="6" t="s">
        <v>17</v>
      </c>
    </row>
    <row r="720" spans="1:18" x14ac:dyDescent="0.25">
      <c r="A720" s="1" t="s">
        <v>1451</v>
      </c>
      <c r="B720" s="1" t="s">
        <v>1452</v>
      </c>
      <c r="C720" s="1" t="s">
        <v>39</v>
      </c>
      <c r="D720" s="1" t="s">
        <v>21</v>
      </c>
      <c r="E720" s="1" t="s">
        <v>36</v>
      </c>
      <c r="F720" s="1" t="s">
        <v>13</v>
      </c>
      <c r="G720" s="1" t="s">
        <v>14</v>
      </c>
      <c r="H720" s="1">
        <v>52</v>
      </c>
      <c r="I720" s="2">
        <v>40091</v>
      </c>
      <c r="J720" s="3">
        <v>122890</v>
      </c>
      <c r="K720" s="3">
        <f t="shared" si="33"/>
        <v>350.55670012139262</v>
      </c>
      <c r="L720" s="3">
        <f t="shared" si="34"/>
        <v>1</v>
      </c>
      <c r="M720" s="3"/>
      <c r="N720" s="3">
        <f t="shared" si="35"/>
        <v>49.717068683899193</v>
      </c>
      <c r="O720" s="4">
        <v>7.0000000000000007E-2</v>
      </c>
      <c r="P720" s="1" t="s">
        <v>15</v>
      </c>
      <c r="Q720" s="1" t="s">
        <v>61</v>
      </c>
      <c r="R720" s="2" t="s">
        <v>17</v>
      </c>
    </row>
    <row r="721" spans="1:18" x14ac:dyDescent="0.25">
      <c r="A721" s="5" t="s">
        <v>1453</v>
      </c>
      <c r="B721" s="5" t="s">
        <v>1454</v>
      </c>
      <c r="C721" s="5" t="s">
        <v>66</v>
      </c>
      <c r="D721" s="5" t="s">
        <v>21</v>
      </c>
      <c r="E721" s="5" t="s">
        <v>4</v>
      </c>
      <c r="F721" s="5" t="s">
        <v>13</v>
      </c>
      <c r="G721" s="5" t="s">
        <v>14</v>
      </c>
      <c r="H721" s="5">
        <v>52</v>
      </c>
      <c r="I721" s="6">
        <v>35576</v>
      </c>
      <c r="J721" s="7">
        <v>216999</v>
      </c>
      <c r="K721" s="7">
        <f t="shared" si="33"/>
        <v>465.83151460587123</v>
      </c>
      <c r="L721" s="7">
        <f t="shared" si="34"/>
        <v>1</v>
      </c>
      <c r="M721" s="7"/>
      <c r="N721" s="7">
        <f t="shared" si="35"/>
        <v>60.09235776112083</v>
      </c>
      <c r="O721" s="8">
        <v>0.37</v>
      </c>
      <c r="P721" s="5" t="s">
        <v>7</v>
      </c>
      <c r="Q721" s="5" t="s">
        <v>43</v>
      </c>
      <c r="R721" s="6" t="s">
        <v>17</v>
      </c>
    </row>
    <row r="722" spans="1:18" x14ac:dyDescent="0.25">
      <c r="A722" s="1" t="s">
        <v>1455</v>
      </c>
      <c r="B722" s="1" t="s">
        <v>1456</v>
      </c>
      <c r="C722" s="1" t="s">
        <v>39</v>
      </c>
      <c r="D722" s="1" t="s">
        <v>52</v>
      </c>
      <c r="E722" s="1" t="s">
        <v>36</v>
      </c>
      <c r="F722" s="1" t="s">
        <v>13</v>
      </c>
      <c r="G722" s="1" t="s">
        <v>14</v>
      </c>
      <c r="H722" s="1">
        <v>48</v>
      </c>
      <c r="I722" s="2">
        <v>42201</v>
      </c>
      <c r="J722" s="3">
        <v>110565</v>
      </c>
      <c r="K722" s="3">
        <f t="shared" si="33"/>
        <v>332.51315763440101</v>
      </c>
      <c r="L722" s="3">
        <f t="shared" si="34"/>
        <v>1</v>
      </c>
      <c r="M722" s="3"/>
      <c r="N722" s="3">
        <f t="shared" si="35"/>
        <v>47.996093432065415</v>
      </c>
      <c r="O722" s="4">
        <v>0.09</v>
      </c>
      <c r="P722" s="1" t="s">
        <v>15</v>
      </c>
      <c r="Q722" s="1" t="s">
        <v>93</v>
      </c>
      <c r="R722" s="2" t="s">
        <v>17</v>
      </c>
    </row>
    <row r="723" spans="1:18" x14ac:dyDescent="0.25">
      <c r="A723" s="5" t="s">
        <v>1457</v>
      </c>
      <c r="B723" s="5" t="s">
        <v>1458</v>
      </c>
      <c r="C723" s="5" t="s">
        <v>106</v>
      </c>
      <c r="D723" s="5" t="s">
        <v>3</v>
      </c>
      <c r="E723" s="5" t="s">
        <v>22</v>
      </c>
      <c r="F723" s="5" t="s">
        <v>13</v>
      </c>
      <c r="G723" s="5" t="s">
        <v>23</v>
      </c>
      <c r="H723" s="5">
        <v>38</v>
      </c>
      <c r="I723" s="6">
        <v>42113</v>
      </c>
      <c r="J723" s="7">
        <v>48762</v>
      </c>
      <c r="K723" s="7">
        <f t="shared" si="33"/>
        <v>220.82119463493535</v>
      </c>
      <c r="L723" s="7">
        <f t="shared" si="34"/>
        <v>1</v>
      </c>
      <c r="M723" s="7"/>
      <c r="N723" s="7">
        <f t="shared" si="35"/>
        <v>36.533715016643271</v>
      </c>
      <c r="O723" s="8">
        <v>0</v>
      </c>
      <c r="P723" s="5" t="s">
        <v>7</v>
      </c>
      <c r="Q723" s="5" t="s">
        <v>8</v>
      </c>
      <c r="R723" s="6" t="s">
        <v>17</v>
      </c>
    </row>
    <row r="724" spans="1:18" x14ac:dyDescent="0.25">
      <c r="A724" s="1" t="s">
        <v>1459</v>
      </c>
      <c r="B724" s="1" t="s">
        <v>1460</v>
      </c>
      <c r="C724" s="1" t="s">
        <v>264</v>
      </c>
      <c r="D724" s="1" t="s">
        <v>56</v>
      </c>
      <c r="E724" s="1" t="s">
        <v>22</v>
      </c>
      <c r="F724" s="1" t="s">
        <v>5</v>
      </c>
      <c r="G724" s="1" t="s">
        <v>14</v>
      </c>
      <c r="H724" s="1">
        <v>51</v>
      </c>
      <c r="I724" s="2">
        <v>42777</v>
      </c>
      <c r="J724" s="3">
        <v>87036</v>
      </c>
      <c r="K724" s="3">
        <f t="shared" si="33"/>
        <v>295.01864347867917</v>
      </c>
      <c r="L724" s="3">
        <f t="shared" si="34"/>
        <v>1</v>
      </c>
      <c r="M724" s="3"/>
      <c r="N724" s="3">
        <f t="shared" si="35"/>
        <v>44.316587163947617</v>
      </c>
      <c r="O724" s="4">
        <v>0</v>
      </c>
      <c r="P724" s="1" t="s">
        <v>15</v>
      </c>
      <c r="Q724" s="1" t="s">
        <v>16</v>
      </c>
      <c r="R724" s="2" t="s">
        <v>17</v>
      </c>
    </row>
    <row r="725" spans="1:18" x14ac:dyDescent="0.25">
      <c r="A725" s="5" t="s">
        <v>1461</v>
      </c>
      <c r="B725" s="5" t="s">
        <v>1462</v>
      </c>
      <c r="C725" s="5" t="s">
        <v>20</v>
      </c>
      <c r="D725" s="5" t="s">
        <v>67</v>
      </c>
      <c r="E725" s="5" t="s">
        <v>22</v>
      </c>
      <c r="F725" s="5" t="s">
        <v>13</v>
      </c>
      <c r="G725" s="5" t="s">
        <v>23</v>
      </c>
      <c r="H725" s="5">
        <v>32</v>
      </c>
      <c r="I725" s="6">
        <v>42702</v>
      </c>
      <c r="J725" s="7">
        <v>177443</v>
      </c>
      <c r="K725" s="7">
        <f t="shared" si="33"/>
        <v>421.23983667264901</v>
      </c>
      <c r="L725" s="7">
        <f t="shared" si="34"/>
        <v>1</v>
      </c>
      <c r="M725" s="7"/>
      <c r="N725" s="7">
        <f t="shared" si="35"/>
        <v>56.19352686090528</v>
      </c>
      <c r="O725" s="8">
        <v>0.16</v>
      </c>
      <c r="P725" s="5" t="s">
        <v>7</v>
      </c>
      <c r="Q725" s="5" t="s">
        <v>8</v>
      </c>
      <c r="R725" s="6" t="s">
        <v>17</v>
      </c>
    </row>
    <row r="726" spans="1:18" x14ac:dyDescent="0.25">
      <c r="A726" s="1" t="s">
        <v>1463</v>
      </c>
      <c r="B726" s="1" t="s">
        <v>1464</v>
      </c>
      <c r="C726" s="1" t="s">
        <v>118</v>
      </c>
      <c r="D726" s="1" t="s">
        <v>3</v>
      </c>
      <c r="E726" s="1" t="s">
        <v>4</v>
      </c>
      <c r="F726" s="1" t="s">
        <v>5</v>
      </c>
      <c r="G726" s="1" t="s">
        <v>14</v>
      </c>
      <c r="H726" s="1">
        <v>36</v>
      </c>
      <c r="I726" s="2">
        <v>42489</v>
      </c>
      <c r="J726" s="3">
        <v>75862</v>
      </c>
      <c r="K726" s="3">
        <f t="shared" si="33"/>
        <v>275.43057201407402</v>
      </c>
      <c r="L726" s="3">
        <f t="shared" si="34"/>
        <v>1</v>
      </c>
      <c r="M726" s="3"/>
      <c r="N726" s="3">
        <f t="shared" si="35"/>
        <v>42.332582429623308</v>
      </c>
      <c r="O726" s="4">
        <v>0</v>
      </c>
      <c r="P726" s="1" t="s">
        <v>7</v>
      </c>
      <c r="Q726" s="1" t="s">
        <v>47</v>
      </c>
      <c r="R726" s="2" t="s">
        <v>17</v>
      </c>
    </row>
    <row r="727" spans="1:18" x14ac:dyDescent="0.25">
      <c r="A727" s="5" t="s">
        <v>1465</v>
      </c>
      <c r="B727" s="5" t="s">
        <v>1466</v>
      </c>
      <c r="C727" s="5" t="s">
        <v>130</v>
      </c>
      <c r="D727" s="5" t="s">
        <v>52</v>
      </c>
      <c r="E727" s="5" t="s">
        <v>4</v>
      </c>
      <c r="F727" s="5" t="s">
        <v>5</v>
      </c>
      <c r="G727" s="5" t="s">
        <v>14</v>
      </c>
      <c r="H727" s="5">
        <v>45</v>
      </c>
      <c r="I727" s="6">
        <v>43581</v>
      </c>
      <c r="J727" s="7">
        <v>90870</v>
      </c>
      <c r="K727" s="7">
        <f t="shared" si="33"/>
        <v>301.44651266849979</v>
      </c>
      <c r="L727" s="7">
        <f t="shared" si="34"/>
        <v>1</v>
      </c>
      <c r="M727" s="7"/>
      <c r="N727" s="7">
        <f t="shared" si="35"/>
        <v>44.957985476450929</v>
      </c>
      <c r="O727" s="8">
        <v>0</v>
      </c>
      <c r="P727" s="5" t="s">
        <v>7</v>
      </c>
      <c r="Q727" s="5" t="s">
        <v>24</v>
      </c>
      <c r="R727" s="6" t="s">
        <v>17</v>
      </c>
    </row>
    <row r="728" spans="1:18" x14ac:dyDescent="0.25">
      <c r="A728" s="1" t="s">
        <v>1467</v>
      </c>
      <c r="B728" s="1" t="s">
        <v>1468</v>
      </c>
      <c r="C728" s="1" t="s">
        <v>101</v>
      </c>
      <c r="D728" s="1" t="s">
        <v>56</v>
      </c>
      <c r="E728" s="1" t="s">
        <v>36</v>
      </c>
      <c r="F728" s="1" t="s">
        <v>5</v>
      </c>
      <c r="G728" s="1" t="s">
        <v>14</v>
      </c>
      <c r="H728" s="1">
        <v>32</v>
      </c>
      <c r="I728" s="2">
        <v>41977</v>
      </c>
      <c r="J728" s="3">
        <v>99202</v>
      </c>
      <c r="K728" s="3">
        <f t="shared" si="33"/>
        <v>314.96348994764458</v>
      </c>
      <c r="L728" s="3">
        <f t="shared" si="34"/>
        <v>1</v>
      </c>
      <c r="M728" s="3"/>
      <c r="N728" s="3">
        <f t="shared" si="35"/>
        <v>46.292092189106157</v>
      </c>
      <c r="O728" s="4">
        <v>0.11</v>
      </c>
      <c r="P728" s="1" t="s">
        <v>7</v>
      </c>
      <c r="Q728" s="1" t="s">
        <v>31</v>
      </c>
      <c r="R728" s="2" t="s">
        <v>17</v>
      </c>
    </row>
    <row r="729" spans="1:18" x14ac:dyDescent="0.25">
      <c r="A729" s="5" t="s">
        <v>1469</v>
      </c>
      <c r="B729" s="5" t="s">
        <v>1470</v>
      </c>
      <c r="C729" s="5" t="s">
        <v>30</v>
      </c>
      <c r="D729" s="5" t="s">
        <v>67</v>
      </c>
      <c r="E729" s="5" t="s">
        <v>36</v>
      </c>
      <c r="F729" s="5" t="s">
        <v>13</v>
      </c>
      <c r="G729" s="5" t="s">
        <v>14</v>
      </c>
      <c r="H729" s="5">
        <v>45</v>
      </c>
      <c r="I729" s="6">
        <v>39347</v>
      </c>
      <c r="J729" s="7">
        <v>92293</v>
      </c>
      <c r="K729" s="7">
        <f t="shared" si="33"/>
        <v>303.79763001050549</v>
      </c>
      <c r="L729" s="7">
        <f t="shared" si="34"/>
        <v>1</v>
      </c>
      <c r="M729" s="7"/>
      <c r="N729" s="7">
        <f t="shared" si="35"/>
        <v>45.191447725391484</v>
      </c>
      <c r="O729" s="8">
        <v>0</v>
      </c>
      <c r="P729" s="5" t="s">
        <v>15</v>
      </c>
      <c r="Q729" s="5" t="s">
        <v>121</v>
      </c>
      <c r="R729" s="6" t="s">
        <v>17</v>
      </c>
    </row>
    <row r="730" spans="1:18" x14ac:dyDescent="0.25">
      <c r="A730" s="1" t="s">
        <v>1471</v>
      </c>
      <c r="B730" s="1" t="s">
        <v>1472</v>
      </c>
      <c r="C730" s="1" t="s">
        <v>359</v>
      </c>
      <c r="D730" s="1" t="s">
        <v>3</v>
      </c>
      <c r="E730" s="1" t="s">
        <v>36</v>
      </c>
      <c r="F730" s="1" t="s">
        <v>13</v>
      </c>
      <c r="G730" s="1" t="s">
        <v>23</v>
      </c>
      <c r="H730" s="1">
        <v>54</v>
      </c>
      <c r="I730" s="2">
        <v>33785</v>
      </c>
      <c r="J730" s="3">
        <v>63196</v>
      </c>
      <c r="K730" s="3">
        <f t="shared" si="33"/>
        <v>251.38814610080564</v>
      </c>
      <c r="L730" s="3">
        <f t="shared" si="34"/>
        <v>1</v>
      </c>
      <c r="M730" s="3"/>
      <c r="N730" s="3">
        <f t="shared" si="35"/>
        <v>39.831793657139904</v>
      </c>
      <c r="O730" s="4">
        <v>0</v>
      </c>
      <c r="P730" s="1" t="s">
        <v>7</v>
      </c>
      <c r="Q730" s="1" t="s">
        <v>24</v>
      </c>
      <c r="R730" s="2">
        <v>41938</v>
      </c>
    </row>
    <row r="731" spans="1:18" x14ac:dyDescent="0.25">
      <c r="A731" s="5" t="s">
        <v>1473</v>
      </c>
      <c r="B731" s="5" t="s">
        <v>1474</v>
      </c>
      <c r="C731" s="5" t="s">
        <v>264</v>
      </c>
      <c r="D731" s="5" t="s">
        <v>56</v>
      </c>
      <c r="E731" s="5" t="s">
        <v>22</v>
      </c>
      <c r="F731" s="5" t="s">
        <v>5</v>
      </c>
      <c r="G731" s="5" t="s">
        <v>14</v>
      </c>
      <c r="H731" s="5">
        <v>48</v>
      </c>
      <c r="I731" s="6">
        <v>41032</v>
      </c>
      <c r="J731" s="7">
        <v>65340</v>
      </c>
      <c r="K731" s="7">
        <f t="shared" si="33"/>
        <v>255.6169008496895</v>
      </c>
      <c r="L731" s="7">
        <f t="shared" si="34"/>
        <v>1</v>
      </c>
      <c r="M731" s="7"/>
      <c r="N731" s="7">
        <f t="shared" si="35"/>
        <v>40.277240667519401</v>
      </c>
      <c r="O731" s="8">
        <v>0</v>
      </c>
      <c r="P731" s="5" t="s">
        <v>15</v>
      </c>
      <c r="Q731" s="5" t="s">
        <v>61</v>
      </c>
      <c r="R731" s="6">
        <v>43229</v>
      </c>
    </row>
    <row r="732" spans="1:18" x14ac:dyDescent="0.25">
      <c r="A732" s="1" t="s">
        <v>1475</v>
      </c>
      <c r="B732" s="1" t="s">
        <v>1476</v>
      </c>
      <c r="C732" s="1" t="s">
        <v>66</v>
      </c>
      <c r="D732" s="1" t="s">
        <v>67</v>
      </c>
      <c r="E732" s="1" t="s">
        <v>36</v>
      </c>
      <c r="F732" s="1" t="s">
        <v>13</v>
      </c>
      <c r="G732" s="1" t="s">
        <v>14</v>
      </c>
      <c r="H732" s="1">
        <v>45</v>
      </c>
      <c r="I732" s="2">
        <v>42271</v>
      </c>
      <c r="J732" s="3">
        <v>202680</v>
      </c>
      <c r="K732" s="3">
        <f t="shared" si="33"/>
        <v>450.19995557529768</v>
      </c>
      <c r="L732" s="3">
        <f t="shared" si="34"/>
        <v>1</v>
      </c>
      <c r="M732" s="3"/>
      <c r="N732" s="3">
        <f t="shared" si="35"/>
        <v>58.740408876434579</v>
      </c>
      <c r="O732" s="4">
        <v>0.32</v>
      </c>
      <c r="P732" s="1" t="s">
        <v>7</v>
      </c>
      <c r="Q732" s="1" t="s">
        <v>31</v>
      </c>
      <c r="R732" s="2">
        <v>44790</v>
      </c>
    </row>
    <row r="733" spans="1:18" x14ac:dyDescent="0.25">
      <c r="A733" s="5" t="s">
        <v>1477</v>
      </c>
      <c r="B733" s="5" t="s">
        <v>1478</v>
      </c>
      <c r="C733" s="5" t="s">
        <v>27</v>
      </c>
      <c r="D733" s="5" t="s">
        <v>3</v>
      </c>
      <c r="E733" s="5" t="s">
        <v>12</v>
      </c>
      <c r="F733" s="5" t="s">
        <v>5</v>
      </c>
      <c r="G733" s="5" t="s">
        <v>72</v>
      </c>
      <c r="H733" s="5">
        <v>46</v>
      </c>
      <c r="I733" s="6">
        <v>42849</v>
      </c>
      <c r="J733" s="7">
        <v>77461</v>
      </c>
      <c r="K733" s="7">
        <f t="shared" si="33"/>
        <v>278.31816325924547</v>
      </c>
      <c r="L733" s="7">
        <f t="shared" si="34"/>
        <v>1</v>
      </c>
      <c r="M733" s="7"/>
      <c r="N733" s="7">
        <f t="shared" si="35"/>
        <v>42.6279420230928</v>
      </c>
      <c r="O733" s="8">
        <v>0.09</v>
      </c>
      <c r="P733" s="5" t="s">
        <v>80</v>
      </c>
      <c r="Q733" s="5" t="s">
        <v>205</v>
      </c>
      <c r="R733" s="6" t="s">
        <v>17</v>
      </c>
    </row>
    <row r="734" spans="1:18" x14ac:dyDescent="0.25">
      <c r="A734" s="1" t="s">
        <v>1479</v>
      </c>
      <c r="B734" s="1" t="s">
        <v>1480</v>
      </c>
      <c r="C734" s="1" t="s">
        <v>168</v>
      </c>
      <c r="D734" s="1" t="s">
        <v>56</v>
      </c>
      <c r="E734" s="1" t="s">
        <v>4</v>
      </c>
      <c r="F734" s="1" t="s">
        <v>5</v>
      </c>
      <c r="G734" s="1" t="s">
        <v>14</v>
      </c>
      <c r="H734" s="1">
        <v>40</v>
      </c>
      <c r="I734" s="2">
        <v>42622</v>
      </c>
      <c r="J734" s="3">
        <v>109680</v>
      </c>
      <c r="K734" s="3">
        <f t="shared" si="33"/>
        <v>331.17970952339454</v>
      </c>
      <c r="L734" s="3">
        <f t="shared" si="34"/>
        <v>1</v>
      </c>
      <c r="M734" s="3"/>
      <c r="N734" s="3">
        <f t="shared" si="35"/>
        <v>47.867691190205775</v>
      </c>
      <c r="O734" s="4">
        <v>0</v>
      </c>
      <c r="P734" s="1" t="s">
        <v>15</v>
      </c>
      <c r="Q734" s="1" t="s">
        <v>121</v>
      </c>
      <c r="R734" s="2" t="s">
        <v>17</v>
      </c>
    </row>
    <row r="735" spans="1:18" x14ac:dyDescent="0.25">
      <c r="A735" s="5" t="s">
        <v>342</v>
      </c>
      <c r="B735" s="5" t="s">
        <v>1481</v>
      </c>
      <c r="C735" s="5" t="s">
        <v>20</v>
      </c>
      <c r="D735" s="5" t="s">
        <v>35</v>
      </c>
      <c r="E735" s="5" t="s">
        <v>12</v>
      </c>
      <c r="F735" s="5" t="s">
        <v>5</v>
      </c>
      <c r="G735" s="5" t="s">
        <v>6</v>
      </c>
      <c r="H735" s="5">
        <v>61</v>
      </c>
      <c r="I735" s="6">
        <v>35661</v>
      </c>
      <c r="J735" s="7">
        <v>159567</v>
      </c>
      <c r="K735" s="7">
        <f t="shared" si="33"/>
        <v>399.45838331420708</v>
      </c>
      <c r="L735" s="7">
        <f t="shared" si="34"/>
        <v>1</v>
      </c>
      <c r="M735" s="7"/>
      <c r="N735" s="7">
        <f t="shared" si="35"/>
        <v>54.239335470143502</v>
      </c>
      <c r="O735" s="8">
        <v>0.28000000000000003</v>
      </c>
      <c r="P735" s="5" t="s">
        <v>7</v>
      </c>
      <c r="Q735" s="5" t="s">
        <v>31</v>
      </c>
      <c r="R735" s="6" t="s">
        <v>17</v>
      </c>
    </row>
    <row r="736" spans="1:18" x14ac:dyDescent="0.25">
      <c r="A736" s="1" t="s">
        <v>1482</v>
      </c>
      <c r="B736" s="1" t="s">
        <v>1483</v>
      </c>
      <c r="C736" s="1" t="s">
        <v>264</v>
      </c>
      <c r="D736" s="1" t="s">
        <v>56</v>
      </c>
      <c r="E736" s="1" t="s">
        <v>22</v>
      </c>
      <c r="F736" s="1" t="s">
        <v>13</v>
      </c>
      <c r="G736" s="1" t="s">
        <v>72</v>
      </c>
      <c r="H736" s="1">
        <v>54</v>
      </c>
      <c r="I736" s="2">
        <v>41237</v>
      </c>
      <c r="J736" s="3">
        <v>94407</v>
      </c>
      <c r="K736" s="3">
        <f t="shared" si="33"/>
        <v>307.25722123328524</v>
      </c>
      <c r="L736" s="3">
        <f t="shared" si="34"/>
        <v>1</v>
      </c>
      <c r="M736" s="3"/>
      <c r="N736" s="3">
        <f t="shared" si="35"/>
        <v>45.533887728127986</v>
      </c>
      <c r="O736" s="4">
        <v>0</v>
      </c>
      <c r="P736" s="1" t="s">
        <v>80</v>
      </c>
      <c r="Q736" s="1" t="s">
        <v>205</v>
      </c>
      <c r="R736" s="2" t="s">
        <v>17</v>
      </c>
    </row>
    <row r="737" spans="1:18" x14ac:dyDescent="0.25">
      <c r="A737" s="5" t="s">
        <v>1484</v>
      </c>
      <c r="B737" s="5" t="s">
        <v>1485</v>
      </c>
      <c r="C737" s="5" t="s">
        <v>66</v>
      </c>
      <c r="D737" s="5" t="s">
        <v>52</v>
      </c>
      <c r="E737" s="5" t="s">
        <v>36</v>
      </c>
      <c r="F737" s="5" t="s">
        <v>13</v>
      </c>
      <c r="G737" s="5" t="s">
        <v>72</v>
      </c>
      <c r="H737" s="5">
        <v>62</v>
      </c>
      <c r="I737" s="6">
        <v>37484</v>
      </c>
      <c r="J737" s="7">
        <v>234594</v>
      </c>
      <c r="K737" s="7">
        <f t="shared" si="33"/>
        <v>484.34904769184794</v>
      </c>
      <c r="L737" s="7">
        <f t="shared" si="34"/>
        <v>1</v>
      </c>
      <c r="M737" s="7"/>
      <c r="N737" s="7">
        <f t="shared" si="35"/>
        <v>61.674499451444504</v>
      </c>
      <c r="O737" s="8">
        <v>0.33</v>
      </c>
      <c r="P737" s="5" t="s">
        <v>7</v>
      </c>
      <c r="Q737" s="5" t="s">
        <v>8</v>
      </c>
      <c r="R737" s="6" t="s">
        <v>17</v>
      </c>
    </row>
    <row r="738" spans="1:18" x14ac:dyDescent="0.25">
      <c r="A738" s="1" t="s">
        <v>1486</v>
      </c>
      <c r="B738" s="1" t="s">
        <v>1487</v>
      </c>
      <c r="C738" s="1" t="s">
        <v>317</v>
      </c>
      <c r="D738" s="1" t="s">
        <v>3</v>
      </c>
      <c r="E738" s="1" t="s">
        <v>22</v>
      </c>
      <c r="F738" s="1" t="s">
        <v>13</v>
      </c>
      <c r="G738" s="1" t="s">
        <v>23</v>
      </c>
      <c r="H738" s="1">
        <v>48</v>
      </c>
      <c r="I738" s="2">
        <v>37298</v>
      </c>
      <c r="J738" s="3">
        <v>43080</v>
      </c>
      <c r="K738" s="3">
        <f t="shared" si="33"/>
        <v>207.55722102591372</v>
      </c>
      <c r="L738" s="3">
        <f t="shared" si="34"/>
        <v>1</v>
      </c>
      <c r="M738" s="3"/>
      <c r="N738" s="3">
        <f t="shared" si="35"/>
        <v>35.055693643577492</v>
      </c>
      <c r="O738" s="4">
        <v>0</v>
      </c>
      <c r="P738" s="1" t="s">
        <v>7</v>
      </c>
      <c r="Q738" s="1" t="s">
        <v>47</v>
      </c>
      <c r="R738" s="2" t="s">
        <v>17</v>
      </c>
    </row>
    <row r="739" spans="1:18" x14ac:dyDescent="0.25">
      <c r="A739" s="5" t="s">
        <v>1488</v>
      </c>
      <c r="B739" s="5" t="s">
        <v>1489</v>
      </c>
      <c r="C739" s="5" t="s">
        <v>39</v>
      </c>
      <c r="D739" s="5" t="s">
        <v>67</v>
      </c>
      <c r="E739" s="5" t="s">
        <v>12</v>
      </c>
      <c r="F739" s="5" t="s">
        <v>5</v>
      </c>
      <c r="G739" s="5" t="s">
        <v>72</v>
      </c>
      <c r="H739" s="5">
        <v>29</v>
      </c>
      <c r="I739" s="6">
        <v>44325</v>
      </c>
      <c r="J739" s="7">
        <v>129541</v>
      </c>
      <c r="K739" s="7">
        <f t="shared" si="33"/>
        <v>359.9180462271932</v>
      </c>
      <c r="L739" s="7">
        <f t="shared" si="34"/>
        <v>1</v>
      </c>
      <c r="M739" s="7"/>
      <c r="N739" s="7">
        <f t="shared" si="35"/>
        <v>50.5982793501149</v>
      </c>
      <c r="O739" s="8">
        <v>0.08</v>
      </c>
      <c r="P739" s="5" t="s">
        <v>7</v>
      </c>
      <c r="Q739" s="5" t="s">
        <v>31</v>
      </c>
      <c r="R739" s="6">
        <v>44340</v>
      </c>
    </row>
    <row r="740" spans="1:18" x14ac:dyDescent="0.25">
      <c r="A740" s="1" t="s">
        <v>1490</v>
      </c>
      <c r="B740" s="1" t="s">
        <v>1491</v>
      </c>
      <c r="C740" s="1" t="s">
        <v>20</v>
      </c>
      <c r="D740" s="1" t="s">
        <v>35</v>
      </c>
      <c r="E740" s="1" t="s">
        <v>4</v>
      </c>
      <c r="F740" s="1" t="s">
        <v>13</v>
      </c>
      <c r="G740" s="1" t="s">
        <v>72</v>
      </c>
      <c r="H740" s="1">
        <v>39</v>
      </c>
      <c r="I740" s="2">
        <v>41635</v>
      </c>
      <c r="J740" s="3">
        <v>165756</v>
      </c>
      <c r="K740" s="3">
        <f t="shared" si="33"/>
        <v>407.13142841102308</v>
      </c>
      <c r="L740" s="3">
        <f t="shared" si="34"/>
        <v>1</v>
      </c>
      <c r="M740" s="3"/>
      <c r="N740" s="3">
        <f t="shared" si="35"/>
        <v>54.93170586709779</v>
      </c>
      <c r="O740" s="4">
        <v>0.28000000000000003</v>
      </c>
      <c r="P740" s="1" t="s">
        <v>7</v>
      </c>
      <c r="Q740" s="1" t="s">
        <v>75</v>
      </c>
      <c r="R740" s="2">
        <v>43991</v>
      </c>
    </row>
    <row r="741" spans="1:18" x14ac:dyDescent="0.25">
      <c r="A741" s="5" t="s">
        <v>1492</v>
      </c>
      <c r="B741" s="5" t="s">
        <v>1493</v>
      </c>
      <c r="C741" s="5" t="s">
        <v>2</v>
      </c>
      <c r="D741" s="5" t="s">
        <v>21</v>
      </c>
      <c r="E741" s="5" t="s">
        <v>22</v>
      </c>
      <c r="F741" s="5" t="s">
        <v>13</v>
      </c>
      <c r="G741" s="5" t="s">
        <v>14</v>
      </c>
      <c r="H741" s="5">
        <v>44</v>
      </c>
      <c r="I741" s="6">
        <v>40274</v>
      </c>
      <c r="J741" s="7">
        <v>142878</v>
      </c>
      <c r="K741" s="7">
        <f t="shared" si="33"/>
        <v>377.99206340874406</v>
      </c>
      <c r="L741" s="7">
        <f t="shared" si="34"/>
        <v>1</v>
      </c>
      <c r="M741" s="7"/>
      <c r="N741" s="7">
        <f t="shared" si="35"/>
        <v>52.278339822400454</v>
      </c>
      <c r="O741" s="8">
        <v>0.12</v>
      </c>
      <c r="P741" s="5" t="s">
        <v>7</v>
      </c>
      <c r="Q741" s="5" t="s">
        <v>75</v>
      </c>
      <c r="R741" s="6" t="s">
        <v>17</v>
      </c>
    </row>
    <row r="742" spans="1:18" x14ac:dyDescent="0.25">
      <c r="A742" s="1" t="s">
        <v>1494</v>
      </c>
      <c r="B742" s="1" t="s">
        <v>1495</v>
      </c>
      <c r="C742" s="1" t="s">
        <v>20</v>
      </c>
      <c r="D742" s="1" t="s">
        <v>56</v>
      </c>
      <c r="E742" s="1" t="s">
        <v>12</v>
      </c>
      <c r="F742" s="1" t="s">
        <v>13</v>
      </c>
      <c r="G742" s="1" t="s">
        <v>23</v>
      </c>
      <c r="H742" s="1">
        <v>52</v>
      </c>
      <c r="I742" s="2">
        <v>39018</v>
      </c>
      <c r="J742" s="3">
        <v>187992</v>
      </c>
      <c r="K742" s="3">
        <f t="shared" si="33"/>
        <v>433.58044236335201</v>
      </c>
      <c r="L742" s="3">
        <f t="shared" si="34"/>
        <v>1</v>
      </c>
      <c r="M742" s="3"/>
      <c r="N742" s="3">
        <f t="shared" si="35"/>
        <v>57.285730573217926</v>
      </c>
      <c r="O742" s="4">
        <v>0.28000000000000003</v>
      </c>
      <c r="P742" s="1" t="s">
        <v>7</v>
      </c>
      <c r="Q742" s="1" t="s">
        <v>43</v>
      </c>
      <c r="R742" s="2" t="s">
        <v>17</v>
      </c>
    </row>
    <row r="743" spans="1:18" x14ac:dyDescent="0.25">
      <c r="A743" s="5" t="s">
        <v>1496</v>
      </c>
      <c r="B743" s="5" t="s">
        <v>1497</v>
      </c>
      <c r="C743" s="5" t="s">
        <v>66</v>
      </c>
      <c r="D743" s="5" t="s">
        <v>52</v>
      </c>
      <c r="E743" s="5" t="s">
        <v>22</v>
      </c>
      <c r="F743" s="5" t="s">
        <v>5</v>
      </c>
      <c r="G743" s="5" t="s">
        <v>72</v>
      </c>
      <c r="H743" s="5">
        <v>45</v>
      </c>
      <c r="I743" s="6">
        <v>43521</v>
      </c>
      <c r="J743" s="7">
        <v>249801</v>
      </c>
      <c r="K743" s="7">
        <f t="shared" si="33"/>
        <v>499.80096038323097</v>
      </c>
      <c r="L743" s="7">
        <f t="shared" si="34"/>
        <v>1</v>
      </c>
      <c r="M743" s="7"/>
      <c r="N743" s="7">
        <f t="shared" si="35"/>
        <v>62.979333105151973</v>
      </c>
      <c r="O743" s="8">
        <v>0.39</v>
      </c>
      <c r="P743" s="5" t="s">
        <v>80</v>
      </c>
      <c r="Q743" s="5" t="s">
        <v>205</v>
      </c>
      <c r="R743" s="6" t="s">
        <v>17</v>
      </c>
    </row>
    <row r="744" spans="1:18" x14ac:dyDescent="0.25">
      <c r="A744" s="1" t="s">
        <v>1498</v>
      </c>
      <c r="B744" s="1" t="s">
        <v>1499</v>
      </c>
      <c r="C744" s="1" t="s">
        <v>472</v>
      </c>
      <c r="D744" s="1" t="s">
        <v>3</v>
      </c>
      <c r="E744" s="1" t="s">
        <v>4</v>
      </c>
      <c r="F744" s="1" t="s">
        <v>13</v>
      </c>
      <c r="G744" s="1" t="s">
        <v>23</v>
      </c>
      <c r="H744" s="1">
        <v>48</v>
      </c>
      <c r="I744" s="2">
        <v>38987</v>
      </c>
      <c r="J744" s="3">
        <v>76505</v>
      </c>
      <c r="K744" s="3">
        <f t="shared" si="33"/>
        <v>276.59537234017489</v>
      </c>
      <c r="L744" s="3">
        <f t="shared" si="34"/>
        <v>1</v>
      </c>
      <c r="M744" s="3"/>
      <c r="N744" s="3">
        <f t="shared" si="35"/>
        <v>42.451848580455518</v>
      </c>
      <c r="O744" s="4">
        <v>0</v>
      </c>
      <c r="P744" s="1" t="s">
        <v>7</v>
      </c>
      <c r="Q744" s="1" t="s">
        <v>8</v>
      </c>
      <c r="R744" s="2">
        <v>39180</v>
      </c>
    </row>
    <row r="745" spans="1:18" x14ac:dyDescent="0.25">
      <c r="A745" s="5" t="s">
        <v>1500</v>
      </c>
      <c r="B745" s="5" t="s">
        <v>1501</v>
      </c>
      <c r="C745" s="5" t="s">
        <v>449</v>
      </c>
      <c r="D745" s="5" t="s">
        <v>3</v>
      </c>
      <c r="E745" s="5" t="s">
        <v>36</v>
      </c>
      <c r="F745" s="5" t="s">
        <v>13</v>
      </c>
      <c r="G745" s="5" t="s">
        <v>72</v>
      </c>
      <c r="H745" s="5">
        <v>39</v>
      </c>
      <c r="I745" s="6">
        <v>42664</v>
      </c>
      <c r="J745" s="7">
        <v>84297</v>
      </c>
      <c r="K745" s="7">
        <f t="shared" si="33"/>
        <v>290.33945649876802</v>
      </c>
      <c r="L745" s="7">
        <f t="shared" si="34"/>
        <v>1</v>
      </c>
      <c r="M745" s="7"/>
      <c r="N745" s="7">
        <f t="shared" si="35"/>
        <v>43.846746446521088</v>
      </c>
      <c r="O745" s="8">
        <v>0</v>
      </c>
      <c r="P745" s="5" t="s">
        <v>80</v>
      </c>
      <c r="Q745" s="5" t="s">
        <v>81</v>
      </c>
      <c r="R745" s="6" t="s">
        <v>17</v>
      </c>
    </row>
    <row r="746" spans="1:18" x14ac:dyDescent="0.25">
      <c r="A746" s="1" t="s">
        <v>1502</v>
      </c>
      <c r="B746" s="1" t="s">
        <v>1503</v>
      </c>
      <c r="C746" s="1" t="s">
        <v>30</v>
      </c>
      <c r="D746" s="1" t="s">
        <v>35</v>
      </c>
      <c r="E746" s="1" t="s">
        <v>22</v>
      </c>
      <c r="F746" s="1" t="s">
        <v>5</v>
      </c>
      <c r="G746" s="1" t="s">
        <v>72</v>
      </c>
      <c r="H746" s="1">
        <v>53</v>
      </c>
      <c r="I746" s="2">
        <v>42744</v>
      </c>
      <c r="J746" s="3">
        <v>75769</v>
      </c>
      <c r="K746" s="3">
        <f t="shared" si="33"/>
        <v>275.26169366622736</v>
      </c>
      <c r="L746" s="3">
        <f t="shared" si="34"/>
        <v>1</v>
      </c>
      <c r="M746" s="3"/>
      <c r="N746" s="3">
        <f t="shared" si="35"/>
        <v>42.315276707668467</v>
      </c>
      <c r="O746" s="4">
        <v>0</v>
      </c>
      <c r="P746" s="1" t="s">
        <v>80</v>
      </c>
      <c r="Q746" s="1" t="s">
        <v>81</v>
      </c>
      <c r="R746" s="2">
        <v>44029</v>
      </c>
    </row>
    <row r="747" spans="1:18" x14ac:dyDescent="0.25">
      <c r="A747" s="5" t="s">
        <v>190</v>
      </c>
      <c r="B747" s="5" t="s">
        <v>1504</v>
      </c>
      <c r="C747" s="5" t="s">
        <v>66</v>
      </c>
      <c r="D747" s="5" t="s">
        <v>46</v>
      </c>
      <c r="E747" s="5" t="s">
        <v>22</v>
      </c>
      <c r="F747" s="5" t="s">
        <v>13</v>
      </c>
      <c r="G747" s="5" t="s">
        <v>23</v>
      </c>
      <c r="H747" s="5">
        <v>41</v>
      </c>
      <c r="I747" s="6">
        <v>41503</v>
      </c>
      <c r="J747" s="7">
        <v>235619</v>
      </c>
      <c r="K747" s="7">
        <f t="shared" si="33"/>
        <v>485.40601561991377</v>
      </c>
      <c r="L747" s="7">
        <f t="shared" si="34"/>
        <v>1</v>
      </c>
      <c r="M747" s="7"/>
      <c r="N747" s="7">
        <f t="shared" si="35"/>
        <v>61.764192730608343</v>
      </c>
      <c r="O747" s="8">
        <v>0.3</v>
      </c>
      <c r="P747" s="5" t="s">
        <v>7</v>
      </c>
      <c r="Q747" s="5" t="s">
        <v>8</v>
      </c>
      <c r="R747" s="6" t="s">
        <v>17</v>
      </c>
    </row>
    <row r="748" spans="1:18" x14ac:dyDescent="0.25">
      <c r="A748" s="1" t="s">
        <v>1505</v>
      </c>
      <c r="B748" s="1" t="s">
        <v>1506</v>
      </c>
      <c r="C748" s="1" t="s">
        <v>20</v>
      </c>
      <c r="D748" s="1" t="s">
        <v>56</v>
      </c>
      <c r="E748" s="1" t="s">
        <v>22</v>
      </c>
      <c r="F748" s="1" t="s">
        <v>13</v>
      </c>
      <c r="G748" s="1" t="s">
        <v>72</v>
      </c>
      <c r="H748" s="1">
        <v>40</v>
      </c>
      <c r="I748" s="2">
        <v>43868</v>
      </c>
      <c r="J748" s="3">
        <v>187187</v>
      </c>
      <c r="K748" s="3">
        <f t="shared" si="33"/>
        <v>432.651129664537</v>
      </c>
      <c r="L748" s="3">
        <f t="shared" si="34"/>
        <v>1</v>
      </c>
      <c r="M748" s="3"/>
      <c r="N748" s="3">
        <f t="shared" si="35"/>
        <v>57.203845895257992</v>
      </c>
      <c r="O748" s="4">
        <v>0.18</v>
      </c>
      <c r="P748" s="1" t="s">
        <v>80</v>
      </c>
      <c r="Q748" s="1" t="s">
        <v>81</v>
      </c>
      <c r="R748" s="2" t="s">
        <v>17</v>
      </c>
    </row>
    <row r="749" spans="1:18" x14ac:dyDescent="0.25">
      <c r="A749" s="5" t="s">
        <v>82</v>
      </c>
      <c r="B749" s="5" t="s">
        <v>1507</v>
      </c>
      <c r="C749" s="5" t="s">
        <v>238</v>
      </c>
      <c r="D749" s="5" t="s">
        <v>3</v>
      </c>
      <c r="E749" s="5" t="s">
        <v>4</v>
      </c>
      <c r="F749" s="5" t="s">
        <v>13</v>
      </c>
      <c r="G749" s="5" t="s">
        <v>72</v>
      </c>
      <c r="H749" s="5">
        <v>48</v>
      </c>
      <c r="I749" s="6">
        <v>38560</v>
      </c>
      <c r="J749" s="7">
        <v>68987</v>
      </c>
      <c r="K749" s="7">
        <f t="shared" si="33"/>
        <v>262.65376448853726</v>
      </c>
      <c r="L749" s="7">
        <f t="shared" si="34"/>
        <v>1</v>
      </c>
      <c r="M749" s="7"/>
      <c r="N749" s="7">
        <f t="shared" si="35"/>
        <v>41.013083272576203</v>
      </c>
      <c r="O749" s="8">
        <v>0</v>
      </c>
      <c r="P749" s="5" t="s">
        <v>7</v>
      </c>
      <c r="Q749" s="5" t="s">
        <v>24</v>
      </c>
      <c r="R749" s="6">
        <v>38829</v>
      </c>
    </row>
    <row r="750" spans="1:18" x14ac:dyDescent="0.25">
      <c r="A750" s="1" t="s">
        <v>1508</v>
      </c>
      <c r="B750" s="1" t="s">
        <v>1509</v>
      </c>
      <c r="C750" s="1" t="s">
        <v>20</v>
      </c>
      <c r="D750" s="1" t="s">
        <v>56</v>
      </c>
      <c r="E750" s="1" t="s">
        <v>22</v>
      </c>
      <c r="F750" s="1" t="s">
        <v>13</v>
      </c>
      <c r="G750" s="1" t="s">
        <v>23</v>
      </c>
      <c r="H750" s="1">
        <v>41</v>
      </c>
      <c r="I750" s="2">
        <v>39156</v>
      </c>
      <c r="J750" s="3">
        <v>155926</v>
      </c>
      <c r="K750" s="3">
        <f t="shared" si="33"/>
        <v>394.87466365924263</v>
      </c>
      <c r="L750" s="3">
        <f t="shared" si="34"/>
        <v>1</v>
      </c>
      <c r="M750" s="3"/>
      <c r="N750" s="3">
        <f t="shared" si="35"/>
        <v>53.823612857238459</v>
      </c>
      <c r="O750" s="4">
        <v>0.24</v>
      </c>
      <c r="P750" s="1" t="s">
        <v>7</v>
      </c>
      <c r="Q750" s="1" t="s">
        <v>75</v>
      </c>
      <c r="R750" s="2">
        <v>39598</v>
      </c>
    </row>
    <row r="751" spans="1:18" x14ac:dyDescent="0.25">
      <c r="A751" s="5" t="s">
        <v>1510</v>
      </c>
      <c r="B751" s="5" t="s">
        <v>1511</v>
      </c>
      <c r="C751" s="5" t="s">
        <v>30</v>
      </c>
      <c r="D751" s="5" t="s">
        <v>46</v>
      </c>
      <c r="E751" s="5" t="s">
        <v>22</v>
      </c>
      <c r="F751" s="5" t="s">
        <v>13</v>
      </c>
      <c r="G751" s="5" t="s">
        <v>14</v>
      </c>
      <c r="H751" s="5">
        <v>54</v>
      </c>
      <c r="I751" s="6">
        <v>42494</v>
      </c>
      <c r="J751" s="7">
        <v>93668</v>
      </c>
      <c r="K751" s="7">
        <f t="shared" si="33"/>
        <v>306.05228311515663</v>
      </c>
      <c r="L751" s="7">
        <f t="shared" si="34"/>
        <v>1</v>
      </c>
      <c r="M751" s="7"/>
      <c r="N751" s="7">
        <f t="shared" si="35"/>
        <v>45.414766167234937</v>
      </c>
      <c r="O751" s="8">
        <v>0</v>
      </c>
      <c r="P751" s="5" t="s">
        <v>7</v>
      </c>
      <c r="Q751" s="5" t="s">
        <v>24</v>
      </c>
      <c r="R751" s="6" t="s">
        <v>17</v>
      </c>
    </row>
    <row r="752" spans="1:18" x14ac:dyDescent="0.25">
      <c r="A752" s="1" t="s">
        <v>1512</v>
      </c>
      <c r="B752" s="1" t="s">
        <v>1513</v>
      </c>
      <c r="C752" s="1" t="s">
        <v>151</v>
      </c>
      <c r="D752" s="1" t="s">
        <v>52</v>
      </c>
      <c r="E752" s="1" t="s">
        <v>4</v>
      </c>
      <c r="F752" s="1" t="s">
        <v>13</v>
      </c>
      <c r="G752" s="1" t="s">
        <v>23</v>
      </c>
      <c r="H752" s="1">
        <v>38</v>
      </c>
      <c r="I752" s="2">
        <v>43798</v>
      </c>
      <c r="J752" s="3">
        <v>69647</v>
      </c>
      <c r="K752" s="3">
        <f t="shared" si="33"/>
        <v>263.90718065259233</v>
      </c>
      <c r="L752" s="3">
        <f t="shared" si="34"/>
        <v>1</v>
      </c>
      <c r="M752" s="3"/>
      <c r="N752" s="3">
        <f t="shared" si="35"/>
        <v>41.14345937628903</v>
      </c>
      <c r="O752" s="4">
        <v>0</v>
      </c>
      <c r="P752" s="1" t="s">
        <v>7</v>
      </c>
      <c r="Q752" s="1" t="s">
        <v>43</v>
      </c>
      <c r="R752" s="2">
        <v>44671</v>
      </c>
    </row>
    <row r="753" spans="1:18" x14ac:dyDescent="0.25">
      <c r="A753" s="5" t="s">
        <v>1514</v>
      </c>
      <c r="B753" s="5" t="s">
        <v>1515</v>
      </c>
      <c r="C753" s="5" t="s">
        <v>286</v>
      </c>
      <c r="D753" s="5" t="s">
        <v>3</v>
      </c>
      <c r="E753" s="5" t="s">
        <v>36</v>
      </c>
      <c r="F753" s="5" t="s">
        <v>13</v>
      </c>
      <c r="G753" s="5" t="s">
        <v>14</v>
      </c>
      <c r="H753" s="5">
        <v>57</v>
      </c>
      <c r="I753" s="6">
        <v>37798</v>
      </c>
      <c r="J753" s="7">
        <v>63318</v>
      </c>
      <c r="K753" s="7">
        <f t="shared" si="33"/>
        <v>251.63068175403413</v>
      </c>
      <c r="L753" s="7">
        <f t="shared" si="34"/>
        <v>1</v>
      </c>
      <c r="M753" s="7"/>
      <c r="N753" s="7">
        <f t="shared" si="35"/>
        <v>39.857408965587169</v>
      </c>
      <c r="O753" s="8">
        <v>0</v>
      </c>
      <c r="P753" s="5" t="s">
        <v>7</v>
      </c>
      <c r="Q753" s="5" t="s">
        <v>75</v>
      </c>
      <c r="R753" s="6" t="s">
        <v>17</v>
      </c>
    </row>
    <row r="754" spans="1:18" x14ac:dyDescent="0.25">
      <c r="A754" s="1" t="s">
        <v>1516</v>
      </c>
      <c r="B754" s="1" t="s">
        <v>1517</v>
      </c>
      <c r="C754" s="1" t="s">
        <v>30</v>
      </c>
      <c r="D754" s="1" t="s">
        <v>67</v>
      </c>
      <c r="E754" s="1" t="s">
        <v>12</v>
      </c>
      <c r="F754" s="1" t="s">
        <v>13</v>
      </c>
      <c r="G754" s="1" t="s">
        <v>14</v>
      </c>
      <c r="H754" s="1">
        <v>63</v>
      </c>
      <c r="I754" s="2">
        <v>42778</v>
      </c>
      <c r="J754" s="3">
        <v>77629</v>
      </c>
      <c r="K754" s="3">
        <f t="shared" si="33"/>
        <v>278.61981264798811</v>
      </c>
      <c r="L754" s="3">
        <f t="shared" si="34"/>
        <v>1</v>
      </c>
      <c r="M754" s="3"/>
      <c r="N754" s="3">
        <f t="shared" si="35"/>
        <v>42.658737404538904</v>
      </c>
      <c r="O754" s="4">
        <v>0</v>
      </c>
      <c r="P754" s="1" t="s">
        <v>15</v>
      </c>
      <c r="Q754" s="1" t="s">
        <v>93</v>
      </c>
      <c r="R754" s="2" t="s">
        <v>17</v>
      </c>
    </row>
    <row r="755" spans="1:18" x14ac:dyDescent="0.25">
      <c r="A755" s="5" t="s">
        <v>1518</v>
      </c>
      <c r="B755" s="5" t="s">
        <v>1519</v>
      </c>
      <c r="C755" s="5" t="s">
        <v>2</v>
      </c>
      <c r="D755" s="5" t="s">
        <v>52</v>
      </c>
      <c r="E755" s="5" t="s">
        <v>12</v>
      </c>
      <c r="F755" s="5" t="s">
        <v>13</v>
      </c>
      <c r="G755" s="5" t="s">
        <v>14</v>
      </c>
      <c r="H755" s="5">
        <v>62</v>
      </c>
      <c r="I755" s="6">
        <v>43061</v>
      </c>
      <c r="J755" s="7">
        <v>138808</v>
      </c>
      <c r="K755" s="7">
        <f t="shared" si="33"/>
        <v>372.56945661178401</v>
      </c>
      <c r="L755" s="7">
        <f t="shared" si="34"/>
        <v>1</v>
      </c>
      <c r="M755" s="7"/>
      <c r="N755" s="7">
        <f t="shared" si="35"/>
        <v>51.777152856792085</v>
      </c>
      <c r="O755" s="8">
        <v>0.15</v>
      </c>
      <c r="P755" s="5" t="s">
        <v>15</v>
      </c>
      <c r="Q755" s="5" t="s">
        <v>16</v>
      </c>
      <c r="R755" s="6" t="s">
        <v>17</v>
      </c>
    </row>
    <row r="756" spans="1:18" x14ac:dyDescent="0.25">
      <c r="A756" s="1" t="s">
        <v>1520</v>
      </c>
      <c r="B756" s="1" t="s">
        <v>1521</v>
      </c>
      <c r="C756" s="1" t="s">
        <v>118</v>
      </c>
      <c r="D756" s="1" t="s">
        <v>3</v>
      </c>
      <c r="E756" s="1" t="s">
        <v>4</v>
      </c>
      <c r="F756" s="1" t="s">
        <v>5</v>
      </c>
      <c r="G756" s="1" t="s">
        <v>23</v>
      </c>
      <c r="H756" s="1">
        <v>49</v>
      </c>
      <c r="I756" s="2">
        <v>41703</v>
      </c>
      <c r="J756" s="3">
        <v>88777</v>
      </c>
      <c r="K756" s="3">
        <f t="shared" si="33"/>
        <v>297.95469454264349</v>
      </c>
      <c r="L756" s="3">
        <f t="shared" si="34"/>
        <v>1</v>
      </c>
      <c r="M756" s="3"/>
      <c r="N756" s="3">
        <f t="shared" si="35"/>
        <v>44.610129949150576</v>
      </c>
      <c r="O756" s="4">
        <v>0</v>
      </c>
      <c r="P756" s="1" t="s">
        <v>7</v>
      </c>
      <c r="Q756" s="1" t="s">
        <v>24</v>
      </c>
      <c r="R756" s="2" t="s">
        <v>17</v>
      </c>
    </row>
    <row r="757" spans="1:18" x14ac:dyDescent="0.25">
      <c r="A757" s="5" t="s">
        <v>1522</v>
      </c>
      <c r="B757" s="5" t="s">
        <v>1523</v>
      </c>
      <c r="C757" s="5" t="s">
        <v>20</v>
      </c>
      <c r="D757" s="5" t="s">
        <v>46</v>
      </c>
      <c r="E757" s="5" t="s">
        <v>36</v>
      </c>
      <c r="F757" s="5" t="s">
        <v>5</v>
      </c>
      <c r="G757" s="5" t="s">
        <v>14</v>
      </c>
      <c r="H757" s="5">
        <v>60</v>
      </c>
      <c r="I757" s="6">
        <v>38121</v>
      </c>
      <c r="J757" s="7">
        <v>186378</v>
      </c>
      <c r="K757" s="7">
        <f t="shared" si="33"/>
        <v>431.7151838886374</v>
      </c>
      <c r="L757" s="7">
        <f t="shared" si="34"/>
        <v>1</v>
      </c>
      <c r="M757" s="7"/>
      <c r="N757" s="7">
        <f t="shared" si="35"/>
        <v>57.121317477007146</v>
      </c>
      <c r="O757" s="8">
        <v>0.26</v>
      </c>
      <c r="P757" s="5" t="s">
        <v>15</v>
      </c>
      <c r="Q757" s="5" t="s">
        <v>16</v>
      </c>
      <c r="R757" s="6" t="s">
        <v>17</v>
      </c>
    </row>
    <row r="758" spans="1:18" x14ac:dyDescent="0.25">
      <c r="A758" s="1" t="s">
        <v>1524</v>
      </c>
      <c r="B758" s="1" t="s">
        <v>1525</v>
      </c>
      <c r="C758" s="1" t="s">
        <v>96</v>
      </c>
      <c r="D758" s="1" t="s">
        <v>56</v>
      </c>
      <c r="E758" s="1" t="s">
        <v>4</v>
      </c>
      <c r="F758" s="1" t="s">
        <v>5</v>
      </c>
      <c r="G758" s="1" t="s">
        <v>14</v>
      </c>
      <c r="H758" s="1">
        <v>45</v>
      </c>
      <c r="I758" s="2">
        <v>42117</v>
      </c>
      <c r="J758" s="3">
        <v>60017</v>
      </c>
      <c r="K758" s="3">
        <f t="shared" si="33"/>
        <v>244.98367292536048</v>
      </c>
      <c r="L758" s="3">
        <f t="shared" si="34"/>
        <v>1</v>
      </c>
      <c r="M758" s="3"/>
      <c r="N758" s="3">
        <f t="shared" si="35"/>
        <v>39.152373437541492</v>
      </c>
      <c r="O758" s="4">
        <v>0</v>
      </c>
      <c r="P758" s="1" t="s">
        <v>7</v>
      </c>
      <c r="Q758" s="1" t="s">
        <v>24</v>
      </c>
      <c r="R758" s="2" t="s">
        <v>17</v>
      </c>
    </row>
    <row r="759" spans="1:18" x14ac:dyDescent="0.25">
      <c r="A759" s="5" t="s">
        <v>1526</v>
      </c>
      <c r="B759" s="5" t="s">
        <v>1527</v>
      </c>
      <c r="C759" s="5" t="s">
        <v>2</v>
      </c>
      <c r="D759" s="5" t="s">
        <v>35</v>
      </c>
      <c r="E759" s="5" t="s">
        <v>22</v>
      </c>
      <c r="F759" s="5" t="s">
        <v>5</v>
      </c>
      <c r="G759" s="5" t="s">
        <v>72</v>
      </c>
      <c r="H759" s="5">
        <v>45</v>
      </c>
      <c r="I759" s="6">
        <v>43305</v>
      </c>
      <c r="J759" s="7">
        <v>148991</v>
      </c>
      <c r="K759" s="7">
        <f t="shared" si="33"/>
        <v>385.99352326172522</v>
      </c>
      <c r="L759" s="7">
        <f t="shared" si="34"/>
        <v>1</v>
      </c>
      <c r="M759" s="7"/>
      <c r="N759" s="7">
        <f t="shared" si="35"/>
        <v>53.013524494425802</v>
      </c>
      <c r="O759" s="8">
        <v>0.12</v>
      </c>
      <c r="P759" s="5" t="s">
        <v>80</v>
      </c>
      <c r="Q759" s="5" t="s">
        <v>205</v>
      </c>
      <c r="R759" s="6" t="s">
        <v>17</v>
      </c>
    </row>
    <row r="760" spans="1:18" x14ac:dyDescent="0.25">
      <c r="A760" s="1" t="s">
        <v>1528</v>
      </c>
      <c r="B760" s="1" t="s">
        <v>1529</v>
      </c>
      <c r="C760" s="1" t="s">
        <v>162</v>
      </c>
      <c r="D760" s="1" t="s">
        <v>56</v>
      </c>
      <c r="E760" s="1" t="s">
        <v>22</v>
      </c>
      <c r="F760" s="1" t="s">
        <v>5</v>
      </c>
      <c r="G760" s="1" t="s">
        <v>72</v>
      </c>
      <c r="H760" s="1">
        <v>52</v>
      </c>
      <c r="I760" s="2">
        <v>39532</v>
      </c>
      <c r="J760" s="3">
        <v>97398</v>
      </c>
      <c r="K760" s="3">
        <f t="shared" si="33"/>
        <v>312.08652646341528</v>
      </c>
      <c r="L760" s="3">
        <f t="shared" si="34"/>
        <v>1</v>
      </c>
      <c r="M760" s="3"/>
      <c r="N760" s="3">
        <f t="shared" si="35"/>
        <v>46.009764782708494</v>
      </c>
      <c r="O760" s="4">
        <v>0</v>
      </c>
      <c r="P760" s="1" t="s">
        <v>80</v>
      </c>
      <c r="Q760" s="1" t="s">
        <v>81</v>
      </c>
      <c r="R760" s="2" t="s">
        <v>17</v>
      </c>
    </row>
    <row r="761" spans="1:18" x14ac:dyDescent="0.25">
      <c r="A761" s="5" t="s">
        <v>1530</v>
      </c>
      <c r="B761" s="5" t="s">
        <v>1531</v>
      </c>
      <c r="C761" s="5" t="s">
        <v>130</v>
      </c>
      <c r="D761" s="5" t="s">
        <v>52</v>
      </c>
      <c r="E761" s="5" t="s">
        <v>12</v>
      </c>
      <c r="F761" s="5" t="s">
        <v>5</v>
      </c>
      <c r="G761" s="5" t="s">
        <v>14</v>
      </c>
      <c r="H761" s="5">
        <v>63</v>
      </c>
      <c r="I761" s="6">
        <v>39204</v>
      </c>
      <c r="J761" s="7">
        <v>72805</v>
      </c>
      <c r="K761" s="7">
        <f t="shared" si="33"/>
        <v>269.82401672201087</v>
      </c>
      <c r="L761" s="7">
        <f t="shared" si="34"/>
        <v>1</v>
      </c>
      <c r="M761" s="7"/>
      <c r="N761" s="7">
        <f t="shared" si="35"/>
        <v>41.756145485212109</v>
      </c>
      <c r="O761" s="8">
        <v>0</v>
      </c>
      <c r="P761" s="5" t="s">
        <v>15</v>
      </c>
      <c r="Q761" s="5" t="s">
        <v>61</v>
      </c>
      <c r="R761" s="6" t="s">
        <v>17</v>
      </c>
    </row>
    <row r="762" spans="1:18" x14ac:dyDescent="0.25">
      <c r="A762" s="1" t="s">
        <v>1532</v>
      </c>
      <c r="B762" s="1" t="s">
        <v>1533</v>
      </c>
      <c r="C762" s="1" t="s">
        <v>281</v>
      </c>
      <c r="D762" s="1" t="s">
        <v>35</v>
      </c>
      <c r="E762" s="1" t="s">
        <v>4</v>
      </c>
      <c r="F762" s="1" t="s">
        <v>5</v>
      </c>
      <c r="G762" s="1" t="s">
        <v>14</v>
      </c>
      <c r="H762" s="1">
        <v>46</v>
      </c>
      <c r="I762" s="2">
        <v>44213</v>
      </c>
      <c r="J762" s="3">
        <v>72131</v>
      </c>
      <c r="K762" s="3">
        <f t="shared" si="33"/>
        <v>268.5721504549569</v>
      </c>
      <c r="L762" s="3">
        <f t="shared" si="34"/>
        <v>1</v>
      </c>
      <c r="M762" s="3"/>
      <c r="N762" s="3">
        <f t="shared" si="35"/>
        <v>41.62689182093898</v>
      </c>
      <c r="O762" s="4">
        <v>0</v>
      </c>
      <c r="P762" s="1" t="s">
        <v>15</v>
      </c>
      <c r="Q762" s="1" t="s">
        <v>61</v>
      </c>
      <c r="R762" s="2" t="s">
        <v>17</v>
      </c>
    </row>
    <row r="763" spans="1:18" x14ac:dyDescent="0.25">
      <c r="A763" s="5" t="s">
        <v>1534</v>
      </c>
      <c r="B763" s="5" t="s">
        <v>1535</v>
      </c>
      <c r="C763" s="5" t="s">
        <v>39</v>
      </c>
      <c r="D763" s="5" t="s">
        <v>52</v>
      </c>
      <c r="E763" s="5" t="s">
        <v>12</v>
      </c>
      <c r="F763" s="5" t="s">
        <v>13</v>
      </c>
      <c r="G763" s="5" t="s">
        <v>23</v>
      </c>
      <c r="H763" s="5">
        <v>64</v>
      </c>
      <c r="I763" s="6">
        <v>33964</v>
      </c>
      <c r="J763" s="7">
        <v>104668</v>
      </c>
      <c r="K763" s="7">
        <f t="shared" si="33"/>
        <v>323.52434220627049</v>
      </c>
      <c r="L763" s="7">
        <f t="shared" si="34"/>
        <v>1</v>
      </c>
      <c r="M763" s="7"/>
      <c r="N763" s="7">
        <f t="shared" si="35"/>
        <v>47.127164307580813</v>
      </c>
      <c r="O763" s="8">
        <v>0.08</v>
      </c>
      <c r="P763" s="5" t="s">
        <v>7</v>
      </c>
      <c r="Q763" s="5" t="s">
        <v>75</v>
      </c>
      <c r="R763" s="6" t="s">
        <v>17</v>
      </c>
    </row>
    <row r="764" spans="1:18" x14ac:dyDescent="0.25">
      <c r="A764" s="1" t="s">
        <v>1536</v>
      </c>
      <c r="B764" s="1" t="s">
        <v>1537</v>
      </c>
      <c r="C764" s="1" t="s">
        <v>30</v>
      </c>
      <c r="D764" s="1" t="s">
        <v>35</v>
      </c>
      <c r="E764" s="1" t="s">
        <v>12</v>
      </c>
      <c r="F764" s="1" t="s">
        <v>5</v>
      </c>
      <c r="G764" s="1" t="s">
        <v>23</v>
      </c>
      <c r="H764" s="1">
        <v>53</v>
      </c>
      <c r="I764" s="2">
        <v>42952</v>
      </c>
      <c r="J764" s="3">
        <v>89769</v>
      </c>
      <c r="K764" s="3">
        <f t="shared" si="33"/>
        <v>299.61475264078706</v>
      </c>
      <c r="L764" s="3">
        <f t="shared" si="34"/>
        <v>1</v>
      </c>
      <c r="M764" s="3"/>
      <c r="N764" s="3">
        <f t="shared" si="35"/>
        <v>44.77567370866479</v>
      </c>
      <c r="O764" s="4">
        <v>0</v>
      </c>
      <c r="P764" s="1" t="s">
        <v>7</v>
      </c>
      <c r="Q764" s="1" t="s">
        <v>8</v>
      </c>
      <c r="R764" s="2" t="s">
        <v>17</v>
      </c>
    </row>
    <row r="765" spans="1:18" x14ac:dyDescent="0.25">
      <c r="A765" s="5" t="s">
        <v>1538</v>
      </c>
      <c r="B765" s="5" t="s">
        <v>1539</v>
      </c>
      <c r="C765" s="5" t="s">
        <v>39</v>
      </c>
      <c r="D765" s="5" t="s">
        <v>35</v>
      </c>
      <c r="E765" s="5" t="s">
        <v>36</v>
      </c>
      <c r="F765" s="5" t="s">
        <v>5</v>
      </c>
      <c r="G765" s="5" t="s">
        <v>14</v>
      </c>
      <c r="H765" s="5">
        <v>27</v>
      </c>
      <c r="I765" s="6">
        <v>43358</v>
      </c>
      <c r="J765" s="7">
        <v>127616</v>
      </c>
      <c r="K765" s="7">
        <f t="shared" si="33"/>
        <v>357.23381698825773</v>
      </c>
      <c r="L765" s="7">
        <f t="shared" si="34"/>
        <v>1</v>
      </c>
      <c r="M765" s="7"/>
      <c r="N765" s="7">
        <f t="shared" si="35"/>
        <v>50.346394672794034</v>
      </c>
      <c r="O765" s="8">
        <v>7.0000000000000007E-2</v>
      </c>
      <c r="P765" s="5" t="s">
        <v>7</v>
      </c>
      <c r="Q765" s="5" t="s">
        <v>75</v>
      </c>
      <c r="R765" s="6" t="s">
        <v>17</v>
      </c>
    </row>
    <row r="766" spans="1:18" x14ac:dyDescent="0.25">
      <c r="A766" s="1" t="s">
        <v>537</v>
      </c>
      <c r="B766" s="1" t="s">
        <v>1540</v>
      </c>
      <c r="C766" s="1" t="s">
        <v>39</v>
      </c>
      <c r="D766" s="1" t="s">
        <v>52</v>
      </c>
      <c r="E766" s="1" t="s">
        <v>36</v>
      </c>
      <c r="F766" s="1" t="s">
        <v>13</v>
      </c>
      <c r="G766" s="1" t="s">
        <v>23</v>
      </c>
      <c r="H766" s="1">
        <v>45</v>
      </c>
      <c r="I766" s="2">
        <v>41099</v>
      </c>
      <c r="J766" s="3">
        <v>109883</v>
      </c>
      <c r="K766" s="3">
        <f t="shared" si="33"/>
        <v>331.48604797185658</v>
      </c>
      <c r="L766" s="3">
        <f t="shared" si="34"/>
        <v>1</v>
      </c>
      <c r="M766" s="3"/>
      <c r="N766" s="3">
        <f t="shared" si="35"/>
        <v>47.897204782821348</v>
      </c>
      <c r="O766" s="4">
        <v>7.0000000000000007E-2</v>
      </c>
      <c r="P766" s="1" t="s">
        <v>7</v>
      </c>
      <c r="Q766" s="1" t="s">
        <v>75</v>
      </c>
      <c r="R766" s="2" t="s">
        <v>17</v>
      </c>
    </row>
    <row r="767" spans="1:18" x14ac:dyDescent="0.25">
      <c r="A767" s="5" t="s">
        <v>1541</v>
      </c>
      <c r="B767" s="5" t="s">
        <v>1542</v>
      </c>
      <c r="C767" s="5" t="s">
        <v>171</v>
      </c>
      <c r="D767" s="5" t="s">
        <v>52</v>
      </c>
      <c r="E767" s="5" t="s">
        <v>12</v>
      </c>
      <c r="F767" s="5" t="s">
        <v>5</v>
      </c>
      <c r="G767" s="5" t="s">
        <v>14</v>
      </c>
      <c r="H767" s="5">
        <v>25</v>
      </c>
      <c r="I767" s="6">
        <v>44270</v>
      </c>
      <c r="J767" s="7">
        <v>47974</v>
      </c>
      <c r="K767" s="7">
        <f t="shared" si="33"/>
        <v>219.02967835432713</v>
      </c>
      <c r="L767" s="7">
        <f t="shared" si="34"/>
        <v>1</v>
      </c>
      <c r="M767" s="7"/>
      <c r="N767" s="7">
        <f t="shared" si="35"/>
        <v>36.335848847149286</v>
      </c>
      <c r="O767" s="8">
        <v>0</v>
      </c>
      <c r="P767" s="5" t="s">
        <v>15</v>
      </c>
      <c r="Q767" s="5" t="s">
        <v>16</v>
      </c>
      <c r="R767" s="6" t="s">
        <v>17</v>
      </c>
    </row>
    <row r="768" spans="1:18" x14ac:dyDescent="0.25">
      <c r="A768" s="1" t="s">
        <v>1543</v>
      </c>
      <c r="B768" s="1" t="s">
        <v>1544</v>
      </c>
      <c r="C768" s="1" t="s">
        <v>2</v>
      </c>
      <c r="D768" s="1" t="s">
        <v>3</v>
      </c>
      <c r="E768" s="1" t="s">
        <v>22</v>
      </c>
      <c r="F768" s="1" t="s">
        <v>5</v>
      </c>
      <c r="G768" s="1" t="s">
        <v>23</v>
      </c>
      <c r="H768" s="1">
        <v>43</v>
      </c>
      <c r="I768" s="2">
        <v>42090</v>
      </c>
      <c r="J768" s="3">
        <v>120321</v>
      </c>
      <c r="K768" s="3">
        <f t="shared" si="33"/>
        <v>346.87317567087831</v>
      </c>
      <c r="L768" s="3">
        <f t="shared" si="34"/>
        <v>1</v>
      </c>
      <c r="M768" s="3"/>
      <c r="N768" s="3">
        <f t="shared" si="35"/>
        <v>49.368183110580254</v>
      </c>
      <c r="O768" s="4">
        <v>0.12</v>
      </c>
      <c r="P768" s="1" t="s">
        <v>7</v>
      </c>
      <c r="Q768" s="1" t="s">
        <v>47</v>
      </c>
      <c r="R768" s="2" t="s">
        <v>17</v>
      </c>
    </row>
    <row r="769" spans="1:18" x14ac:dyDescent="0.25">
      <c r="A769" s="5" t="s">
        <v>1545</v>
      </c>
      <c r="B769" s="5" t="s">
        <v>1546</v>
      </c>
      <c r="C769" s="5" t="s">
        <v>106</v>
      </c>
      <c r="D769" s="5" t="s">
        <v>3</v>
      </c>
      <c r="E769" s="5" t="s">
        <v>12</v>
      </c>
      <c r="F769" s="5" t="s">
        <v>5</v>
      </c>
      <c r="G769" s="5" t="s">
        <v>72</v>
      </c>
      <c r="H769" s="5">
        <v>61</v>
      </c>
      <c r="I769" s="6">
        <v>41861</v>
      </c>
      <c r="J769" s="7">
        <v>57446</v>
      </c>
      <c r="K769" s="7">
        <f t="shared" si="33"/>
        <v>239.67895193362307</v>
      </c>
      <c r="L769" s="7">
        <f t="shared" si="34"/>
        <v>1</v>
      </c>
      <c r="M769" s="7"/>
      <c r="N769" s="7">
        <f t="shared" si="35"/>
        <v>38.585126756597937</v>
      </c>
      <c r="O769" s="8">
        <v>0</v>
      </c>
      <c r="P769" s="5" t="s">
        <v>7</v>
      </c>
      <c r="Q769" s="5" t="s">
        <v>31</v>
      </c>
      <c r="R769" s="6" t="s">
        <v>17</v>
      </c>
    </row>
    <row r="770" spans="1:18" x14ac:dyDescent="0.25">
      <c r="A770" s="1" t="s">
        <v>1547</v>
      </c>
      <c r="B770" s="1" t="s">
        <v>1548</v>
      </c>
      <c r="C770" s="1" t="s">
        <v>20</v>
      </c>
      <c r="D770" s="1" t="s">
        <v>46</v>
      </c>
      <c r="E770" s="1" t="s">
        <v>4</v>
      </c>
      <c r="F770" s="1" t="s">
        <v>5</v>
      </c>
      <c r="G770" s="1" t="s">
        <v>23</v>
      </c>
      <c r="H770" s="1">
        <v>42</v>
      </c>
      <c r="I770" s="2">
        <v>39968</v>
      </c>
      <c r="J770" s="3">
        <v>174099</v>
      </c>
      <c r="K770" s="3">
        <f t="shared" ref="K770:K833" si="36">SQRT(J:J)</f>
        <v>417.25172258482047</v>
      </c>
      <c r="L770" s="3">
        <f t="shared" ref="L770:L833" si="37">NORMSDIST(J:J)</f>
        <v>1</v>
      </c>
      <c r="M770" s="3"/>
      <c r="N770" s="3">
        <f t="shared" ref="N770:N833" si="38">POWER(J:J,1/3)</f>
        <v>55.83828772154196</v>
      </c>
      <c r="O770" s="4">
        <v>0.26</v>
      </c>
      <c r="P770" s="1" t="s">
        <v>7</v>
      </c>
      <c r="Q770" s="1" t="s">
        <v>47</v>
      </c>
      <c r="R770" s="2" t="s">
        <v>17</v>
      </c>
    </row>
    <row r="771" spans="1:18" x14ac:dyDescent="0.25">
      <c r="A771" s="5" t="s">
        <v>1549</v>
      </c>
      <c r="B771" s="5" t="s">
        <v>1550</v>
      </c>
      <c r="C771" s="5" t="s">
        <v>2</v>
      </c>
      <c r="D771" s="5" t="s">
        <v>21</v>
      </c>
      <c r="E771" s="5" t="s">
        <v>12</v>
      </c>
      <c r="F771" s="5" t="s">
        <v>13</v>
      </c>
      <c r="G771" s="5" t="s">
        <v>14</v>
      </c>
      <c r="H771" s="5">
        <v>63</v>
      </c>
      <c r="I771" s="6">
        <v>37295</v>
      </c>
      <c r="J771" s="7">
        <v>128703</v>
      </c>
      <c r="K771" s="7">
        <f t="shared" si="36"/>
        <v>358.75200347872624</v>
      </c>
      <c r="L771" s="7">
        <f t="shared" si="37"/>
        <v>1</v>
      </c>
      <c r="M771" s="7"/>
      <c r="N771" s="7">
        <f t="shared" si="38"/>
        <v>50.488936569333745</v>
      </c>
      <c r="O771" s="8">
        <v>0.13</v>
      </c>
      <c r="P771" s="5" t="s">
        <v>7</v>
      </c>
      <c r="Q771" s="5" t="s">
        <v>47</v>
      </c>
      <c r="R771" s="6" t="s">
        <v>17</v>
      </c>
    </row>
    <row r="772" spans="1:18" x14ac:dyDescent="0.25">
      <c r="A772" s="1" t="s">
        <v>1551</v>
      </c>
      <c r="B772" s="1" t="s">
        <v>1552</v>
      </c>
      <c r="C772" s="1" t="s">
        <v>162</v>
      </c>
      <c r="D772" s="1" t="s">
        <v>56</v>
      </c>
      <c r="E772" s="1" t="s">
        <v>36</v>
      </c>
      <c r="F772" s="1" t="s">
        <v>5</v>
      </c>
      <c r="G772" s="1" t="s">
        <v>23</v>
      </c>
      <c r="H772" s="1">
        <v>32</v>
      </c>
      <c r="I772" s="2">
        <v>42317</v>
      </c>
      <c r="J772" s="3">
        <v>65247</v>
      </c>
      <c r="K772" s="3">
        <f t="shared" si="36"/>
        <v>255.43492321920274</v>
      </c>
      <c r="L772" s="3">
        <f t="shared" si="37"/>
        <v>1</v>
      </c>
      <c r="M772" s="3"/>
      <c r="N772" s="3">
        <f t="shared" si="38"/>
        <v>40.25812240436602</v>
      </c>
      <c r="O772" s="4">
        <v>0</v>
      </c>
      <c r="P772" s="1" t="s">
        <v>7</v>
      </c>
      <c r="Q772" s="1" t="s">
        <v>31</v>
      </c>
      <c r="R772" s="2" t="s">
        <v>17</v>
      </c>
    </row>
    <row r="773" spans="1:18" x14ac:dyDescent="0.25">
      <c r="A773" s="5" t="s">
        <v>1553</v>
      </c>
      <c r="B773" s="5" t="s">
        <v>1554</v>
      </c>
      <c r="C773" s="5" t="s">
        <v>96</v>
      </c>
      <c r="D773" s="5" t="s">
        <v>56</v>
      </c>
      <c r="E773" s="5" t="s">
        <v>4</v>
      </c>
      <c r="F773" s="5" t="s">
        <v>13</v>
      </c>
      <c r="G773" s="5" t="s">
        <v>72</v>
      </c>
      <c r="H773" s="5">
        <v>27</v>
      </c>
      <c r="I773" s="6">
        <v>43371</v>
      </c>
      <c r="J773" s="7">
        <v>64247</v>
      </c>
      <c r="K773" s="7">
        <f t="shared" si="36"/>
        <v>253.46991931982777</v>
      </c>
      <c r="L773" s="7">
        <f t="shared" si="37"/>
        <v>1</v>
      </c>
      <c r="M773" s="7"/>
      <c r="N773" s="7">
        <f t="shared" si="38"/>
        <v>40.051392275904526</v>
      </c>
      <c r="O773" s="8">
        <v>0</v>
      </c>
      <c r="P773" s="5" t="s">
        <v>80</v>
      </c>
      <c r="Q773" s="5" t="s">
        <v>86</v>
      </c>
      <c r="R773" s="6" t="s">
        <v>17</v>
      </c>
    </row>
    <row r="774" spans="1:18" x14ac:dyDescent="0.25">
      <c r="A774" s="1" t="s">
        <v>1555</v>
      </c>
      <c r="B774" s="1" t="s">
        <v>1556</v>
      </c>
      <c r="C774" s="1" t="s">
        <v>39</v>
      </c>
      <c r="D774" s="1" t="s">
        <v>52</v>
      </c>
      <c r="E774" s="1" t="s">
        <v>4</v>
      </c>
      <c r="F774" s="1" t="s">
        <v>5</v>
      </c>
      <c r="G774" s="1" t="s">
        <v>23</v>
      </c>
      <c r="H774" s="1">
        <v>33</v>
      </c>
      <c r="I774" s="2">
        <v>41071</v>
      </c>
      <c r="J774" s="3">
        <v>118253</v>
      </c>
      <c r="K774" s="3">
        <f t="shared" si="36"/>
        <v>343.8793393037738</v>
      </c>
      <c r="L774" s="3">
        <f t="shared" si="37"/>
        <v>1</v>
      </c>
      <c r="M774" s="3"/>
      <c r="N774" s="3">
        <f t="shared" si="38"/>
        <v>49.083710857942258</v>
      </c>
      <c r="O774" s="4">
        <v>0.08</v>
      </c>
      <c r="P774" s="1" t="s">
        <v>7</v>
      </c>
      <c r="Q774" s="1" t="s">
        <v>47</v>
      </c>
      <c r="R774" s="2" t="s">
        <v>17</v>
      </c>
    </row>
    <row r="775" spans="1:18" x14ac:dyDescent="0.25">
      <c r="A775" s="5" t="s">
        <v>1557</v>
      </c>
      <c r="B775" s="5" t="s">
        <v>1558</v>
      </c>
      <c r="C775" s="5" t="s">
        <v>168</v>
      </c>
      <c r="D775" s="5" t="s">
        <v>56</v>
      </c>
      <c r="E775" s="5" t="s">
        <v>12</v>
      </c>
      <c r="F775" s="5" t="s">
        <v>5</v>
      </c>
      <c r="G775" s="5" t="s">
        <v>14</v>
      </c>
      <c r="H775" s="5">
        <v>45</v>
      </c>
      <c r="I775" s="6">
        <v>38057</v>
      </c>
      <c r="J775" s="7">
        <v>109422</v>
      </c>
      <c r="K775" s="7">
        <f t="shared" si="36"/>
        <v>330.78996357205278</v>
      </c>
      <c r="L775" s="7">
        <f t="shared" si="37"/>
        <v>1</v>
      </c>
      <c r="M775" s="7"/>
      <c r="N775" s="7">
        <f t="shared" si="38"/>
        <v>47.830128703819938</v>
      </c>
      <c r="O775" s="8">
        <v>0</v>
      </c>
      <c r="P775" s="5" t="s">
        <v>15</v>
      </c>
      <c r="Q775" s="5" t="s">
        <v>16</v>
      </c>
      <c r="R775" s="6" t="s">
        <v>17</v>
      </c>
    </row>
    <row r="776" spans="1:18" x14ac:dyDescent="0.25">
      <c r="A776" s="1" t="s">
        <v>1559</v>
      </c>
      <c r="B776" s="1" t="s">
        <v>1560</v>
      </c>
      <c r="C776" s="1" t="s">
        <v>39</v>
      </c>
      <c r="D776" s="1" t="s">
        <v>52</v>
      </c>
      <c r="E776" s="1" t="s">
        <v>36</v>
      </c>
      <c r="F776" s="1" t="s">
        <v>13</v>
      </c>
      <c r="G776" s="1" t="s">
        <v>14</v>
      </c>
      <c r="H776" s="1">
        <v>41</v>
      </c>
      <c r="I776" s="2">
        <v>43502</v>
      </c>
      <c r="J776" s="3">
        <v>126950</v>
      </c>
      <c r="K776" s="3">
        <f t="shared" si="36"/>
        <v>356.30043502639734</v>
      </c>
      <c r="L776" s="3">
        <f t="shared" si="37"/>
        <v>1</v>
      </c>
      <c r="M776" s="3"/>
      <c r="N776" s="3">
        <f t="shared" si="38"/>
        <v>50.258659596850435</v>
      </c>
      <c r="O776" s="4">
        <v>0.1</v>
      </c>
      <c r="P776" s="1" t="s">
        <v>7</v>
      </c>
      <c r="Q776" s="1" t="s">
        <v>24</v>
      </c>
      <c r="R776" s="2" t="s">
        <v>17</v>
      </c>
    </row>
    <row r="777" spans="1:18" x14ac:dyDescent="0.25">
      <c r="A777" s="5" t="s">
        <v>1561</v>
      </c>
      <c r="B777" s="5" t="s">
        <v>1562</v>
      </c>
      <c r="C777" s="5" t="s">
        <v>118</v>
      </c>
      <c r="D777" s="5" t="s">
        <v>3</v>
      </c>
      <c r="E777" s="5" t="s">
        <v>12</v>
      </c>
      <c r="F777" s="5" t="s">
        <v>5</v>
      </c>
      <c r="G777" s="5" t="s">
        <v>14</v>
      </c>
      <c r="H777" s="5">
        <v>36</v>
      </c>
      <c r="I777" s="6">
        <v>41964</v>
      </c>
      <c r="J777" s="7">
        <v>97500</v>
      </c>
      <c r="K777" s="7">
        <f t="shared" si="36"/>
        <v>312.24989991991993</v>
      </c>
      <c r="L777" s="7">
        <f t="shared" si="37"/>
        <v>1</v>
      </c>
      <c r="M777" s="7"/>
      <c r="N777" s="7">
        <f t="shared" si="38"/>
        <v>46.025820412579428</v>
      </c>
      <c r="O777" s="8">
        <v>0</v>
      </c>
      <c r="P777" s="5" t="s">
        <v>7</v>
      </c>
      <c r="Q777" s="5" t="s">
        <v>43</v>
      </c>
      <c r="R777" s="6" t="s">
        <v>17</v>
      </c>
    </row>
    <row r="778" spans="1:18" x14ac:dyDescent="0.25">
      <c r="A778" s="1" t="s">
        <v>1563</v>
      </c>
      <c r="B778" s="1" t="s">
        <v>1564</v>
      </c>
      <c r="C778" s="1" t="s">
        <v>106</v>
      </c>
      <c r="D778" s="1" t="s">
        <v>3</v>
      </c>
      <c r="E778" s="1" t="s">
        <v>12</v>
      </c>
      <c r="F778" s="1" t="s">
        <v>13</v>
      </c>
      <c r="G778" s="1" t="s">
        <v>14</v>
      </c>
      <c r="H778" s="1">
        <v>25</v>
      </c>
      <c r="I778" s="2">
        <v>44213</v>
      </c>
      <c r="J778" s="3">
        <v>41844</v>
      </c>
      <c r="K778" s="3">
        <f t="shared" si="36"/>
        <v>204.55806021763112</v>
      </c>
      <c r="L778" s="3">
        <f t="shared" si="37"/>
        <v>1</v>
      </c>
      <c r="M778" s="3"/>
      <c r="N778" s="3">
        <f t="shared" si="38"/>
        <v>34.71717653496561</v>
      </c>
      <c r="O778" s="4">
        <v>0</v>
      </c>
      <c r="P778" s="1" t="s">
        <v>15</v>
      </c>
      <c r="Q778" s="1" t="s">
        <v>16</v>
      </c>
      <c r="R778" s="2" t="s">
        <v>17</v>
      </c>
    </row>
    <row r="779" spans="1:18" x14ac:dyDescent="0.25">
      <c r="A779" s="5" t="s">
        <v>1565</v>
      </c>
      <c r="B779" s="5" t="s">
        <v>1566</v>
      </c>
      <c r="C779" s="5" t="s">
        <v>111</v>
      </c>
      <c r="D779" s="5" t="s">
        <v>46</v>
      </c>
      <c r="E779" s="5" t="s">
        <v>4</v>
      </c>
      <c r="F779" s="5" t="s">
        <v>13</v>
      </c>
      <c r="G779" s="5" t="s">
        <v>14</v>
      </c>
      <c r="H779" s="5">
        <v>43</v>
      </c>
      <c r="I779" s="6">
        <v>41680</v>
      </c>
      <c r="J779" s="7">
        <v>58875</v>
      </c>
      <c r="K779" s="7">
        <f t="shared" si="36"/>
        <v>242.64171117101858</v>
      </c>
      <c r="L779" s="7">
        <f t="shared" si="37"/>
        <v>1</v>
      </c>
      <c r="M779" s="7"/>
      <c r="N779" s="7">
        <f t="shared" si="38"/>
        <v>38.902451807407125</v>
      </c>
      <c r="O779" s="8">
        <v>0</v>
      </c>
      <c r="P779" s="5" t="s">
        <v>15</v>
      </c>
      <c r="Q779" s="5" t="s">
        <v>121</v>
      </c>
      <c r="R779" s="6" t="s">
        <v>17</v>
      </c>
    </row>
    <row r="780" spans="1:18" x14ac:dyDescent="0.25">
      <c r="A780" s="1" t="s">
        <v>1567</v>
      </c>
      <c r="B780" s="1" t="s">
        <v>1568</v>
      </c>
      <c r="C780" s="1" t="s">
        <v>34</v>
      </c>
      <c r="D780" s="1" t="s">
        <v>35</v>
      </c>
      <c r="E780" s="1" t="s">
        <v>12</v>
      </c>
      <c r="F780" s="1" t="s">
        <v>5</v>
      </c>
      <c r="G780" s="1" t="s">
        <v>14</v>
      </c>
      <c r="H780" s="1">
        <v>37</v>
      </c>
      <c r="I780" s="2">
        <v>42318</v>
      </c>
      <c r="J780" s="3">
        <v>64204</v>
      </c>
      <c r="K780" s="3">
        <f t="shared" si="36"/>
        <v>253.38508243383231</v>
      </c>
      <c r="L780" s="3">
        <f t="shared" si="37"/>
        <v>1</v>
      </c>
      <c r="M780" s="3"/>
      <c r="N780" s="3">
        <f t="shared" si="38"/>
        <v>40.042454923544646</v>
      </c>
      <c r="O780" s="4">
        <v>0</v>
      </c>
      <c r="P780" s="1" t="s">
        <v>7</v>
      </c>
      <c r="Q780" s="1" t="s">
        <v>75</v>
      </c>
      <c r="R780" s="2">
        <v>44306</v>
      </c>
    </row>
    <row r="781" spans="1:18" x14ac:dyDescent="0.25">
      <c r="A781" s="5" t="s">
        <v>1569</v>
      </c>
      <c r="B781" s="5" t="s">
        <v>1570</v>
      </c>
      <c r="C781" s="5" t="s">
        <v>111</v>
      </c>
      <c r="D781" s="5" t="s">
        <v>35</v>
      </c>
      <c r="E781" s="5" t="s">
        <v>36</v>
      </c>
      <c r="F781" s="5" t="s">
        <v>5</v>
      </c>
      <c r="G781" s="5" t="s">
        <v>14</v>
      </c>
      <c r="H781" s="5">
        <v>42</v>
      </c>
      <c r="I781" s="6">
        <v>40307</v>
      </c>
      <c r="J781" s="7">
        <v>67743</v>
      </c>
      <c r="K781" s="7">
        <f t="shared" si="36"/>
        <v>260.27485472092764</v>
      </c>
      <c r="L781" s="7">
        <f t="shared" si="37"/>
        <v>1</v>
      </c>
      <c r="M781" s="7"/>
      <c r="N781" s="7">
        <f t="shared" si="38"/>
        <v>40.76506525158392</v>
      </c>
      <c r="O781" s="8">
        <v>0</v>
      </c>
      <c r="P781" s="5" t="s">
        <v>15</v>
      </c>
      <c r="Q781" s="5" t="s">
        <v>93</v>
      </c>
      <c r="R781" s="6">
        <v>41998</v>
      </c>
    </row>
    <row r="782" spans="1:18" x14ac:dyDescent="0.25">
      <c r="A782" s="1" t="s">
        <v>1571</v>
      </c>
      <c r="B782" s="1" t="s">
        <v>1216</v>
      </c>
      <c r="C782" s="1" t="s">
        <v>281</v>
      </c>
      <c r="D782" s="1" t="s">
        <v>35</v>
      </c>
      <c r="E782" s="1" t="s">
        <v>22</v>
      </c>
      <c r="F782" s="1" t="s">
        <v>5</v>
      </c>
      <c r="G782" s="1" t="s">
        <v>6</v>
      </c>
      <c r="H782" s="1">
        <v>60</v>
      </c>
      <c r="I782" s="2">
        <v>35641</v>
      </c>
      <c r="J782" s="3">
        <v>71677</v>
      </c>
      <c r="K782" s="3">
        <f t="shared" si="36"/>
        <v>267.72560579817537</v>
      </c>
      <c r="L782" s="3">
        <f t="shared" si="37"/>
        <v>1</v>
      </c>
      <c r="M782" s="3"/>
      <c r="N782" s="3">
        <f t="shared" si="38"/>
        <v>41.539373287292818</v>
      </c>
      <c r="O782" s="4">
        <v>0</v>
      </c>
      <c r="P782" s="1" t="s">
        <v>7</v>
      </c>
      <c r="Q782" s="1" t="s">
        <v>75</v>
      </c>
      <c r="R782" s="2" t="s">
        <v>17</v>
      </c>
    </row>
    <row r="783" spans="1:18" x14ac:dyDescent="0.25">
      <c r="A783" s="5" t="s">
        <v>1572</v>
      </c>
      <c r="B783" s="5" t="s">
        <v>1573</v>
      </c>
      <c r="C783" s="5" t="s">
        <v>106</v>
      </c>
      <c r="D783" s="5" t="s">
        <v>3</v>
      </c>
      <c r="E783" s="5" t="s">
        <v>22</v>
      </c>
      <c r="F783" s="5" t="s">
        <v>13</v>
      </c>
      <c r="G783" s="5" t="s">
        <v>14</v>
      </c>
      <c r="H783" s="5">
        <v>61</v>
      </c>
      <c r="I783" s="6">
        <v>36793</v>
      </c>
      <c r="J783" s="7">
        <v>40063</v>
      </c>
      <c r="K783" s="7">
        <f t="shared" si="36"/>
        <v>200.15743803316428</v>
      </c>
      <c r="L783" s="7">
        <f t="shared" si="37"/>
        <v>1</v>
      </c>
      <c r="M783" s="7"/>
      <c r="N783" s="7">
        <f t="shared" si="38"/>
        <v>34.217464262970935</v>
      </c>
      <c r="O783" s="8">
        <v>0</v>
      </c>
      <c r="P783" s="5" t="s">
        <v>7</v>
      </c>
      <c r="Q783" s="5" t="s">
        <v>43</v>
      </c>
      <c r="R783" s="6" t="s">
        <v>17</v>
      </c>
    </row>
    <row r="784" spans="1:18" x14ac:dyDescent="0.25">
      <c r="A784" s="1" t="s">
        <v>1574</v>
      </c>
      <c r="B784" s="1" t="s">
        <v>1575</v>
      </c>
      <c r="C784" s="1" t="s">
        <v>106</v>
      </c>
      <c r="D784" s="1" t="s">
        <v>3</v>
      </c>
      <c r="E784" s="1" t="s">
        <v>12</v>
      </c>
      <c r="F784" s="1" t="s">
        <v>5</v>
      </c>
      <c r="G784" s="1" t="s">
        <v>23</v>
      </c>
      <c r="H784" s="1">
        <v>55</v>
      </c>
      <c r="I784" s="2">
        <v>38107</v>
      </c>
      <c r="J784" s="3">
        <v>40124</v>
      </c>
      <c r="K784" s="3">
        <f t="shared" si="36"/>
        <v>200.30976012166755</v>
      </c>
      <c r="L784" s="3">
        <f t="shared" si="37"/>
        <v>1</v>
      </c>
      <c r="M784" s="3"/>
      <c r="N784" s="3">
        <f t="shared" si="38"/>
        <v>34.234821981707135</v>
      </c>
      <c r="O784" s="4">
        <v>0</v>
      </c>
      <c r="P784" s="1" t="s">
        <v>7</v>
      </c>
      <c r="Q784" s="1" t="s">
        <v>47</v>
      </c>
      <c r="R784" s="2" t="s">
        <v>17</v>
      </c>
    </row>
    <row r="785" spans="1:18" x14ac:dyDescent="0.25">
      <c r="A785" s="5" t="s">
        <v>1576</v>
      </c>
      <c r="B785" s="5" t="s">
        <v>1577</v>
      </c>
      <c r="C785" s="5" t="s">
        <v>165</v>
      </c>
      <c r="D785" s="5" t="s">
        <v>56</v>
      </c>
      <c r="E785" s="5" t="s">
        <v>12</v>
      </c>
      <c r="F785" s="5" t="s">
        <v>13</v>
      </c>
      <c r="G785" s="5" t="s">
        <v>14</v>
      </c>
      <c r="H785" s="5">
        <v>57</v>
      </c>
      <c r="I785" s="6">
        <v>43157</v>
      </c>
      <c r="J785" s="7">
        <v>103183</v>
      </c>
      <c r="K785" s="7">
        <f t="shared" si="36"/>
        <v>321.22110765016674</v>
      </c>
      <c r="L785" s="7">
        <f t="shared" si="37"/>
        <v>1</v>
      </c>
      <c r="M785" s="7"/>
      <c r="N785" s="7">
        <f t="shared" si="38"/>
        <v>46.903226259117979</v>
      </c>
      <c r="O785" s="8">
        <v>0</v>
      </c>
      <c r="P785" s="5" t="s">
        <v>7</v>
      </c>
      <c r="Q785" s="5" t="s">
        <v>47</v>
      </c>
      <c r="R785" s="6">
        <v>44386</v>
      </c>
    </row>
    <row r="786" spans="1:18" x14ac:dyDescent="0.25">
      <c r="A786" s="1" t="s">
        <v>1578</v>
      </c>
      <c r="B786" s="1" t="s">
        <v>1579</v>
      </c>
      <c r="C786" s="1" t="s">
        <v>286</v>
      </c>
      <c r="D786" s="1" t="s">
        <v>3</v>
      </c>
      <c r="E786" s="1" t="s">
        <v>36</v>
      </c>
      <c r="F786" s="1" t="s">
        <v>13</v>
      </c>
      <c r="G786" s="1" t="s">
        <v>14</v>
      </c>
      <c r="H786" s="1">
        <v>54</v>
      </c>
      <c r="I786" s="2">
        <v>35961</v>
      </c>
      <c r="J786" s="3">
        <v>95239</v>
      </c>
      <c r="K786" s="3">
        <f t="shared" si="36"/>
        <v>308.60816580252703</v>
      </c>
      <c r="L786" s="3">
        <f t="shared" si="37"/>
        <v>1</v>
      </c>
      <c r="M786" s="3"/>
      <c r="N786" s="3">
        <f t="shared" si="38"/>
        <v>45.667258651699278</v>
      </c>
      <c r="O786" s="4">
        <v>0</v>
      </c>
      <c r="P786" s="1" t="s">
        <v>7</v>
      </c>
      <c r="Q786" s="1" t="s">
        <v>31</v>
      </c>
      <c r="R786" s="2" t="s">
        <v>17</v>
      </c>
    </row>
    <row r="787" spans="1:18" x14ac:dyDescent="0.25">
      <c r="A787" s="5" t="s">
        <v>1580</v>
      </c>
      <c r="B787" s="5" t="s">
        <v>1296</v>
      </c>
      <c r="C787" s="5" t="s">
        <v>264</v>
      </c>
      <c r="D787" s="5" t="s">
        <v>56</v>
      </c>
      <c r="E787" s="5" t="s">
        <v>12</v>
      </c>
      <c r="F787" s="5" t="s">
        <v>5</v>
      </c>
      <c r="G787" s="5" t="s">
        <v>14</v>
      </c>
      <c r="H787" s="5">
        <v>29</v>
      </c>
      <c r="I787" s="6">
        <v>43778</v>
      </c>
      <c r="J787" s="7">
        <v>75012</v>
      </c>
      <c r="K787" s="7">
        <f t="shared" si="36"/>
        <v>273.88318677859729</v>
      </c>
      <c r="L787" s="7">
        <f t="shared" si="37"/>
        <v>1</v>
      </c>
      <c r="M787" s="7"/>
      <c r="N787" s="7">
        <f t="shared" si="38"/>
        <v>42.173882298917384</v>
      </c>
      <c r="O787" s="8">
        <v>0</v>
      </c>
      <c r="P787" s="5" t="s">
        <v>7</v>
      </c>
      <c r="Q787" s="5" t="s">
        <v>24</v>
      </c>
      <c r="R787" s="6" t="s">
        <v>17</v>
      </c>
    </row>
    <row r="788" spans="1:18" x14ac:dyDescent="0.25">
      <c r="A788" s="1" t="s">
        <v>1581</v>
      </c>
      <c r="B788" s="1" t="s">
        <v>1582</v>
      </c>
      <c r="C788" s="1" t="s">
        <v>235</v>
      </c>
      <c r="D788" s="1" t="s">
        <v>3</v>
      </c>
      <c r="E788" s="1" t="s">
        <v>12</v>
      </c>
      <c r="F788" s="1" t="s">
        <v>5</v>
      </c>
      <c r="G788" s="1" t="s">
        <v>14</v>
      </c>
      <c r="H788" s="1">
        <v>33</v>
      </c>
      <c r="I788" s="2">
        <v>41819</v>
      </c>
      <c r="J788" s="3">
        <v>96366</v>
      </c>
      <c r="K788" s="3">
        <f t="shared" si="36"/>
        <v>310.42873578327118</v>
      </c>
      <c r="L788" s="3">
        <f t="shared" si="37"/>
        <v>1</v>
      </c>
      <c r="M788" s="3"/>
      <c r="N788" s="3">
        <f t="shared" si="38"/>
        <v>45.846685549693198</v>
      </c>
      <c r="O788" s="4">
        <v>0</v>
      </c>
      <c r="P788" s="1" t="s">
        <v>15</v>
      </c>
      <c r="Q788" s="1" t="s">
        <v>121</v>
      </c>
      <c r="R788" s="2" t="s">
        <v>17</v>
      </c>
    </row>
    <row r="789" spans="1:18" x14ac:dyDescent="0.25">
      <c r="A789" s="5" t="s">
        <v>1583</v>
      </c>
      <c r="B789" s="5" t="s">
        <v>1584</v>
      </c>
      <c r="C789" s="5" t="s">
        <v>42</v>
      </c>
      <c r="D789" s="5" t="s">
        <v>67</v>
      </c>
      <c r="E789" s="5" t="s">
        <v>36</v>
      </c>
      <c r="F789" s="5" t="s">
        <v>5</v>
      </c>
      <c r="G789" s="5" t="s">
        <v>14</v>
      </c>
      <c r="H789" s="5">
        <v>39</v>
      </c>
      <c r="I789" s="6">
        <v>41849</v>
      </c>
      <c r="J789" s="7">
        <v>40897</v>
      </c>
      <c r="K789" s="7">
        <f t="shared" si="36"/>
        <v>202.23006700290637</v>
      </c>
      <c r="L789" s="7">
        <f t="shared" si="37"/>
        <v>1</v>
      </c>
      <c r="M789" s="7"/>
      <c r="N789" s="7">
        <f t="shared" si="38"/>
        <v>34.453272874779024</v>
      </c>
      <c r="O789" s="8">
        <v>0</v>
      </c>
      <c r="P789" s="5" t="s">
        <v>7</v>
      </c>
      <c r="Q789" s="5" t="s">
        <v>8</v>
      </c>
      <c r="R789" s="6" t="s">
        <v>17</v>
      </c>
    </row>
    <row r="790" spans="1:18" x14ac:dyDescent="0.25">
      <c r="A790" s="1" t="s">
        <v>1585</v>
      </c>
      <c r="B790" s="1" t="s">
        <v>1586</v>
      </c>
      <c r="C790" s="1" t="s">
        <v>39</v>
      </c>
      <c r="D790" s="1" t="s">
        <v>21</v>
      </c>
      <c r="E790" s="1" t="s">
        <v>4</v>
      </c>
      <c r="F790" s="1" t="s">
        <v>5</v>
      </c>
      <c r="G790" s="1" t="s">
        <v>14</v>
      </c>
      <c r="H790" s="1">
        <v>37</v>
      </c>
      <c r="I790" s="2">
        <v>42605</v>
      </c>
      <c r="J790" s="3">
        <v>124928</v>
      </c>
      <c r="K790" s="3">
        <f t="shared" si="36"/>
        <v>353.45155254999236</v>
      </c>
      <c r="L790" s="3">
        <f t="shared" si="37"/>
        <v>1</v>
      </c>
      <c r="M790" s="3"/>
      <c r="N790" s="3">
        <f t="shared" si="38"/>
        <v>49.990398156209935</v>
      </c>
      <c r="O790" s="4">
        <v>0.06</v>
      </c>
      <c r="P790" s="1" t="s">
        <v>15</v>
      </c>
      <c r="Q790" s="1" t="s">
        <v>16</v>
      </c>
      <c r="R790" s="2" t="s">
        <v>17</v>
      </c>
    </row>
    <row r="791" spans="1:18" x14ac:dyDescent="0.25">
      <c r="A791" s="5" t="s">
        <v>1587</v>
      </c>
      <c r="B791" s="5" t="s">
        <v>1588</v>
      </c>
      <c r="C791" s="5" t="s">
        <v>39</v>
      </c>
      <c r="D791" s="5" t="s">
        <v>21</v>
      </c>
      <c r="E791" s="5" t="s">
        <v>22</v>
      </c>
      <c r="F791" s="5" t="s">
        <v>5</v>
      </c>
      <c r="G791" s="5" t="s">
        <v>72</v>
      </c>
      <c r="H791" s="5">
        <v>51</v>
      </c>
      <c r="I791" s="6">
        <v>41439</v>
      </c>
      <c r="J791" s="7">
        <v>108221</v>
      </c>
      <c r="K791" s="7">
        <f t="shared" si="36"/>
        <v>328.96960345904301</v>
      </c>
      <c r="L791" s="7">
        <f t="shared" si="37"/>
        <v>1</v>
      </c>
      <c r="M791" s="7"/>
      <c r="N791" s="7">
        <f t="shared" si="38"/>
        <v>47.654492356568014</v>
      </c>
      <c r="O791" s="8">
        <v>0.05</v>
      </c>
      <c r="P791" s="5" t="s">
        <v>80</v>
      </c>
      <c r="Q791" s="5" t="s">
        <v>81</v>
      </c>
      <c r="R791" s="6" t="s">
        <v>17</v>
      </c>
    </row>
    <row r="792" spans="1:18" x14ac:dyDescent="0.25">
      <c r="A792" s="1" t="s">
        <v>489</v>
      </c>
      <c r="B792" s="1" t="s">
        <v>1589</v>
      </c>
      <c r="C792" s="1" t="s">
        <v>130</v>
      </c>
      <c r="D792" s="1" t="s">
        <v>52</v>
      </c>
      <c r="E792" s="1" t="s">
        <v>36</v>
      </c>
      <c r="F792" s="1" t="s">
        <v>13</v>
      </c>
      <c r="G792" s="1" t="s">
        <v>23</v>
      </c>
      <c r="H792" s="1">
        <v>46</v>
      </c>
      <c r="I792" s="2">
        <v>39133</v>
      </c>
      <c r="J792" s="3">
        <v>75579</v>
      </c>
      <c r="K792" s="3">
        <f t="shared" si="36"/>
        <v>274.91635091423717</v>
      </c>
      <c r="L792" s="3">
        <f t="shared" si="37"/>
        <v>1</v>
      </c>
      <c r="M792" s="3"/>
      <c r="N792" s="3">
        <f t="shared" si="38"/>
        <v>42.279876863855769</v>
      </c>
      <c r="O792" s="4">
        <v>0</v>
      </c>
      <c r="P792" s="1" t="s">
        <v>7</v>
      </c>
      <c r="Q792" s="1" t="s">
        <v>8</v>
      </c>
      <c r="R792" s="2" t="s">
        <v>17</v>
      </c>
    </row>
    <row r="793" spans="1:18" x14ac:dyDescent="0.25">
      <c r="A793" s="5" t="s">
        <v>1590</v>
      </c>
      <c r="B793" s="5" t="s">
        <v>1591</v>
      </c>
      <c r="C793" s="5" t="s">
        <v>2</v>
      </c>
      <c r="D793" s="5" t="s">
        <v>52</v>
      </c>
      <c r="E793" s="5" t="s">
        <v>12</v>
      </c>
      <c r="F793" s="5" t="s">
        <v>13</v>
      </c>
      <c r="G793" s="5" t="s">
        <v>72</v>
      </c>
      <c r="H793" s="5">
        <v>41</v>
      </c>
      <c r="I793" s="6">
        <v>42365</v>
      </c>
      <c r="J793" s="7">
        <v>129903</v>
      </c>
      <c r="K793" s="7">
        <f t="shared" si="36"/>
        <v>360.42058764726522</v>
      </c>
      <c r="L793" s="7">
        <f t="shared" si="37"/>
        <v>1</v>
      </c>
      <c r="M793" s="7"/>
      <c r="N793" s="7">
        <f t="shared" si="38"/>
        <v>50.645367509543703</v>
      </c>
      <c r="O793" s="8">
        <v>0.13</v>
      </c>
      <c r="P793" s="5" t="s">
        <v>80</v>
      </c>
      <c r="Q793" s="5" t="s">
        <v>205</v>
      </c>
      <c r="R793" s="6" t="s">
        <v>17</v>
      </c>
    </row>
    <row r="794" spans="1:18" x14ac:dyDescent="0.25">
      <c r="A794" s="1" t="s">
        <v>1592</v>
      </c>
      <c r="B794" s="1" t="s">
        <v>1593</v>
      </c>
      <c r="C794" s="1" t="s">
        <v>20</v>
      </c>
      <c r="D794" s="1" t="s">
        <v>21</v>
      </c>
      <c r="E794" s="1" t="s">
        <v>4</v>
      </c>
      <c r="F794" s="1" t="s">
        <v>5</v>
      </c>
      <c r="G794" s="1" t="s">
        <v>14</v>
      </c>
      <c r="H794" s="1">
        <v>25</v>
      </c>
      <c r="I794" s="2">
        <v>44303</v>
      </c>
      <c r="J794" s="3">
        <v>186870</v>
      </c>
      <c r="K794" s="3">
        <f t="shared" si="36"/>
        <v>432.28462845676114</v>
      </c>
      <c r="L794" s="3">
        <f t="shared" si="37"/>
        <v>1</v>
      </c>
      <c r="M794" s="3"/>
      <c r="N794" s="3">
        <f t="shared" si="38"/>
        <v>57.171536199285271</v>
      </c>
      <c r="O794" s="4">
        <v>0.2</v>
      </c>
      <c r="P794" s="1" t="s">
        <v>15</v>
      </c>
      <c r="Q794" s="1" t="s">
        <v>61</v>
      </c>
      <c r="R794" s="2" t="s">
        <v>17</v>
      </c>
    </row>
    <row r="795" spans="1:18" x14ac:dyDescent="0.25">
      <c r="A795" s="5" t="s">
        <v>1594</v>
      </c>
      <c r="B795" s="5" t="s">
        <v>1595</v>
      </c>
      <c r="C795" s="5" t="s">
        <v>111</v>
      </c>
      <c r="D795" s="5" t="s">
        <v>35</v>
      </c>
      <c r="E795" s="5" t="s">
        <v>4</v>
      </c>
      <c r="F795" s="5" t="s">
        <v>13</v>
      </c>
      <c r="G795" s="5" t="s">
        <v>23</v>
      </c>
      <c r="H795" s="5">
        <v>37</v>
      </c>
      <c r="I795" s="6">
        <v>40291</v>
      </c>
      <c r="J795" s="7">
        <v>57531</v>
      </c>
      <c r="K795" s="7">
        <f t="shared" si="36"/>
        <v>239.85620692406525</v>
      </c>
      <c r="L795" s="7">
        <f t="shared" si="37"/>
        <v>1</v>
      </c>
      <c r="M795" s="7"/>
      <c r="N795" s="7">
        <f t="shared" si="38"/>
        <v>38.604148211424416</v>
      </c>
      <c r="O795" s="8">
        <v>0</v>
      </c>
      <c r="P795" s="5" t="s">
        <v>7</v>
      </c>
      <c r="Q795" s="5" t="s">
        <v>24</v>
      </c>
      <c r="R795" s="6" t="s">
        <v>17</v>
      </c>
    </row>
    <row r="796" spans="1:18" x14ac:dyDescent="0.25">
      <c r="A796" s="1" t="s">
        <v>1596</v>
      </c>
      <c r="B796" s="1" t="s">
        <v>1597</v>
      </c>
      <c r="C796" s="1" t="s">
        <v>42</v>
      </c>
      <c r="D796" s="1" t="s">
        <v>21</v>
      </c>
      <c r="E796" s="1" t="s">
        <v>4</v>
      </c>
      <c r="F796" s="1" t="s">
        <v>13</v>
      </c>
      <c r="G796" s="1" t="s">
        <v>14</v>
      </c>
      <c r="H796" s="1">
        <v>46</v>
      </c>
      <c r="I796" s="2">
        <v>40657</v>
      </c>
      <c r="J796" s="3">
        <v>55894</v>
      </c>
      <c r="K796" s="3">
        <f t="shared" si="36"/>
        <v>236.41911936220387</v>
      </c>
      <c r="L796" s="3">
        <f t="shared" si="37"/>
        <v>1</v>
      </c>
      <c r="M796" s="3"/>
      <c r="N796" s="3">
        <f t="shared" si="38"/>
        <v>38.234469038930868</v>
      </c>
      <c r="O796" s="4">
        <v>0</v>
      </c>
      <c r="P796" s="1" t="s">
        <v>7</v>
      </c>
      <c r="Q796" s="1" t="s">
        <v>8</v>
      </c>
      <c r="R796" s="2" t="s">
        <v>17</v>
      </c>
    </row>
    <row r="797" spans="1:18" x14ac:dyDescent="0.25">
      <c r="A797" s="5" t="s">
        <v>1598</v>
      </c>
      <c r="B797" s="5" t="s">
        <v>1599</v>
      </c>
      <c r="C797" s="5" t="s">
        <v>162</v>
      </c>
      <c r="D797" s="5" t="s">
        <v>56</v>
      </c>
      <c r="E797" s="5" t="s">
        <v>12</v>
      </c>
      <c r="F797" s="5" t="s">
        <v>5</v>
      </c>
      <c r="G797" s="5" t="s">
        <v>14</v>
      </c>
      <c r="H797" s="5">
        <v>42</v>
      </c>
      <c r="I797" s="6">
        <v>41026</v>
      </c>
      <c r="J797" s="7">
        <v>72903</v>
      </c>
      <c r="K797" s="7">
        <f t="shared" si="36"/>
        <v>270.00555549840084</v>
      </c>
      <c r="L797" s="7">
        <f t="shared" si="37"/>
        <v>1</v>
      </c>
      <c r="M797" s="7"/>
      <c r="N797" s="7">
        <f t="shared" si="38"/>
        <v>41.774872530313068</v>
      </c>
      <c r="O797" s="8">
        <v>0</v>
      </c>
      <c r="P797" s="5" t="s">
        <v>7</v>
      </c>
      <c r="Q797" s="5" t="s">
        <v>31</v>
      </c>
      <c r="R797" s="6" t="s">
        <v>17</v>
      </c>
    </row>
    <row r="798" spans="1:18" x14ac:dyDescent="0.25">
      <c r="A798" s="1" t="s">
        <v>458</v>
      </c>
      <c r="B798" s="1" t="s">
        <v>1600</v>
      </c>
      <c r="C798" s="1" t="s">
        <v>42</v>
      </c>
      <c r="D798" s="1" t="s">
        <v>21</v>
      </c>
      <c r="E798" s="1" t="s">
        <v>36</v>
      </c>
      <c r="F798" s="1" t="s">
        <v>13</v>
      </c>
      <c r="G798" s="1" t="s">
        <v>14</v>
      </c>
      <c r="H798" s="1">
        <v>37</v>
      </c>
      <c r="I798" s="2">
        <v>42317</v>
      </c>
      <c r="J798" s="3">
        <v>45369</v>
      </c>
      <c r="K798" s="3">
        <f t="shared" si="36"/>
        <v>213</v>
      </c>
      <c r="L798" s="3">
        <f t="shared" si="37"/>
        <v>1</v>
      </c>
      <c r="M798" s="3"/>
      <c r="N798" s="3">
        <f t="shared" si="38"/>
        <v>35.665890259784959</v>
      </c>
      <c r="O798" s="4">
        <v>0</v>
      </c>
      <c r="P798" s="1" t="s">
        <v>15</v>
      </c>
      <c r="Q798" s="1" t="s">
        <v>93</v>
      </c>
      <c r="R798" s="2" t="s">
        <v>17</v>
      </c>
    </row>
    <row r="799" spans="1:18" x14ac:dyDescent="0.25">
      <c r="A799" s="5" t="s">
        <v>1601</v>
      </c>
      <c r="B799" s="5" t="s">
        <v>1602</v>
      </c>
      <c r="C799" s="5" t="s">
        <v>39</v>
      </c>
      <c r="D799" s="5" t="s">
        <v>21</v>
      </c>
      <c r="E799" s="5" t="s">
        <v>22</v>
      </c>
      <c r="F799" s="5" t="s">
        <v>13</v>
      </c>
      <c r="G799" s="5" t="s">
        <v>23</v>
      </c>
      <c r="H799" s="5">
        <v>60</v>
      </c>
      <c r="I799" s="6">
        <v>40344</v>
      </c>
      <c r="J799" s="7">
        <v>106578</v>
      </c>
      <c r="K799" s="7">
        <f t="shared" si="36"/>
        <v>326.4628615937807</v>
      </c>
      <c r="L799" s="7">
        <f t="shared" si="37"/>
        <v>1</v>
      </c>
      <c r="M799" s="7"/>
      <c r="N799" s="7">
        <f t="shared" si="38"/>
        <v>47.412099672395485</v>
      </c>
      <c r="O799" s="8">
        <v>0.09</v>
      </c>
      <c r="P799" s="5" t="s">
        <v>7</v>
      </c>
      <c r="Q799" s="5" t="s">
        <v>43</v>
      </c>
      <c r="R799" s="6" t="s">
        <v>17</v>
      </c>
    </row>
    <row r="800" spans="1:18" x14ac:dyDescent="0.25">
      <c r="A800" s="1" t="s">
        <v>1603</v>
      </c>
      <c r="B800" s="1" t="s">
        <v>1604</v>
      </c>
      <c r="C800" s="1" t="s">
        <v>130</v>
      </c>
      <c r="D800" s="1" t="s">
        <v>52</v>
      </c>
      <c r="E800" s="1" t="s">
        <v>4</v>
      </c>
      <c r="F800" s="1" t="s">
        <v>5</v>
      </c>
      <c r="G800" s="1" t="s">
        <v>72</v>
      </c>
      <c r="H800" s="1">
        <v>52</v>
      </c>
      <c r="I800" s="2">
        <v>36416</v>
      </c>
      <c r="J800" s="3">
        <v>92994</v>
      </c>
      <c r="K800" s="3">
        <f t="shared" si="36"/>
        <v>304.94917609332873</v>
      </c>
      <c r="L800" s="3">
        <f t="shared" si="37"/>
        <v>1</v>
      </c>
      <c r="M800" s="3"/>
      <c r="N800" s="3">
        <f t="shared" si="38"/>
        <v>45.305574605494499</v>
      </c>
      <c r="O800" s="4">
        <v>0</v>
      </c>
      <c r="P800" s="1" t="s">
        <v>7</v>
      </c>
      <c r="Q800" s="1" t="s">
        <v>24</v>
      </c>
      <c r="R800" s="2" t="s">
        <v>17</v>
      </c>
    </row>
    <row r="801" spans="1:18" x14ac:dyDescent="0.25">
      <c r="A801" s="5" t="s">
        <v>1605</v>
      </c>
      <c r="B801" s="5" t="s">
        <v>1606</v>
      </c>
      <c r="C801" s="5" t="s">
        <v>30</v>
      </c>
      <c r="D801" s="5" t="s">
        <v>35</v>
      </c>
      <c r="E801" s="5" t="s">
        <v>22</v>
      </c>
      <c r="F801" s="5" t="s">
        <v>13</v>
      </c>
      <c r="G801" s="5" t="s">
        <v>14</v>
      </c>
      <c r="H801" s="5">
        <v>59</v>
      </c>
      <c r="I801" s="6">
        <v>35502</v>
      </c>
      <c r="J801" s="7">
        <v>83685</v>
      </c>
      <c r="K801" s="7">
        <f t="shared" si="36"/>
        <v>289.28359787585606</v>
      </c>
      <c r="L801" s="7">
        <f t="shared" si="37"/>
        <v>1</v>
      </c>
      <c r="M801" s="7"/>
      <c r="N801" s="7">
        <f t="shared" si="38"/>
        <v>43.74037883672387</v>
      </c>
      <c r="O801" s="8">
        <v>0</v>
      </c>
      <c r="P801" s="5" t="s">
        <v>15</v>
      </c>
      <c r="Q801" s="5" t="s">
        <v>93</v>
      </c>
      <c r="R801" s="6" t="s">
        <v>17</v>
      </c>
    </row>
    <row r="802" spans="1:18" x14ac:dyDescent="0.25">
      <c r="A802" s="1" t="s">
        <v>289</v>
      </c>
      <c r="B802" s="1" t="s">
        <v>1607</v>
      </c>
      <c r="C802" s="1" t="s">
        <v>194</v>
      </c>
      <c r="D802" s="1" t="s">
        <v>3</v>
      </c>
      <c r="E802" s="1" t="s">
        <v>4</v>
      </c>
      <c r="F802" s="1" t="s">
        <v>13</v>
      </c>
      <c r="G802" s="1" t="s">
        <v>23</v>
      </c>
      <c r="H802" s="1">
        <v>48</v>
      </c>
      <c r="I802" s="2">
        <v>40435</v>
      </c>
      <c r="J802" s="3">
        <v>99335</v>
      </c>
      <c r="K802" s="3">
        <f t="shared" si="36"/>
        <v>315.17455481050496</v>
      </c>
      <c r="L802" s="3">
        <f t="shared" si="37"/>
        <v>1</v>
      </c>
      <c r="M802" s="3"/>
      <c r="N802" s="3">
        <f t="shared" si="38"/>
        <v>46.312770867680356</v>
      </c>
      <c r="O802" s="4">
        <v>0</v>
      </c>
      <c r="P802" s="1" t="s">
        <v>7</v>
      </c>
      <c r="Q802" s="1" t="s">
        <v>31</v>
      </c>
      <c r="R802" s="2" t="s">
        <v>17</v>
      </c>
    </row>
    <row r="803" spans="1:18" x14ac:dyDescent="0.25">
      <c r="A803" s="5" t="s">
        <v>1608</v>
      </c>
      <c r="B803" s="5" t="s">
        <v>1609</v>
      </c>
      <c r="C803" s="5" t="s">
        <v>2</v>
      </c>
      <c r="D803" s="5" t="s">
        <v>52</v>
      </c>
      <c r="E803" s="5" t="s">
        <v>12</v>
      </c>
      <c r="F803" s="5" t="s">
        <v>13</v>
      </c>
      <c r="G803" s="5" t="s">
        <v>23</v>
      </c>
      <c r="H803" s="5">
        <v>42</v>
      </c>
      <c r="I803" s="6">
        <v>41382</v>
      </c>
      <c r="J803" s="7">
        <v>131179</v>
      </c>
      <c r="K803" s="7">
        <f t="shared" si="36"/>
        <v>362.18641608983626</v>
      </c>
      <c r="L803" s="7">
        <f t="shared" si="37"/>
        <v>1</v>
      </c>
      <c r="M803" s="7"/>
      <c r="N803" s="7">
        <f t="shared" si="38"/>
        <v>50.810652487383862</v>
      </c>
      <c r="O803" s="8">
        <v>0.15</v>
      </c>
      <c r="P803" s="5" t="s">
        <v>7</v>
      </c>
      <c r="Q803" s="5" t="s">
        <v>75</v>
      </c>
      <c r="R803" s="6" t="s">
        <v>17</v>
      </c>
    </row>
    <row r="804" spans="1:18" x14ac:dyDescent="0.25">
      <c r="A804" s="1" t="s">
        <v>1610</v>
      </c>
      <c r="B804" s="1" t="s">
        <v>1611</v>
      </c>
      <c r="C804" s="1" t="s">
        <v>27</v>
      </c>
      <c r="D804" s="1" t="s">
        <v>3</v>
      </c>
      <c r="E804" s="1" t="s">
        <v>22</v>
      </c>
      <c r="F804" s="1" t="s">
        <v>13</v>
      </c>
      <c r="G804" s="1" t="s">
        <v>14</v>
      </c>
      <c r="H804" s="1">
        <v>35</v>
      </c>
      <c r="I804" s="2">
        <v>42493</v>
      </c>
      <c r="J804" s="3">
        <v>73899</v>
      </c>
      <c r="K804" s="3">
        <f t="shared" si="36"/>
        <v>271.84370509540958</v>
      </c>
      <c r="L804" s="3">
        <f t="shared" si="37"/>
        <v>1</v>
      </c>
      <c r="M804" s="3"/>
      <c r="N804" s="3">
        <f t="shared" si="38"/>
        <v>41.964255301881423</v>
      </c>
      <c r="O804" s="4">
        <v>0.05</v>
      </c>
      <c r="P804" s="1" t="s">
        <v>15</v>
      </c>
      <c r="Q804" s="1" t="s">
        <v>121</v>
      </c>
      <c r="R804" s="2" t="s">
        <v>17</v>
      </c>
    </row>
    <row r="805" spans="1:18" x14ac:dyDescent="0.25">
      <c r="A805" s="5" t="s">
        <v>1612</v>
      </c>
      <c r="B805" s="5" t="s">
        <v>1613</v>
      </c>
      <c r="C805" s="5" t="s">
        <v>66</v>
      </c>
      <c r="D805" s="5" t="s">
        <v>46</v>
      </c>
      <c r="E805" s="5" t="s">
        <v>12</v>
      </c>
      <c r="F805" s="5" t="s">
        <v>13</v>
      </c>
      <c r="G805" s="5" t="s">
        <v>14</v>
      </c>
      <c r="H805" s="5">
        <v>64</v>
      </c>
      <c r="I805" s="6">
        <v>41362</v>
      </c>
      <c r="J805" s="7">
        <v>252325</v>
      </c>
      <c r="K805" s="7">
        <f t="shared" si="36"/>
        <v>502.31961936599691</v>
      </c>
      <c r="L805" s="7">
        <f t="shared" si="37"/>
        <v>1</v>
      </c>
      <c r="M805" s="7"/>
      <c r="N805" s="7">
        <f t="shared" si="38"/>
        <v>63.19073797401046</v>
      </c>
      <c r="O805" s="8">
        <v>0.4</v>
      </c>
      <c r="P805" s="5" t="s">
        <v>7</v>
      </c>
      <c r="Q805" s="5" t="s">
        <v>75</v>
      </c>
      <c r="R805" s="6" t="s">
        <v>17</v>
      </c>
    </row>
    <row r="806" spans="1:18" x14ac:dyDescent="0.25">
      <c r="A806" s="1" t="s">
        <v>1614</v>
      </c>
      <c r="B806" s="1" t="s">
        <v>1615</v>
      </c>
      <c r="C806" s="1" t="s">
        <v>111</v>
      </c>
      <c r="D806" s="1" t="s">
        <v>21</v>
      </c>
      <c r="E806" s="1" t="s">
        <v>4</v>
      </c>
      <c r="F806" s="1" t="s">
        <v>5</v>
      </c>
      <c r="G806" s="1" t="s">
        <v>23</v>
      </c>
      <c r="H806" s="1">
        <v>30</v>
      </c>
      <c r="I806" s="2">
        <v>42068</v>
      </c>
      <c r="J806" s="3">
        <v>52697</v>
      </c>
      <c r="K806" s="3">
        <f t="shared" si="36"/>
        <v>229.55827146935917</v>
      </c>
      <c r="L806" s="3">
        <f t="shared" si="37"/>
        <v>1</v>
      </c>
      <c r="M806" s="3"/>
      <c r="N806" s="3">
        <f t="shared" si="38"/>
        <v>37.49113864694359</v>
      </c>
      <c r="O806" s="4">
        <v>0</v>
      </c>
      <c r="P806" s="1" t="s">
        <v>7</v>
      </c>
      <c r="Q806" s="1" t="s">
        <v>8</v>
      </c>
      <c r="R806" s="2" t="s">
        <v>17</v>
      </c>
    </row>
    <row r="807" spans="1:18" x14ac:dyDescent="0.25">
      <c r="A807" s="5" t="s">
        <v>1536</v>
      </c>
      <c r="B807" s="5" t="s">
        <v>1616</v>
      </c>
      <c r="C807" s="5" t="s">
        <v>168</v>
      </c>
      <c r="D807" s="5" t="s">
        <v>56</v>
      </c>
      <c r="E807" s="5" t="s">
        <v>22</v>
      </c>
      <c r="F807" s="5" t="s">
        <v>5</v>
      </c>
      <c r="G807" s="5" t="s">
        <v>72</v>
      </c>
      <c r="H807" s="5">
        <v>29</v>
      </c>
      <c r="I807" s="6">
        <v>44099</v>
      </c>
      <c r="J807" s="7">
        <v>123588</v>
      </c>
      <c r="K807" s="7">
        <f t="shared" si="36"/>
        <v>351.55084980696603</v>
      </c>
      <c r="L807" s="7">
        <f t="shared" si="37"/>
        <v>1</v>
      </c>
      <c r="M807" s="7"/>
      <c r="N807" s="7">
        <f t="shared" si="38"/>
        <v>49.811019964138218</v>
      </c>
      <c r="O807" s="8">
        <v>0</v>
      </c>
      <c r="P807" s="5" t="s">
        <v>80</v>
      </c>
      <c r="Q807" s="5" t="s">
        <v>205</v>
      </c>
      <c r="R807" s="6" t="s">
        <v>17</v>
      </c>
    </row>
    <row r="808" spans="1:18" x14ac:dyDescent="0.25">
      <c r="A808" s="1" t="s">
        <v>1617</v>
      </c>
      <c r="B808" s="1" t="s">
        <v>1618</v>
      </c>
      <c r="C808" s="1" t="s">
        <v>66</v>
      </c>
      <c r="D808" s="1" t="s">
        <v>46</v>
      </c>
      <c r="E808" s="1" t="s">
        <v>36</v>
      </c>
      <c r="F808" s="1" t="s">
        <v>5</v>
      </c>
      <c r="G808" s="1" t="s">
        <v>14</v>
      </c>
      <c r="H808" s="1">
        <v>47</v>
      </c>
      <c r="I808" s="2">
        <v>44556</v>
      </c>
      <c r="J808" s="3">
        <v>243568</v>
      </c>
      <c r="K808" s="3">
        <f t="shared" si="36"/>
        <v>493.52608846949522</v>
      </c>
      <c r="L808" s="3">
        <f t="shared" si="37"/>
        <v>1</v>
      </c>
      <c r="M808" s="3"/>
      <c r="N808" s="3">
        <f t="shared" si="38"/>
        <v>62.451097747093968</v>
      </c>
      <c r="O808" s="4">
        <v>0.33</v>
      </c>
      <c r="P808" s="1" t="s">
        <v>7</v>
      </c>
      <c r="Q808" s="1" t="s">
        <v>47</v>
      </c>
      <c r="R808" s="2" t="s">
        <v>17</v>
      </c>
    </row>
    <row r="809" spans="1:18" x14ac:dyDescent="0.25">
      <c r="A809" s="5" t="s">
        <v>1211</v>
      </c>
      <c r="B809" s="5" t="s">
        <v>1619</v>
      </c>
      <c r="C809" s="5" t="s">
        <v>20</v>
      </c>
      <c r="D809" s="5" t="s">
        <v>35</v>
      </c>
      <c r="E809" s="5" t="s">
        <v>4</v>
      </c>
      <c r="F809" s="5" t="s">
        <v>13</v>
      </c>
      <c r="G809" s="5" t="s">
        <v>14</v>
      </c>
      <c r="H809" s="5">
        <v>49</v>
      </c>
      <c r="I809" s="6">
        <v>37092</v>
      </c>
      <c r="J809" s="7">
        <v>199176</v>
      </c>
      <c r="K809" s="7">
        <f t="shared" si="36"/>
        <v>446.29138463564362</v>
      </c>
      <c r="L809" s="7">
        <f t="shared" si="37"/>
        <v>1</v>
      </c>
      <c r="M809" s="7"/>
      <c r="N809" s="7">
        <f t="shared" si="38"/>
        <v>58.399931194014101</v>
      </c>
      <c r="O809" s="8">
        <v>0.24</v>
      </c>
      <c r="P809" s="5" t="s">
        <v>7</v>
      </c>
      <c r="Q809" s="5" t="s">
        <v>31</v>
      </c>
      <c r="R809" s="6" t="s">
        <v>17</v>
      </c>
    </row>
    <row r="810" spans="1:18" x14ac:dyDescent="0.25">
      <c r="A810" s="1" t="s">
        <v>143</v>
      </c>
      <c r="B810" s="1" t="s">
        <v>1620</v>
      </c>
      <c r="C810" s="1" t="s">
        <v>11</v>
      </c>
      <c r="D810" s="1" t="s">
        <v>3</v>
      </c>
      <c r="E810" s="1" t="s">
        <v>22</v>
      </c>
      <c r="F810" s="1" t="s">
        <v>5</v>
      </c>
      <c r="G810" s="1" t="s">
        <v>14</v>
      </c>
      <c r="H810" s="1">
        <v>56</v>
      </c>
      <c r="I810" s="2">
        <v>35238</v>
      </c>
      <c r="J810" s="3">
        <v>82806</v>
      </c>
      <c r="K810" s="3">
        <f t="shared" si="36"/>
        <v>287.76031693060111</v>
      </c>
      <c r="L810" s="3">
        <f t="shared" si="37"/>
        <v>1</v>
      </c>
      <c r="M810" s="3"/>
      <c r="N810" s="3">
        <f t="shared" si="38"/>
        <v>43.586694590508394</v>
      </c>
      <c r="O810" s="4">
        <v>0</v>
      </c>
      <c r="P810" s="1" t="s">
        <v>7</v>
      </c>
      <c r="Q810" s="1" t="s">
        <v>8</v>
      </c>
      <c r="R810" s="2" t="s">
        <v>17</v>
      </c>
    </row>
    <row r="811" spans="1:18" x14ac:dyDescent="0.25">
      <c r="A811" s="5" t="s">
        <v>1621</v>
      </c>
      <c r="B811" s="5" t="s">
        <v>1622</v>
      </c>
      <c r="C811" s="5" t="s">
        <v>20</v>
      </c>
      <c r="D811" s="5" t="s">
        <v>67</v>
      </c>
      <c r="E811" s="5" t="s">
        <v>22</v>
      </c>
      <c r="F811" s="5" t="s">
        <v>5</v>
      </c>
      <c r="G811" s="5" t="s">
        <v>14</v>
      </c>
      <c r="H811" s="5">
        <v>53</v>
      </c>
      <c r="I811" s="6">
        <v>35601</v>
      </c>
      <c r="J811" s="7">
        <v>164399</v>
      </c>
      <c r="K811" s="7">
        <f t="shared" si="36"/>
        <v>405.46146549333145</v>
      </c>
      <c r="L811" s="7">
        <f t="shared" si="37"/>
        <v>1</v>
      </c>
      <c r="M811" s="7"/>
      <c r="N811" s="7">
        <f t="shared" si="38"/>
        <v>54.781391198783176</v>
      </c>
      <c r="O811" s="8">
        <v>0.25</v>
      </c>
      <c r="P811" s="5" t="s">
        <v>7</v>
      </c>
      <c r="Q811" s="5" t="s">
        <v>8</v>
      </c>
      <c r="R811" s="6" t="s">
        <v>17</v>
      </c>
    </row>
    <row r="812" spans="1:18" x14ac:dyDescent="0.25">
      <c r="A812" s="1" t="s">
        <v>1623</v>
      </c>
      <c r="B812" s="1" t="s">
        <v>1624</v>
      </c>
      <c r="C812" s="1" t="s">
        <v>2</v>
      </c>
      <c r="D812" s="1" t="s">
        <v>52</v>
      </c>
      <c r="E812" s="1" t="s">
        <v>12</v>
      </c>
      <c r="F812" s="1" t="s">
        <v>5</v>
      </c>
      <c r="G812" s="1" t="s">
        <v>14</v>
      </c>
      <c r="H812" s="1">
        <v>32</v>
      </c>
      <c r="I812" s="2">
        <v>42839</v>
      </c>
      <c r="J812" s="3">
        <v>154956</v>
      </c>
      <c r="K812" s="3">
        <f t="shared" si="36"/>
        <v>393.64450967846614</v>
      </c>
      <c r="L812" s="3">
        <f t="shared" si="37"/>
        <v>1</v>
      </c>
      <c r="M812" s="3"/>
      <c r="N812" s="3">
        <f t="shared" si="38"/>
        <v>53.711770183344257</v>
      </c>
      <c r="O812" s="4">
        <v>0.13</v>
      </c>
      <c r="P812" s="1" t="s">
        <v>7</v>
      </c>
      <c r="Q812" s="1" t="s">
        <v>31</v>
      </c>
      <c r="R812" s="2" t="s">
        <v>17</v>
      </c>
    </row>
    <row r="813" spans="1:18" x14ac:dyDescent="0.25">
      <c r="A813" s="5" t="s">
        <v>1625</v>
      </c>
      <c r="B813" s="5" t="s">
        <v>1626</v>
      </c>
      <c r="C813" s="5" t="s">
        <v>2</v>
      </c>
      <c r="D813" s="5" t="s">
        <v>67</v>
      </c>
      <c r="E813" s="5" t="s">
        <v>12</v>
      </c>
      <c r="F813" s="5" t="s">
        <v>13</v>
      </c>
      <c r="G813" s="5" t="s">
        <v>14</v>
      </c>
      <c r="H813" s="5">
        <v>32</v>
      </c>
      <c r="I813" s="6">
        <v>42764</v>
      </c>
      <c r="J813" s="7">
        <v>143970</v>
      </c>
      <c r="K813" s="7">
        <f t="shared" si="36"/>
        <v>379.43378869046444</v>
      </c>
      <c r="L813" s="7">
        <f t="shared" si="37"/>
        <v>1</v>
      </c>
      <c r="M813" s="7"/>
      <c r="N813" s="7">
        <f t="shared" si="38"/>
        <v>52.411187712773476</v>
      </c>
      <c r="O813" s="8">
        <v>0.12</v>
      </c>
      <c r="P813" s="5" t="s">
        <v>7</v>
      </c>
      <c r="Q813" s="5" t="s">
        <v>8</v>
      </c>
      <c r="R813" s="6">
        <v>43078</v>
      </c>
    </row>
    <row r="814" spans="1:18" x14ac:dyDescent="0.25">
      <c r="A814" s="1" t="s">
        <v>1627</v>
      </c>
      <c r="B814" s="1" t="s">
        <v>1628</v>
      </c>
      <c r="C814" s="1" t="s">
        <v>20</v>
      </c>
      <c r="D814" s="1" t="s">
        <v>35</v>
      </c>
      <c r="E814" s="1" t="s">
        <v>36</v>
      </c>
      <c r="F814" s="1" t="s">
        <v>13</v>
      </c>
      <c r="G814" s="1" t="s">
        <v>72</v>
      </c>
      <c r="H814" s="1">
        <v>52</v>
      </c>
      <c r="I814" s="2">
        <v>44099</v>
      </c>
      <c r="J814" s="3">
        <v>163143</v>
      </c>
      <c r="K814" s="3">
        <f t="shared" si="36"/>
        <v>403.90964336098733</v>
      </c>
      <c r="L814" s="3">
        <f t="shared" si="37"/>
        <v>1</v>
      </c>
      <c r="M814" s="3"/>
      <c r="N814" s="3">
        <f t="shared" si="38"/>
        <v>54.64152538816851</v>
      </c>
      <c r="O814" s="4">
        <v>0.28000000000000003</v>
      </c>
      <c r="P814" s="1" t="s">
        <v>80</v>
      </c>
      <c r="Q814" s="1" t="s">
        <v>205</v>
      </c>
      <c r="R814" s="2" t="s">
        <v>17</v>
      </c>
    </row>
    <row r="815" spans="1:18" x14ac:dyDescent="0.25">
      <c r="A815" s="5" t="s">
        <v>1629</v>
      </c>
      <c r="B815" s="5" t="s">
        <v>1630</v>
      </c>
      <c r="C815" s="5" t="s">
        <v>30</v>
      </c>
      <c r="D815" s="5" t="s">
        <v>46</v>
      </c>
      <c r="E815" s="5" t="s">
        <v>22</v>
      </c>
      <c r="F815" s="5" t="s">
        <v>5</v>
      </c>
      <c r="G815" s="5" t="s">
        <v>23</v>
      </c>
      <c r="H815" s="5">
        <v>38</v>
      </c>
      <c r="I815" s="6">
        <v>44036</v>
      </c>
      <c r="J815" s="7">
        <v>89390</v>
      </c>
      <c r="K815" s="7">
        <f t="shared" si="36"/>
        <v>298.98160478531116</v>
      </c>
      <c r="L815" s="7">
        <f t="shared" si="37"/>
        <v>1</v>
      </c>
      <c r="M815" s="7"/>
      <c r="N815" s="7">
        <f t="shared" si="38"/>
        <v>44.712571306456255</v>
      </c>
      <c r="O815" s="8">
        <v>0</v>
      </c>
      <c r="P815" s="5" t="s">
        <v>7</v>
      </c>
      <c r="Q815" s="5" t="s">
        <v>8</v>
      </c>
      <c r="R815" s="6" t="s">
        <v>17</v>
      </c>
    </row>
    <row r="816" spans="1:18" x14ac:dyDescent="0.25">
      <c r="A816" s="1" t="s">
        <v>1631</v>
      </c>
      <c r="B816" s="1" t="s">
        <v>1632</v>
      </c>
      <c r="C816" s="1" t="s">
        <v>235</v>
      </c>
      <c r="D816" s="1" t="s">
        <v>3</v>
      </c>
      <c r="E816" s="1" t="s">
        <v>12</v>
      </c>
      <c r="F816" s="1" t="s">
        <v>13</v>
      </c>
      <c r="G816" s="1" t="s">
        <v>23</v>
      </c>
      <c r="H816" s="1">
        <v>41</v>
      </c>
      <c r="I816" s="2">
        <v>43013</v>
      </c>
      <c r="J816" s="3">
        <v>67468</v>
      </c>
      <c r="K816" s="3">
        <f t="shared" si="36"/>
        <v>259.74602980603959</v>
      </c>
      <c r="L816" s="3">
        <f t="shared" si="37"/>
        <v>1</v>
      </c>
      <c r="M816" s="3"/>
      <c r="N816" s="3">
        <f t="shared" si="38"/>
        <v>40.709829056806001</v>
      </c>
      <c r="O816" s="4">
        <v>0</v>
      </c>
      <c r="P816" s="1" t="s">
        <v>7</v>
      </c>
      <c r="Q816" s="1" t="s">
        <v>43</v>
      </c>
      <c r="R816" s="2" t="s">
        <v>17</v>
      </c>
    </row>
    <row r="817" spans="1:18" x14ac:dyDescent="0.25">
      <c r="A817" s="5" t="s">
        <v>1633</v>
      </c>
      <c r="B817" s="5" t="s">
        <v>1634</v>
      </c>
      <c r="C817" s="5" t="s">
        <v>101</v>
      </c>
      <c r="D817" s="5" t="s">
        <v>56</v>
      </c>
      <c r="E817" s="5" t="s">
        <v>12</v>
      </c>
      <c r="F817" s="5" t="s">
        <v>5</v>
      </c>
      <c r="G817" s="5" t="s">
        <v>72</v>
      </c>
      <c r="H817" s="5">
        <v>49</v>
      </c>
      <c r="I817" s="6">
        <v>42441</v>
      </c>
      <c r="J817" s="7">
        <v>100810</v>
      </c>
      <c r="K817" s="7">
        <f t="shared" si="36"/>
        <v>317.50590545689067</v>
      </c>
      <c r="L817" s="7">
        <f t="shared" si="37"/>
        <v>1</v>
      </c>
      <c r="M817" s="7"/>
      <c r="N817" s="7">
        <f t="shared" si="38"/>
        <v>46.54087437730869</v>
      </c>
      <c r="O817" s="8">
        <v>0.12</v>
      </c>
      <c r="P817" s="5" t="s">
        <v>80</v>
      </c>
      <c r="Q817" s="5" t="s">
        <v>86</v>
      </c>
      <c r="R817" s="6" t="s">
        <v>17</v>
      </c>
    </row>
    <row r="818" spans="1:18" x14ac:dyDescent="0.25">
      <c r="A818" s="1" t="s">
        <v>1635</v>
      </c>
      <c r="B818" s="1" t="s">
        <v>1636</v>
      </c>
      <c r="C818" s="1" t="s">
        <v>30</v>
      </c>
      <c r="D818" s="1" t="s">
        <v>21</v>
      </c>
      <c r="E818" s="1" t="s">
        <v>12</v>
      </c>
      <c r="F818" s="1" t="s">
        <v>5</v>
      </c>
      <c r="G818" s="1" t="s">
        <v>14</v>
      </c>
      <c r="H818" s="1">
        <v>35</v>
      </c>
      <c r="I818" s="2">
        <v>43542</v>
      </c>
      <c r="J818" s="3">
        <v>74779</v>
      </c>
      <c r="K818" s="3">
        <f t="shared" si="36"/>
        <v>273.45749212629011</v>
      </c>
      <c r="L818" s="3">
        <f t="shared" si="37"/>
        <v>1</v>
      </c>
      <c r="M818" s="3"/>
      <c r="N818" s="3">
        <f t="shared" si="38"/>
        <v>42.130170597486511</v>
      </c>
      <c r="O818" s="4">
        <v>0</v>
      </c>
      <c r="P818" s="1" t="s">
        <v>7</v>
      </c>
      <c r="Q818" s="1" t="s">
        <v>31</v>
      </c>
      <c r="R818" s="2" t="s">
        <v>17</v>
      </c>
    </row>
    <row r="819" spans="1:18" x14ac:dyDescent="0.25">
      <c r="A819" s="5" t="s">
        <v>634</v>
      </c>
      <c r="B819" s="5" t="s">
        <v>1637</v>
      </c>
      <c r="C819" s="5" t="s">
        <v>238</v>
      </c>
      <c r="D819" s="5" t="s">
        <v>3</v>
      </c>
      <c r="E819" s="5" t="s">
        <v>36</v>
      </c>
      <c r="F819" s="5" t="s">
        <v>5</v>
      </c>
      <c r="G819" s="5" t="s">
        <v>14</v>
      </c>
      <c r="H819" s="5">
        <v>29</v>
      </c>
      <c r="I819" s="6">
        <v>43048</v>
      </c>
      <c r="J819" s="7">
        <v>63985</v>
      </c>
      <c r="K819" s="7">
        <f t="shared" si="36"/>
        <v>252.95256472311166</v>
      </c>
      <c r="L819" s="7">
        <f t="shared" si="37"/>
        <v>1</v>
      </c>
      <c r="M819" s="7"/>
      <c r="N819" s="7">
        <f t="shared" si="38"/>
        <v>39.996874755827577</v>
      </c>
      <c r="O819" s="8">
        <v>0</v>
      </c>
      <c r="P819" s="5" t="s">
        <v>7</v>
      </c>
      <c r="Q819" s="5" t="s">
        <v>43</v>
      </c>
      <c r="R819" s="6" t="s">
        <v>17</v>
      </c>
    </row>
    <row r="820" spans="1:18" x14ac:dyDescent="0.25">
      <c r="A820" s="1" t="s">
        <v>1638</v>
      </c>
      <c r="B820" s="1" t="s">
        <v>1639</v>
      </c>
      <c r="C820" s="1" t="s">
        <v>359</v>
      </c>
      <c r="D820" s="1" t="s">
        <v>3</v>
      </c>
      <c r="E820" s="1" t="s">
        <v>12</v>
      </c>
      <c r="F820" s="1" t="s">
        <v>5</v>
      </c>
      <c r="G820" s="1" t="s">
        <v>23</v>
      </c>
      <c r="H820" s="1">
        <v>64</v>
      </c>
      <c r="I820" s="2">
        <v>38176</v>
      </c>
      <c r="J820" s="3">
        <v>77903</v>
      </c>
      <c r="K820" s="3">
        <f t="shared" si="36"/>
        <v>279.11108899504512</v>
      </c>
      <c r="L820" s="3">
        <f t="shared" si="37"/>
        <v>1</v>
      </c>
      <c r="M820" s="3"/>
      <c r="N820" s="3">
        <f t="shared" si="38"/>
        <v>42.708868021595961</v>
      </c>
      <c r="O820" s="4">
        <v>0</v>
      </c>
      <c r="P820" s="1" t="s">
        <v>7</v>
      </c>
      <c r="Q820" s="1" t="s">
        <v>8</v>
      </c>
      <c r="R820" s="2" t="s">
        <v>17</v>
      </c>
    </row>
    <row r="821" spans="1:18" x14ac:dyDescent="0.25">
      <c r="A821" s="5" t="s">
        <v>1640</v>
      </c>
      <c r="B821" s="5" t="s">
        <v>1641</v>
      </c>
      <c r="C821" s="5" t="s">
        <v>20</v>
      </c>
      <c r="D821" s="5" t="s">
        <v>67</v>
      </c>
      <c r="E821" s="5" t="s">
        <v>36</v>
      </c>
      <c r="F821" s="5" t="s">
        <v>13</v>
      </c>
      <c r="G821" s="5" t="s">
        <v>23</v>
      </c>
      <c r="H821" s="5">
        <v>33</v>
      </c>
      <c r="I821" s="6">
        <v>42898</v>
      </c>
      <c r="J821" s="7">
        <v>164396</v>
      </c>
      <c r="K821" s="7">
        <f t="shared" si="36"/>
        <v>405.45776598802496</v>
      </c>
      <c r="L821" s="7">
        <f t="shared" si="37"/>
        <v>1</v>
      </c>
      <c r="M821" s="7"/>
      <c r="N821" s="7">
        <f t="shared" si="38"/>
        <v>54.781057974588258</v>
      </c>
      <c r="O821" s="8">
        <v>0.28999999999999998</v>
      </c>
      <c r="P821" s="5" t="s">
        <v>7</v>
      </c>
      <c r="Q821" s="5" t="s">
        <v>75</v>
      </c>
      <c r="R821" s="6" t="s">
        <v>17</v>
      </c>
    </row>
    <row r="822" spans="1:18" x14ac:dyDescent="0.25">
      <c r="A822" s="1" t="s">
        <v>1642</v>
      </c>
      <c r="B822" s="1" t="s">
        <v>1643</v>
      </c>
      <c r="C822" s="1" t="s">
        <v>429</v>
      </c>
      <c r="D822" s="1" t="s">
        <v>3</v>
      </c>
      <c r="E822" s="1" t="s">
        <v>36</v>
      </c>
      <c r="F822" s="1" t="s">
        <v>13</v>
      </c>
      <c r="G822" s="1" t="s">
        <v>14</v>
      </c>
      <c r="H822" s="1">
        <v>29</v>
      </c>
      <c r="I822" s="2">
        <v>44375</v>
      </c>
      <c r="J822" s="3">
        <v>71234</v>
      </c>
      <c r="K822" s="3">
        <f t="shared" si="36"/>
        <v>266.89698387205505</v>
      </c>
      <c r="L822" s="3">
        <f t="shared" si="37"/>
        <v>1</v>
      </c>
      <c r="M822" s="3"/>
      <c r="N822" s="3">
        <f t="shared" si="38"/>
        <v>41.453618283729725</v>
      </c>
      <c r="O822" s="4">
        <v>0</v>
      </c>
      <c r="P822" s="1" t="s">
        <v>7</v>
      </c>
      <c r="Q822" s="1" t="s">
        <v>8</v>
      </c>
      <c r="R822" s="2" t="s">
        <v>17</v>
      </c>
    </row>
    <row r="823" spans="1:18" x14ac:dyDescent="0.25">
      <c r="A823" s="5" t="s">
        <v>1644</v>
      </c>
      <c r="B823" s="5" t="s">
        <v>1645</v>
      </c>
      <c r="C823" s="5" t="s">
        <v>39</v>
      </c>
      <c r="D823" s="5" t="s">
        <v>21</v>
      </c>
      <c r="E823" s="5" t="s">
        <v>36</v>
      </c>
      <c r="F823" s="5" t="s">
        <v>13</v>
      </c>
      <c r="G823" s="5" t="s">
        <v>14</v>
      </c>
      <c r="H823" s="5">
        <v>63</v>
      </c>
      <c r="I823" s="6">
        <v>38096</v>
      </c>
      <c r="J823" s="7">
        <v>122487</v>
      </c>
      <c r="K823" s="7">
        <f t="shared" si="36"/>
        <v>349.98142807869107</v>
      </c>
      <c r="L823" s="7">
        <f t="shared" si="37"/>
        <v>1</v>
      </c>
      <c r="M823" s="7"/>
      <c r="N823" s="7">
        <f t="shared" si="38"/>
        <v>49.66266252020786</v>
      </c>
      <c r="O823" s="8">
        <v>0.08</v>
      </c>
      <c r="P823" s="5" t="s">
        <v>15</v>
      </c>
      <c r="Q823" s="5" t="s">
        <v>61</v>
      </c>
      <c r="R823" s="6" t="s">
        <v>17</v>
      </c>
    </row>
    <row r="824" spans="1:18" x14ac:dyDescent="0.25">
      <c r="A824" s="1" t="s">
        <v>1646</v>
      </c>
      <c r="B824" s="1" t="s">
        <v>1647</v>
      </c>
      <c r="C824" s="1" t="s">
        <v>39</v>
      </c>
      <c r="D824" s="1" t="s">
        <v>52</v>
      </c>
      <c r="E824" s="1" t="s">
        <v>22</v>
      </c>
      <c r="F824" s="1" t="s">
        <v>5</v>
      </c>
      <c r="G824" s="1" t="s">
        <v>14</v>
      </c>
      <c r="H824" s="1">
        <v>32</v>
      </c>
      <c r="I824" s="2">
        <v>42738</v>
      </c>
      <c r="J824" s="3">
        <v>101870</v>
      </c>
      <c r="K824" s="3">
        <f t="shared" si="36"/>
        <v>319.17080066948478</v>
      </c>
      <c r="L824" s="3">
        <f t="shared" si="37"/>
        <v>1</v>
      </c>
      <c r="M824" s="3"/>
      <c r="N824" s="3">
        <f t="shared" si="38"/>
        <v>46.703429082099383</v>
      </c>
      <c r="O824" s="4">
        <v>0.1</v>
      </c>
      <c r="P824" s="1" t="s">
        <v>7</v>
      </c>
      <c r="Q824" s="1" t="s">
        <v>31</v>
      </c>
      <c r="R824" s="2" t="s">
        <v>17</v>
      </c>
    </row>
    <row r="825" spans="1:18" x14ac:dyDescent="0.25">
      <c r="A825" s="5" t="s">
        <v>1648</v>
      </c>
      <c r="B825" s="5" t="s">
        <v>1649</v>
      </c>
      <c r="C825" s="5" t="s">
        <v>317</v>
      </c>
      <c r="D825" s="5" t="s">
        <v>3</v>
      </c>
      <c r="E825" s="5" t="s">
        <v>4</v>
      </c>
      <c r="F825" s="5" t="s">
        <v>13</v>
      </c>
      <c r="G825" s="5" t="s">
        <v>72</v>
      </c>
      <c r="H825" s="5">
        <v>64</v>
      </c>
      <c r="I825" s="6">
        <v>44009</v>
      </c>
      <c r="J825" s="7">
        <v>40316</v>
      </c>
      <c r="K825" s="7">
        <f t="shared" si="36"/>
        <v>200.78844588272503</v>
      </c>
      <c r="L825" s="7">
        <f t="shared" si="37"/>
        <v>1</v>
      </c>
      <c r="M825" s="7"/>
      <c r="N825" s="7">
        <f t="shared" si="38"/>
        <v>34.28934154745675</v>
      </c>
      <c r="O825" s="8">
        <v>0</v>
      </c>
      <c r="P825" s="5" t="s">
        <v>80</v>
      </c>
      <c r="Q825" s="5" t="s">
        <v>81</v>
      </c>
      <c r="R825" s="6" t="s">
        <v>17</v>
      </c>
    </row>
    <row r="826" spans="1:18" x14ac:dyDescent="0.25">
      <c r="A826" s="1" t="s">
        <v>1650</v>
      </c>
      <c r="B826" s="1" t="s">
        <v>1651</v>
      </c>
      <c r="C826" s="1" t="s">
        <v>39</v>
      </c>
      <c r="D826" s="1" t="s">
        <v>3</v>
      </c>
      <c r="E826" s="1" t="s">
        <v>4</v>
      </c>
      <c r="F826" s="1" t="s">
        <v>5</v>
      </c>
      <c r="G826" s="1" t="s">
        <v>14</v>
      </c>
      <c r="H826" s="1">
        <v>55</v>
      </c>
      <c r="I826" s="2">
        <v>38391</v>
      </c>
      <c r="J826" s="3">
        <v>115145</v>
      </c>
      <c r="K826" s="3">
        <f t="shared" si="36"/>
        <v>339.33022264455019</v>
      </c>
      <c r="L826" s="3">
        <f t="shared" si="37"/>
        <v>1</v>
      </c>
      <c r="M826" s="3"/>
      <c r="N826" s="3">
        <f t="shared" si="38"/>
        <v>48.649871187718041</v>
      </c>
      <c r="O826" s="4">
        <v>0.05</v>
      </c>
      <c r="P826" s="1" t="s">
        <v>15</v>
      </c>
      <c r="Q826" s="1" t="s">
        <v>16</v>
      </c>
      <c r="R826" s="2" t="s">
        <v>17</v>
      </c>
    </row>
    <row r="827" spans="1:18" x14ac:dyDescent="0.25">
      <c r="A827" s="5" t="s">
        <v>1652</v>
      </c>
      <c r="B827" s="5" t="s">
        <v>1653</v>
      </c>
      <c r="C827" s="5" t="s">
        <v>194</v>
      </c>
      <c r="D827" s="5" t="s">
        <v>3</v>
      </c>
      <c r="E827" s="5" t="s">
        <v>12</v>
      </c>
      <c r="F827" s="5" t="s">
        <v>5</v>
      </c>
      <c r="G827" s="5" t="s">
        <v>72</v>
      </c>
      <c r="H827" s="5">
        <v>43</v>
      </c>
      <c r="I827" s="6">
        <v>39885</v>
      </c>
      <c r="J827" s="7">
        <v>62335</v>
      </c>
      <c r="K827" s="7">
        <f t="shared" si="36"/>
        <v>249.66978191202875</v>
      </c>
      <c r="L827" s="7">
        <f t="shared" si="37"/>
        <v>1</v>
      </c>
      <c r="M827" s="7"/>
      <c r="N827" s="7">
        <f t="shared" si="38"/>
        <v>39.650072698824111</v>
      </c>
      <c r="O827" s="8">
        <v>0</v>
      </c>
      <c r="P827" s="5" t="s">
        <v>80</v>
      </c>
      <c r="Q827" s="5" t="s">
        <v>81</v>
      </c>
      <c r="R827" s="6" t="s">
        <v>17</v>
      </c>
    </row>
    <row r="828" spans="1:18" x14ac:dyDescent="0.25">
      <c r="A828" s="1" t="s">
        <v>1654</v>
      </c>
      <c r="B828" s="1" t="s">
        <v>1655</v>
      </c>
      <c r="C828" s="1" t="s">
        <v>42</v>
      </c>
      <c r="D828" s="1" t="s">
        <v>21</v>
      </c>
      <c r="E828" s="1" t="s">
        <v>12</v>
      </c>
      <c r="F828" s="1" t="s">
        <v>13</v>
      </c>
      <c r="G828" s="1" t="s">
        <v>14</v>
      </c>
      <c r="H828" s="1">
        <v>56</v>
      </c>
      <c r="I828" s="2">
        <v>38847</v>
      </c>
      <c r="J828" s="3">
        <v>41561</v>
      </c>
      <c r="K828" s="3">
        <f t="shared" si="36"/>
        <v>203.86515150952113</v>
      </c>
      <c r="L828" s="3">
        <f t="shared" si="37"/>
        <v>1</v>
      </c>
      <c r="M828" s="3"/>
      <c r="N828" s="3">
        <f t="shared" si="38"/>
        <v>34.638732839309363</v>
      </c>
      <c r="O828" s="4">
        <v>0</v>
      </c>
      <c r="P828" s="1" t="s">
        <v>7</v>
      </c>
      <c r="Q828" s="1" t="s">
        <v>47</v>
      </c>
      <c r="R828" s="2" t="s">
        <v>17</v>
      </c>
    </row>
    <row r="829" spans="1:18" x14ac:dyDescent="0.25">
      <c r="A829" s="5" t="s">
        <v>1656</v>
      </c>
      <c r="B829" s="5" t="s">
        <v>1657</v>
      </c>
      <c r="C829" s="5" t="s">
        <v>2</v>
      </c>
      <c r="D829" s="5" t="s">
        <v>21</v>
      </c>
      <c r="E829" s="5" t="s">
        <v>22</v>
      </c>
      <c r="F829" s="5" t="s">
        <v>5</v>
      </c>
      <c r="G829" s="5" t="s">
        <v>14</v>
      </c>
      <c r="H829" s="5">
        <v>37</v>
      </c>
      <c r="I829" s="6">
        <v>40657</v>
      </c>
      <c r="J829" s="7">
        <v>131183</v>
      </c>
      <c r="K829" s="7">
        <f t="shared" si="36"/>
        <v>362.19193806599287</v>
      </c>
      <c r="L829" s="7">
        <f t="shared" si="37"/>
        <v>1</v>
      </c>
      <c r="M829" s="7"/>
      <c r="N829" s="7">
        <f t="shared" si="38"/>
        <v>50.811168933217864</v>
      </c>
      <c r="O829" s="8">
        <v>0.14000000000000001</v>
      </c>
      <c r="P829" s="5" t="s">
        <v>15</v>
      </c>
      <c r="Q829" s="5" t="s">
        <v>61</v>
      </c>
      <c r="R829" s="6">
        <v>42445</v>
      </c>
    </row>
    <row r="830" spans="1:18" x14ac:dyDescent="0.25">
      <c r="A830" s="1" t="s">
        <v>935</v>
      </c>
      <c r="B830" s="1" t="s">
        <v>1658</v>
      </c>
      <c r="C830" s="1" t="s">
        <v>11</v>
      </c>
      <c r="D830" s="1" t="s">
        <v>3</v>
      </c>
      <c r="E830" s="1" t="s">
        <v>12</v>
      </c>
      <c r="F830" s="1" t="s">
        <v>5</v>
      </c>
      <c r="G830" s="1" t="s">
        <v>14</v>
      </c>
      <c r="H830" s="1">
        <v>45</v>
      </c>
      <c r="I830" s="2">
        <v>37445</v>
      </c>
      <c r="J830" s="3">
        <v>92655</v>
      </c>
      <c r="K830" s="3">
        <f t="shared" si="36"/>
        <v>304.3928382863171</v>
      </c>
      <c r="L830" s="3">
        <f t="shared" si="37"/>
        <v>1</v>
      </c>
      <c r="M830" s="3"/>
      <c r="N830" s="3">
        <f t="shared" si="38"/>
        <v>45.250455313225267</v>
      </c>
      <c r="O830" s="4">
        <v>0</v>
      </c>
      <c r="P830" s="1" t="s">
        <v>15</v>
      </c>
      <c r="Q830" s="1" t="s">
        <v>121</v>
      </c>
      <c r="R830" s="2" t="s">
        <v>17</v>
      </c>
    </row>
    <row r="831" spans="1:18" x14ac:dyDescent="0.25">
      <c r="A831" s="5" t="s">
        <v>1496</v>
      </c>
      <c r="B831" s="5" t="s">
        <v>1659</v>
      </c>
      <c r="C831" s="5" t="s">
        <v>2</v>
      </c>
      <c r="D831" s="5" t="s">
        <v>35</v>
      </c>
      <c r="E831" s="5" t="s">
        <v>12</v>
      </c>
      <c r="F831" s="5" t="s">
        <v>5</v>
      </c>
      <c r="G831" s="5" t="s">
        <v>72</v>
      </c>
      <c r="H831" s="5">
        <v>49</v>
      </c>
      <c r="I831" s="6">
        <v>35157</v>
      </c>
      <c r="J831" s="7">
        <v>157057</v>
      </c>
      <c r="K831" s="7">
        <f t="shared" si="36"/>
        <v>396.30417610719167</v>
      </c>
      <c r="L831" s="7">
        <f t="shared" si="37"/>
        <v>1</v>
      </c>
      <c r="M831" s="7"/>
      <c r="N831" s="7">
        <f t="shared" si="38"/>
        <v>53.953434937763369</v>
      </c>
      <c r="O831" s="8">
        <v>0.12</v>
      </c>
      <c r="P831" s="5" t="s">
        <v>7</v>
      </c>
      <c r="Q831" s="5" t="s">
        <v>43</v>
      </c>
      <c r="R831" s="6" t="s">
        <v>17</v>
      </c>
    </row>
    <row r="832" spans="1:18" x14ac:dyDescent="0.25">
      <c r="A832" s="1" t="s">
        <v>1660</v>
      </c>
      <c r="B832" s="1" t="s">
        <v>1661</v>
      </c>
      <c r="C832" s="1" t="s">
        <v>118</v>
      </c>
      <c r="D832" s="1" t="s">
        <v>3</v>
      </c>
      <c r="E832" s="1" t="s">
        <v>22</v>
      </c>
      <c r="F832" s="1" t="s">
        <v>5</v>
      </c>
      <c r="G832" s="1" t="s">
        <v>23</v>
      </c>
      <c r="H832" s="1">
        <v>61</v>
      </c>
      <c r="I832" s="2">
        <v>38392</v>
      </c>
      <c r="J832" s="3">
        <v>64462</v>
      </c>
      <c r="K832" s="3">
        <f t="shared" si="36"/>
        <v>253.8936785349332</v>
      </c>
      <c r="L832" s="3">
        <f t="shared" si="37"/>
        <v>1</v>
      </c>
      <c r="M832" s="3"/>
      <c r="N832" s="3">
        <f t="shared" si="38"/>
        <v>40.096019322809852</v>
      </c>
      <c r="O832" s="4">
        <v>0</v>
      </c>
      <c r="P832" s="1" t="s">
        <v>7</v>
      </c>
      <c r="Q832" s="1" t="s">
        <v>24</v>
      </c>
      <c r="R832" s="2" t="s">
        <v>17</v>
      </c>
    </row>
    <row r="833" spans="1:18" x14ac:dyDescent="0.25">
      <c r="A833" s="5" t="s">
        <v>1662</v>
      </c>
      <c r="B833" s="5" t="s">
        <v>1663</v>
      </c>
      <c r="C833" s="5" t="s">
        <v>96</v>
      </c>
      <c r="D833" s="5" t="s">
        <v>56</v>
      </c>
      <c r="E833" s="5" t="s">
        <v>36</v>
      </c>
      <c r="F833" s="5" t="s">
        <v>5</v>
      </c>
      <c r="G833" s="5" t="s">
        <v>23</v>
      </c>
      <c r="H833" s="5">
        <v>41</v>
      </c>
      <c r="I833" s="6">
        <v>38632</v>
      </c>
      <c r="J833" s="7">
        <v>79352</v>
      </c>
      <c r="K833" s="7">
        <f t="shared" si="36"/>
        <v>281.69487038283108</v>
      </c>
      <c r="L833" s="7">
        <f t="shared" si="37"/>
        <v>1</v>
      </c>
      <c r="M833" s="7"/>
      <c r="N833" s="7">
        <f t="shared" si="38"/>
        <v>42.972038789594876</v>
      </c>
      <c r="O833" s="8">
        <v>0</v>
      </c>
      <c r="P833" s="5" t="s">
        <v>7</v>
      </c>
      <c r="Q833" s="5" t="s">
        <v>8</v>
      </c>
      <c r="R833" s="6" t="s">
        <v>17</v>
      </c>
    </row>
    <row r="834" spans="1:18" x14ac:dyDescent="0.25">
      <c r="A834" s="1" t="s">
        <v>1664</v>
      </c>
      <c r="B834" s="1" t="s">
        <v>1665</v>
      </c>
      <c r="C834" s="1" t="s">
        <v>2</v>
      </c>
      <c r="D834" s="1" t="s">
        <v>67</v>
      </c>
      <c r="E834" s="1" t="s">
        <v>22</v>
      </c>
      <c r="F834" s="1" t="s">
        <v>5</v>
      </c>
      <c r="G834" s="1" t="s">
        <v>23</v>
      </c>
      <c r="H834" s="1">
        <v>55</v>
      </c>
      <c r="I834" s="2">
        <v>36977</v>
      </c>
      <c r="J834" s="3">
        <v>157812</v>
      </c>
      <c r="K834" s="3">
        <f t="shared" ref="K834:K897" si="39">SQRT(J:J)</f>
        <v>397.25558523449359</v>
      </c>
      <c r="L834" s="3">
        <f t="shared" ref="L834:L897" si="40">NORMSDIST(J:J)</f>
        <v>1</v>
      </c>
      <c r="M834" s="3"/>
      <c r="N834" s="3">
        <f t="shared" ref="N834:N897" si="41">POWER(J:J,1/3)</f>
        <v>54.039751251822025</v>
      </c>
      <c r="O834" s="4">
        <v>0.11</v>
      </c>
      <c r="P834" s="1" t="s">
        <v>7</v>
      </c>
      <c r="Q834" s="1" t="s">
        <v>43</v>
      </c>
      <c r="R834" s="2" t="s">
        <v>17</v>
      </c>
    </row>
    <row r="835" spans="1:18" x14ac:dyDescent="0.25">
      <c r="A835" s="5" t="s">
        <v>1666</v>
      </c>
      <c r="B835" s="5" t="s">
        <v>1667</v>
      </c>
      <c r="C835" s="5" t="s">
        <v>96</v>
      </c>
      <c r="D835" s="5" t="s">
        <v>56</v>
      </c>
      <c r="E835" s="5" t="s">
        <v>36</v>
      </c>
      <c r="F835" s="5" t="s">
        <v>13</v>
      </c>
      <c r="G835" s="5" t="s">
        <v>23</v>
      </c>
      <c r="H835" s="5">
        <v>27</v>
      </c>
      <c r="I835" s="6">
        <v>43354</v>
      </c>
      <c r="J835" s="7">
        <v>80745</v>
      </c>
      <c r="K835" s="7">
        <f t="shared" si="39"/>
        <v>284.15664693967659</v>
      </c>
      <c r="L835" s="7">
        <f t="shared" si="40"/>
        <v>1</v>
      </c>
      <c r="M835" s="7"/>
      <c r="N835" s="7">
        <f t="shared" si="41"/>
        <v>43.222035226242035</v>
      </c>
      <c r="O835" s="8">
        <v>0</v>
      </c>
      <c r="P835" s="5" t="s">
        <v>7</v>
      </c>
      <c r="Q835" s="5" t="s">
        <v>24</v>
      </c>
      <c r="R835" s="6" t="s">
        <v>17</v>
      </c>
    </row>
    <row r="836" spans="1:18" x14ac:dyDescent="0.25">
      <c r="A836" s="1" t="s">
        <v>1668</v>
      </c>
      <c r="B836" s="1" t="s">
        <v>1669</v>
      </c>
      <c r="C836" s="1" t="s">
        <v>286</v>
      </c>
      <c r="D836" s="1" t="s">
        <v>3</v>
      </c>
      <c r="E836" s="1" t="s">
        <v>12</v>
      </c>
      <c r="F836" s="1" t="s">
        <v>5</v>
      </c>
      <c r="G836" s="1" t="s">
        <v>23</v>
      </c>
      <c r="H836" s="1">
        <v>57</v>
      </c>
      <c r="I836" s="2">
        <v>35113</v>
      </c>
      <c r="J836" s="3">
        <v>75354</v>
      </c>
      <c r="K836" s="3">
        <f t="shared" si="39"/>
        <v>274.5068305161094</v>
      </c>
      <c r="L836" s="3">
        <f t="shared" si="40"/>
        <v>1</v>
      </c>
      <c r="M836" s="3"/>
      <c r="N836" s="3">
        <f t="shared" si="41"/>
        <v>42.237879183577981</v>
      </c>
      <c r="O836" s="4">
        <v>0</v>
      </c>
      <c r="P836" s="1" t="s">
        <v>7</v>
      </c>
      <c r="Q836" s="1" t="s">
        <v>47</v>
      </c>
      <c r="R836" s="2">
        <v>35413</v>
      </c>
    </row>
    <row r="837" spans="1:18" x14ac:dyDescent="0.25">
      <c r="A837" s="5" t="s">
        <v>1670</v>
      </c>
      <c r="B837" s="5" t="s">
        <v>1671</v>
      </c>
      <c r="C837" s="5" t="s">
        <v>101</v>
      </c>
      <c r="D837" s="5" t="s">
        <v>56</v>
      </c>
      <c r="E837" s="5" t="s">
        <v>4</v>
      </c>
      <c r="F837" s="5" t="s">
        <v>13</v>
      </c>
      <c r="G837" s="5" t="s">
        <v>72</v>
      </c>
      <c r="H837" s="5">
        <v>56</v>
      </c>
      <c r="I837" s="6">
        <v>43363</v>
      </c>
      <c r="J837" s="7">
        <v>78938</v>
      </c>
      <c r="K837" s="7">
        <f t="shared" si="39"/>
        <v>280.95907175245293</v>
      </c>
      <c r="L837" s="7">
        <f t="shared" si="40"/>
        <v>1</v>
      </c>
      <c r="M837" s="7"/>
      <c r="N837" s="7">
        <f t="shared" si="41"/>
        <v>42.897176349091929</v>
      </c>
      <c r="O837" s="8">
        <v>0.14000000000000001</v>
      </c>
      <c r="P837" s="5" t="s">
        <v>7</v>
      </c>
      <c r="Q837" s="5" t="s">
        <v>31</v>
      </c>
      <c r="R837" s="6" t="s">
        <v>17</v>
      </c>
    </row>
    <row r="838" spans="1:18" x14ac:dyDescent="0.25">
      <c r="A838" s="1" t="s">
        <v>1672</v>
      </c>
      <c r="B838" s="1" t="s">
        <v>1673</v>
      </c>
      <c r="C838" s="1" t="s">
        <v>168</v>
      </c>
      <c r="D838" s="1" t="s">
        <v>56</v>
      </c>
      <c r="E838" s="1" t="s">
        <v>36</v>
      </c>
      <c r="F838" s="1" t="s">
        <v>13</v>
      </c>
      <c r="G838" s="1" t="s">
        <v>72</v>
      </c>
      <c r="H838" s="1">
        <v>59</v>
      </c>
      <c r="I838" s="2">
        <v>39701</v>
      </c>
      <c r="J838" s="3">
        <v>96313</v>
      </c>
      <c r="K838" s="3">
        <f t="shared" si="39"/>
        <v>310.34335823406951</v>
      </c>
      <c r="L838" s="3">
        <f t="shared" si="40"/>
        <v>1</v>
      </c>
      <c r="M838" s="3"/>
      <c r="N838" s="3">
        <f t="shared" si="41"/>
        <v>45.838278988816512</v>
      </c>
      <c r="O838" s="4">
        <v>0</v>
      </c>
      <c r="P838" s="1" t="s">
        <v>7</v>
      </c>
      <c r="Q838" s="1" t="s">
        <v>47</v>
      </c>
      <c r="R838" s="2" t="s">
        <v>17</v>
      </c>
    </row>
    <row r="839" spans="1:18" x14ac:dyDescent="0.25">
      <c r="A839" s="5" t="s">
        <v>1674</v>
      </c>
      <c r="B839" s="5" t="s">
        <v>1675</v>
      </c>
      <c r="C839" s="5" t="s">
        <v>20</v>
      </c>
      <c r="D839" s="5" t="s">
        <v>56</v>
      </c>
      <c r="E839" s="5" t="s">
        <v>22</v>
      </c>
      <c r="F839" s="5" t="s">
        <v>13</v>
      </c>
      <c r="G839" s="5" t="s">
        <v>23</v>
      </c>
      <c r="H839" s="5">
        <v>45</v>
      </c>
      <c r="I839" s="6">
        <v>40511</v>
      </c>
      <c r="J839" s="7">
        <v>153767</v>
      </c>
      <c r="K839" s="7">
        <f t="shared" si="39"/>
        <v>392.13135554301186</v>
      </c>
      <c r="L839" s="7">
        <f t="shared" si="40"/>
        <v>1</v>
      </c>
      <c r="M839" s="7"/>
      <c r="N839" s="7">
        <f t="shared" si="41"/>
        <v>53.574037883487783</v>
      </c>
      <c r="O839" s="8">
        <v>0.27</v>
      </c>
      <c r="P839" s="5" t="s">
        <v>7</v>
      </c>
      <c r="Q839" s="5" t="s">
        <v>31</v>
      </c>
      <c r="R839" s="6" t="s">
        <v>17</v>
      </c>
    </row>
    <row r="840" spans="1:18" x14ac:dyDescent="0.25">
      <c r="A840" s="1" t="s">
        <v>1331</v>
      </c>
      <c r="B840" s="1" t="s">
        <v>1676</v>
      </c>
      <c r="C840" s="1" t="s">
        <v>39</v>
      </c>
      <c r="D840" s="1" t="s">
        <v>67</v>
      </c>
      <c r="E840" s="1" t="s">
        <v>4</v>
      </c>
      <c r="F840" s="1" t="s">
        <v>5</v>
      </c>
      <c r="G840" s="1" t="s">
        <v>6</v>
      </c>
      <c r="H840" s="1">
        <v>42</v>
      </c>
      <c r="I840" s="2">
        <v>42266</v>
      </c>
      <c r="J840" s="3">
        <v>103423</v>
      </c>
      <c r="K840" s="3">
        <f t="shared" si="39"/>
        <v>321.59446512650061</v>
      </c>
      <c r="L840" s="3">
        <f t="shared" si="40"/>
        <v>1</v>
      </c>
      <c r="M840" s="3"/>
      <c r="N840" s="3">
        <f t="shared" si="41"/>
        <v>46.939563181360555</v>
      </c>
      <c r="O840" s="4">
        <v>0.06</v>
      </c>
      <c r="P840" s="1" t="s">
        <v>7</v>
      </c>
      <c r="Q840" s="1" t="s">
        <v>75</v>
      </c>
      <c r="R840" s="2" t="s">
        <v>17</v>
      </c>
    </row>
    <row r="841" spans="1:18" x14ac:dyDescent="0.25">
      <c r="A841" s="5" t="s">
        <v>1677</v>
      </c>
      <c r="B841" s="5" t="s">
        <v>1678</v>
      </c>
      <c r="C841" s="5" t="s">
        <v>55</v>
      </c>
      <c r="D841" s="5" t="s">
        <v>56</v>
      </c>
      <c r="E841" s="5" t="s">
        <v>36</v>
      </c>
      <c r="F841" s="5" t="s">
        <v>5</v>
      </c>
      <c r="G841" s="5" t="s">
        <v>14</v>
      </c>
      <c r="H841" s="5">
        <v>25</v>
      </c>
      <c r="I841" s="6">
        <v>44370</v>
      </c>
      <c r="J841" s="7">
        <v>86464</v>
      </c>
      <c r="K841" s="7">
        <f t="shared" si="39"/>
        <v>294.04761519182568</v>
      </c>
      <c r="L841" s="7">
        <f t="shared" si="40"/>
        <v>1</v>
      </c>
      <c r="M841" s="7"/>
      <c r="N841" s="7">
        <f t="shared" si="41"/>
        <v>44.219290938456155</v>
      </c>
      <c r="O841" s="8">
        <v>0</v>
      </c>
      <c r="P841" s="5" t="s">
        <v>15</v>
      </c>
      <c r="Q841" s="5" t="s">
        <v>61</v>
      </c>
      <c r="R841" s="6" t="s">
        <v>17</v>
      </c>
    </row>
    <row r="842" spans="1:18" x14ac:dyDescent="0.25">
      <c r="A842" s="1" t="s">
        <v>1679</v>
      </c>
      <c r="B842" s="1" t="s">
        <v>1680</v>
      </c>
      <c r="C842" s="1" t="s">
        <v>55</v>
      </c>
      <c r="D842" s="1" t="s">
        <v>56</v>
      </c>
      <c r="E842" s="1" t="s">
        <v>36</v>
      </c>
      <c r="F842" s="1" t="s">
        <v>5</v>
      </c>
      <c r="G842" s="1" t="s">
        <v>72</v>
      </c>
      <c r="H842" s="1">
        <v>29</v>
      </c>
      <c r="I842" s="2">
        <v>43114</v>
      </c>
      <c r="J842" s="3">
        <v>80516</v>
      </c>
      <c r="K842" s="3">
        <f t="shared" si="39"/>
        <v>283.75341407637723</v>
      </c>
      <c r="L842" s="3">
        <f t="shared" si="40"/>
        <v>1</v>
      </c>
      <c r="M842" s="3"/>
      <c r="N842" s="3">
        <f t="shared" si="41"/>
        <v>43.181136025486722</v>
      </c>
      <c r="O842" s="4">
        <v>0</v>
      </c>
      <c r="P842" s="1" t="s">
        <v>80</v>
      </c>
      <c r="Q842" s="1" t="s">
        <v>205</v>
      </c>
      <c r="R842" s="2" t="s">
        <v>17</v>
      </c>
    </row>
    <row r="843" spans="1:18" x14ac:dyDescent="0.25">
      <c r="A843" s="5" t="s">
        <v>1681</v>
      </c>
      <c r="B843" s="5" t="s">
        <v>1682</v>
      </c>
      <c r="C843" s="5" t="s">
        <v>39</v>
      </c>
      <c r="D843" s="5" t="s">
        <v>52</v>
      </c>
      <c r="E843" s="5" t="s">
        <v>22</v>
      </c>
      <c r="F843" s="5" t="s">
        <v>5</v>
      </c>
      <c r="G843" s="5" t="s">
        <v>6</v>
      </c>
      <c r="H843" s="5">
        <v>33</v>
      </c>
      <c r="I843" s="6">
        <v>41507</v>
      </c>
      <c r="J843" s="7">
        <v>105390</v>
      </c>
      <c r="K843" s="7">
        <f t="shared" si="39"/>
        <v>324.63826022205086</v>
      </c>
      <c r="L843" s="7">
        <f t="shared" si="40"/>
        <v>1</v>
      </c>
      <c r="M843" s="7"/>
      <c r="N843" s="7">
        <f t="shared" si="41"/>
        <v>47.235277179960789</v>
      </c>
      <c r="O843" s="8">
        <v>0.06</v>
      </c>
      <c r="P843" s="5" t="s">
        <v>7</v>
      </c>
      <c r="Q843" s="5" t="s">
        <v>75</v>
      </c>
      <c r="R843" s="6" t="s">
        <v>17</v>
      </c>
    </row>
    <row r="844" spans="1:18" x14ac:dyDescent="0.25">
      <c r="A844" s="1" t="s">
        <v>1683</v>
      </c>
      <c r="B844" s="1" t="s">
        <v>1684</v>
      </c>
      <c r="C844" s="1" t="s">
        <v>194</v>
      </c>
      <c r="D844" s="1" t="s">
        <v>3</v>
      </c>
      <c r="E844" s="1" t="s">
        <v>12</v>
      </c>
      <c r="F844" s="1" t="s">
        <v>5</v>
      </c>
      <c r="G844" s="1" t="s">
        <v>14</v>
      </c>
      <c r="H844" s="1">
        <v>50</v>
      </c>
      <c r="I844" s="2">
        <v>44445</v>
      </c>
      <c r="J844" s="3">
        <v>83418</v>
      </c>
      <c r="K844" s="3">
        <f t="shared" si="39"/>
        <v>288.82174433376724</v>
      </c>
      <c r="L844" s="3">
        <f t="shared" si="40"/>
        <v>1</v>
      </c>
      <c r="M844" s="3"/>
      <c r="N844" s="3">
        <f t="shared" si="41"/>
        <v>43.693810859073217</v>
      </c>
      <c r="O844" s="4">
        <v>0</v>
      </c>
      <c r="P844" s="1" t="s">
        <v>15</v>
      </c>
      <c r="Q844" s="1" t="s">
        <v>61</v>
      </c>
      <c r="R844" s="2" t="s">
        <v>17</v>
      </c>
    </row>
    <row r="845" spans="1:18" x14ac:dyDescent="0.25">
      <c r="A845" s="5" t="s">
        <v>1685</v>
      </c>
      <c r="B845" s="5" t="s">
        <v>1686</v>
      </c>
      <c r="C845" s="5" t="s">
        <v>359</v>
      </c>
      <c r="D845" s="5" t="s">
        <v>3</v>
      </c>
      <c r="E845" s="5" t="s">
        <v>22</v>
      </c>
      <c r="F845" s="5" t="s">
        <v>5</v>
      </c>
      <c r="G845" s="5" t="s">
        <v>23</v>
      </c>
      <c r="H845" s="5">
        <v>45</v>
      </c>
      <c r="I845" s="6">
        <v>43042</v>
      </c>
      <c r="J845" s="7">
        <v>66660</v>
      </c>
      <c r="K845" s="7">
        <f t="shared" si="39"/>
        <v>258.18597947990901</v>
      </c>
      <c r="L845" s="7">
        <f t="shared" si="40"/>
        <v>1</v>
      </c>
      <c r="M845" s="7"/>
      <c r="N845" s="7">
        <f t="shared" si="41"/>
        <v>40.546661658323345</v>
      </c>
      <c r="O845" s="8">
        <v>0</v>
      </c>
      <c r="P845" s="5" t="s">
        <v>7</v>
      </c>
      <c r="Q845" s="5" t="s">
        <v>47</v>
      </c>
      <c r="R845" s="6" t="s">
        <v>17</v>
      </c>
    </row>
    <row r="846" spans="1:18" x14ac:dyDescent="0.25">
      <c r="A846" s="1" t="s">
        <v>1257</v>
      </c>
      <c r="B846" s="1" t="s">
        <v>1687</v>
      </c>
      <c r="C846" s="1" t="s">
        <v>39</v>
      </c>
      <c r="D846" s="1" t="s">
        <v>52</v>
      </c>
      <c r="E846" s="1" t="s">
        <v>22</v>
      </c>
      <c r="F846" s="1" t="s">
        <v>13</v>
      </c>
      <c r="G846" s="1" t="s">
        <v>72</v>
      </c>
      <c r="H846" s="1">
        <v>59</v>
      </c>
      <c r="I846" s="2">
        <v>42165</v>
      </c>
      <c r="J846" s="3">
        <v>101985</v>
      </c>
      <c r="K846" s="3">
        <f t="shared" si="39"/>
        <v>319.35090417908634</v>
      </c>
      <c r="L846" s="3">
        <f t="shared" si="40"/>
        <v>1</v>
      </c>
      <c r="M846" s="3"/>
      <c r="N846" s="3">
        <f t="shared" si="41"/>
        <v>46.720996814051219</v>
      </c>
      <c r="O846" s="4">
        <v>7.0000000000000007E-2</v>
      </c>
      <c r="P846" s="1" t="s">
        <v>7</v>
      </c>
      <c r="Q846" s="1" t="s">
        <v>43</v>
      </c>
      <c r="R846" s="2" t="s">
        <v>17</v>
      </c>
    </row>
    <row r="847" spans="1:18" x14ac:dyDescent="0.25">
      <c r="A847" s="5" t="s">
        <v>1688</v>
      </c>
      <c r="B847" s="5" t="s">
        <v>1689</v>
      </c>
      <c r="C847" s="5" t="s">
        <v>66</v>
      </c>
      <c r="D847" s="5" t="s">
        <v>21</v>
      </c>
      <c r="E847" s="5" t="s">
        <v>36</v>
      </c>
      <c r="F847" s="5" t="s">
        <v>13</v>
      </c>
      <c r="G847" s="5" t="s">
        <v>72</v>
      </c>
      <c r="H847" s="5">
        <v>29</v>
      </c>
      <c r="I847" s="6">
        <v>43439</v>
      </c>
      <c r="J847" s="7">
        <v>199504</v>
      </c>
      <c r="K847" s="7">
        <f t="shared" si="39"/>
        <v>446.65870639672971</v>
      </c>
      <c r="L847" s="7">
        <f t="shared" si="40"/>
        <v>1</v>
      </c>
      <c r="M847" s="7"/>
      <c r="N847" s="7">
        <f t="shared" si="41"/>
        <v>58.431970984991025</v>
      </c>
      <c r="O847" s="8">
        <v>0.3</v>
      </c>
      <c r="P847" s="5" t="s">
        <v>7</v>
      </c>
      <c r="Q847" s="5" t="s">
        <v>47</v>
      </c>
      <c r="R847" s="6" t="s">
        <v>17</v>
      </c>
    </row>
    <row r="848" spans="1:18" x14ac:dyDescent="0.25">
      <c r="A848" s="1" t="s">
        <v>1690</v>
      </c>
      <c r="B848" s="1" t="s">
        <v>1691</v>
      </c>
      <c r="C848" s="1" t="s">
        <v>2</v>
      </c>
      <c r="D848" s="1" t="s">
        <v>35</v>
      </c>
      <c r="E848" s="1" t="s">
        <v>36</v>
      </c>
      <c r="F848" s="1" t="s">
        <v>5</v>
      </c>
      <c r="G848" s="1" t="s">
        <v>72</v>
      </c>
      <c r="H848" s="1">
        <v>52</v>
      </c>
      <c r="I848" s="2">
        <v>38995</v>
      </c>
      <c r="J848" s="3">
        <v>147966</v>
      </c>
      <c r="K848" s="3">
        <f t="shared" si="39"/>
        <v>384.66348929941347</v>
      </c>
      <c r="L848" s="3">
        <f t="shared" si="40"/>
        <v>1</v>
      </c>
      <c r="M848" s="3"/>
      <c r="N848" s="3">
        <f t="shared" si="41"/>
        <v>52.891673843208295</v>
      </c>
      <c r="O848" s="4">
        <v>0.11</v>
      </c>
      <c r="P848" s="1" t="s">
        <v>80</v>
      </c>
      <c r="Q848" s="1" t="s">
        <v>86</v>
      </c>
      <c r="R848" s="2">
        <v>43608</v>
      </c>
    </row>
    <row r="849" spans="1:18" x14ac:dyDescent="0.25">
      <c r="A849" s="5" t="s">
        <v>271</v>
      </c>
      <c r="B849" s="5" t="s">
        <v>1692</v>
      </c>
      <c r="C849" s="5" t="s">
        <v>171</v>
      </c>
      <c r="D849" s="5" t="s">
        <v>52</v>
      </c>
      <c r="E849" s="5" t="s">
        <v>22</v>
      </c>
      <c r="F849" s="5" t="s">
        <v>13</v>
      </c>
      <c r="G849" s="5" t="s">
        <v>14</v>
      </c>
      <c r="H849" s="5">
        <v>58</v>
      </c>
      <c r="I849" s="6">
        <v>41810</v>
      </c>
      <c r="J849" s="7">
        <v>41728</v>
      </c>
      <c r="K849" s="7">
        <f t="shared" si="39"/>
        <v>204.27432535685926</v>
      </c>
      <c r="L849" s="7">
        <f t="shared" si="40"/>
        <v>1</v>
      </c>
      <c r="M849" s="7"/>
      <c r="N849" s="7">
        <f t="shared" si="41"/>
        <v>34.685065841147356</v>
      </c>
      <c r="O849" s="8">
        <v>0</v>
      </c>
      <c r="P849" s="5" t="s">
        <v>15</v>
      </c>
      <c r="Q849" s="5" t="s">
        <v>16</v>
      </c>
      <c r="R849" s="6" t="s">
        <v>17</v>
      </c>
    </row>
    <row r="850" spans="1:18" x14ac:dyDescent="0.25">
      <c r="A850" s="1" t="s">
        <v>1440</v>
      </c>
      <c r="B850" s="1" t="s">
        <v>1693</v>
      </c>
      <c r="C850" s="1" t="s">
        <v>30</v>
      </c>
      <c r="D850" s="1" t="s">
        <v>46</v>
      </c>
      <c r="E850" s="1" t="s">
        <v>22</v>
      </c>
      <c r="F850" s="1" t="s">
        <v>13</v>
      </c>
      <c r="G850" s="1" t="s">
        <v>72</v>
      </c>
      <c r="H850" s="1">
        <v>62</v>
      </c>
      <c r="I850" s="2">
        <v>40591</v>
      </c>
      <c r="J850" s="3">
        <v>94422</v>
      </c>
      <c r="K850" s="3">
        <f t="shared" si="39"/>
        <v>307.28162977958834</v>
      </c>
      <c r="L850" s="3">
        <f t="shared" si="40"/>
        <v>1</v>
      </c>
      <c r="M850" s="3"/>
      <c r="N850" s="3">
        <f t="shared" si="41"/>
        <v>45.536299174120742</v>
      </c>
      <c r="O850" s="4">
        <v>0</v>
      </c>
      <c r="P850" s="1" t="s">
        <v>7</v>
      </c>
      <c r="Q850" s="1" t="s">
        <v>31</v>
      </c>
      <c r="R850" s="2" t="s">
        <v>17</v>
      </c>
    </row>
    <row r="851" spans="1:18" x14ac:dyDescent="0.25">
      <c r="A851" s="5" t="s">
        <v>1694</v>
      </c>
      <c r="B851" s="5" t="s">
        <v>1695</v>
      </c>
      <c r="C851" s="5" t="s">
        <v>20</v>
      </c>
      <c r="D851" s="5" t="s">
        <v>35</v>
      </c>
      <c r="E851" s="5" t="s">
        <v>36</v>
      </c>
      <c r="F851" s="5" t="s">
        <v>13</v>
      </c>
      <c r="G851" s="5" t="s">
        <v>14</v>
      </c>
      <c r="H851" s="5">
        <v>31</v>
      </c>
      <c r="I851" s="6">
        <v>42184</v>
      </c>
      <c r="J851" s="7">
        <v>191026</v>
      </c>
      <c r="K851" s="7">
        <f t="shared" si="39"/>
        <v>437.06521252554523</v>
      </c>
      <c r="L851" s="7">
        <f t="shared" si="40"/>
        <v>1</v>
      </c>
      <c r="M851" s="7"/>
      <c r="N851" s="7">
        <f t="shared" si="41"/>
        <v>57.592265229393007</v>
      </c>
      <c r="O851" s="8">
        <v>0.16</v>
      </c>
      <c r="P851" s="5" t="s">
        <v>7</v>
      </c>
      <c r="Q851" s="5" t="s">
        <v>75</v>
      </c>
      <c r="R851" s="6" t="s">
        <v>17</v>
      </c>
    </row>
    <row r="852" spans="1:18" x14ac:dyDescent="0.25">
      <c r="A852" s="1" t="s">
        <v>1696</v>
      </c>
      <c r="B852" s="1" t="s">
        <v>1697</v>
      </c>
      <c r="C852" s="1" t="s">
        <v>66</v>
      </c>
      <c r="D852" s="1" t="s">
        <v>3</v>
      </c>
      <c r="E852" s="1" t="s">
        <v>4</v>
      </c>
      <c r="F852" s="1" t="s">
        <v>13</v>
      </c>
      <c r="G852" s="1" t="s">
        <v>72</v>
      </c>
      <c r="H852" s="1">
        <v>42</v>
      </c>
      <c r="I852" s="2">
        <v>40511</v>
      </c>
      <c r="J852" s="3">
        <v>186725</v>
      </c>
      <c r="K852" s="3">
        <f t="shared" si="39"/>
        <v>432.11688233624938</v>
      </c>
      <c r="L852" s="3">
        <f t="shared" si="40"/>
        <v>1</v>
      </c>
      <c r="M852" s="3"/>
      <c r="N852" s="3">
        <f t="shared" si="41"/>
        <v>57.156745136294958</v>
      </c>
      <c r="O852" s="4">
        <v>0.32</v>
      </c>
      <c r="P852" s="1" t="s">
        <v>80</v>
      </c>
      <c r="Q852" s="1" t="s">
        <v>81</v>
      </c>
      <c r="R852" s="2" t="s">
        <v>17</v>
      </c>
    </row>
    <row r="853" spans="1:18" x14ac:dyDescent="0.25">
      <c r="A853" s="5" t="s">
        <v>1698</v>
      </c>
      <c r="B853" s="5" t="s">
        <v>1699</v>
      </c>
      <c r="C853" s="5" t="s">
        <v>171</v>
      </c>
      <c r="D853" s="5" t="s">
        <v>52</v>
      </c>
      <c r="E853" s="5" t="s">
        <v>4</v>
      </c>
      <c r="F853" s="5" t="s">
        <v>5</v>
      </c>
      <c r="G853" s="5" t="s">
        <v>23</v>
      </c>
      <c r="H853" s="5">
        <v>56</v>
      </c>
      <c r="I853" s="6">
        <v>40045</v>
      </c>
      <c r="J853" s="7">
        <v>52800</v>
      </c>
      <c r="K853" s="7">
        <f t="shared" si="39"/>
        <v>229.78250586152114</v>
      </c>
      <c r="L853" s="7">
        <f t="shared" si="40"/>
        <v>1</v>
      </c>
      <c r="M853" s="7"/>
      <c r="N853" s="7">
        <f t="shared" si="41"/>
        <v>37.515549107338067</v>
      </c>
      <c r="O853" s="8">
        <v>0</v>
      </c>
      <c r="P853" s="5" t="s">
        <v>7</v>
      </c>
      <c r="Q853" s="5" t="s">
        <v>31</v>
      </c>
      <c r="R853" s="6" t="s">
        <v>17</v>
      </c>
    </row>
    <row r="854" spans="1:18" x14ac:dyDescent="0.25">
      <c r="A854" s="1" t="s">
        <v>1700</v>
      </c>
      <c r="B854" s="1" t="s">
        <v>1701</v>
      </c>
      <c r="C854" s="1" t="s">
        <v>168</v>
      </c>
      <c r="D854" s="1" t="s">
        <v>56</v>
      </c>
      <c r="E854" s="1" t="s">
        <v>22</v>
      </c>
      <c r="F854" s="1" t="s">
        <v>13</v>
      </c>
      <c r="G854" s="1" t="s">
        <v>23</v>
      </c>
      <c r="H854" s="1">
        <v>54</v>
      </c>
      <c r="I854" s="2">
        <v>40517</v>
      </c>
      <c r="J854" s="3">
        <v>113982</v>
      </c>
      <c r="K854" s="3">
        <f t="shared" si="39"/>
        <v>337.61220357090173</v>
      </c>
      <c r="L854" s="3">
        <f t="shared" si="40"/>
        <v>1</v>
      </c>
      <c r="M854" s="3"/>
      <c r="N854" s="3">
        <f t="shared" si="41"/>
        <v>48.48552372007844</v>
      </c>
      <c r="O854" s="4">
        <v>0</v>
      </c>
      <c r="P854" s="1" t="s">
        <v>7</v>
      </c>
      <c r="Q854" s="1" t="s">
        <v>8</v>
      </c>
      <c r="R854" s="2" t="s">
        <v>17</v>
      </c>
    </row>
    <row r="855" spans="1:18" x14ac:dyDescent="0.25">
      <c r="A855" s="5" t="s">
        <v>1702</v>
      </c>
      <c r="B855" s="5" t="s">
        <v>1703</v>
      </c>
      <c r="C855" s="5" t="s">
        <v>34</v>
      </c>
      <c r="D855" s="5" t="s">
        <v>35</v>
      </c>
      <c r="E855" s="5" t="s">
        <v>4</v>
      </c>
      <c r="F855" s="5" t="s">
        <v>5</v>
      </c>
      <c r="G855" s="5" t="s">
        <v>14</v>
      </c>
      <c r="H855" s="5">
        <v>54</v>
      </c>
      <c r="I855" s="6">
        <v>44271</v>
      </c>
      <c r="J855" s="7">
        <v>56239</v>
      </c>
      <c r="K855" s="7">
        <f t="shared" si="39"/>
        <v>237.14763334260792</v>
      </c>
      <c r="L855" s="7">
        <f t="shared" si="40"/>
        <v>1</v>
      </c>
      <c r="M855" s="7"/>
      <c r="N855" s="7">
        <f t="shared" si="41"/>
        <v>38.312973855740395</v>
      </c>
      <c r="O855" s="8">
        <v>0</v>
      </c>
      <c r="P855" s="5" t="s">
        <v>15</v>
      </c>
      <c r="Q855" s="5" t="s">
        <v>16</v>
      </c>
      <c r="R855" s="6" t="s">
        <v>17</v>
      </c>
    </row>
    <row r="856" spans="1:18" x14ac:dyDescent="0.25">
      <c r="A856" s="1" t="s">
        <v>405</v>
      </c>
      <c r="B856" s="1" t="s">
        <v>1704</v>
      </c>
      <c r="C856" s="1" t="s">
        <v>42</v>
      </c>
      <c r="D856" s="1" t="s">
        <v>35</v>
      </c>
      <c r="E856" s="1" t="s">
        <v>12</v>
      </c>
      <c r="F856" s="1" t="s">
        <v>13</v>
      </c>
      <c r="G856" s="1" t="s">
        <v>72</v>
      </c>
      <c r="H856" s="1">
        <v>26</v>
      </c>
      <c r="I856" s="2">
        <v>44257</v>
      </c>
      <c r="J856" s="3">
        <v>44732</v>
      </c>
      <c r="K856" s="3">
        <f t="shared" si="39"/>
        <v>211.49940898262577</v>
      </c>
      <c r="L856" s="3">
        <f t="shared" si="40"/>
        <v>1</v>
      </c>
      <c r="M856" s="3"/>
      <c r="N856" s="3">
        <f t="shared" si="41"/>
        <v>35.498181484575987</v>
      </c>
      <c r="O856" s="4">
        <v>0</v>
      </c>
      <c r="P856" s="1" t="s">
        <v>80</v>
      </c>
      <c r="Q856" s="1" t="s">
        <v>86</v>
      </c>
      <c r="R856" s="2" t="s">
        <v>17</v>
      </c>
    </row>
    <row r="857" spans="1:18" x14ac:dyDescent="0.25">
      <c r="A857" s="5" t="s">
        <v>1705</v>
      </c>
      <c r="B857" s="5" t="s">
        <v>1706</v>
      </c>
      <c r="C857" s="5" t="s">
        <v>20</v>
      </c>
      <c r="D857" s="5" t="s">
        <v>67</v>
      </c>
      <c r="E857" s="5" t="s">
        <v>36</v>
      </c>
      <c r="F857" s="5" t="s">
        <v>13</v>
      </c>
      <c r="G857" s="5" t="s">
        <v>14</v>
      </c>
      <c r="H857" s="5">
        <v>49</v>
      </c>
      <c r="I857" s="6">
        <v>41816</v>
      </c>
      <c r="J857" s="7">
        <v>153961</v>
      </c>
      <c r="K857" s="7">
        <f t="shared" si="39"/>
        <v>392.37864365941221</v>
      </c>
      <c r="L857" s="7">
        <f t="shared" si="40"/>
        <v>1</v>
      </c>
      <c r="M857" s="7"/>
      <c r="N857" s="7">
        <f t="shared" si="41"/>
        <v>53.59655896079861</v>
      </c>
      <c r="O857" s="8">
        <v>0.25</v>
      </c>
      <c r="P857" s="5" t="s">
        <v>15</v>
      </c>
      <c r="Q857" s="5" t="s">
        <v>61</v>
      </c>
      <c r="R857" s="6" t="s">
        <v>17</v>
      </c>
    </row>
    <row r="858" spans="1:18" x14ac:dyDescent="0.25">
      <c r="A858" s="1" t="s">
        <v>1195</v>
      </c>
      <c r="B858" s="1" t="s">
        <v>1707</v>
      </c>
      <c r="C858" s="1" t="s">
        <v>235</v>
      </c>
      <c r="D858" s="1" t="s">
        <v>3</v>
      </c>
      <c r="E858" s="1" t="s">
        <v>22</v>
      </c>
      <c r="F858" s="1" t="s">
        <v>5</v>
      </c>
      <c r="G858" s="1" t="s">
        <v>14</v>
      </c>
      <c r="H858" s="1">
        <v>45</v>
      </c>
      <c r="I858" s="2">
        <v>39069</v>
      </c>
      <c r="J858" s="3">
        <v>68337</v>
      </c>
      <c r="K858" s="3">
        <f t="shared" si="39"/>
        <v>261.41346560573345</v>
      </c>
      <c r="L858" s="3">
        <f t="shared" si="40"/>
        <v>1</v>
      </c>
      <c r="M858" s="3"/>
      <c r="N858" s="3">
        <f t="shared" si="41"/>
        <v>40.883867279153478</v>
      </c>
      <c r="O858" s="4">
        <v>0</v>
      </c>
      <c r="P858" s="1" t="s">
        <v>15</v>
      </c>
      <c r="Q858" s="1" t="s">
        <v>16</v>
      </c>
      <c r="R858" s="2" t="s">
        <v>17</v>
      </c>
    </row>
    <row r="859" spans="1:18" x14ac:dyDescent="0.25">
      <c r="A859" s="5" t="s">
        <v>1708</v>
      </c>
      <c r="B859" s="5" t="s">
        <v>1709</v>
      </c>
      <c r="C859" s="5" t="s">
        <v>2</v>
      </c>
      <c r="D859" s="5" t="s">
        <v>52</v>
      </c>
      <c r="E859" s="5" t="s">
        <v>36</v>
      </c>
      <c r="F859" s="5" t="s">
        <v>13</v>
      </c>
      <c r="G859" s="5" t="s">
        <v>14</v>
      </c>
      <c r="H859" s="5">
        <v>45</v>
      </c>
      <c r="I859" s="6">
        <v>40305</v>
      </c>
      <c r="J859" s="7">
        <v>145093</v>
      </c>
      <c r="K859" s="7">
        <f t="shared" si="39"/>
        <v>380.9107507015259</v>
      </c>
      <c r="L859" s="7">
        <f t="shared" si="40"/>
        <v>1</v>
      </c>
      <c r="M859" s="7"/>
      <c r="N859" s="7">
        <f t="shared" si="41"/>
        <v>52.547108133056057</v>
      </c>
      <c r="O859" s="8">
        <v>0.12</v>
      </c>
      <c r="P859" s="5" t="s">
        <v>7</v>
      </c>
      <c r="Q859" s="5" t="s">
        <v>24</v>
      </c>
      <c r="R859" s="6" t="s">
        <v>17</v>
      </c>
    </row>
    <row r="860" spans="1:18" x14ac:dyDescent="0.25">
      <c r="A860" s="1" t="s">
        <v>1710</v>
      </c>
      <c r="B860" s="1" t="s">
        <v>1711</v>
      </c>
      <c r="C860" s="1" t="s">
        <v>429</v>
      </c>
      <c r="D860" s="1" t="s">
        <v>3</v>
      </c>
      <c r="E860" s="1" t="s">
        <v>22</v>
      </c>
      <c r="F860" s="1" t="s">
        <v>5</v>
      </c>
      <c r="G860" s="1" t="s">
        <v>23</v>
      </c>
      <c r="H860" s="1">
        <v>26</v>
      </c>
      <c r="I860" s="2">
        <v>44266</v>
      </c>
      <c r="J860" s="3">
        <v>74170</v>
      </c>
      <c r="K860" s="3">
        <f t="shared" si="39"/>
        <v>272.34169713798877</v>
      </c>
      <c r="L860" s="3">
        <f t="shared" si="40"/>
        <v>1</v>
      </c>
      <c r="M860" s="3"/>
      <c r="N860" s="3">
        <f t="shared" si="41"/>
        <v>42.015489373823769</v>
      </c>
      <c r="O860" s="4">
        <v>0</v>
      </c>
      <c r="P860" s="1" t="s">
        <v>7</v>
      </c>
      <c r="Q860" s="1" t="s">
        <v>47</v>
      </c>
      <c r="R860" s="2" t="s">
        <v>17</v>
      </c>
    </row>
    <row r="861" spans="1:18" x14ac:dyDescent="0.25">
      <c r="A861" s="5" t="s">
        <v>1712</v>
      </c>
      <c r="B861" s="5" t="s">
        <v>1713</v>
      </c>
      <c r="C861" s="5" t="s">
        <v>162</v>
      </c>
      <c r="D861" s="5" t="s">
        <v>56</v>
      </c>
      <c r="E861" s="5" t="s">
        <v>4</v>
      </c>
      <c r="F861" s="5" t="s">
        <v>13</v>
      </c>
      <c r="G861" s="5" t="s">
        <v>23</v>
      </c>
      <c r="H861" s="5">
        <v>59</v>
      </c>
      <c r="I861" s="6">
        <v>35153</v>
      </c>
      <c r="J861" s="7">
        <v>62605</v>
      </c>
      <c r="K861" s="7">
        <f t="shared" si="39"/>
        <v>250.20991187401029</v>
      </c>
      <c r="L861" s="7">
        <f t="shared" si="40"/>
        <v>1</v>
      </c>
      <c r="M861" s="7"/>
      <c r="N861" s="7">
        <f t="shared" si="41"/>
        <v>39.707237480310852</v>
      </c>
      <c r="O861" s="8">
        <v>0</v>
      </c>
      <c r="P861" s="5" t="s">
        <v>7</v>
      </c>
      <c r="Q861" s="5" t="s">
        <v>47</v>
      </c>
      <c r="R861" s="6" t="s">
        <v>17</v>
      </c>
    </row>
    <row r="862" spans="1:18" x14ac:dyDescent="0.25">
      <c r="A862" s="1" t="s">
        <v>1714</v>
      </c>
      <c r="B862" s="1" t="s">
        <v>1715</v>
      </c>
      <c r="C862" s="1" t="s">
        <v>39</v>
      </c>
      <c r="D862" s="1" t="s">
        <v>3</v>
      </c>
      <c r="E862" s="1" t="s">
        <v>22</v>
      </c>
      <c r="F862" s="1" t="s">
        <v>5</v>
      </c>
      <c r="G862" s="1" t="s">
        <v>23</v>
      </c>
      <c r="H862" s="1">
        <v>51</v>
      </c>
      <c r="I862" s="2">
        <v>43903</v>
      </c>
      <c r="J862" s="3">
        <v>107195</v>
      </c>
      <c r="K862" s="3">
        <f t="shared" si="39"/>
        <v>327.40647519558922</v>
      </c>
      <c r="L862" s="3">
        <f t="shared" si="40"/>
        <v>1</v>
      </c>
      <c r="M862" s="3"/>
      <c r="N862" s="3">
        <f t="shared" si="41"/>
        <v>47.503416190128817</v>
      </c>
      <c r="O862" s="4">
        <v>0.09</v>
      </c>
      <c r="P862" s="1" t="s">
        <v>7</v>
      </c>
      <c r="Q862" s="1" t="s">
        <v>47</v>
      </c>
      <c r="R862" s="2" t="s">
        <v>17</v>
      </c>
    </row>
    <row r="863" spans="1:18" x14ac:dyDescent="0.25">
      <c r="A863" s="5" t="s">
        <v>1629</v>
      </c>
      <c r="B863" s="5" t="s">
        <v>1716</v>
      </c>
      <c r="C863" s="5" t="s">
        <v>2</v>
      </c>
      <c r="D863" s="5" t="s">
        <v>67</v>
      </c>
      <c r="E863" s="5" t="s">
        <v>22</v>
      </c>
      <c r="F863" s="5" t="s">
        <v>13</v>
      </c>
      <c r="G863" s="5" t="s">
        <v>23</v>
      </c>
      <c r="H863" s="5">
        <v>45</v>
      </c>
      <c r="I863" s="6">
        <v>43111</v>
      </c>
      <c r="J863" s="7">
        <v>127422</v>
      </c>
      <c r="K863" s="7">
        <f t="shared" si="39"/>
        <v>356.96218287095905</v>
      </c>
      <c r="L863" s="7">
        <f t="shared" si="40"/>
        <v>1</v>
      </c>
      <c r="M863" s="7"/>
      <c r="N863" s="7">
        <f t="shared" si="41"/>
        <v>50.320869780226289</v>
      </c>
      <c r="O863" s="8">
        <v>0.15</v>
      </c>
      <c r="P863" s="5" t="s">
        <v>7</v>
      </c>
      <c r="Q863" s="5" t="s">
        <v>75</v>
      </c>
      <c r="R863" s="6" t="s">
        <v>17</v>
      </c>
    </row>
    <row r="864" spans="1:18" x14ac:dyDescent="0.25">
      <c r="A864" s="1" t="s">
        <v>1717</v>
      </c>
      <c r="B864" s="1" t="s">
        <v>1718</v>
      </c>
      <c r="C864" s="1" t="s">
        <v>20</v>
      </c>
      <c r="D864" s="1" t="s">
        <v>46</v>
      </c>
      <c r="E864" s="1" t="s">
        <v>4</v>
      </c>
      <c r="F864" s="1" t="s">
        <v>5</v>
      </c>
      <c r="G864" s="1" t="s">
        <v>23</v>
      </c>
      <c r="H864" s="1">
        <v>35</v>
      </c>
      <c r="I864" s="2">
        <v>42912</v>
      </c>
      <c r="J864" s="3">
        <v>161269</v>
      </c>
      <c r="K864" s="3">
        <f t="shared" si="39"/>
        <v>401.58311717501272</v>
      </c>
      <c r="L864" s="3">
        <f t="shared" si="40"/>
        <v>1</v>
      </c>
      <c r="M864" s="3"/>
      <c r="N864" s="3">
        <f t="shared" si="41"/>
        <v>54.431499382737286</v>
      </c>
      <c r="O864" s="4">
        <v>0.27</v>
      </c>
      <c r="P864" s="1" t="s">
        <v>7</v>
      </c>
      <c r="Q864" s="1" t="s">
        <v>43</v>
      </c>
      <c r="R864" s="2" t="s">
        <v>17</v>
      </c>
    </row>
    <row r="865" spans="1:18" x14ac:dyDescent="0.25">
      <c r="A865" s="5" t="s">
        <v>1719</v>
      </c>
      <c r="B865" s="5" t="s">
        <v>1720</v>
      </c>
      <c r="C865" s="5" t="s">
        <v>66</v>
      </c>
      <c r="D865" s="5" t="s">
        <v>67</v>
      </c>
      <c r="E865" s="5" t="s">
        <v>36</v>
      </c>
      <c r="F865" s="5" t="s">
        <v>5</v>
      </c>
      <c r="G865" s="5" t="s">
        <v>72</v>
      </c>
      <c r="H865" s="5">
        <v>32</v>
      </c>
      <c r="I865" s="6">
        <v>41675</v>
      </c>
      <c r="J865" s="7">
        <v>203445</v>
      </c>
      <c r="K865" s="7">
        <f t="shared" si="39"/>
        <v>451.04877785002367</v>
      </c>
      <c r="L865" s="7">
        <f t="shared" si="40"/>
        <v>1</v>
      </c>
      <c r="M865" s="7"/>
      <c r="N865" s="7">
        <f t="shared" si="41"/>
        <v>58.814219801217114</v>
      </c>
      <c r="O865" s="8">
        <v>0.34</v>
      </c>
      <c r="P865" s="5" t="s">
        <v>80</v>
      </c>
      <c r="Q865" s="5" t="s">
        <v>81</v>
      </c>
      <c r="R865" s="6" t="s">
        <v>17</v>
      </c>
    </row>
    <row r="866" spans="1:18" x14ac:dyDescent="0.25">
      <c r="A866" s="1" t="s">
        <v>1721</v>
      </c>
      <c r="B866" s="1" t="s">
        <v>1722</v>
      </c>
      <c r="C866" s="1" t="s">
        <v>2</v>
      </c>
      <c r="D866" s="1" t="s">
        <v>52</v>
      </c>
      <c r="E866" s="1" t="s">
        <v>4</v>
      </c>
      <c r="F866" s="1" t="s">
        <v>5</v>
      </c>
      <c r="G866" s="1" t="s">
        <v>14</v>
      </c>
      <c r="H866" s="1">
        <v>37</v>
      </c>
      <c r="I866" s="2">
        <v>40560</v>
      </c>
      <c r="J866" s="3">
        <v>131353</v>
      </c>
      <c r="K866" s="3">
        <f t="shared" si="39"/>
        <v>362.42654428173444</v>
      </c>
      <c r="L866" s="3">
        <f t="shared" si="40"/>
        <v>1</v>
      </c>
      <c r="M866" s="3"/>
      <c r="N866" s="3">
        <f t="shared" si="41"/>
        <v>50.833108183779864</v>
      </c>
      <c r="O866" s="4">
        <v>0.11</v>
      </c>
      <c r="P866" s="1" t="s">
        <v>15</v>
      </c>
      <c r="Q866" s="1" t="s">
        <v>61</v>
      </c>
      <c r="R866" s="2" t="s">
        <v>17</v>
      </c>
    </row>
    <row r="867" spans="1:18" x14ac:dyDescent="0.25">
      <c r="A867" s="5" t="s">
        <v>1723</v>
      </c>
      <c r="B867" s="5" t="s">
        <v>1724</v>
      </c>
      <c r="C867" s="5" t="s">
        <v>449</v>
      </c>
      <c r="D867" s="5" t="s">
        <v>3</v>
      </c>
      <c r="E867" s="5" t="s">
        <v>12</v>
      </c>
      <c r="F867" s="5" t="s">
        <v>13</v>
      </c>
      <c r="G867" s="5" t="s">
        <v>14</v>
      </c>
      <c r="H867" s="5">
        <v>45</v>
      </c>
      <c r="I867" s="6">
        <v>40253</v>
      </c>
      <c r="J867" s="7">
        <v>88182</v>
      </c>
      <c r="K867" s="7">
        <f t="shared" si="39"/>
        <v>296.95454197570376</v>
      </c>
      <c r="L867" s="7">
        <f t="shared" si="40"/>
        <v>1</v>
      </c>
      <c r="M867" s="7"/>
      <c r="N867" s="7">
        <f t="shared" si="41"/>
        <v>44.510244664003778</v>
      </c>
      <c r="O867" s="8">
        <v>0</v>
      </c>
      <c r="P867" s="5" t="s">
        <v>15</v>
      </c>
      <c r="Q867" s="5" t="s">
        <v>121</v>
      </c>
      <c r="R867" s="6" t="s">
        <v>17</v>
      </c>
    </row>
    <row r="868" spans="1:18" x14ac:dyDescent="0.25">
      <c r="A868" s="1" t="s">
        <v>1725</v>
      </c>
      <c r="B868" s="1" t="s">
        <v>1726</v>
      </c>
      <c r="C868" s="1" t="s">
        <v>118</v>
      </c>
      <c r="D868" s="1" t="s">
        <v>3</v>
      </c>
      <c r="E868" s="1" t="s">
        <v>22</v>
      </c>
      <c r="F868" s="1" t="s">
        <v>13</v>
      </c>
      <c r="G868" s="1" t="s">
        <v>23</v>
      </c>
      <c r="H868" s="1">
        <v>61</v>
      </c>
      <c r="I868" s="2">
        <v>43703</v>
      </c>
      <c r="J868" s="3">
        <v>75780</v>
      </c>
      <c r="K868" s="3">
        <f t="shared" si="39"/>
        <v>275.2816739269071</v>
      </c>
      <c r="L868" s="3">
        <f t="shared" si="40"/>
        <v>1</v>
      </c>
      <c r="M868" s="3"/>
      <c r="N868" s="3">
        <f t="shared" si="41"/>
        <v>42.317324359172112</v>
      </c>
      <c r="O868" s="4">
        <v>0</v>
      </c>
      <c r="P868" s="1" t="s">
        <v>7</v>
      </c>
      <c r="Q868" s="1" t="s">
        <v>8</v>
      </c>
      <c r="R868" s="2" t="s">
        <v>17</v>
      </c>
    </row>
    <row r="869" spans="1:18" x14ac:dyDescent="0.25">
      <c r="A869" s="5" t="s">
        <v>1727</v>
      </c>
      <c r="B869" s="5" t="s">
        <v>1728</v>
      </c>
      <c r="C869" s="5" t="s">
        <v>111</v>
      </c>
      <c r="D869" s="5" t="s">
        <v>35</v>
      </c>
      <c r="E869" s="5" t="s">
        <v>4</v>
      </c>
      <c r="F869" s="5" t="s">
        <v>5</v>
      </c>
      <c r="G869" s="5" t="s">
        <v>14</v>
      </c>
      <c r="H869" s="5">
        <v>45</v>
      </c>
      <c r="I869" s="6">
        <v>43557</v>
      </c>
      <c r="J869" s="7">
        <v>52621</v>
      </c>
      <c r="K869" s="7">
        <f t="shared" si="39"/>
        <v>229.39267643061319</v>
      </c>
      <c r="L869" s="7">
        <f t="shared" si="40"/>
        <v>1</v>
      </c>
      <c r="M869" s="7"/>
      <c r="N869" s="7">
        <f t="shared" si="41"/>
        <v>37.47310664380025</v>
      </c>
      <c r="O869" s="8">
        <v>0</v>
      </c>
      <c r="P869" s="5" t="s">
        <v>15</v>
      </c>
      <c r="Q869" s="5" t="s">
        <v>93</v>
      </c>
      <c r="R869" s="6" t="s">
        <v>17</v>
      </c>
    </row>
    <row r="870" spans="1:18" x14ac:dyDescent="0.25">
      <c r="A870" s="1" t="s">
        <v>1729</v>
      </c>
      <c r="B870" s="1" t="s">
        <v>1730</v>
      </c>
      <c r="C870" s="1" t="s">
        <v>101</v>
      </c>
      <c r="D870" s="1" t="s">
        <v>56</v>
      </c>
      <c r="E870" s="1" t="s">
        <v>4</v>
      </c>
      <c r="F870" s="1" t="s">
        <v>13</v>
      </c>
      <c r="G870" s="1" t="s">
        <v>14</v>
      </c>
      <c r="H870" s="1">
        <v>60</v>
      </c>
      <c r="I870" s="2">
        <v>43146</v>
      </c>
      <c r="J870" s="3">
        <v>106079</v>
      </c>
      <c r="K870" s="3">
        <f t="shared" si="39"/>
        <v>325.69771261094235</v>
      </c>
      <c r="L870" s="3">
        <f t="shared" si="40"/>
        <v>1</v>
      </c>
      <c r="M870" s="3"/>
      <c r="N870" s="3">
        <f t="shared" si="41"/>
        <v>47.337989138450759</v>
      </c>
      <c r="O870" s="4">
        <v>0.14000000000000001</v>
      </c>
      <c r="P870" s="1" t="s">
        <v>7</v>
      </c>
      <c r="Q870" s="1" t="s">
        <v>47</v>
      </c>
      <c r="R870" s="2">
        <v>44295</v>
      </c>
    </row>
    <row r="871" spans="1:18" x14ac:dyDescent="0.25">
      <c r="A871" s="5" t="s">
        <v>1731</v>
      </c>
      <c r="B871" s="5" t="s">
        <v>1732</v>
      </c>
      <c r="C871" s="5" t="s">
        <v>194</v>
      </c>
      <c r="D871" s="5" t="s">
        <v>3</v>
      </c>
      <c r="E871" s="5" t="s">
        <v>36</v>
      </c>
      <c r="F871" s="5" t="s">
        <v>13</v>
      </c>
      <c r="G871" s="5" t="s">
        <v>72</v>
      </c>
      <c r="H871" s="5">
        <v>30</v>
      </c>
      <c r="I871" s="6">
        <v>42777</v>
      </c>
      <c r="J871" s="7">
        <v>92058</v>
      </c>
      <c r="K871" s="7">
        <f t="shared" si="39"/>
        <v>303.41061286645856</v>
      </c>
      <c r="L871" s="7">
        <f t="shared" si="40"/>
        <v>1</v>
      </c>
      <c r="M871" s="7"/>
      <c r="N871" s="7">
        <f t="shared" si="41"/>
        <v>45.153059055019007</v>
      </c>
      <c r="O871" s="8">
        <v>0</v>
      </c>
      <c r="P871" s="5" t="s">
        <v>7</v>
      </c>
      <c r="Q871" s="5" t="s">
        <v>47</v>
      </c>
      <c r="R871" s="6" t="s">
        <v>17</v>
      </c>
    </row>
    <row r="872" spans="1:18" x14ac:dyDescent="0.25">
      <c r="A872" s="1" t="s">
        <v>1733</v>
      </c>
      <c r="B872" s="1" t="s">
        <v>1734</v>
      </c>
      <c r="C872" s="1" t="s">
        <v>162</v>
      </c>
      <c r="D872" s="1" t="s">
        <v>56</v>
      </c>
      <c r="E872" s="1" t="s">
        <v>12</v>
      </c>
      <c r="F872" s="1" t="s">
        <v>13</v>
      </c>
      <c r="G872" s="1" t="s">
        <v>14</v>
      </c>
      <c r="H872" s="1">
        <v>64</v>
      </c>
      <c r="I872" s="2">
        <v>43527</v>
      </c>
      <c r="J872" s="3">
        <v>67114</v>
      </c>
      <c r="K872" s="3">
        <f t="shared" si="39"/>
        <v>259.0636987306404</v>
      </c>
      <c r="L872" s="3">
        <f t="shared" si="40"/>
        <v>1</v>
      </c>
      <c r="M872" s="3"/>
      <c r="N872" s="3">
        <f t="shared" si="41"/>
        <v>40.6385035977424</v>
      </c>
      <c r="O872" s="4">
        <v>0</v>
      </c>
      <c r="P872" s="1" t="s">
        <v>7</v>
      </c>
      <c r="Q872" s="1" t="s">
        <v>31</v>
      </c>
      <c r="R872" s="2" t="s">
        <v>17</v>
      </c>
    </row>
    <row r="873" spans="1:18" x14ac:dyDescent="0.25">
      <c r="A873" s="5" t="s">
        <v>1735</v>
      </c>
      <c r="B873" s="5" t="s">
        <v>1736</v>
      </c>
      <c r="C873" s="5" t="s">
        <v>111</v>
      </c>
      <c r="D873" s="5" t="s">
        <v>21</v>
      </c>
      <c r="E873" s="5" t="s">
        <v>4</v>
      </c>
      <c r="F873" s="5" t="s">
        <v>5</v>
      </c>
      <c r="G873" s="5" t="s">
        <v>72</v>
      </c>
      <c r="H873" s="5">
        <v>25</v>
      </c>
      <c r="I873" s="6">
        <v>44024</v>
      </c>
      <c r="J873" s="7">
        <v>56565</v>
      </c>
      <c r="K873" s="7">
        <f t="shared" si="39"/>
        <v>237.83397570574311</v>
      </c>
      <c r="L873" s="7">
        <f t="shared" si="40"/>
        <v>1</v>
      </c>
      <c r="M873" s="7"/>
      <c r="N873" s="7">
        <f t="shared" si="41"/>
        <v>38.386860739049787</v>
      </c>
      <c r="O873" s="8">
        <v>0</v>
      </c>
      <c r="P873" s="5" t="s">
        <v>80</v>
      </c>
      <c r="Q873" s="5" t="s">
        <v>205</v>
      </c>
      <c r="R873" s="6" t="s">
        <v>17</v>
      </c>
    </row>
    <row r="874" spans="1:18" x14ac:dyDescent="0.25">
      <c r="A874" s="1" t="s">
        <v>1737</v>
      </c>
      <c r="B874" s="1" t="s">
        <v>1738</v>
      </c>
      <c r="C874" s="1" t="s">
        <v>151</v>
      </c>
      <c r="D874" s="1" t="s">
        <v>52</v>
      </c>
      <c r="E874" s="1" t="s">
        <v>12</v>
      </c>
      <c r="F874" s="1" t="s">
        <v>5</v>
      </c>
      <c r="G874" s="1" t="s">
        <v>23</v>
      </c>
      <c r="H874" s="1">
        <v>61</v>
      </c>
      <c r="I874" s="2">
        <v>40683</v>
      </c>
      <c r="J874" s="3">
        <v>64937</v>
      </c>
      <c r="K874" s="3">
        <f t="shared" si="39"/>
        <v>254.82739256210272</v>
      </c>
      <c r="L874" s="3">
        <f t="shared" si="40"/>
        <v>1</v>
      </c>
      <c r="M874" s="3"/>
      <c r="N874" s="3">
        <f t="shared" si="41"/>
        <v>40.194263349781892</v>
      </c>
      <c r="O874" s="4">
        <v>0</v>
      </c>
      <c r="P874" s="1" t="s">
        <v>7</v>
      </c>
      <c r="Q874" s="1" t="s">
        <v>31</v>
      </c>
      <c r="R874" s="2" t="s">
        <v>17</v>
      </c>
    </row>
    <row r="875" spans="1:18" x14ac:dyDescent="0.25">
      <c r="A875" s="5" t="s">
        <v>1739</v>
      </c>
      <c r="B875" s="5" t="s">
        <v>1740</v>
      </c>
      <c r="C875" s="5" t="s">
        <v>39</v>
      </c>
      <c r="D875" s="5" t="s">
        <v>67</v>
      </c>
      <c r="E875" s="5" t="s">
        <v>12</v>
      </c>
      <c r="F875" s="5" t="s">
        <v>5</v>
      </c>
      <c r="G875" s="5" t="s">
        <v>72</v>
      </c>
      <c r="H875" s="5">
        <v>65</v>
      </c>
      <c r="I875" s="6">
        <v>38967</v>
      </c>
      <c r="J875" s="7">
        <v>127626</v>
      </c>
      <c r="K875" s="7">
        <f t="shared" si="39"/>
        <v>357.24781314935996</v>
      </c>
      <c r="L875" s="7">
        <f t="shared" si="40"/>
        <v>1</v>
      </c>
      <c r="M875" s="7"/>
      <c r="N875" s="7">
        <f t="shared" si="41"/>
        <v>50.347709687621865</v>
      </c>
      <c r="O875" s="8">
        <v>0.1</v>
      </c>
      <c r="P875" s="5" t="s">
        <v>7</v>
      </c>
      <c r="Q875" s="5" t="s">
        <v>43</v>
      </c>
      <c r="R875" s="6" t="s">
        <v>17</v>
      </c>
    </row>
    <row r="876" spans="1:18" x14ac:dyDescent="0.25">
      <c r="A876" s="1" t="s">
        <v>1741</v>
      </c>
      <c r="B876" s="1" t="s">
        <v>1742</v>
      </c>
      <c r="C876" s="1" t="s">
        <v>235</v>
      </c>
      <c r="D876" s="1" t="s">
        <v>3</v>
      </c>
      <c r="E876" s="1" t="s">
        <v>36</v>
      </c>
      <c r="F876" s="1" t="s">
        <v>13</v>
      </c>
      <c r="G876" s="1" t="s">
        <v>6</v>
      </c>
      <c r="H876" s="1">
        <v>61</v>
      </c>
      <c r="I876" s="2">
        <v>38013</v>
      </c>
      <c r="J876" s="3">
        <v>88478</v>
      </c>
      <c r="K876" s="3">
        <f t="shared" si="39"/>
        <v>297.4525172191353</v>
      </c>
      <c r="L876" s="3">
        <f t="shared" si="40"/>
        <v>1</v>
      </c>
      <c r="M876" s="3"/>
      <c r="N876" s="3">
        <f t="shared" si="41"/>
        <v>44.559991469216079</v>
      </c>
      <c r="O876" s="4">
        <v>0</v>
      </c>
      <c r="P876" s="1" t="s">
        <v>7</v>
      </c>
      <c r="Q876" s="1" t="s">
        <v>47</v>
      </c>
      <c r="R876" s="2" t="s">
        <v>17</v>
      </c>
    </row>
    <row r="877" spans="1:18" x14ac:dyDescent="0.25">
      <c r="A877" s="5" t="s">
        <v>1743</v>
      </c>
      <c r="B877" s="5" t="s">
        <v>1744</v>
      </c>
      <c r="C877" s="5" t="s">
        <v>27</v>
      </c>
      <c r="D877" s="5" t="s">
        <v>3</v>
      </c>
      <c r="E877" s="5" t="s">
        <v>22</v>
      </c>
      <c r="F877" s="5" t="s">
        <v>5</v>
      </c>
      <c r="G877" s="5" t="s">
        <v>14</v>
      </c>
      <c r="H877" s="5">
        <v>48</v>
      </c>
      <c r="I877" s="6">
        <v>41749</v>
      </c>
      <c r="J877" s="7">
        <v>91679</v>
      </c>
      <c r="K877" s="7">
        <f t="shared" si="39"/>
        <v>302.78540255435036</v>
      </c>
      <c r="L877" s="7">
        <f t="shared" si="40"/>
        <v>1</v>
      </c>
      <c r="M877" s="7"/>
      <c r="N877" s="7">
        <f t="shared" si="41"/>
        <v>45.091009231993077</v>
      </c>
      <c r="O877" s="8">
        <v>7.0000000000000007E-2</v>
      </c>
      <c r="P877" s="5" t="s">
        <v>15</v>
      </c>
      <c r="Q877" s="5" t="s">
        <v>16</v>
      </c>
      <c r="R877" s="6" t="s">
        <v>17</v>
      </c>
    </row>
    <row r="878" spans="1:18" x14ac:dyDescent="0.25">
      <c r="A878" s="1" t="s">
        <v>1745</v>
      </c>
      <c r="B878" s="1" t="s">
        <v>1746</v>
      </c>
      <c r="C878" s="1" t="s">
        <v>20</v>
      </c>
      <c r="D878" s="1" t="s">
        <v>35</v>
      </c>
      <c r="E878" s="1" t="s">
        <v>36</v>
      </c>
      <c r="F878" s="1" t="s">
        <v>13</v>
      </c>
      <c r="G878" s="1" t="s">
        <v>14</v>
      </c>
      <c r="H878" s="1">
        <v>58</v>
      </c>
      <c r="I878" s="2">
        <v>33682</v>
      </c>
      <c r="J878" s="3">
        <v>199848</v>
      </c>
      <c r="K878" s="3">
        <f t="shared" si="39"/>
        <v>447.04362203257079</v>
      </c>
      <c r="L878" s="3">
        <f t="shared" si="40"/>
        <v>1</v>
      </c>
      <c r="M878" s="3"/>
      <c r="N878" s="3">
        <f t="shared" si="41"/>
        <v>58.465535986325676</v>
      </c>
      <c r="O878" s="4">
        <v>0.16</v>
      </c>
      <c r="P878" s="1" t="s">
        <v>15</v>
      </c>
      <c r="Q878" s="1" t="s">
        <v>16</v>
      </c>
      <c r="R878" s="2" t="s">
        <v>17</v>
      </c>
    </row>
    <row r="879" spans="1:18" x14ac:dyDescent="0.25">
      <c r="A879" s="5" t="s">
        <v>1747</v>
      </c>
      <c r="B879" s="5" t="s">
        <v>1748</v>
      </c>
      <c r="C879" s="5" t="s">
        <v>238</v>
      </c>
      <c r="D879" s="5" t="s">
        <v>3</v>
      </c>
      <c r="E879" s="5" t="s">
        <v>12</v>
      </c>
      <c r="F879" s="5" t="s">
        <v>13</v>
      </c>
      <c r="G879" s="5" t="s">
        <v>14</v>
      </c>
      <c r="H879" s="5">
        <v>34</v>
      </c>
      <c r="I879" s="6">
        <v>43414</v>
      </c>
      <c r="J879" s="7">
        <v>61944</v>
      </c>
      <c r="K879" s="7">
        <f t="shared" si="39"/>
        <v>248.88551585015952</v>
      </c>
      <c r="L879" s="7">
        <f t="shared" si="40"/>
        <v>1</v>
      </c>
      <c r="M879" s="7"/>
      <c r="N879" s="7">
        <f t="shared" si="41"/>
        <v>39.566996274516363</v>
      </c>
      <c r="O879" s="8">
        <v>0</v>
      </c>
      <c r="P879" s="5" t="s">
        <v>15</v>
      </c>
      <c r="Q879" s="5" t="s">
        <v>61</v>
      </c>
      <c r="R879" s="6" t="s">
        <v>17</v>
      </c>
    </row>
    <row r="880" spans="1:18" x14ac:dyDescent="0.25">
      <c r="A880" s="1" t="s">
        <v>1749</v>
      </c>
      <c r="B880" s="1" t="s">
        <v>1750</v>
      </c>
      <c r="C880" s="1" t="s">
        <v>2</v>
      </c>
      <c r="D880" s="1" t="s">
        <v>35</v>
      </c>
      <c r="E880" s="1" t="s">
        <v>22</v>
      </c>
      <c r="F880" s="1" t="s">
        <v>5</v>
      </c>
      <c r="G880" s="1" t="s">
        <v>6</v>
      </c>
      <c r="H880" s="1">
        <v>30</v>
      </c>
      <c r="I880" s="2">
        <v>42960</v>
      </c>
      <c r="J880" s="3">
        <v>154624</v>
      </c>
      <c r="K880" s="3">
        <f t="shared" si="39"/>
        <v>393.22258327822425</v>
      </c>
      <c r="L880" s="3">
        <f t="shared" si="40"/>
        <v>1</v>
      </c>
      <c r="M880" s="3"/>
      <c r="N880" s="3">
        <f t="shared" si="41"/>
        <v>53.673382816648534</v>
      </c>
      <c r="O880" s="4">
        <v>0.15</v>
      </c>
      <c r="P880" s="1" t="s">
        <v>7</v>
      </c>
      <c r="Q880" s="1" t="s">
        <v>47</v>
      </c>
      <c r="R880" s="2" t="s">
        <v>17</v>
      </c>
    </row>
    <row r="881" spans="1:18" x14ac:dyDescent="0.25">
      <c r="A881" s="5" t="s">
        <v>1751</v>
      </c>
      <c r="B881" s="5" t="s">
        <v>1752</v>
      </c>
      <c r="C881" s="5" t="s">
        <v>30</v>
      </c>
      <c r="D881" s="5" t="s">
        <v>46</v>
      </c>
      <c r="E881" s="5" t="s">
        <v>4</v>
      </c>
      <c r="F881" s="5" t="s">
        <v>13</v>
      </c>
      <c r="G881" s="5" t="s">
        <v>14</v>
      </c>
      <c r="H881" s="5">
        <v>50</v>
      </c>
      <c r="I881" s="6">
        <v>40109</v>
      </c>
      <c r="J881" s="7">
        <v>79447</v>
      </c>
      <c r="K881" s="7">
        <f t="shared" si="39"/>
        <v>281.86344211337519</v>
      </c>
      <c r="L881" s="7">
        <f t="shared" si="40"/>
        <v>1</v>
      </c>
      <c r="M881" s="7"/>
      <c r="N881" s="7">
        <f t="shared" si="41"/>
        <v>42.989180620273714</v>
      </c>
      <c r="O881" s="8">
        <v>0</v>
      </c>
      <c r="P881" s="5" t="s">
        <v>15</v>
      </c>
      <c r="Q881" s="5" t="s">
        <v>61</v>
      </c>
      <c r="R881" s="6" t="s">
        <v>17</v>
      </c>
    </row>
    <row r="882" spans="1:18" x14ac:dyDescent="0.25">
      <c r="A882" s="1" t="s">
        <v>1753</v>
      </c>
      <c r="B882" s="1" t="s">
        <v>1754</v>
      </c>
      <c r="C882" s="1" t="s">
        <v>30</v>
      </c>
      <c r="D882" s="1" t="s">
        <v>35</v>
      </c>
      <c r="E882" s="1" t="s">
        <v>12</v>
      </c>
      <c r="F882" s="1" t="s">
        <v>13</v>
      </c>
      <c r="G882" s="1" t="s">
        <v>72</v>
      </c>
      <c r="H882" s="1">
        <v>51</v>
      </c>
      <c r="I882" s="2">
        <v>35852</v>
      </c>
      <c r="J882" s="3">
        <v>71111</v>
      </c>
      <c r="K882" s="3">
        <f t="shared" si="39"/>
        <v>266.66645833325197</v>
      </c>
      <c r="L882" s="3">
        <f t="shared" si="40"/>
        <v>1</v>
      </c>
      <c r="M882" s="3"/>
      <c r="N882" s="3">
        <f t="shared" si="41"/>
        <v>41.429745168036696</v>
      </c>
      <c r="O882" s="4">
        <v>0</v>
      </c>
      <c r="P882" s="1" t="s">
        <v>80</v>
      </c>
      <c r="Q882" s="1" t="s">
        <v>86</v>
      </c>
      <c r="R882" s="2" t="s">
        <v>17</v>
      </c>
    </row>
    <row r="883" spans="1:18" x14ac:dyDescent="0.25">
      <c r="A883" s="5" t="s">
        <v>1755</v>
      </c>
      <c r="B883" s="5" t="s">
        <v>1756</v>
      </c>
      <c r="C883" s="5" t="s">
        <v>2</v>
      </c>
      <c r="D883" s="5" t="s">
        <v>35</v>
      </c>
      <c r="E883" s="5" t="s">
        <v>4</v>
      </c>
      <c r="F883" s="5" t="s">
        <v>13</v>
      </c>
      <c r="G883" s="5" t="s">
        <v>23</v>
      </c>
      <c r="H883" s="5">
        <v>53</v>
      </c>
      <c r="I883" s="6">
        <v>41931</v>
      </c>
      <c r="J883" s="7">
        <v>159538</v>
      </c>
      <c r="K883" s="7">
        <f t="shared" si="39"/>
        <v>399.42208251422454</v>
      </c>
      <c r="L883" s="7">
        <f t="shared" si="40"/>
        <v>1</v>
      </c>
      <c r="M883" s="7"/>
      <c r="N883" s="7">
        <f t="shared" si="41"/>
        <v>54.236049418875652</v>
      </c>
      <c r="O883" s="8">
        <v>0.11</v>
      </c>
      <c r="P883" s="5" t="s">
        <v>7</v>
      </c>
      <c r="Q883" s="5" t="s">
        <v>43</v>
      </c>
      <c r="R883" s="6" t="s">
        <v>17</v>
      </c>
    </row>
    <row r="884" spans="1:18" x14ac:dyDescent="0.25">
      <c r="A884" s="1" t="s">
        <v>1367</v>
      </c>
      <c r="B884" s="1" t="s">
        <v>1757</v>
      </c>
      <c r="C884" s="1" t="s">
        <v>55</v>
      </c>
      <c r="D884" s="1" t="s">
        <v>56</v>
      </c>
      <c r="E884" s="1" t="s">
        <v>36</v>
      </c>
      <c r="F884" s="1" t="s">
        <v>5</v>
      </c>
      <c r="G884" s="1" t="s">
        <v>72</v>
      </c>
      <c r="H884" s="1">
        <v>47</v>
      </c>
      <c r="I884" s="2">
        <v>43375</v>
      </c>
      <c r="J884" s="3">
        <v>111404</v>
      </c>
      <c r="K884" s="3">
        <f t="shared" si="39"/>
        <v>333.77237752696072</v>
      </c>
      <c r="L884" s="3">
        <f t="shared" si="40"/>
        <v>1</v>
      </c>
      <c r="M884" s="3"/>
      <c r="N884" s="3">
        <f t="shared" si="41"/>
        <v>48.117190502049745</v>
      </c>
      <c r="O884" s="4">
        <v>0</v>
      </c>
      <c r="P884" s="1" t="s">
        <v>80</v>
      </c>
      <c r="Q884" s="1" t="s">
        <v>86</v>
      </c>
      <c r="R884" s="2" t="s">
        <v>17</v>
      </c>
    </row>
    <row r="885" spans="1:18" x14ac:dyDescent="0.25">
      <c r="A885" s="5" t="s">
        <v>1758</v>
      </c>
      <c r="B885" s="5" t="s">
        <v>1759</v>
      </c>
      <c r="C885" s="5" t="s">
        <v>20</v>
      </c>
      <c r="D885" s="5" t="s">
        <v>67</v>
      </c>
      <c r="E885" s="5" t="s">
        <v>22</v>
      </c>
      <c r="F885" s="5" t="s">
        <v>13</v>
      </c>
      <c r="G885" s="5" t="s">
        <v>23</v>
      </c>
      <c r="H885" s="5">
        <v>25</v>
      </c>
      <c r="I885" s="6">
        <v>44058</v>
      </c>
      <c r="J885" s="7">
        <v>172007</v>
      </c>
      <c r="K885" s="7">
        <f t="shared" si="39"/>
        <v>414.73726623007968</v>
      </c>
      <c r="L885" s="7">
        <f t="shared" si="40"/>
        <v>1</v>
      </c>
      <c r="M885" s="7"/>
      <c r="N885" s="7">
        <f t="shared" si="41"/>
        <v>55.61373209459741</v>
      </c>
      <c r="O885" s="8">
        <v>0.26</v>
      </c>
      <c r="P885" s="5" t="s">
        <v>7</v>
      </c>
      <c r="Q885" s="5" t="s">
        <v>43</v>
      </c>
      <c r="R885" s="6" t="s">
        <v>17</v>
      </c>
    </row>
    <row r="886" spans="1:18" x14ac:dyDescent="0.25">
      <c r="A886" s="1" t="s">
        <v>1760</v>
      </c>
      <c r="B886" s="1" t="s">
        <v>1761</v>
      </c>
      <c r="C886" s="1" t="s">
        <v>66</v>
      </c>
      <c r="D886" s="1" t="s">
        <v>67</v>
      </c>
      <c r="E886" s="1" t="s">
        <v>12</v>
      </c>
      <c r="F886" s="1" t="s">
        <v>5</v>
      </c>
      <c r="G886" s="1" t="s">
        <v>72</v>
      </c>
      <c r="H886" s="1">
        <v>37</v>
      </c>
      <c r="I886" s="2">
        <v>40745</v>
      </c>
      <c r="J886" s="3">
        <v>219474</v>
      </c>
      <c r="K886" s="3">
        <f t="shared" si="39"/>
        <v>468.48052254069216</v>
      </c>
      <c r="L886" s="3">
        <f t="shared" si="40"/>
        <v>1</v>
      </c>
      <c r="M886" s="3"/>
      <c r="N886" s="3">
        <f t="shared" si="41"/>
        <v>60.319957421279653</v>
      </c>
      <c r="O886" s="4">
        <v>0.36</v>
      </c>
      <c r="P886" s="1" t="s">
        <v>80</v>
      </c>
      <c r="Q886" s="1" t="s">
        <v>81</v>
      </c>
      <c r="R886" s="2" t="s">
        <v>17</v>
      </c>
    </row>
    <row r="887" spans="1:18" x14ac:dyDescent="0.25">
      <c r="A887" s="5" t="s">
        <v>1762</v>
      </c>
      <c r="B887" s="5" t="s">
        <v>1763</v>
      </c>
      <c r="C887" s="5" t="s">
        <v>20</v>
      </c>
      <c r="D887" s="5" t="s">
        <v>21</v>
      </c>
      <c r="E887" s="5" t="s">
        <v>36</v>
      </c>
      <c r="F887" s="5" t="s">
        <v>13</v>
      </c>
      <c r="G887" s="5" t="s">
        <v>23</v>
      </c>
      <c r="H887" s="5">
        <v>41</v>
      </c>
      <c r="I887" s="6">
        <v>43600</v>
      </c>
      <c r="J887" s="7">
        <v>174415</v>
      </c>
      <c r="K887" s="7">
        <f t="shared" si="39"/>
        <v>417.63021921312162</v>
      </c>
      <c r="L887" s="7">
        <f t="shared" si="40"/>
        <v>1</v>
      </c>
      <c r="M887" s="7"/>
      <c r="N887" s="7">
        <f t="shared" si="41"/>
        <v>55.872050569422562</v>
      </c>
      <c r="O887" s="8">
        <v>0.23</v>
      </c>
      <c r="P887" s="5" t="s">
        <v>7</v>
      </c>
      <c r="Q887" s="5" t="s">
        <v>43</v>
      </c>
      <c r="R887" s="6" t="s">
        <v>17</v>
      </c>
    </row>
    <row r="888" spans="1:18" x14ac:dyDescent="0.25">
      <c r="A888" s="1" t="s">
        <v>1764</v>
      </c>
      <c r="B888" s="1" t="s">
        <v>1765</v>
      </c>
      <c r="C888" s="1" t="s">
        <v>235</v>
      </c>
      <c r="D888" s="1" t="s">
        <v>3</v>
      </c>
      <c r="E888" s="1" t="s">
        <v>22</v>
      </c>
      <c r="F888" s="1" t="s">
        <v>5</v>
      </c>
      <c r="G888" s="1" t="s">
        <v>72</v>
      </c>
      <c r="H888" s="1">
        <v>36</v>
      </c>
      <c r="I888" s="2">
        <v>44217</v>
      </c>
      <c r="J888" s="3">
        <v>90333</v>
      </c>
      <c r="K888" s="3">
        <f t="shared" si="39"/>
        <v>300.55448757255311</v>
      </c>
      <c r="L888" s="3">
        <f t="shared" si="40"/>
        <v>1</v>
      </c>
      <c r="M888" s="3"/>
      <c r="N888" s="3">
        <f t="shared" si="41"/>
        <v>44.869250096743635</v>
      </c>
      <c r="O888" s="4">
        <v>0</v>
      </c>
      <c r="P888" s="1" t="s">
        <v>80</v>
      </c>
      <c r="Q888" s="1" t="s">
        <v>86</v>
      </c>
      <c r="R888" s="2" t="s">
        <v>17</v>
      </c>
    </row>
    <row r="889" spans="1:18" x14ac:dyDescent="0.25">
      <c r="A889" s="5" t="s">
        <v>1766</v>
      </c>
      <c r="B889" s="5" t="s">
        <v>1767</v>
      </c>
      <c r="C889" s="5" t="s">
        <v>151</v>
      </c>
      <c r="D889" s="5" t="s">
        <v>52</v>
      </c>
      <c r="E889" s="5" t="s">
        <v>22</v>
      </c>
      <c r="F889" s="5" t="s">
        <v>13</v>
      </c>
      <c r="G889" s="5" t="s">
        <v>14</v>
      </c>
      <c r="H889" s="5">
        <v>25</v>
      </c>
      <c r="I889" s="6">
        <v>44217</v>
      </c>
      <c r="J889" s="7">
        <v>67299</v>
      </c>
      <c r="K889" s="7">
        <f t="shared" si="39"/>
        <v>259.42050805593607</v>
      </c>
      <c r="L889" s="7">
        <f t="shared" si="40"/>
        <v>1</v>
      </c>
      <c r="M889" s="7"/>
      <c r="N889" s="7">
        <f t="shared" si="41"/>
        <v>40.675809404842028</v>
      </c>
      <c r="O889" s="8">
        <v>0</v>
      </c>
      <c r="P889" s="5" t="s">
        <v>7</v>
      </c>
      <c r="Q889" s="5" t="s">
        <v>31</v>
      </c>
      <c r="R889" s="6" t="s">
        <v>17</v>
      </c>
    </row>
    <row r="890" spans="1:18" x14ac:dyDescent="0.25">
      <c r="A890" s="1" t="s">
        <v>1768</v>
      </c>
      <c r="B890" s="1" t="s">
        <v>1769</v>
      </c>
      <c r="C890" s="1" t="s">
        <v>317</v>
      </c>
      <c r="D890" s="1" t="s">
        <v>3</v>
      </c>
      <c r="E890" s="1" t="s">
        <v>4</v>
      </c>
      <c r="F890" s="1" t="s">
        <v>5</v>
      </c>
      <c r="G890" s="1" t="s">
        <v>23</v>
      </c>
      <c r="H890" s="1">
        <v>52</v>
      </c>
      <c r="I890" s="2">
        <v>38406</v>
      </c>
      <c r="J890" s="3">
        <v>45286</v>
      </c>
      <c r="K890" s="3">
        <f t="shared" si="39"/>
        <v>212.80507512745086</v>
      </c>
      <c r="L890" s="3">
        <f t="shared" si="40"/>
        <v>1</v>
      </c>
      <c r="M890" s="3"/>
      <c r="N890" s="3">
        <f t="shared" si="41"/>
        <v>35.644127411856786</v>
      </c>
      <c r="O890" s="4">
        <v>0</v>
      </c>
      <c r="P890" s="1" t="s">
        <v>7</v>
      </c>
      <c r="Q890" s="1" t="s">
        <v>24</v>
      </c>
      <c r="R890" s="2" t="s">
        <v>17</v>
      </c>
    </row>
    <row r="891" spans="1:18" x14ac:dyDescent="0.25">
      <c r="A891" s="5" t="s">
        <v>1146</v>
      </c>
      <c r="B891" s="5" t="s">
        <v>1770</v>
      </c>
      <c r="C891" s="5" t="s">
        <v>20</v>
      </c>
      <c r="D891" s="5" t="s">
        <v>67</v>
      </c>
      <c r="E891" s="5" t="s">
        <v>4</v>
      </c>
      <c r="F891" s="5" t="s">
        <v>13</v>
      </c>
      <c r="G891" s="5" t="s">
        <v>23</v>
      </c>
      <c r="H891" s="5">
        <v>48</v>
      </c>
      <c r="I891" s="6">
        <v>39302</v>
      </c>
      <c r="J891" s="7">
        <v>194723</v>
      </c>
      <c r="K891" s="7">
        <f t="shared" si="39"/>
        <v>441.2742911160812</v>
      </c>
      <c r="L891" s="7">
        <f t="shared" si="40"/>
        <v>1</v>
      </c>
      <c r="M891" s="7"/>
      <c r="N891" s="7">
        <f t="shared" si="41"/>
        <v>57.961428972788575</v>
      </c>
      <c r="O891" s="8">
        <v>0.25</v>
      </c>
      <c r="P891" s="5" t="s">
        <v>7</v>
      </c>
      <c r="Q891" s="5" t="s">
        <v>31</v>
      </c>
      <c r="R891" s="6" t="s">
        <v>17</v>
      </c>
    </row>
    <row r="892" spans="1:18" x14ac:dyDescent="0.25">
      <c r="A892" s="1" t="s">
        <v>1771</v>
      </c>
      <c r="B892" s="1" t="s">
        <v>1772</v>
      </c>
      <c r="C892" s="1" t="s">
        <v>39</v>
      </c>
      <c r="D892" s="1" t="s">
        <v>35</v>
      </c>
      <c r="E892" s="1" t="s">
        <v>4</v>
      </c>
      <c r="F892" s="1" t="s">
        <v>13</v>
      </c>
      <c r="G892" s="1" t="s">
        <v>14</v>
      </c>
      <c r="H892" s="1">
        <v>49</v>
      </c>
      <c r="I892" s="2">
        <v>41131</v>
      </c>
      <c r="J892" s="3">
        <v>109850</v>
      </c>
      <c r="K892" s="3">
        <f t="shared" si="39"/>
        <v>331.436268383531</v>
      </c>
      <c r="L892" s="3">
        <f t="shared" si="40"/>
        <v>1</v>
      </c>
      <c r="M892" s="3"/>
      <c r="N892" s="3">
        <f t="shared" si="41"/>
        <v>47.892409482325021</v>
      </c>
      <c r="O892" s="4">
        <v>7.0000000000000007E-2</v>
      </c>
      <c r="P892" s="1" t="s">
        <v>15</v>
      </c>
      <c r="Q892" s="1" t="s">
        <v>93</v>
      </c>
      <c r="R892" s="2">
        <v>43865</v>
      </c>
    </row>
    <row r="893" spans="1:18" x14ac:dyDescent="0.25">
      <c r="A893" s="5" t="s">
        <v>1773</v>
      </c>
      <c r="B893" s="5" t="s">
        <v>1774</v>
      </c>
      <c r="C893" s="5" t="s">
        <v>171</v>
      </c>
      <c r="D893" s="5" t="s">
        <v>52</v>
      </c>
      <c r="E893" s="5" t="s">
        <v>4</v>
      </c>
      <c r="F893" s="5" t="s">
        <v>5</v>
      </c>
      <c r="G893" s="5" t="s">
        <v>72</v>
      </c>
      <c r="H893" s="5">
        <v>62</v>
      </c>
      <c r="I893" s="6">
        <v>41748</v>
      </c>
      <c r="J893" s="7">
        <v>45295</v>
      </c>
      <c r="K893" s="7">
        <f t="shared" si="39"/>
        <v>212.8262201891487</v>
      </c>
      <c r="L893" s="7">
        <f t="shared" si="40"/>
        <v>1</v>
      </c>
      <c r="M893" s="7"/>
      <c r="N893" s="7">
        <f t="shared" si="41"/>
        <v>35.646488523441235</v>
      </c>
      <c r="O893" s="8">
        <v>0</v>
      </c>
      <c r="P893" s="5" t="s">
        <v>80</v>
      </c>
      <c r="Q893" s="5" t="s">
        <v>205</v>
      </c>
      <c r="R893" s="6" t="s">
        <v>17</v>
      </c>
    </row>
    <row r="894" spans="1:18" x14ac:dyDescent="0.25">
      <c r="A894" s="1" t="s">
        <v>1775</v>
      </c>
      <c r="B894" s="1" t="s">
        <v>1776</v>
      </c>
      <c r="C894" s="1" t="s">
        <v>472</v>
      </c>
      <c r="D894" s="1" t="s">
        <v>3</v>
      </c>
      <c r="E894" s="1" t="s">
        <v>12</v>
      </c>
      <c r="F894" s="1" t="s">
        <v>5</v>
      </c>
      <c r="G894" s="1" t="s">
        <v>23</v>
      </c>
      <c r="H894" s="1">
        <v>36</v>
      </c>
      <c r="I894" s="2">
        <v>40413</v>
      </c>
      <c r="J894" s="3">
        <v>61310</v>
      </c>
      <c r="K894" s="3">
        <f t="shared" si="39"/>
        <v>247.60856204905355</v>
      </c>
      <c r="L894" s="3">
        <f t="shared" si="40"/>
        <v>1</v>
      </c>
      <c r="M894" s="3"/>
      <c r="N894" s="3">
        <f t="shared" si="41"/>
        <v>39.431543019252395</v>
      </c>
      <c r="O894" s="4">
        <v>0</v>
      </c>
      <c r="P894" s="1" t="s">
        <v>7</v>
      </c>
      <c r="Q894" s="1" t="s">
        <v>31</v>
      </c>
      <c r="R894" s="2" t="s">
        <v>17</v>
      </c>
    </row>
    <row r="895" spans="1:18" x14ac:dyDescent="0.25">
      <c r="A895" s="5" t="s">
        <v>394</v>
      </c>
      <c r="B895" s="5" t="s">
        <v>1550</v>
      </c>
      <c r="C895" s="5" t="s">
        <v>286</v>
      </c>
      <c r="D895" s="5" t="s">
        <v>3</v>
      </c>
      <c r="E895" s="5" t="s">
        <v>4</v>
      </c>
      <c r="F895" s="5" t="s">
        <v>13</v>
      </c>
      <c r="G895" s="5" t="s">
        <v>14</v>
      </c>
      <c r="H895" s="5">
        <v>55</v>
      </c>
      <c r="I895" s="6">
        <v>42683</v>
      </c>
      <c r="J895" s="7">
        <v>87851</v>
      </c>
      <c r="K895" s="7">
        <f t="shared" si="39"/>
        <v>296.39669363877863</v>
      </c>
      <c r="L895" s="7">
        <f t="shared" si="40"/>
        <v>1</v>
      </c>
      <c r="M895" s="7"/>
      <c r="N895" s="7">
        <f t="shared" si="41"/>
        <v>44.454483611799041</v>
      </c>
      <c r="O895" s="8">
        <v>0</v>
      </c>
      <c r="P895" s="5" t="s">
        <v>15</v>
      </c>
      <c r="Q895" s="5" t="s">
        <v>16</v>
      </c>
      <c r="R895" s="6" t="s">
        <v>17</v>
      </c>
    </row>
    <row r="896" spans="1:18" x14ac:dyDescent="0.25">
      <c r="A896" s="1" t="s">
        <v>1777</v>
      </c>
      <c r="B896" s="1" t="s">
        <v>1778</v>
      </c>
      <c r="C896" s="1" t="s">
        <v>171</v>
      </c>
      <c r="D896" s="1" t="s">
        <v>52</v>
      </c>
      <c r="E896" s="1" t="s">
        <v>22</v>
      </c>
      <c r="F896" s="1" t="s">
        <v>5</v>
      </c>
      <c r="G896" s="1" t="s">
        <v>14</v>
      </c>
      <c r="H896" s="1">
        <v>31</v>
      </c>
      <c r="I896" s="2">
        <v>43171</v>
      </c>
      <c r="J896" s="3">
        <v>47913</v>
      </c>
      <c r="K896" s="3">
        <f t="shared" si="39"/>
        <v>218.89038352563597</v>
      </c>
      <c r="L896" s="3">
        <f t="shared" si="40"/>
        <v>1</v>
      </c>
      <c r="M896" s="3"/>
      <c r="N896" s="3">
        <f t="shared" si="41"/>
        <v>36.320441703827555</v>
      </c>
      <c r="O896" s="4">
        <v>0</v>
      </c>
      <c r="P896" s="1" t="s">
        <v>7</v>
      </c>
      <c r="Q896" s="1" t="s">
        <v>8</v>
      </c>
      <c r="R896" s="2" t="s">
        <v>17</v>
      </c>
    </row>
    <row r="897" spans="1:18" x14ac:dyDescent="0.25">
      <c r="A897" s="5" t="s">
        <v>1779</v>
      </c>
      <c r="B897" s="5" t="s">
        <v>1780</v>
      </c>
      <c r="C897" s="5" t="s">
        <v>171</v>
      </c>
      <c r="D897" s="5" t="s">
        <v>52</v>
      </c>
      <c r="E897" s="5" t="s">
        <v>22</v>
      </c>
      <c r="F897" s="5" t="s">
        <v>5</v>
      </c>
      <c r="G897" s="5" t="s">
        <v>14</v>
      </c>
      <c r="H897" s="5">
        <v>53</v>
      </c>
      <c r="I897" s="6">
        <v>42985</v>
      </c>
      <c r="J897" s="7">
        <v>46727</v>
      </c>
      <c r="K897" s="7">
        <f t="shared" si="39"/>
        <v>216.16428937268986</v>
      </c>
      <c r="L897" s="7">
        <f t="shared" si="40"/>
        <v>1</v>
      </c>
      <c r="M897" s="7"/>
      <c r="N897" s="7">
        <f t="shared" si="41"/>
        <v>36.018252061482187</v>
      </c>
      <c r="O897" s="8">
        <v>0</v>
      </c>
      <c r="P897" s="5" t="s">
        <v>7</v>
      </c>
      <c r="Q897" s="5" t="s">
        <v>75</v>
      </c>
      <c r="R897" s="6">
        <v>43251</v>
      </c>
    </row>
    <row r="898" spans="1:18" x14ac:dyDescent="0.25">
      <c r="A898" s="1" t="s">
        <v>1781</v>
      </c>
      <c r="B898" s="1" t="s">
        <v>1782</v>
      </c>
      <c r="C898" s="1" t="s">
        <v>2</v>
      </c>
      <c r="D898" s="1" t="s">
        <v>52</v>
      </c>
      <c r="E898" s="1" t="s">
        <v>22</v>
      </c>
      <c r="F898" s="1" t="s">
        <v>13</v>
      </c>
      <c r="G898" s="1" t="s">
        <v>14</v>
      </c>
      <c r="H898" s="1">
        <v>27</v>
      </c>
      <c r="I898" s="2">
        <v>44302</v>
      </c>
      <c r="J898" s="3">
        <v>133400</v>
      </c>
      <c r="K898" s="3">
        <f t="shared" ref="K898:K961" si="42">SQRT(J:J)</f>
        <v>365.23964735499351</v>
      </c>
      <c r="L898" s="3">
        <f t="shared" ref="L898:L961" si="43">NORMSDIST(J:J)</f>
        <v>1</v>
      </c>
      <c r="M898" s="3"/>
      <c r="N898" s="3">
        <f t="shared" ref="N898:N961" si="44">POWER(J:J,1/3)</f>
        <v>51.09580862345485</v>
      </c>
      <c r="O898" s="4">
        <v>0.11</v>
      </c>
      <c r="P898" s="1" t="s">
        <v>7</v>
      </c>
      <c r="Q898" s="1" t="s">
        <v>31</v>
      </c>
      <c r="R898" s="2" t="s">
        <v>17</v>
      </c>
    </row>
    <row r="899" spans="1:18" x14ac:dyDescent="0.25">
      <c r="A899" s="5" t="s">
        <v>1783</v>
      </c>
      <c r="B899" s="5" t="s">
        <v>1784</v>
      </c>
      <c r="C899" s="5" t="s">
        <v>359</v>
      </c>
      <c r="D899" s="5" t="s">
        <v>3</v>
      </c>
      <c r="E899" s="5" t="s">
        <v>22</v>
      </c>
      <c r="F899" s="5" t="s">
        <v>5</v>
      </c>
      <c r="G899" s="5" t="s">
        <v>14</v>
      </c>
      <c r="H899" s="5">
        <v>39</v>
      </c>
      <c r="I899" s="6">
        <v>43943</v>
      </c>
      <c r="J899" s="7">
        <v>90535</v>
      </c>
      <c r="K899" s="7">
        <f t="shared" si="42"/>
        <v>300.89034547489223</v>
      </c>
      <c r="L899" s="7">
        <f t="shared" si="43"/>
        <v>1</v>
      </c>
      <c r="M899" s="7"/>
      <c r="N899" s="7">
        <f t="shared" si="44"/>
        <v>44.90267029751903</v>
      </c>
      <c r="O899" s="8">
        <v>0</v>
      </c>
      <c r="P899" s="5" t="s">
        <v>7</v>
      </c>
      <c r="Q899" s="5" t="s">
        <v>43</v>
      </c>
      <c r="R899" s="6" t="s">
        <v>17</v>
      </c>
    </row>
    <row r="900" spans="1:18" x14ac:dyDescent="0.25">
      <c r="A900" s="1" t="s">
        <v>1785</v>
      </c>
      <c r="B900" s="1" t="s">
        <v>1786</v>
      </c>
      <c r="C900" s="1" t="s">
        <v>30</v>
      </c>
      <c r="D900" s="1" t="s">
        <v>67</v>
      </c>
      <c r="E900" s="1" t="s">
        <v>22</v>
      </c>
      <c r="F900" s="1" t="s">
        <v>13</v>
      </c>
      <c r="G900" s="1" t="s">
        <v>14</v>
      </c>
      <c r="H900" s="1">
        <v>55</v>
      </c>
      <c r="I900" s="2">
        <v>38909</v>
      </c>
      <c r="J900" s="3">
        <v>93343</v>
      </c>
      <c r="K900" s="3">
        <f t="shared" si="42"/>
        <v>305.520866717807</v>
      </c>
      <c r="L900" s="3">
        <f t="shared" si="43"/>
        <v>1</v>
      </c>
      <c r="M900" s="3"/>
      <c r="N900" s="3">
        <f t="shared" si="44"/>
        <v>45.362180073495161</v>
      </c>
      <c r="O900" s="4">
        <v>0</v>
      </c>
      <c r="P900" s="1" t="s">
        <v>15</v>
      </c>
      <c r="Q900" s="1" t="s">
        <v>16</v>
      </c>
      <c r="R900" s="2" t="s">
        <v>17</v>
      </c>
    </row>
    <row r="901" spans="1:18" x14ac:dyDescent="0.25">
      <c r="A901" s="5" t="s">
        <v>1781</v>
      </c>
      <c r="B901" s="5" t="s">
        <v>1787</v>
      </c>
      <c r="C901" s="5" t="s">
        <v>151</v>
      </c>
      <c r="D901" s="5" t="s">
        <v>52</v>
      </c>
      <c r="E901" s="5" t="s">
        <v>36</v>
      </c>
      <c r="F901" s="5" t="s">
        <v>5</v>
      </c>
      <c r="G901" s="5" t="s">
        <v>14</v>
      </c>
      <c r="H901" s="5">
        <v>44</v>
      </c>
      <c r="I901" s="6">
        <v>38771</v>
      </c>
      <c r="J901" s="7">
        <v>63705</v>
      </c>
      <c r="K901" s="7">
        <f t="shared" si="42"/>
        <v>252.39849444875856</v>
      </c>
      <c r="L901" s="7">
        <f t="shared" si="43"/>
        <v>1</v>
      </c>
      <c r="M901" s="7"/>
      <c r="N901" s="7">
        <f t="shared" si="44"/>
        <v>39.938446995944439</v>
      </c>
      <c r="O901" s="8">
        <v>0</v>
      </c>
      <c r="P901" s="5" t="s">
        <v>7</v>
      </c>
      <c r="Q901" s="5" t="s">
        <v>43</v>
      </c>
      <c r="R901" s="6" t="s">
        <v>17</v>
      </c>
    </row>
    <row r="902" spans="1:18" x14ac:dyDescent="0.25">
      <c r="A902" s="1" t="s">
        <v>1788</v>
      </c>
      <c r="B902" s="1" t="s">
        <v>1789</v>
      </c>
      <c r="C902" s="1" t="s">
        <v>66</v>
      </c>
      <c r="D902" s="1" t="s">
        <v>35</v>
      </c>
      <c r="E902" s="1" t="s">
        <v>36</v>
      </c>
      <c r="F902" s="1" t="s">
        <v>13</v>
      </c>
      <c r="G902" s="1" t="s">
        <v>72</v>
      </c>
      <c r="H902" s="1">
        <v>48</v>
      </c>
      <c r="I902" s="2">
        <v>36584</v>
      </c>
      <c r="J902" s="3">
        <v>258081</v>
      </c>
      <c r="K902" s="3">
        <f t="shared" si="42"/>
        <v>508.01673200791328</v>
      </c>
      <c r="L902" s="3">
        <f t="shared" si="43"/>
        <v>1</v>
      </c>
      <c r="M902" s="3"/>
      <c r="N902" s="3">
        <f t="shared" si="44"/>
        <v>63.667629101368284</v>
      </c>
      <c r="O902" s="4">
        <v>0.3</v>
      </c>
      <c r="P902" s="1" t="s">
        <v>7</v>
      </c>
      <c r="Q902" s="1" t="s">
        <v>24</v>
      </c>
      <c r="R902" s="2" t="s">
        <v>17</v>
      </c>
    </row>
    <row r="903" spans="1:18" x14ac:dyDescent="0.25">
      <c r="A903" s="5" t="s">
        <v>1790</v>
      </c>
      <c r="B903" s="5" t="s">
        <v>1791</v>
      </c>
      <c r="C903" s="5" t="s">
        <v>171</v>
      </c>
      <c r="D903" s="5" t="s">
        <v>52</v>
      </c>
      <c r="E903" s="5" t="s">
        <v>4</v>
      </c>
      <c r="F903" s="5" t="s">
        <v>13</v>
      </c>
      <c r="G903" s="5" t="s">
        <v>6</v>
      </c>
      <c r="H903" s="5">
        <v>48</v>
      </c>
      <c r="I903" s="6">
        <v>44095</v>
      </c>
      <c r="J903" s="7">
        <v>54654</v>
      </c>
      <c r="K903" s="7">
        <f t="shared" si="42"/>
        <v>233.78194968816561</v>
      </c>
      <c r="L903" s="7">
        <f t="shared" si="43"/>
        <v>1</v>
      </c>
      <c r="M903" s="7"/>
      <c r="N903" s="7">
        <f t="shared" si="44"/>
        <v>37.949610033470165</v>
      </c>
      <c r="O903" s="8">
        <v>0</v>
      </c>
      <c r="P903" s="5" t="s">
        <v>7</v>
      </c>
      <c r="Q903" s="5" t="s">
        <v>31</v>
      </c>
      <c r="R903" s="6" t="s">
        <v>17</v>
      </c>
    </row>
    <row r="904" spans="1:18" x14ac:dyDescent="0.25">
      <c r="A904" s="1" t="s">
        <v>1792</v>
      </c>
      <c r="B904" s="1" t="s">
        <v>1793</v>
      </c>
      <c r="C904" s="1" t="s">
        <v>42</v>
      </c>
      <c r="D904" s="1" t="s">
        <v>35</v>
      </c>
      <c r="E904" s="1" t="s">
        <v>12</v>
      </c>
      <c r="F904" s="1" t="s">
        <v>13</v>
      </c>
      <c r="G904" s="1" t="s">
        <v>23</v>
      </c>
      <c r="H904" s="1">
        <v>54</v>
      </c>
      <c r="I904" s="2">
        <v>36062</v>
      </c>
      <c r="J904" s="3">
        <v>58006</v>
      </c>
      <c r="K904" s="3">
        <f t="shared" si="42"/>
        <v>240.84434807568144</v>
      </c>
      <c r="L904" s="3">
        <f t="shared" si="43"/>
        <v>1</v>
      </c>
      <c r="M904" s="3"/>
      <c r="N904" s="3">
        <f t="shared" si="44"/>
        <v>38.710101145302019</v>
      </c>
      <c r="O904" s="4">
        <v>0</v>
      </c>
      <c r="P904" s="1" t="s">
        <v>7</v>
      </c>
      <c r="Q904" s="1" t="s">
        <v>8</v>
      </c>
      <c r="R904" s="2" t="s">
        <v>17</v>
      </c>
    </row>
    <row r="905" spans="1:18" x14ac:dyDescent="0.25">
      <c r="A905" s="5" t="s">
        <v>533</v>
      </c>
      <c r="B905" s="5" t="s">
        <v>776</v>
      </c>
      <c r="C905" s="5" t="s">
        <v>2</v>
      </c>
      <c r="D905" s="5" t="s">
        <v>21</v>
      </c>
      <c r="E905" s="5" t="s">
        <v>12</v>
      </c>
      <c r="F905" s="5" t="s">
        <v>5</v>
      </c>
      <c r="G905" s="5" t="s">
        <v>14</v>
      </c>
      <c r="H905" s="5">
        <v>42</v>
      </c>
      <c r="I905" s="6">
        <v>40620</v>
      </c>
      <c r="J905" s="7">
        <v>150034</v>
      </c>
      <c r="K905" s="7">
        <f t="shared" si="42"/>
        <v>387.34222594496458</v>
      </c>
      <c r="L905" s="7">
        <f t="shared" si="43"/>
        <v>1</v>
      </c>
      <c r="M905" s="7"/>
      <c r="N905" s="7">
        <f t="shared" si="44"/>
        <v>53.136942643779896</v>
      </c>
      <c r="O905" s="8">
        <v>0.12</v>
      </c>
      <c r="P905" s="5" t="s">
        <v>15</v>
      </c>
      <c r="Q905" s="5" t="s">
        <v>93</v>
      </c>
      <c r="R905" s="6" t="s">
        <v>17</v>
      </c>
    </row>
    <row r="906" spans="1:18" x14ac:dyDescent="0.25">
      <c r="A906" s="1" t="s">
        <v>1712</v>
      </c>
      <c r="B906" s="1" t="s">
        <v>1794</v>
      </c>
      <c r="C906" s="1" t="s">
        <v>20</v>
      </c>
      <c r="D906" s="1" t="s">
        <v>52</v>
      </c>
      <c r="E906" s="1" t="s">
        <v>22</v>
      </c>
      <c r="F906" s="1" t="s">
        <v>5</v>
      </c>
      <c r="G906" s="1" t="s">
        <v>14</v>
      </c>
      <c r="H906" s="1">
        <v>38</v>
      </c>
      <c r="I906" s="2">
        <v>39232</v>
      </c>
      <c r="J906" s="3">
        <v>198562</v>
      </c>
      <c r="K906" s="3">
        <f t="shared" si="42"/>
        <v>445.60296228817867</v>
      </c>
      <c r="L906" s="3">
        <f t="shared" si="43"/>
        <v>1</v>
      </c>
      <c r="M906" s="3"/>
      <c r="N906" s="3">
        <f t="shared" si="44"/>
        <v>58.339859587284671</v>
      </c>
      <c r="O906" s="4">
        <v>0.22</v>
      </c>
      <c r="P906" s="1" t="s">
        <v>7</v>
      </c>
      <c r="Q906" s="1" t="s">
        <v>8</v>
      </c>
      <c r="R906" s="2" t="s">
        <v>17</v>
      </c>
    </row>
    <row r="907" spans="1:18" x14ac:dyDescent="0.25">
      <c r="A907" s="5" t="s">
        <v>1795</v>
      </c>
      <c r="B907" s="5" t="s">
        <v>1796</v>
      </c>
      <c r="C907" s="5" t="s">
        <v>34</v>
      </c>
      <c r="D907" s="5" t="s">
        <v>35</v>
      </c>
      <c r="E907" s="5" t="s">
        <v>4</v>
      </c>
      <c r="F907" s="5" t="s">
        <v>5</v>
      </c>
      <c r="G907" s="5" t="s">
        <v>6</v>
      </c>
      <c r="H907" s="5">
        <v>40</v>
      </c>
      <c r="I907" s="6">
        <v>39960</v>
      </c>
      <c r="J907" s="7">
        <v>62411</v>
      </c>
      <c r="K907" s="7">
        <f t="shared" si="42"/>
        <v>249.82193658684179</v>
      </c>
      <c r="L907" s="7">
        <f t="shared" si="43"/>
        <v>1</v>
      </c>
      <c r="M907" s="7"/>
      <c r="N907" s="7">
        <f t="shared" si="44"/>
        <v>39.666180191603083</v>
      </c>
      <c r="O907" s="8">
        <v>0</v>
      </c>
      <c r="P907" s="5" t="s">
        <v>7</v>
      </c>
      <c r="Q907" s="5" t="s">
        <v>43</v>
      </c>
      <c r="R907" s="6">
        <v>44422</v>
      </c>
    </row>
    <row r="908" spans="1:18" x14ac:dyDescent="0.25">
      <c r="A908" s="1" t="s">
        <v>1797</v>
      </c>
      <c r="B908" s="1" t="s">
        <v>1798</v>
      </c>
      <c r="C908" s="1" t="s">
        <v>101</v>
      </c>
      <c r="D908" s="1" t="s">
        <v>56</v>
      </c>
      <c r="E908" s="1" t="s">
        <v>4</v>
      </c>
      <c r="F908" s="1" t="s">
        <v>13</v>
      </c>
      <c r="G908" s="1" t="s">
        <v>14</v>
      </c>
      <c r="H908" s="1">
        <v>57</v>
      </c>
      <c r="I908" s="2">
        <v>33612</v>
      </c>
      <c r="J908" s="3">
        <v>111299</v>
      </c>
      <c r="K908" s="3">
        <f t="shared" si="42"/>
        <v>333.61504762225582</v>
      </c>
      <c r="L908" s="3">
        <f t="shared" si="43"/>
        <v>1</v>
      </c>
      <c r="M908" s="3"/>
      <c r="N908" s="3">
        <f t="shared" si="44"/>
        <v>48.102068683783642</v>
      </c>
      <c r="O908" s="4">
        <v>0.12</v>
      </c>
      <c r="P908" s="1" t="s">
        <v>7</v>
      </c>
      <c r="Q908" s="1" t="s">
        <v>43</v>
      </c>
      <c r="R908" s="2" t="s">
        <v>17</v>
      </c>
    </row>
    <row r="909" spans="1:18" x14ac:dyDescent="0.25">
      <c r="A909" s="5" t="s">
        <v>1563</v>
      </c>
      <c r="B909" s="5" t="s">
        <v>1799</v>
      </c>
      <c r="C909" s="5" t="s">
        <v>42</v>
      </c>
      <c r="D909" s="5" t="s">
        <v>67</v>
      </c>
      <c r="E909" s="5" t="s">
        <v>4</v>
      </c>
      <c r="F909" s="5" t="s">
        <v>5</v>
      </c>
      <c r="G909" s="5" t="s">
        <v>23</v>
      </c>
      <c r="H909" s="5">
        <v>43</v>
      </c>
      <c r="I909" s="6">
        <v>43659</v>
      </c>
      <c r="J909" s="7">
        <v>41545</v>
      </c>
      <c r="K909" s="7">
        <f t="shared" si="42"/>
        <v>203.825906106167</v>
      </c>
      <c r="L909" s="7">
        <f t="shared" si="43"/>
        <v>1</v>
      </c>
      <c r="M909" s="7"/>
      <c r="N909" s="7">
        <f t="shared" si="44"/>
        <v>34.634287238376373</v>
      </c>
      <c r="O909" s="8">
        <v>0</v>
      </c>
      <c r="P909" s="5" t="s">
        <v>7</v>
      </c>
      <c r="Q909" s="5" t="s">
        <v>43</v>
      </c>
      <c r="R909" s="6" t="s">
        <v>17</v>
      </c>
    </row>
    <row r="910" spans="1:18" x14ac:dyDescent="0.25">
      <c r="A910" s="1" t="s">
        <v>1800</v>
      </c>
      <c r="B910" s="1" t="s">
        <v>1801</v>
      </c>
      <c r="C910" s="1" t="s">
        <v>238</v>
      </c>
      <c r="D910" s="1" t="s">
        <v>3</v>
      </c>
      <c r="E910" s="1" t="s">
        <v>12</v>
      </c>
      <c r="F910" s="1" t="s">
        <v>13</v>
      </c>
      <c r="G910" s="1" t="s">
        <v>72</v>
      </c>
      <c r="H910" s="1">
        <v>26</v>
      </c>
      <c r="I910" s="2">
        <v>43569</v>
      </c>
      <c r="J910" s="3">
        <v>74467</v>
      </c>
      <c r="K910" s="3">
        <f t="shared" si="42"/>
        <v>272.88642326066719</v>
      </c>
      <c r="L910" s="3">
        <f t="shared" si="43"/>
        <v>1</v>
      </c>
      <c r="M910" s="3"/>
      <c r="N910" s="3">
        <f t="shared" si="44"/>
        <v>42.07149576103825</v>
      </c>
      <c r="O910" s="4">
        <v>0</v>
      </c>
      <c r="P910" s="1" t="s">
        <v>7</v>
      </c>
      <c r="Q910" s="1" t="s">
        <v>75</v>
      </c>
      <c r="R910" s="2">
        <v>44211</v>
      </c>
    </row>
    <row r="911" spans="1:18" x14ac:dyDescent="0.25">
      <c r="A911" s="5" t="s">
        <v>1705</v>
      </c>
      <c r="B911" s="5" t="s">
        <v>1802</v>
      </c>
      <c r="C911" s="5" t="s">
        <v>39</v>
      </c>
      <c r="D911" s="5" t="s">
        <v>46</v>
      </c>
      <c r="E911" s="5" t="s">
        <v>4</v>
      </c>
      <c r="F911" s="5" t="s">
        <v>13</v>
      </c>
      <c r="G911" s="5" t="s">
        <v>23</v>
      </c>
      <c r="H911" s="5">
        <v>44</v>
      </c>
      <c r="I911" s="6">
        <v>37296</v>
      </c>
      <c r="J911" s="7">
        <v>117545</v>
      </c>
      <c r="K911" s="7">
        <f t="shared" si="42"/>
        <v>342.84836298282073</v>
      </c>
      <c r="L911" s="7">
        <f t="shared" si="43"/>
        <v>1</v>
      </c>
      <c r="M911" s="7"/>
      <c r="N911" s="7">
        <f t="shared" si="44"/>
        <v>48.985557315023406</v>
      </c>
      <c r="O911" s="8">
        <v>0.06</v>
      </c>
      <c r="P911" s="5" t="s">
        <v>7</v>
      </c>
      <c r="Q911" s="5" t="s">
        <v>31</v>
      </c>
      <c r="R911" s="6" t="s">
        <v>17</v>
      </c>
    </row>
    <row r="912" spans="1:18" x14ac:dyDescent="0.25">
      <c r="A912" s="1" t="s">
        <v>1803</v>
      </c>
      <c r="B912" s="1" t="s">
        <v>1804</v>
      </c>
      <c r="C912" s="1" t="s">
        <v>39</v>
      </c>
      <c r="D912" s="1" t="s">
        <v>52</v>
      </c>
      <c r="E912" s="1" t="s">
        <v>22</v>
      </c>
      <c r="F912" s="1" t="s">
        <v>13</v>
      </c>
      <c r="G912" s="1" t="s">
        <v>14</v>
      </c>
      <c r="H912" s="1">
        <v>50</v>
      </c>
      <c r="I912" s="2">
        <v>40983</v>
      </c>
      <c r="J912" s="3">
        <v>117226</v>
      </c>
      <c r="K912" s="3">
        <f t="shared" si="42"/>
        <v>342.38282667213321</v>
      </c>
      <c r="L912" s="3">
        <f t="shared" si="43"/>
        <v>1</v>
      </c>
      <c r="M912" s="3"/>
      <c r="N912" s="3">
        <f t="shared" si="44"/>
        <v>48.941203946661233</v>
      </c>
      <c r="O912" s="4">
        <v>0.08</v>
      </c>
      <c r="P912" s="1" t="s">
        <v>7</v>
      </c>
      <c r="Q912" s="1" t="s">
        <v>31</v>
      </c>
      <c r="R912" s="2" t="s">
        <v>17</v>
      </c>
    </row>
    <row r="913" spans="1:18" x14ac:dyDescent="0.25">
      <c r="A913" s="5" t="s">
        <v>1805</v>
      </c>
      <c r="B913" s="5" t="s">
        <v>1806</v>
      </c>
      <c r="C913" s="5" t="s">
        <v>42</v>
      </c>
      <c r="D913" s="5" t="s">
        <v>46</v>
      </c>
      <c r="E913" s="5" t="s">
        <v>36</v>
      </c>
      <c r="F913" s="5" t="s">
        <v>5</v>
      </c>
      <c r="G913" s="5" t="s">
        <v>72</v>
      </c>
      <c r="H913" s="5">
        <v>26</v>
      </c>
      <c r="I913" s="6">
        <v>43489</v>
      </c>
      <c r="J913" s="7">
        <v>55767</v>
      </c>
      <c r="K913" s="7">
        <f t="shared" si="42"/>
        <v>236.15037582015404</v>
      </c>
      <c r="L913" s="7">
        <f t="shared" si="43"/>
        <v>1</v>
      </c>
      <c r="M913" s="7"/>
      <c r="N913" s="7">
        <f t="shared" si="44"/>
        <v>38.205488826890523</v>
      </c>
      <c r="O913" s="8">
        <v>0</v>
      </c>
      <c r="P913" s="5" t="s">
        <v>7</v>
      </c>
      <c r="Q913" s="5" t="s">
        <v>31</v>
      </c>
      <c r="R913" s="6" t="s">
        <v>17</v>
      </c>
    </row>
    <row r="914" spans="1:18" x14ac:dyDescent="0.25">
      <c r="A914" s="1" t="s">
        <v>1807</v>
      </c>
      <c r="B914" s="1" t="s">
        <v>1808</v>
      </c>
      <c r="C914" s="1" t="s">
        <v>111</v>
      </c>
      <c r="D914" s="1" t="s">
        <v>35</v>
      </c>
      <c r="E914" s="1" t="s">
        <v>12</v>
      </c>
      <c r="F914" s="1" t="s">
        <v>5</v>
      </c>
      <c r="G914" s="1" t="s">
        <v>23</v>
      </c>
      <c r="H914" s="1">
        <v>29</v>
      </c>
      <c r="I914" s="2">
        <v>42691</v>
      </c>
      <c r="J914" s="3">
        <v>60930</v>
      </c>
      <c r="K914" s="3">
        <f t="shared" si="42"/>
        <v>246.84002916869053</v>
      </c>
      <c r="L914" s="3">
        <f t="shared" si="43"/>
        <v>1</v>
      </c>
      <c r="M914" s="3"/>
      <c r="N914" s="3">
        <f t="shared" si="44"/>
        <v>39.349908428095937</v>
      </c>
      <c r="O914" s="4">
        <v>0</v>
      </c>
      <c r="P914" s="1" t="s">
        <v>7</v>
      </c>
      <c r="Q914" s="1" t="s">
        <v>47</v>
      </c>
      <c r="R914" s="2" t="s">
        <v>17</v>
      </c>
    </row>
    <row r="915" spans="1:18" x14ac:dyDescent="0.25">
      <c r="A915" s="5" t="s">
        <v>1809</v>
      </c>
      <c r="B915" s="5" t="s">
        <v>1810</v>
      </c>
      <c r="C915" s="5" t="s">
        <v>20</v>
      </c>
      <c r="D915" s="5" t="s">
        <v>35</v>
      </c>
      <c r="E915" s="5" t="s">
        <v>22</v>
      </c>
      <c r="F915" s="5" t="s">
        <v>5</v>
      </c>
      <c r="G915" s="5" t="s">
        <v>72</v>
      </c>
      <c r="H915" s="5">
        <v>27</v>
      </c>
      <c r="I915" s="6">
        <v>43397</v>
      </c>
      <c r="J915" s="7">
        <v>154973</v>
      </c>
      <c r="K915" s="7">
        <f t="shared" si="42"/>
        <v>393.66610217289474</v>
      </c>
      <c r="L915" s="7">
        <f t="shared" si="43"/>
        <v>1</v>
      </c>
      <c r="M915" s="7"/>
      <c r="N915" s="7">
        <f t="shared" si="44"/>
        <v>53.713734325215739</v>
      </c>
      <c r="O915" s="8">
        <v>0.28999999999999998</v>
      </c>
      <c r="P915" s="5" t="s">
        <v>80</v>
      </c>
      <c r="Q915" s="5" t="s">
        <v>205</v>
      </c>
      <c r="R915" s="6" t="s">
        <v>17</v>
      </c>
    </row>
    <row r="916" spans="1:18" x14ac:dyDescent="0.25">
      <c r="A916" s="1" t="s">
        <v>1811</v>
      </c>
      <c r="B916" s="1" t="s">
        <v>1812</v>
      </c>
      <c r="C916" s="1" t="s">
        <v>194</v>
      </c>
      <c r="D916" s="1" t="s">
        <v>3</v>
      </c>
      <c r="E916" s="1" t="s">
        <v>12</v>
      </c>
      <c r="F916" s="1" t="s">
        <v>5</v>
      </c>
      <c r="G916" s="1" t="s">
        <v>14</v>
      </c>
      <c r="H916" s="1">
        <v>33</v>
      </c>
      <c r="I916" s="2">
        <v>43029</v>
      </c>
      <c r="J916" s="3">
        <v>69332</v>
      </c>
      <c r="K916" s="3">
        <f t="shared" si="42"/>
        <v>263.30970358116315</v>
      </c>
      <c r="L916" s="3">
        <f t="shared" si="43"/>
        <v>1</v>
      </c>
      <c r="M916" s="3"/>
      <c r="N916" s="3">
        <f t="shared" si="44"/>
        <v>41.08133763970941</v>
      </c>
      <c r="O916" s="4">
        <v>0</v>
      </c>
      <c r="P916" s="1" t="s">
        <v>7</v>
      </c>
      <c r="Q916" s="1" t="s">
        <v>75</v>
      </c>
      <c r="R916" s="2" t="s">
        <v>17</v>
      </c>
    </row>
    <row r="917" spans="1:18" x14ac:dyDescent="0.25">
      <c r="A917" s="5" t="s">
        <v>1813</v>
      </c>
      <c r="B917" s="5" t="s">
        <v>1814</v>
      </c>
      <c r="C917" s="5" t="s">
        <v>55</v>
      </c>
      <c r="D917" s="5" t="s">
        <v>56</v>
      </c>
      <c r="E917" s="5" t="s">
        <v>4</v>
      </c>
      <c r="F917" s="5" t="s">
        <v>5</v>
      </c>
      <c r="G917" s="5" t="s">
        <v>14</v>
      </c>
      <c r="H917" s="5">
        <v>59</v>
      </c>
      <c r="I917" s="6">
        <v>36990</v>
      </c>
      <c r="J917" s="7">
        <v>119699</v>
      </c>
      <c r="K917" s="7">
        <f t="shared" si="42"/>
        <v>345.97543265382296</v>
      </c>
      <c r="L917" s="7">
        <f t="shared" si="43"/>
        <v>1</v>
      </c>
      <c r="M917" s="7"/>
      <c r="N917" s="7">
        <f t="shared" si="44"/>
        <v>49.282966410444928</v>
      </c>
      <c r="O917" s="8">
        <v>0</v>
      </c>
      <c r="P917" s="5" t="s">
        <v>15</v>
      </c>
      <c r="Q917" s="5" t="s">
        <v>61</v>
      </c>
      <c r="R917" s="6" t="s">
        <v>17</v>
      </c>
    </row>
    <row r="918" spans="1:18" x14ac:dyDescent="0.25">
      <c r="A918" s="1" t="s">
        <v>1815</v>
      </c>
      <c r="B918" s="1" t="s">
        <v>1816</v>
      </c>
      <c r="C918" s="1" t="s">
        <v>20</v>
      </c>
      <c r="D918" s="1" t="s">
        <v>52</v>
      </c>
      <c r="E918" s="1" t="s">
        <v>22</v>
      </c>
      <c r="F918" s="1" t="s">
        <v>5</v>
      </c>
      <c r="G918" s="1" t="s">
        <v>72</v>
      </c>
      <c r="H918" s="1">
        <v>40</v>
      </c>
      <c r="I918" s="2">
        <v>44094</v>
      </c>
      <c r="J918" s="3">
        <v>198176</v>
      </c>
      <c r="K918" s="3">
        <f t="shared" si="42"/>
        <v>445.16963059040762</v>
      </c>
      <c r="L918" s="3">
        <f t="shared" si="43"/>
        <v>1</v>
      </c>
      <c r="M918" s="3"/>
      <c r="N918" s="3">
        <f t="shared" si="44"/>
        <v>58.302031278676068</v>
      </c>
      <c r="O918" s="4">
        <v>0.17</v>
      </c>
      <c r="P918" s="1" t="s">
        <v>80</v>
      </c>
      <c r="Q918" s="1" t="s">
        <v>81</v>
      </c>
      <c r="R918" s="2" t="s">
        <v>17</v>
      </c>
    </row>
    <row r="919" spans="1:18" x14ac:dyDescent="0.25">
      <c r="A919" s="5" t="s">
        <v>1817</v>
      </c>
      <c r="B919" s="5" t="s">
        <v>1818</v>
      </c>
      <c r="C919" s="5" t="s">
        <v>111</v>
      </c>
      <c r="D919" s="5" t="s">
        <v>21</v>
      </c>
      <c r="E919" s="5" t="s">
        <v>4</v>
      </c>
      <c r="F919" s="5" t="s">
        <v>5</v>
      </c>
      <c r="G919" s="5" t="s">
        <v>72</v>
      </c>
      <c r="H919" s="5">
        <v>45</v>
      </c>
      <c r="I919" s="6">
        <v>41127</v>
      </c>
      <c r="J919" s="7">
        <v>58586</v>
      </c>
      <c r="K919" s="7">
        <f t="shared" si="42"/>
        <v>242.04545027742208</v>
      </c>
      <c r="L919" s="7">
        <f t="shared" si="43"/>
        <v>1</v>
      </c>
      <c r="M919" s="7"/>
      <c r="N919" s="7">
        <f t="shared" si="44"/>
        <v>38.838693818559697</v>
      </c>
      <c r="O919" s="8">
        <v>0</v>
      </c>
      <c r="P919" s="5" t="s">
        <v>80</v>
      </c>
      <c r="Q919" s="5" t="s">
        <v>205</v>
      </c>
      <c r="R919" s="6" t="s">
        <v>17</v>
      </c>
    </row>
    <row r="920" spans="1:18" x14ac:dyDescent="0.25">
      <c r="A920" s="1" t="s">
        <v>1819</v>
      </c>
      <c r="B920" s="1" t="s">
        <v>1820</v>
      </c>
      <c r="C920" s="1" t="s">
        <v>281</v>
      </c>
      <c r="D920" s="1" t="s">
        <v>35</v>
      </c>
      <c r="E920" s="1" t="s">
        <v>36</v>
      </c>
      <c r="F920" s="1" t="s">
        <v>13</v>
      </c>
      <c r="G920" s="1" t="s">
        <v>14</v>
      </c>
      <c r="H920" s="1">
        <v>38</v>
      </c>
      <c r="I920" s="2">
        <v>40875</v>
      </c>
      <c r="J920" s="3">
        <v>74010</v>
      </c>
      <c r="K920" s="3">
        <f t="shared" si="42"/>
        <v>272.04778991934489</v>
      </c>
      <c r="L920" s="3">
        <f t="shared" si="43"/>
        <v>1</v>
      </c>
      <c r="M920" s="3"/>
      <c r="N920" s="3">
        <f t="shared" si="44"/>
        <v>41.985255595450639</v>
      </c>
      <c r="O920" s="4">
        <v>0</v>
      </c>
      <c r="P920" s="1" t="s">
        <v>7</v>
      </c>
      <c r="Q920" s="1" t="s">
        <v>24</v>
      </c>
      <c r="R920" s="2" t="s">
        <v>17</v>
      </c>
    </row>
    <row r="921" spans="1:18" x14ac:dyDescent="0.25">
      <c r="A921" s="5" t="s">
        <v>1821</v>
      </c>
      <c r="B921" s="5" t="s">
        <v>1822</v>
      </c>
      <c r="C921" s="5" t="s">
        <v>281</v>
      </c>
      <c r="D921" s="5" t="s">
        <v>35</v>
      </c>
      <c r="E921" s="5" t="s">
        <v>22</v>
      </c>
      <c r="F921" s="5" t="s">
        <v>13</v>
      </c>
      <c r="G921" s="5" t="s">
        <v>23</v>
      </c>
      <c r="H921" s="5">
        <v>32</v>
      </c>
      <c r="I921" s="6">
        <v>43864</v>
      </c>
      <c r="J921" s="7">
        <v>96598</v>
      </c>
      <c r="K921" s="7">
        <f t="shared" si="42"/>
        <v>310.80218789448702</v>
      </c>
      <c r="L921" s="7">
        <f t="shared" si="43"/>
        <v>1</v>
      </c>
      <c r="M921" s="7"/>
      <c r="N921" s="7">
        <f t="shared" si="44"/>
        <v>45.883447847432642</v>
      </c>
      <c r="O921" s="8">
        <v>0</v>
      </c>
      <c r="P921" s="5" t="s">
        <v>7</v>
      </c>
      <c r="Q921" s="5" t="s">
        <v>31</v>
      </c>
      <c r="R921" s="6" t="s">
        <v>17</v>
      </c>
    </row>
    <row r="922" spans="1:18" x14ac:dyDescent="0.25">
      <c r="A922" s="1" t="s">
        <v>1440</v>
      </c>
      <c r="B922" s="1" t="s">
        <v>1823</v>
      </c>
      <c r="C922" s="1" t="s">
        <v>39</v>
      </c>
      <c r="D922" s="1" t="s">
        <v>35</v>
      </c>
      <c r="E922" s="1" t="s">
        <v>22</v>
      </c>
      <c r="F922" s="1" t="s">
        <v>5</v>
      </c>
      <c r="G922" s="1" t="s">
        <v>14</v>
      </c>
      <c r="H922" s="1">
        <v>64</v>
      </c>
      <c r="I922" s="2">
        <v>37762</v>
      </c>
      <c r="J922" s="3">
        <v>106444</v>
      </c>
      <c r="K922" s="3">
        <f t="shared" si="42"/>
        <v>326.25756696205531</v>
      </c>
      <c r="L922" s="3">
        <f t="shared" si="43"/>
        <v>1</v>
      </c>
      <c r="M922" s="3"/>
      <c r="N922" s="3">
        <f t="shared" si="44"/>
        <v>47.392221004996181</v>
      </c>
      <c r="O922" s="4">
        <v>0.05</v>
      </c>
      <c r="P922" s="1" t="s">
        <v>7</v>
      </c>
      <c r="Q922" s="1" t="s">
        <v>31</v>
      </c>
      <c r="R922" s="2" t="s">
        <v>17</v>
      </c>
    </row>
    <row r="923" spans="1:18" x14ac:dyDescent="0.25">
      <c r="A923" s="5" t="s">
        <v>1824</v>
      </c>
      <c r="B923" s="5" t="s">
        <v>1825</v>
      </c>
      <c r="C923" s="5" t="s">
        <v>20</v>
      </c>
      <c r="D923" s="5" t="s">
        <v>21</v>
      </c>
      <c r="E923" s="5" t="s">
        <v>36</v>
      </c>
      <c r="F923" s="5" t="s">
        <v>13</v>
      </c>
      <c r="G923" s="5" t="s">
        <v>72</v>
      </c>
      <c r="H923" s="5">
        <v>31</v>
      </c>
      <c r="I923" s="6">
        <v>42957</v>
      </c>
      <c r="J923" s="7">
        <v>156931</v>
      </c>
      <c r="K923" s="7">
        <f t="shared" si="42"/>
        <v>396.14517540921787</v>
      </c>
      <c r="L923" s="7">
        <f t="shared" si="43"/>
        <v>1</v>
      </c>
      <c r="M923" s="7"/>
      <c r="N923" s="7">
        <f t="shared" si="44"/>
        <v>53.939002912953676</v>
      </c>
      <c r="O923" s="8">
        <v>0.28000000000000003</v>
      </c>
      <c r="P923" s="5" t="s">
        <v>7</v>
      </c>
      <c r="Q923" s="5" t="s">
        <v>8</v>
      </c>
      <c r="R923" s="6" t="s">
        <v>17</v>
      </c>
    </row>
    <row r="924" spans="1:18" x14ac:dyDescent="0.25">
      <c r="A924" s="1" t="s">
        <v>1826</v>
      </c>
      <c r="B924" s="1" t="s">
        <v>1827</v>
      </c>
      <c r="C924" s="1" t="s">
        <v>20</v>
      </c>
      <c r="D924" s="1" t="s">
        <v>67</v>
      </c>
      <c r="E924" s="1" t="s">
        <v>4</v>
      </c>
      <c r="F924" s="1" t="s">
        <v>5</v>
      </c>
      <c r="G924" s="1" t="s">
        <v>72</v>
      </c>
      <c r="H924" s="1">
        <v>43</v>
      </c>
      <c r="I924" s="2">
        <v>41928</v>
      </c>
      <c r="J924" s="3">
        <v>171360</v>
      </c>
      <c r="K924" s="3">
        <f t="shared" si="42"/>
        <v>413.95651945584814</v>
      </c>
      <c r="L924" s="3">
        <f t="shared" si="43"/>
        <v>1</v>
      </c>
      <c r="M924" s="3"/>
      <c r="N924" s="3">
        <f t="shared" si="44"/>
        <v>55.543914597993329</v>
      </c>
      <c r="O924" s="4">
        <v>0.23</v>
      </c>
      <c r="P924" s="1" t="s">
        <v>80</v>
      </c>
      <c r="Q924" s="1" t="s">
        <v>81</v>
      </c>
      <c r="R924" s="2" t="s">
        <v>17</v>
      </c>
    </row>
    <row r="925" spans="1:18" x14ac:dyDescent="0.25">
      <c r="A925" s="5" t="s">
        <v>1828</v>
      </c>
      <c r="B925" s="5" t="s">
        <v>1829</v>
      </c>
      <c r="C925" s="5" t="s">
        <v>118</v>
      </c>
      <c r="D925" s="5" t="s">
        <v>3</v>
      </c>
      <c r="E925" s="5" t="s">
        <v>4</v>
      </c>
      <c r="F925" s="5" t="s">
        <v>5</v>
      </c>
      <c r="G925" s="5" t="s">
        <v>23</v>
      </c>
      <c r="H925" s="5">
        <v>45</v>
      </c>
      <c r="I925" s="6">
        <v>39908</v>
      </c>
      <c r="J925" s="7">
        <v>64505</v>
      </c>
      <c r="K925" s="7">
        <f t="shared" si="42"/>
        <v>253.97834553363009</v>
      </c>
      <c r="L925" s="7">
        <f t="shared" si="43"/>
        <v>1</v>
      </c>
      <c r="M925" s="7"/>
      <c r="N925" s="7">
        <f t="shared" si="44"/>
        <v>40.104932820205143</v>
      </c>
      <c r="O925" s="8">
        <v>0</v>
      </c>
      <c r="P925" s="5" t="s">
        <v>7</v>
      </c>
      <c r="Q925" s="5" t="s">
        <v>43</v>
      </c>
      <c r="R925" s="6" t="s">
        <v>17</v>
      </c>
    </row>
    <row r="926" spans="1:18" x14ac:dyDescent="0.25">
      <c r="A926" s="1" t="s">
        <v>1830</v>
      </c>
      <c r="B926" s="1" t="s">
        <v>1831</v>
      </c>
      <c r="C926" s="1" t="s">
        <v>101</v>
      </c>
      <c r="D926" s="1" t="s">
        <v>56</v>
      </c>
      <c r="E926" s="1" t="s">
        <v>22</v>
      </c>
      <c r="F926" s="1" t="s">
        <v>13</v>
      </c>
      <c r="G926" s="1" t="s">
        <v>72</v>
      </c>
      <c r="H926" s="1">
        <v>32</v>
      </c>
      <c r="I926" s="2">
        <v>44478</v>
      </c>
      <c r="J926" s="3">
        <v>102298</v>
      </c>
      <c r="K926" s="3">
        <f t="shared" si="42"/>
        <v>319.8405852921108</v>
      </c>
      <c r="L926" s="3">
        <f t="shared" si="43"/>
        <v>1</v>
      </c>
      <c r="M926" s="3"/>
      <c r="N926" s="3">
        <f t="shared" si="44"/>
        <v>46.768744806593773</v>
      </c>
      <c r="O926" s="4">
        <v>0.13</v>
      </c>
      <c r="P926" s="1" t="s">
        <v>80</v>
      </c>
      <c r="Q926" s="1" t="s">
        <v>86</v>
      </c>
      <c r="R926" s="2" t="s">
        <v>17</v>
      </c>
    </row>
    <row r="927" spans="1:18" x14ac:dyDescent="0.25">
      <c r="A927" s="5" t="s">
        <v>1832</v>
      </c>
      <c r="B927" s="5" t="s">
        <v>1833</v>
      </c>
      <c r="C927" s="5" t="s">
        <v>2</v>
      </c>
      <c r="D927" s="5" t="s">
        <v>35</v>
      </c>
      <c r="E927" s="5" t="s">
        <v>36</v>
      </c>
      <c r="F927" s="5" t="s">
        <v>5</v>
      </c>
      <c r="G927" s="5" t="s">
        <v>72</v>
      </c>
      <c r="H927" s="5">
        <v>27</v>
      </c>
      <c r="I927" s="6">
        <v>43721</v>
      </c>
      <c r="J927" s="7">
        <v>133297</v>
      </c>
      <c r="K927" s="7">
        <f t="shared" si="42"/>
        <v>365.09861681469022</v>
      </c>
      <c r="L927" s="7">
        <f t="shared" si="43"/>
        <v>1</v>
      </c>
      <c r="M927" s="7"/>
      <c r="N927" s="7">
        <f t="shared" si="44"/>
        <v>51.082654641993443</v>
      </c>
      <c r="O927" s="8">
        <v>0.13</v>
      </c>
      <c r="P927" s="5" t="s">
        <v>80</v>
      </c>
      <c r="Q927" s="5" t="s">
        <v>86</v>
      </c>
      <c r="R927" s="6" t="s">
        <v>17</v>
      </c>
    </row>
    <row r="928" spans="1:18" x14ac:dyDescent="0.25">
      <c r="A928" s="1" t="s">
        <v>1834</v>
      </c>
      <c r="B928" s="1" t="s">
        <v>1835</v>
      </c>
      <c r="C928" s="1" t="s">
        <v>2</v>
      </c>
      <c r="D928" s="1" t="s">
        <v>52</v>
      </c>
      <c r="E928" s="1" t="s">
        <v>22</v>
      </c>
      <c r="F928" s="1" t="s">
        <v>5</v>
      </c>
      <c r="G928" s="1" t="s">
        <v>6</v>
      </c>
      <c r="H928" s="1">
        <v>25</v>
      </c>
      <c r="I928" s="2">
        <v>44272</v>
      </c>
      <c r="J928" s="3">
        <v>155080</v>
      </c>
      <c r="K928" s="3">
        <f t="shared" si="42"/>
        <v>393.80198069588221</v>
      </c>
      <c r="L928" s="3">
        <f t="shared" si="43"/>
        <v>1</v>
      </c>
      <c r="M928" s="3"/>
      <c r="N928" s="3">
        <f t="shared" si="44"/>
        <v>53.726093569162614</v>
      </c>
      <c r="O928" s="4">
        <v>0.1</v>
      </c>
      <c r="P928" s="1" t="s">
        <v>7</v>
      </c>
      <c r="Q928" s="1" t="s">
        <v>47</v>
      </c>
      <c r="R928" s="2" t="s">
        <v>17</v>
      </c>
    </row>
    <row r="929" spans="1:18" x14ac:dyDescent="0.25">
      <c r="A929" s="5" t="s">
        <v>1836</v>
      </c>
      <c r="B929" s="5" t="s">
        <v>1837</v>
      </c>
      <c r="C929" s="5" t="s">
        <v>30</v>
      </c>
      <c r="D929" s="5" t="s">
        <v>35</v>
      </c>
      <c r="E929" s="5" t="s">
        <v>22</v>
      </c>
      <c r="F929" s="5" t="s">
        <v>13</v>
      </c>
      <c r="G929" s="5" t="s">
        <v>23</v>
      </c>
      <c r="H929" s="5">
        <v>31</v>
      </c>
      <c r="I929" s="6">
        <v>43325</v>
      </c>
      <c r="J929" s="7">
        <v>81828</v>
      </c>
      <c r="K929" s="7">
        <f t="shared" si="42"/>
        <v>286.05593858544523</v>
      </c>
      <c r="L929" s="7">
        <f t="shared" si="43"/>
        <v>1</v>
      </c>
      <c r="M929" s="7"/>
      <c r="N929" s="7">
        <f t="shared" si="44"/>
        <v>43.414417544950645</v>
      </c>
      <c r="O929" s="8">
        <v>0</v>
      </c>
      <c r="P929" s="5" t="s">
        <v>7</v>
      </c>
      <c r="Q929" s="5" t="s">
        <v>43</v>
      </c>
      <c r="R929" s="6" t="s">
        <v>17</v>
      </c>
    </row>
    <row r="930" spans="1:18" x14ac:dyDescent="0.25">
      <c r="A930" s="1" t="s">
        <v>1838</v>
      </c>
      <c r="B930" s="1" t="s">
        <v>1839</v>
      </c>
      <c r="C930" s="1" t="s">
        <v>2</v>
      </c>
      <c r="D930" s="1" t="s">
        <v>67</v>
      </c>
      <c r="E930" s="1" t="s">
        <v>36</v>
      </c>
      <c r="F930" s="1" t="s">
        <v>5</v>
      </c>
      <c r="G930" s="1" t="s">
        <v>14</v>
      </c>
      <c r="H930" s="1">
        <v>65</v>
      </c>
      <c r="I930" s="2">
        <v>36823</v>
      </c>
      <c r="J930" s="3">
        <v>149417</v>
      </c>
      <c r="K930" s="3">
        <f t="shared" si="42"/>
        <v>386.5449521077723</v>
      </c>
      <c r="L930" s="3">
        <f t="shared" si="43"/>
        <v>1</v>
      </c>
      <c r="M930" s="3"/>
      <c r="N930" s="3">
        <f t="shared" si="44"/>
        <v>53.064002423697417</v>
      </c>
      <c r="O930" s="4">
        <v>0.13</v>
      </c>
      <c r="P930" s="1" t="s">
        <v>15</v>
      </c>
      <c r="Q930" s="1" t="s">
        <v>121</v>
      </c>
      <c r="R930" s="2" t="s">
        <v>17</v>
      </c>
    </row>
    <row r="931" spans="1:18" x14ac:dyDescent="0.25">
      <c r="A931" s="5" t="s">
        <v>1840</v>
      </c>
      <c r="B931" s="5" t="s">
        <v>1841</v>
      </c>
      <c r="C931" s="5" t="s">
        <v>39</v>
      </c>
      <c r="D931" s="5" t="s">
        <v>35</v>
      </c>
      <c r="E931" s="5" t="s">
        <v>36</v>
      </c>
      <c r="F931" s="5" t="s">
        <v>13</v>
      </c>
      <c r="G931" s="5" t="s">
        <v>72</v>
      </c>
      <c r="H931" s="5">
        <v>50</v>
      </c>
      <c r="I931" s="6">
        <v>41024</v>
      </c>
      <c r="J931" s="7">
        <v>113269</v>
      </c>
      <c r="K931" s="7">
        <f t="shared" si="42"/>
        <v>336.55460181076114</v>
      </c>
      <c r="L931" s="7">
        <f t="shared" si="43"/>
        <v>1</v>
      </c>
      <c r="M931" s="7"/>
      <c r="N931" s="7">
        <f t="shared" si="44"/>
        <v>48.384213825845173</v>
      </c>
      <c r="O931" s="8">
        <v>0.09</v>
      </c>
      <c r="P931" s="5" t="s">
        <v>80</v>
      </c>
      <c r="Q931" s="5" t="s">
        <v>205</v>
      </c>
      <c r="R931" s="6" t="s">
        <v>17</v>
      </c>
    </row>
    <row r="932" spans="1:18" x14ac:dyDescent="0.25">
      <c r="A932" s="1" t="s">
        <v>1842</v>
      </c>
      <c r="B932" s="1" t="s">
        <v>1843</v>
      </c>
      <c r="C932" s="1" t="s">
        <v>2</v>
      </c>
      <c r="D932" s="1" t="s">
        <v>3</v>
      </c>
      <c r="E932" s="1" t="s">
        <v>12</v>
      </c>
      <c r="F932" s="1" t="s">
        <v>13</v>
      </c>
      <c r="G932" s="1" t="s">
        <v>14</v>
      </c>
      <c r="H932" s="1">
        <v>46</v>
      </c>
      <c r="I932" s="2">
        <v>43085</v>
      </c>
      <c r="J932" s="3">
        <v>136716</v>
      </c>
      <c r="K932" s="3">
        <f t="shared" si="42"/>
        <v>369.75126774630536</v>
      </c>
      <c r="L932" s="3">
        <f t="shared" si="43"/>
        <v>1</v>
      </c>
      <c r="M932" s="3"/>
      <c r="N932" s="3">
        <f t="shared" si="44"/>
        <v>51.515720842332627</v>
      </c>
      <c r="O932" s="4">
        <v>0.12</v>
      </c>
      <c r="P932" s="1" t="s">
        <v>7</v>
      </c>
      <c r="Q932" s="1" t="s">
        <v>47</v>
      </c>
      <c r="R932" s="2" t="s">
        <v>17</v>
      </c>
    </row>
    <row r="933" spans="1:18" x14ac:dyDescent="0.25">
      <c r="A933" s="5" t="s">
        <v>1844</v>
      </c>
      <c r="B933" s="5" t="s">
        <v>1845</v>
      </c>
      <c r="C933" s="5" t="s">
        <v>2</v>
      </c>
      <c r="D933" s="5" t="s">
        <v>35</v>
      </c>
      <c r="E933" s="5" t="s">
        <v>22</v>
      </c>
      <c r="F933" s="5" t="s">
        <v>13</v>
      </c>
      <c r="G933" s="5" t="s">
        <v>72</v>
      </c>
      <c r="H933" s="5">
        <v>54</v>
      </c>
      <c r="I933" s="6">
        <v>40836</v>
      </c>
      <c r="J933" s="7">
        <v>122644</v>
      </c>
      <c r="K933" s="7">
        <f t="shared" si="42"/>
        <v>350.20565386641033</v>
      </c>
      <c r="L933" s="7">
        <f t="shared" si="43"/>
        <v>1</v>
      </c>
      <c r="M933" s="7"/>
      <c r="N933" s="7">
        <f t="shared" si="44"/>
        <v>49.683872142597259</v>
      </c>
      <c r="O933" s="8">
        <v>0.12</v>
      </c>
      <c r="P933" s="5" t="s">
        <v>7</v>
      </c>
      <c r="Q933" s="5" t="s">
        <v>47</v>
      </c>
      <c r="R933" s="6" t="s">
        <v>17</v>
      </c>
    </row>
    <row r="934" spans="1:18" x14ac:dyDescent="0.25">
      <c r="A934" s="1" t="s">
        <v>1846</v>
      </c>
      <c r="B934" s="1" t="s">
        <v>1847</v>
      </c>
      <c r="C934" s="1" t="s">
        <v>39</v>
      </c>
      <c r="D934" s="1" t="s">
        <v>35</v>
      </c>
      <c r="E934" s="1" t="s">
        <v>4</v>
      </c>
      <c r="F934" s="1" t="s">
        <v>5</v>
      </c>
      <c r="G934" s="1" t="s">
        <v>14</v>
      </c>
      <c r="H934" s="1">
        <v>50</v>
      </c>
      <c r="I934" s="2">
        <v>36653</v>
      </c>
      <c r="J934" s="3">
        <v>106428</v>
      </c>
      <c r="K934" s="3">
        <f t="shared" si="42"/>
        <v>326.23304553646921</v>
      </c>
      <c r="L934" s="3">
        <f t="shared" si="43"/>
        <v>1</v>
      </c>
      <c r="M934" s="3"/>
      <c r="N934" s="3">
        <f t="shared" si="44"/>
        <v>47.389846318048619</v>
      </c>
      <c r="O934" s="4">
        <v>7.0000000000000007E-2</v>
      </c>
      <c r="P934" s="1" t="s">
        <v>7</v>
      </c>
      <c r="Q934" s="1" t="s">
        <v>24</v>
      </c>
      <c r="R934" s="2" t="s">
        <v>17</v>
      </c>
    </row>
    <row r="935" spans="1:18" x14ac:dyDescent="0.25">
      <c r="A935" s="5" t="s">
        <v>1848</v>
      </c>
      <c r="B935" s="5" t="s">
        <v>1849</v>
      </c>
      <c r="C935" s="5" t="s">
        <v>66</v>
      </c>
      <c r="D935" s="5" t="s">
        <v>21</v>
      </c>
      <c r="E935" s="5" t="s">
        <v>36</v>
      </c>
      <c r="F935" s="5" t="s">
        <v>13</v>
      </c>
      <c r="G935" s="5" t="s">
        <v>23</v>
      </c>
      <c r="H935" s="5">
        <v>36</v>
      </c>
      <c r="I935" s="6">
        <v>39830</v>
      </c>
      <c r="J935" s="7">
        <v>238236</v>
      </c>
      <c r="K935" s="7">
        <f t="shared" si="42"/>
        <v>488.09425319296685</v>
      </c>
      <c r="L935" s="7">
        <f t="shared" si="43"/>
        <v>1</v>
      </c>
      <c r="M935" s="7"/>
      <c r="N935" s="7">
        <f t="shared" si="44"/>
        <v>61.992021172340756</v>
      </c>
      <c r="O935" s="8">
        <v>0.31</v>
      </c>
      <c r="P935" s="5" t="s">
        <v>7</v>
      </c>
      <c r="Q935" s="5" t="s">
        <v>8</v>
      </c>
      <c r="R935" s="6" t="s">
        <v>17</v>
      </c>
    </row>
    <row r="936" spans="1:18" x14ac:dyDescent="0.25">
      <c r="A936" s="1" t="s">
        <v>1850</v>
      </c>
      <c r="B936" s="1" t="s">
        <v>1851</v>
      </c>
      <c r="C936" s="1" t="s">
        <v>20</v>
      </c>
      <c r="D936" s="1" t="s">
        <v>21</v>
      </c>
      <c r="E936" s="1" t="s">
        <v>36</v>
      </c>
      <c r="F936" s="1" t="s">
        <v>5</v>
      </c>
      <c r="G936" s="1" t="s">
        <v>23</v>
      </c>
      <c r="H936" s="1">
        <v>64</v>
      </c>
      <c r="I936" s="2">
        <v>41264</v>
      </c>
      <c r="J936" s="3">
        <v>153253</v>
      </c>
      <c r="K936" s="3">
        <f t="shared" si="42"/>
        <v>391.47541429826725</v>
      </c>
      <c r="L936" s="3">
        <f t="shared" si="43"/>
        <v>1</v>
      </c>
      <c r="M936" s="3"/>
      <c r="N936" s="3">
        <f t="shared" si="44"/>
        <v>53.514276912957264</v>
      </c>
      <c r="O936" s="4">
        <v>0.24</v>
      </c>
      <c r="P936" s="1" t="s">
        <v>7</v>
      </c>
      <c r="Q936" s="1" t="s">
        <v>47</v>
      </c>
      <c r="R936" s="2" t="s">
        <v>17</v>
      </c>
    </row>
    <row r="937" spans="1:18" x14ac:dyDescent="0.25">
      <c r="A937" s="5" t="s">
        <v>1852</v>
      </c>
      <c r="B937" s="5" t="s">
        <v>1853</v>
      </c>
      <c r="C937" s="5" t="s">
        <v>39</v>
      </c>
      <c r="D937" s="5" t="s">
        <v>46</v>
      </c>
      <c r="E937" s="5" t="s">
        <v>12</v>
      </c>
      <c r="F937" s="5" t="s">
        <v>5</v>
      </c>
      <c r="G937" s="5" t="s">
        <v>23</v>
      </c>
      <c r="H937" s="5">
        <v>34</v>
      </c>
      <c r="I937" s="6">
        <v>41915</v>
      </c>
      <c r="J937" s="7">
        <v>103707</v>
      </c>
      <c r="K937" s="7">
        <f t="shared" si="42"/>
        <v>322.03571230532805</v>
      </c>
      <c r="L937" s="7">
        <f t="shared" si="43"/>
        <v>1</v>
      </c>
      <c r="M937" s="7"/>
      <c r="N937" s="7">
        <f t="shared" si="44"/>
        <v>46.98248932721183</v>
      </c>
      <c r="O937" s="8">
        <v>0.09</v>
      </c>
      <c r="P937" s="5" t="s">
        <v>7</v>
      </c>
      <c r="Q937" s="5" t="s">
        <v>75</v>
      </c>
      <c r="R937" s="6" t="s">
        <v>17</v>
      </c>
    </row>
    <row r="938" spans="1:18" x14ac:dyDescent="0.25">
      <c r="A938" s="1" t="s">
        <v>1854</v>
      </c>
      <c r="B938" s="1" t="s">
        <v>1855</v>
      </c>
      <c r="C938" s="1" t="s">
        <v>66</v>
      </c>
      <c r="D938" s="1" t="s">
        <v>46</v>
      </c>
      <c r="E938" s="1" t="s">
        <v>22</v>
      </c>
      <c r="F938" s="1" t="s">
        <v>5</v>
      </c>
      <c r="G938" s="1" t="s">
        <v>23</v>
      </c>
      <c r="H938" s="1">
        <v>41</v>
      </c>
      <c r="I938" s="2">
        <v>41130</v>
      </c>
      <c r="J938" s="3">
        <v>245360</v>
      </c>
      <c r="K938" s="3">
        <f t="shared" si="42"/>
        <v>495.33826825715778</v>
      </c>
      <c r="L938" s="3">
        <f t="shared" si="43"/>
        <v>1</v>
      </c>
      <c r="M938" s="3"/>
      <c r="N938" s="3">
        <f t="shared" si="44"/>
        <v>62.603880578880513</v>
      </c>
      <c r="O938" s="4">
        <v>0.37</v>
      </c>
      <c r="P938" s="1" t="s">
        <v>7</v>
      </c>
      <c r="Q938" s="1" t="s">
        <v>47</v>
      </c>
      <c r="R938" s="2" t="s">
        <v>17</v>
      </c>
    </row>
    <row r="939" spans="1:18" x14ac:dyDescent="0.25">
      <c r="A939" s="5" t="s">
        <v>1856</v>
      </c>
      <c r="B939" s="5" t="s">
        <v>1857</v>
      </c>
      <c r="C939" s="5" t="s">
        <v>264</v>
      </c>
      <c r="D939" s="5" t="s">
        <v>56</v>
      </c>
      <c r="E939" s="5" t="s">
        <v>22</v>
      </c>
      <c r="F939" s="5" t="s">
        <v>13</v>
      </c>
      <c r="G939" s="5" t="s">
        <v>14</v>
      </c>
      <c r="H939" s="5">
        <v>25</v>
      </c>
      <c r="I939" s="6">
        <v>44385</v>
      </c>
      <c r="J939" s="7">
        <v>67275</v>
      </c>
      <c r="K939" s="7">
        <f t="shared" si="42"/>
        <v>259.37424698685874</v>
      </c>
      <c r="L939" s="7">
        <f t="shared" si="43"/>
        <v>1</v>
      </c>
      <c r="M939" s="7"/>
      <c r="N939" s="7">
        <f t="shared" si="44"/>
        <v>40.670973595026389</v>
      </c>
      <c r="O939" s="8">
        <v>0</v>
      </c>
      <c r="P939" s="5" t="s">
        <v>7</v>
      </c>
      <c r="Q939" s="5" t="s">
        <v>75</v>
      </c>
      <c r="R939" s="6" t="s">
        <v>17</v>
      </c>
    </row>
    <row r="940" spans="1:18" x14ac:dyDescent="0.25">
      <c r="A940" s="1" t="s">
        <v>1858</v>
      </c>
      <c r="B940" s="1" t="s">
        <v>1859</v>
      </c>
      <c r="C940" s="1" t="s">
        <v>39</v>
      </c>
      <c r="D940" s="1" t="s">
        <v>3</v>
      </c>
      <c r="E940" s="1" t="s">
        <v>12</v>
      </c>
      <c r="F940" s="1" t="s">
        <v>13</v>
      </c>
      <c r="G940" s="1" t="s">
        <v>14</v>
      </c>
      <c r="H940" s="1">
        <v>45</v>
      </c>
      <c r="I940" s="2">
        <v>42026</v>
      </c>
      <c r="J940" s="3">
        <v>101288</v>
      </c>
      <c r="K940" s="3">
        <f t="shared" si="42"/>
        <v>318.25775717176163</v>
      </c>
      <c r="L940" s="3">
        <f t="shared" si="43"/>
        <v>1</v>
      </c>
      <c r="M940" s="3"/>
      <c r="N940" s="3">
        <f t="shared" si="44"/>
        <v>46.614317716063589</v>
      </c>
      <c r="O940" s="4">
        <v>0.1</v>
      </c>
      <c r="P940" s="1" t="s">
        <v>7</v>
      </c>
      <c r="Q940" s="1" t="s">
        <v>31</v>
      </c>
      <c r="R940" s="2" t="s">
        <v>17</v>
      </c>
    </row>
    <row r="941" spans="1:18" x14ac:dyDescent="0.25">
      <c r="A941" s="5" t="s">
        <v>245</v>
      </c>
      <c r="B941" s="5" t="s">
        <v>1860</v>
      </c>
      <c r="C941" s="5" t="s">
        <v>20</v>
      </c>
      <c r="D941" s="5" t="s">
        <v>52</v>
      </c>
      <c r="E941" s="5" t="s">
        <v>22</v>
      </c>
      <c r="F941" s="5" t="s">
        <v>5</v>
      </c>
      <c r="G941" s="5" t="s">
        <v>72</v>
      </c>
      <c r="H941" s="5">
        <v>52</v>
      </c>
      <c r="I941" s="6">
        <v>34209</v>
      </c>
      <c r="J941" s="7">
        <v>177443</v>
      </c>
      <c r="K941" s="7">
        <f t="shared" si="42"/>
        <v>421.23983667264901</v>
      </c>
      <c r="L941" s="7">
        <f t="shared" si="43"/>
        <v>1</v>
      </c>
      <c r="M941" s="7"/>
      <c r="N941" s="7">
        <f t="shared" si="44"/>
        <v>56.19352686090528</v>
      </c>
      <c r="O941" s="8">
        <v>0.25</v>
      </c>
      <c r="P941" s="5" t="s">
        <v>80</v>
      </c>
      <c r="Q941" s="5" t="s">
        <v>205</v>
      </c>
      <c r="R941" s="6" t="s">
        <v>17</v>
      </c>
    </row>
    <row r="942" spans="1:18" x14ac:dyDescent="0.25">
      <c r="A942" s="1" t="s">
        <v>1861</v>
      </c>
      <c r="B942" s="1" t="s">
        <v>1862</v>
      </c>
      <c r="C942" s="1" t="s">
        <v>194</v>
      </c>
      <c r="D942" s="1" t="s">
        <v>3</v>
      </c>
      <c r="E942" s="1" t="s">
        <v>12</v>
      </c>
      <c r="F942" s="1" t="s">
        <v>5</v>
      </c>
      <c r="G942" s="1" t="s">
        <v>6</v>
      </c>
      <c r="H942" s="1">
        <v>37</v>
      </c>
      <c r="I942" s="2">
        <v>42487</v>
      </c>
      <c r="J942" s="3">
        <v>91400</v>
      </c>
      <c r="K942" s="3">
        <f t="shared" si="42"/>
        <v>302.32432915661946</v>
      </c>
      <c r="L942" s="3">
        <f t="shared" si="43"/>
        <v>1</v>
      </c>
      <c r="M942" s="3"/>
      <c r="N942" s="3">
        <f t="shared" si="44"/>
        <v>45.045222029334639</v>
      </c>
      <c r="O942" s="4">
        <v>0</v>
      </c>
      <c r="P942" s="1" t="s">
        <v>7</v>
      </c>
      <c r="Q942" s="1" t="s">
        <v>24</v>
      </c>
      <c r="R942" s="2" t="s">
        <v>17</v>
      </c>
    </row>
    <row r="943" spans="1:18" x14ac:dyDescent="0.25">
      <c r="A943" s="5" t="s">
        <v>1863</v>
      </c>
      <c r="B943" s="5" t="s">
        <v>1864</v>
      </c>
      <c r="C943" s="5" t="s">
        <v>66</v>
      </c>
      <c r="D943" s="5" t="s">
        <v>52</v>
      </c>
      <c r="E943" s="5" t="s">
        <v>36</v>
      </c>
      <c r="F943" s="5" t="s">
        <v>13</v>
      </c>
      <c r="G943" s="5" t="s">
        <v>72</v>
      </c>
      <c r="H943" s="5">
        <v>44</v>
      </c>
      <c r="I943" s="6">
        <v>39335</v>
      </c>
      <c r="J943" s="7">
        <v>181247</v>
      </c>
      <c r="K943" s="7">
        <f t="shared" si="42"/>
        <v>425.73113581226357</v>
      </c>
      <c r="L943" s="7">
        <f t="shared" si="43"/>
        <v>1</v>
      </c>
      <c r="M943" s="7"/>
      <c r="N943" s="7">
        <f t="shared" si="44"/>
        <v>56.592247561612147</v>
      </c>
      <c r="O943" s="8">
        <v>0.33</v>
      </c>
      <c r="P943" s="5" t="s">
        <v>80</v>
      </c>
      <c r="Q943" s="5" t="s">
        <v>205</v>
      </c>
      <c r="R943" s="6" t="s">
        <v>17</v>
      </c>
    </row>
    <row r="944" spans="1:18" x14ac:dyDescent="0.25">
      <c r="A944" s="1" t="s">
        <v>1865</v>
      </c>
      <c r="B944" s="1" t="s">
        <v>1866</v>
      </c>
      <c r="C944" s="1" t="s">
        <v>2</v>
      </c>
      <c r="D944" s="1" t="s">
        <v>52</v>
      </c>
      <c r="E944" s="1" t="s">
        <v>4</v>
      </c>
      <c r="F944" s="1" t="s">
        <v>13</v>
      </c>
      <c r="G944" s="1" t="s">
        <v>6</v>
      </c>
      <c r="H944" s="1">
        <v>42</v>
      </c>
      <c r="I944" s="2">
        <v>37914</v>
      </c>
      <c r="J944" s="3">
        <v>135558</v>
      </c>
      <c r="K944" s="3">
        <f t="shared" si="42"/>
        <v>368.1820202019648</v>
      </c>
      <c r="L944" s="3">
        <f t="shared" si="43"/>
        <v>1</v>
      </c>
      <c r="M944" s="3"/>
      <c r="N944" s="3">
        <f t="shared" si="44"/>
        <v>51.369860249132266</v>
      </c>
      <c r="O944" s="4">
        <v>0.14000000000000001</v>
      </c>
      <c r="P944" s="1" t="s">
        <v>7</v>
      </c>
      <c r="Q944" s="1" t="s">
        <v>31</v>
      </c>
      <c r="R944" s="2" t="s">
        <v>17</v>
      </c>
    </row>
    <row r="945" spans="1:18" x14ac:dyDescent="0.25">
      <c r="A945" s="5" t="s">
        <v>1867</v>
      </c>
      <c r="B945" s="5" t="s">
        <v>1328</v>
      </c>
      <c r="C945" s="5" t="s">
        <v>42</v>
      </c>
      <c r="D945" s="5" t="s">
        <v>46</v>
      </c>
      <c r="E945" s="5" t="s">
        <v>22</v>
      </c>
      <c r="F945" s="5" t="s">
        <v>13</v>
      </c>
      <c r="G945" s="5" t="s">
        <v>23</v>
      </c>
      <c r="H945" s="5">
        <v>49</v>
      </c>
      <c r="I945" s="6">
        <v>40894</v>
      </c>
      <c r="J945" s="7">
        <v>56878</v>
      </c>
      <c r="K945" s="7">
        <f t="shared" si="42"/>
        <v>238.49108998031772</v>
      </c>
      <c r="L945" s="7">
        <f t="shared" si="43"/>
        <v>1</v>
      </c>
      <c r="M945" s="7"/>
      <c r="N945" s="7">
        <f t="shared" si="44"/>
        <v>38.457534557560997</v>
      </c>
      <c r="O945" s="8">
        <v>0</v>
      </c>
      <c r="P945" s="5" t="s">
        <v>7</v>
      </c>
      <c r="Q945" s="5" t="s">
        <v>8</v>
      </c>
      <c r="R945" s="6" t="s">
        <v>17</v>
      </c>
    </row>
    <row r="946" spans="1:18" x14ac:dyDescent="0.25">
      <c r="A946" s="1" t="s">
        <v>1868</v>
      </c>
      <c r="B946" s="1" t="s">
        <v>1869</v>
      </c>
      <c r="C946" s="1" t="s">
        <v>429</v>
      </c>
      <c r="D946" s="1" t="s">
        <v>3</v>
      </c>
      <c r="E946" s="1" t="s">
        <v>22</v>
      </c>
      <c r="F946" s="1" t="s">
        <v>13</v>
      </c>
      <c r="G946" s="1" t="s">
        <v>14</v>
      </c>
      <c r="H946" s="1">
        <v>34</v>
      </c>
      <c r="I946" s="2">
        <v>43728</v>
      </c>
      <c r="J946" s="3">
        <v>94735</v>
      </c>
      <c r="K946" s="3">
        <f t="shared" si="42"/>
        <v>307.79051317413928</v>
      </c>
      <c r="L946" s="3">
        <f t="shared" si="43"/>
        <v>1</v>
      </c>
      <c r="M946" s="3"/>
      <c r="N946" s="3">
        <f t="shared" si="44"/>
        <v>45.586559853546717</v>
      </c>
      <c r="O946" s="4">
        <v>0</v>
      </c>
      <c r="P946" s="1" t="s">
        <v>15</v>
      </c>
      <c r="Q946" s="1" t="s">
        <v>93</v>
      </c>
      <c r="R946" s="2" t="s">
        <v>17</v>
      </c>
    </row>
    <row r="947" spans="1:18" x14ac:dyDescent="0.25">
      <c r="A947" s="5" t="s">
        <v>1870</v>
      </c>
      <c r="B947" s="5" t="s">
        <v>1871</v>
      </c>
      <c r="C947" s="5" t="s">
        <v>111</v>
      </c>
      <c r="D947" s="5" t="s">
        <v>35</v>
      </c>
      <c r="E947" s="5" t="s">
        <v>12</v>
      </c>
      <c r="F947" s="5" t="s">
        <v>13</v>
      </c>
      <c r="G947" s="5" t="s">
        <v>72</v>
      </c>
      <c r="H947" s="5">
        <v>39</v>
      </c>
      <c r="I947" s="6">
        <v>39229</v>
      </c>
      <c r="J947" s="7">
        <v>51234</v>
      </c>
      <c r="K947" s="7">
        <f t="shared" si="42"/>
        <v>226.34928760656615</v>
      </c>
      <c r="L947" s="7">
        <f t="shared" si="43"/>
        <v>1</v>
      </c>
      <c r="M947" s="7"/>
      <c r="N947" s="7">
        <f t="shared" si="44"/>
        <v>37.140928330383147</v>
      </c>
      <c r="O947" s="8">
        <v>0</v>
      </c>
      <c r="P947" s="5" t="s">
        <v>7</v>
      </c>
      <c r="Q947" s="5" t="s">
        <v>8</v>
      </c>
      <c r="R947" s="6" t="s">
        <v>17</v>
      </c>
    </row>
    <row r="948" spans="1:18" x14ac:dyDescent="0.25">
      <c r="A948" s="1" t="s">
        <v>1335</v>
      </c>
      <c r="B948" s="1" t="s">
        <v>1872</v>
      </c>
      <c r="C948" s="1" t="s">
        <v>66</v>
      </c>
      <c r="D948" s="1" t="s">
        <v>52</v>
      </c>
      <c r="E948" s="1" t="s">
        <v>22</v>
      </c>
      <c r="F948" s="1" t="s">
        <v>13</v>
      </c>
      <c r="G948" s="1" t="s">
        <v>14</v>
      </c>
      <c r="H948" s="1">
        <v>31</v>
      </c>
      <c r="I948" s="2">
        <v>42018</v>
      </c>
      <c r="J948" s="3">
        <v>230025</v>
      </c>
      <c r="K948" s="3">
        <f t="shared" si="42"/>
        <v>479.60921592479849</v>
      </c>
      <c r="L948" s="3">
        <f t="shared" si="43"/>
        <v>1</v>
      </c>
      <c r="M948" s="3"/>
      <c r="N948" s="3">
        <f t="shared" si="44"/>
        <v>61.271476572464778</v>
      </c>
      <c r="O948" s="4">
        <v>0.34</v>
      </c>
      <c r="P948" s="1" t="s">
        <v>7</v>
      </c>
      <c r="Q948" s="1" t="s">
        <v>31</v>
      </c>
      <c r="R948" s="2" t="s">
        <v>17</v>
      </c>
    </row>
    <row r="949" spans="1:18" x14ac:dyDescent="0.25">
      <c r="A949" s="5" t="s">
        <v>1873</v>
      </c>
      <c r="B949" s="5" t="s">
        <v>1874</v>
      </c>
      <c r="C949" s="5" t="s">
        <v>2</v>
      </c>
      <c r="D949" s="5" t="s">
        <v>52</v>
      </c>
      <c r="E949" s="5" t="s">
        <v>22</v>
      </c>
      <c r="F949" s="5" t="s">
        <v>5</v>
      </c>
      <c r="G949" s="5" t="s">
        <v>14</v>
      </c>
      <c r="H949" s="5">
        <v>36</v>
      </c>
      <c r="I949" s="6">
        <v>40248</v>
      </c>
      <c r="J949" s="7">
        <v>134006</v>
      </c>
      <c r="K949" s="7">
        <f t="shared" si="42"/>
        <v>366.06829963819592</v>
      </c>
      <c r="L949" s="7">
        <f t="shared" si="43"/>
        <v>1</v>
      </c>
      <c r="M949" s="7"/>
      <c r="N949" s="7">
        <f t="shared" si="44"/>
        <v>51.173063223384979</v>
      </c>
      <c r="O949" s="8">
        <v>0.13</v>
      </c>
      <c r="P949" s="5" t="s">
        <v>15</v>
      </c>
      <c r="Q949" s="5" t="s">
        <v>93</v>
      </c>
      <c r="R949" s="6" t="s">
        <v>17</v>
      </c>
    </row>
    <row r="950" spans="1:18" x14ac:dyDescent="0.25">
      <c r="A950" s="1" t="s">
        <v>1875</v>
      </c>
      <c r="B950" s="1" t="s">
        <v>1876</v>
      </c>
      <c r="C950" s="1" t="s">
        <v>39</v>
      </c>
      <c r="D950" s="1" t="s">
        <v>21</v>
      </c>
      <c r="E950" s="1" t="s">
        <v>36</v>
      </c>
      <c r="F950" s="1" t="s">
        <v>5</v>
      </c>
      <c r="G950" s="1" t="s">
        <v>14</v>
      </c>
      <c r="H950" s="1">
        <v>61</v>
      </c>
      <c r="I950" s="2">
        <v>40092</v>
      </c>
      <c r="J950" s="3">
        <v>103096</v>
      </c>
      <c r="K950" s="3">
        <f t="shared" si="42"/>
        <v>321.08565835303204</v>
      </c>
      <c r="L950" s="3">
        <f t="shared" si="43"/>
        <v>1</v>
      </c>
      <c r="M950" s="3"/>
      <c r="N950" s="3">
        <f t="shared" si="44"/>
        <v>46.890040210751515</v>
      </c>
      <c r="O950" s="4">
        <v>7.0000000000000007E-2</v>
      </c>
      <c r="P950" s="1" t="s">
        <v>15</v>
      </c>
      <c r="Q950" s="1" t="s">
        <v>93</v>
      </c>
      <c r="R950" s="2" t="s">
        <v>17</v>
      </c>
    </row>
    <row r="951" spans="1:18" x14ac:dyDescent="0.25">
      <c r="A951" s="5" t="s">
        <v>1877</v>
      </c>
      <c r="B951" s="5" t="s">
        <v>1878</v>
      </c>
      <c r="C951" s="5" t="s">
        <v>42</v>
      </c>
      <c r="D951" s="5" t="s">
        <v>46</v>
      </c>
      <c r="E951" s="5" t="s">
        <v>12</v>
      </c>
      <c r="F951" s="5" t="s">
        <v>13</v>
      </c>
      <c r="G951" s="5" t="s">
        <v>14</v>
      </c>
      <c r="H951" s="5">
        <v>29</v>
      </c>
      <c r="I951" s="6">
        <v>42602</v>
      </c>
      <c r="J951" s="7">
        <v>58703</v>
      </c>
      <c r="K951" s="7">
        <f t="shared" si="42"/>
        <v>242.28701987518852</v>
      </c>
      <c r="L951" s="7">
        <f t="shared" si="43"/>
        <v>1</v>
      </c>
      <c r="M951" s="7"/>
      <c r="N951" s="7">
        <f t="shared" si="44"/>
        <v>38.864531080916493</v>
      </c>
      <c r="O951" s="8">
        <v>0</v>
      </c>
      <c r="P951" s="5" t="s">
        <v>7</v>
      </c>
      <c r="Q951" s="5" t="s">
        <v>75</v>
      </c>
      <c r="R951" s="6" t="s">
        <v>17</v>
      </c>
    </row>
    <row r="952" spans="1:18" x14ac:dyDescent="0.25">
      <c r="A952" s="1" t="s">
        <v>1879</v>
      </c>
      <c r="B952" s="1" t="s">
        <v>1880</v>
      </c>
      <c r="C952" s="1" t="s">
        <v>2</v>
      </c>
      <c r="D952" s="1" t="s">
        <v>3</v>
      </c>
      <c r="E952" s="1" t="s">
        <v>22</v>
      </c>
      <c r="F952" s="1" t="s">
        <v>13</v>
      </c>
      <c r="G952" s="1" t="s">
        <v>72</v>
      </c>
      <c r="H952" s="1">
        <v>33</v>
      </c>
      <c r="I952" s="2">
        <v>41267</v>
      </c>
      <c r="J952" s="3">
        <v>132544</v>
      </c>
      <c r="K952" s="3">
        <f t="shared" si="42"/>
        <v>364.0659280954481</v>
      </c>
      <c r="L952" s="3">
        <f t="shared" si="43"/>
        <v>1</v>
      </c>
      <c r="M952" s="3"/>
      <c r="N952" s="3">
        <f t="shared" si="44"/>
        <v>50.986283636725801</v>
      </c>
      <c r="O952" s="4">
        <v>0.1</v>
      </c>
      <c r="P952" s="1" t="s">
        <v>80</v>
      </c>
      <c r="Q952" s="1" t="s">
        <v>86</v>
      </c>
      <c r="R952" s="2" t="s">
        <v>17</v>
      </c>
    </row>
    <row r="953" spans="1:18" x14ac:dyDescent="0.25">
      <c r="A953" s="5" t="s">
        <v>1881</v>
      </c>
      <c r="B953" s="5" t="s">
        <v>1882</v>
      </c>
      <c r="C953" s="5" t="s">
        <v>39</v>
      </c>
      <c r="D953" s="5" t="s">
        <v>21</v>
      </c>
      <c r="E953" s="5" t="s">
        <v>12</v>
      </c>
      <c r="F953" s="5" t="s">
        <v>13</v>
      </c>
      <c r="G953" s="5" t="s">
        <v>23</v>
      </c>
      <c r="H953" s="5">
        <v>32</v>
      </c>
      <c r="I953" s="6">
        <v>43936</v>
      </c>
      <c r="J953" s="7">
        <v>126671</v>
      </c>
      <c r="K953" s="7">
        <f t="shared" si="42"/>
        <v>355.90869615675308</v>
      </c>
      <c r="L953" s="7">
        <f t="shared" si="43"/>
        <v>1</v>
      </c>
      <c r="M953" s="7"/>
      <c r="N953" s="7">
        <f t="shared" si="44"/>
        <v>50.221814511298746</v>
      </c>
      <c r="O953" s="8">
        <v>0.09</v>
      </c>
      <c r="P953" s="5" t="s">
        <v>7</v>
      </c>
      <c r="Q953" s="5" t="s">
        <v>43</v>
      </c>
      <c r="R953" s="6" t="s">
        <v>17</v>
      </c>
    </row>
    <row r="954" spans="1:18" x14ac:dyDescent="0.25">
      <c r="A954" s="1" t="s">
        <v>1883</v>
      </c>
      <c r="B954" s="1" t="s">
        <v>1884</v>
      </c>
      <c r="C954" s="1" t="s">
        <v>34</v>
      </c>
      <c r="D954" s="1" t="s">
        <v>35</v>
      </c>
      <c r="E954" s="1" t="s">
        <v>4</v>
      </c>
      <c r="F954" s="1" t="s">
        <v>5</v>
      </c>
      <c r="G954" s="1" t="s">
        <v>14</v>
      </c>
      <c r="H954" s="1">
        <v>33</v>
      </c>
      <c r="I954" s="2">
        <v>44218</v>
      </c>
      <c r="J954" s="3">
        <v>56405</v>
      </c>
      <c r="K954" s="3">
        <f t="shared" si="42"/>
        <v>237.49736840647307</v>
      </c>
      <c r="L954" s="3">
        <f t="shared" si="43"/>
        <v>1</v>
      </c>
      <c r="M954" s="3"/>
      <c r="N954" s="3">
        <f t="shared" si="44"/>
        <v>38.350632813447731</v>
      </c>
      <c r="O954" s="4">
        <v>0</v>
      </c>
      <c r="P954" s="1" t="s">
        <v>7</v>
      </c>
      <c r="Q954" s="1" t="s">
        <v>24</v>
      </c>
      <c r="R954" s="2" t="s">
        <v>17</v>
      </c>
    </row>
    <row r="955" spans="1:18" x14ac:dyDescent="0.25">
      <c r="A955" s="5" t="s">
        <v>1885</v>
      </c>
      <c r="B955" s="5" t="s">
        <v>1886</v>
      </c>
      <c r="C955" s="5" t="s">
        <v>27</v>
      </c>
      <c r="D955" s="5" t="s">
        <v>3</v>
      </c>
      <c r="E955" s="5" t="s">
        <v>22</v>
      </c>
      <c r="F955" s="5" t="s">
        <v>5</v>
      </c>
      <c r="G955" s="5" t="s">
        <v>14</v>
      </c>
      <c r="H955" s="5">
        <v>36</v>
      </c>
      <c r="I955" s="6">
        <v>41972</v>
      </c>
      <c r="J955" s="7">
        <v>88730</v>
      </c>
      <c r="K955" s="7">
        <f t="shared" si="42"/>
        <v>297.8758130496667</v>
      </c>
      <c r="L955" s="7">
        <f t="shared" si="43"/>
        <v>1</v>
      </c>
      <c r="M955" s="7"/>
      <c r="N955" s="7">
        <f t="shared" si="44"/>
        <v>44.602256114631189</v>
      </c>
      <c r="O955" s="8">
        <v>0.08</v>
      </c>
      <c r="P955" s="5" t="s">
        <v>15</v>
      </c>
      <c r="Q955" s="5" t="s">
        <v>16</v>
      </c>
      <c r="R955" s="6" t="s">
        <v>17</v>
      </c>
    </row>
    <row r="956" spans="1:18" x14ac:dyDescent="0.25">
      <c r="A956" s="1" t="s">
        <v>1887</v>
      </c>
      <c r="B956" s="1" t="s">
        <v>1888</v>
      </c>
      <c r="C956" s="1" t="s">
        <v>111</v>
      </c>
      <c r="D956" s="1" t="s">
        <v>21</v>
      </c>
      <c r="E956" s="1" t="s">
        <v>12</v>
      </c>
      <c r="F956" s="1" t="s">
        <v>13</v>
      </c>
      <c r="G956" s="1" t="s">
        <v>72</v>
      </c>
      <c r="H956" s="1">
        <v>39</v>
      </c>
      <c r="I956" s="2">
        <v>39708</v>
      </c>
      <c r="J956" s="3">
        <v>62861</v>
      </c>
      <c r="K956" s="3">
        <f t="shared" si="42"/>
        <v>250.72096043211067</v>
      </c>
      <c r="L956" s="3">
        <f t="shared" si="43"/>
        <v>1</v>
      </c>
      <c r="M956" s="3"/>
      <c r="N956" s="3">
        <f t="shared" si="44"/>
        <v>39.761286564659557</v>
      </c>
      <c r="O956" s="4">
        <v>0</v>
      </c>
      <c r="P956" s="1" t="s">
        <v>7</v>
      </c>
      <c r="Q956" s="1" t="s">
        <v>8</v>
      </c>
      <c r="R956" s="2" t="s">
        <v>17</v>
      </c>
    </row>
    <row r="957" spans="1:18" x14ac:dyDescent="0.25">
      <c r="A957" s="5" t="s">
        <v>1889</v>
      </c>
      <c r="B957" s="5" t="s">
        <v>1890</v>
      </c>
      <c r="C957" s="5" t="s">
        <v>20</v>
      </c>
      <c r="D957" s="5" t="s">
        <v>52</v>
      </c>
      <c r="E957" s="5" t="s">
        <v>36</v>
      </c>
      <c r="F957" s="5" t="s">
        <v>5</v>
      </c>
      <c r="G957" s="5" t="s">
        <v>72</v>
      </c>
      <c r="H957" s="5">
        <v>53</v>
      </c>
      <c r="I957" s="6">
        <v>38919</v>
      </c>
      <c r="J957" s="7">
        <v>151246</v>
      </c>
      <c r="K957" s="7">
        <f t="shared" si="42"/>
        <v>388.90358702382781</v>
      </c>
      <c r="L957" s="7">
        <f t="shared" si="43"/>
        <v>1</v>
      </c>
      <c r="M957" s="7"/>
      <c r="N957" s="7">
        <f t="shared" si="44"/>
        <v>53.279642147253654</v>
      </c>
      <c r="O957" s="8">
        <v>0.21</v>
      </c>
      <c r="P957" s="5" t="s">
        <v>80</v>
      </c>
      <c r="Q957" s="5" t="s">
        <v>205</v>
      </c>
      <c r="R957" s="6" t="s">
        <v>17</v>
      </c>
    </row>
    <row r="958" spans="1:18" x14ac:dyDescent="0.25">
      <c r="A958" s="1" t="s">
        <v>1891</v>
      </c>
      <c r="B958" s="1" t="s">
        <v>1892</v>
      </c>
      <c r="C958" s="1" t="s">
        <v>2</v>
      </c>
      <c r="D958" s="1" t="s">
        <v>3</v>
      </c>
      <c r="E958" s="1" t="s">
        <v>12</v>
      </c>
      <c r="F958" s="1" t="s">
        <v>5</v>
      </c>
      <c r="G958" s="1" t="s">
        <v>14</v>
      </c>
      <c r="H958" s="1">
        <v>53</v>
      </c>
      <c r="I958" s="2">
        <v>35532</v>
      </c>
      <c r="J958" s="3">
        <v>154388</v>
      </c>
      <c r="K958" s="3">
        <f t="shared" si="42"/>
        <v>392.92238419311263</v>
      </c>
      <c r="L958" s="3">
        <f t="shared" si="43"/>
        <v>1</v>
      </c>
      <c r="M958" s="3"/>
      <c r="N958" s="3">
        <f t="shared" si="44"/>
        <v>53.646061986227046</v>
      </c>
      <c r="O958" s="4">
        <v>0.1</v>
      </c>
      <c r="P958" s="1" t="s">
        <v>7</v>
      </c>
      <c r="Q958" s="1" t="s">
        <v>8</v>
      </c>
      <c r="R958" s="2" t="s">
        <v>17</v>
      </c>
    </row>
    <row r="959" spans="1:18" x14ac:dyDescent="0.25">
      <c r="A959" s="5" t="s">
        <v>956</v>
      </c>
      <c r="B959" s="5" t="s">
        <v>1893</v>
      </c>
      <c r="C959" s="5" t="s">
        <v>20</v>
      </c>
      <c r="D959" s="5" t="s">
        <v>52</v>
      </c>
      <c r="E959" s="5" t="s">
        <v>12</v>
      </c>
      <c r="F959" s="5" t="s">
        <v>5</v>
      </c>
      <c r="G959" s="5" t="s">
        <v>23</v>
      </c>
      <c r="H959" s="5">
        <v>54</v>
      </c>
      <c r="I959" s="6">
        <v>34603</v>
      </c>
      <c r="J959" s="7">
        <v>162978</v>
      </c>
      <c r="K959" s="7">
        <f t="shared" si="42"/>
        <v>403.70533808707557</v>
      </c>
      <c r="L959" s="7">
        <f t="shared" si="43"/>
        <v>1</v>
      </c>
      <c r="M959" s="7"/>
      <c r="N959" s="7">
        <f t="shared" si="44"/>
        <v>54.623098010775614</v>
      </c>
      <c r="O959" s="8">
        <v>0.17</v>
      </c>
      <c r="P959" s="5" t="s">
        <v>7</v>
      </c>
      <c r="Q959" s="5" t="s">
        <v>43</v>
      </c>
      <c r="R959" s="6">
        <v>38131</v>
      </c>
    </row>
    <row r="960" spans="1:18" x14ac:dyDescent="0.25">
      <c r="A960" s="1" t="s">
        <v>1894</v>
      </c>
      <c r="B960" s="1" t="s">
        <v>1895</v>
      </c>
      <c r="C960" s="1" t="s">
        <v>359</v>
      </c>
      <c r="D960" s="1" t="s">
        <v>3</v>
      </c>
      <c r="E960" s="1" t="s">
        <v>22</v>
      </c>
      <c r="F960" s="1" t="s">
        <v>13</v>
      </c>
      <c r="G960" s="1" t="s">
        <v>72</v>
      </c>
      <c r="H960" s="1">
        <v>55</v>
      </c>
      <c r="I960" s="2">
        <v>34290</v>
      </c>
      <c r="J960" s="3">
        <v>80170</v>
      </c>
      <c r="K960" s="3">
        <f t="shared" si="42"/>
        <v>283.14307337457507</v>
      </c>
      <c r="L960" s="3">
        <f t="shared" si="43"/>
        <v>1</v>
      </c>
      <c r="M960" s="3"/>
      <c r="N960" s="3">
        <f t="shared" si="44"/>
        <v>43.119193365079312</v>
      </c>
      <c r="O960" s="4">
        <v>0</v>
      </c>
      <c r="P960" s="1" t="s">
        <v>7</v>
      </c>
      <c r="Q960" s="1" t="s">
        <v>43</v>
      </c>
      <c r="R960" s="2" t="s">
        <v>17</v>
      </c>
    </row>
    <row r="961" spans="1:18" x14ac:dyDescent="0.25">
      <c r="A961" s="5" t="s">
        <v>1158</v>
      </c>
      <c r="B961" s="5" t="s">
        <v>1896</v>
      </c>
      <c r="C961" s="5" t="s">
        <v>30</v>
      </c>
      <c r="D961" s="5" t="s">
        <v>46</v>
      </c>
      <c r="E961" s="5" t="s">
        <v>12</v>
      </c>
      <c r="F961" s="5" t="s">
        <v>5</v>
      </c>
      <c r="G961" s="5" t="s">
        <v>14</v>
      </c>
      <c r="H961" s="5">
        <v>44</v>
      </c>
      <c r="I961" s="6">
        <v>44314</v>
      </c>
      <c r="J961" s="7">
        <v>98520</v>
      </c>
      <c r="K961" s="7">
        <f t="shared" si="42"/>
        <v>313.87895756166898</v>
      </c>
      <c r="L961" s="7">
        <f t="shared" si="43"/>
        <v>1</v>
      </c>
      <c r="M961" s="7"/>
      <c r="N961" s="7">
        <f t="shared" si="44"/>
        <v>46.185764246464217</v>
      </c>
      <c r="O961" s="8">
        <v>0</v>
      </c>
      <c r="P961" s="5" t="s">
        <v>7</v>
      </c>
      <c r="Q961" s="5" t="s">
        <v>43</v>
      </c>
      <c r="R961" s="6" t="s">
        <v>17</v>
      </c>
    </row>
    <row r="962" spans="1:18" x14ac:dyDescent="0.25">
      <c r="A962" s="1" t="s">
        <v>1522</v>
      </c>
      <c r="B962" s="1" t="s">
        <v>1897</v>
      </c>
      <c r="C962" s="1" t="s">
        <v>39</v>
      </c>
      <c r="D962" s="1" t="s">
        <v>21</v>
      </c>
      <c r="E962" s="1" t="s">
        <v>12</v>
      </c>
      <c r="F962" s="1" t="s">
        <v>13</v>
      </c>
      <c r="G962" s="1" t="s">
        <v>14</v>
      </c>
      <c r="H962" s="1">
        <v>52</v>
      </c>
      <c r="I962" s="2">
        <v>36523</v>
      </c>
      <c r="J962" s="3">
        <v>116527</v>
      </c>
      <c r="K962" s="3">
        <f t="shared" ref="K962:K1001" si="45">SQRT(J:J)</f>
        <v>341.3605132407672</v>
      </c>
      <c r="L962" s="3">
        <f t="shared" ref="L962:L1001" si="46">NORMSDIST(J:J)</f>
        <v>1</v>
      </c>
      <c r="M962" s="3"/>
      <c r="N962" s="3">
        <f t="shared" ref="N962:N1001" si="47">POWER(J:J,1/3)</f>
        <v>48.843733750129481</v>
      </c>
      <c r="O962" s="4">
        <v>7.0000000000000007E-2</v>
      </c>
      <c r="P962" s="1" t="s">
        <v>7</v>
      </c>
      <c r="Q962" s="1" t="s">
        <v>31</v>
      </c>
      <c r="R962" s="2" t="s">
        <v>17</v>
      </c>
    </row>
    <row r="963" spans="1:18" x14ac:dyDescent="0.25">
      <c r="A963" s="5" t="s">
        <v>1685</v>
      </c>
      <c r="B963" s="5" t="s">
        <v>1898</v>
      </c>
      <c r="C963" s="5" t="s">
        <v>20</v>
      </c>
      <c r="D963" s="5" t="s">
        <v>35</v>
      </c>
      <c r="E963" s="5" t="s">
        <v>4</v>
      </c>
      <c r="F963" s="5" t="s">
        <v>13</v>
      </c>
      <c r="G963" s="5" t="s">
        <v>14</v>
      </c>
      <c r="H963" s="5">
        <v>27</v>
      </c>
      <c r="I963" s="6">
        <v>43776</v>
      </c>
      <c r="J963" s="7">
        <v>174607</v>
      </c>
      <c r="K963" s="7">
        <f t="shared" si="45"/>
        <v>417.86002441008878</v>
      </c>
      <c r="L963" s="7">
        <f t="shared" si="46"/>
        <v>1</v>
      </c>
      <c r="M963" s="7"/>
      <c r="N963" s="7">
        <f t="shared" si="47"/>
        <v>55.892544792550417</v>
      </c>
      <c r="O963" s="8">
        <v>0.28999999999999998</v>
      </c>
      <c r="P963" s="5" t="s">
        <v>7</v>
      </c>
      <c r="Q963" s="5" t="s">
        <v>75</v>
      </c>
      <c r="R963" s="6" t="s">
        <v>17</v>
      </c>
    </row>
    <row r="964" spans="1:18" x14ac:dyDescent="0.25">
      <c r="A964" s="1" t="s">
        <v>1899</v>
      </c>
      <c r="B964" s="1" t="s">
        <v>1900</v>
      </c>
      <c r="C964" s="1" t="s">
        <v>111</v>
      </c>
      <c r="D964" s="1" t="s">
        <v>46</v>
      </c>
      <c r="E964" s="1" t="s">
        <v>4</v>
      </c>
      <c r="F964" s="1" t="s">
        <v>13</v>
      </c>
      <c r="G964" s="1" t="s">
        <v>72</v>
      </c>
      <c r="H964" s="1">
        <v>58</v>
      </c>
      <c r="I964" s="2">
        <v>38819</v>
      </c>
      <c r="J964" s="3">
        <v>64202</v>
      </c>
      <c r="K964" s="3">
        <f t="shared" si="45"/>
        <v>253.38113584085141</v>
      </c>
      <c r="L964" s="3">
        <f t="shared" si="46"/>
        <v>1</v>
      </c>
      <c r="M964" s="3"/>
      <c r="N964" s="3">
        <f t="shared" si="47"/>
        <v>40.042039135632024</v>
      </c>
      <c r="O964" s="4">
        <v>0</v>
      </c>
      <c r="P964" s="1" t="s">
        <v>7</v>
      </c>
      <c r="Q964" s="1" t="s">
        <v>75</v>
      </c>
      <c r="R964" s="2" t="s">
        <v>17</v>
      </c>
    </row>
    <row r="965" spans="1:18" x14ac:dyDescent="0.25">
      <c r="A965" s="5" t="s">
        <v>1121</v>
      </c>
      <c r="B965" s="5" t="s">
        <v>1901</v>
      </c>
      <c r="C965" s="5" t="s">
        <v>111</v>
      </c>
      <c r="D965" s="5" t="s">
        <v>46</v>
      </c>
      <c r="E965" s="5" t="s">
        <v>36</v>
      </c>
      <c r="F965" s="5" t="s">
        <v>13</v>
      </c>
      <c r="G965" s="5" t="s">
        <v>14</v>
      </c>
      <c r="H965" s="5">
        <v>49</v>
      </c>
      <c r="I965" s="6">
        <v>43671</v>
      </c>
      <c r="J965" s="7">
        <v>50883</v>
      </c>
      <c r="K965" s="7">
        <f t="shared" si="45"/>
        <v>225.57260471963346</v>
      </c>
      <c r="L965" s="7">
        <f t="shared" si="46"/>
        <v>1</v>
      </c>
      <c r="M965" s="7"/>
      <c r="N965" s="7">
        <f t="shared" si="47"/>
        <v>37.055917398418671</v>
      </c>
      <c r="O965" s="8">
        <v>0</v>
      </c>
      <c r="P965" s="5" t="s">
        <v>15</v>
      </c>
      <c r="Q965" s="5" t="s">
        <v>16</v>
      </c>
      <c r="R965" s="6">
        <v>44257</v>
      </c>
    </row>
    <row r="966" spans="1:18" x14ac:dyDescent="0.25">
      <c r="A966" s="1" t="s">
        <v>1902</v>
      </c>
      <c r="B966" s="1" t="s">
        <v>1903</v>
      </c>
      <c r="C966" s="1" t="s">
        <v>235</v>
      </c>
      <c r="D966" s="1" t="s">
        <v>3</v>
      </c>
      <c r="E966" s="1" t="s">
        <v>22</v>
      </c>
      <c r="F966" s="1" t="s">
        <v>5</v>
      </c>
      <c r="G966" s="1" t="s">
        <v>72</v>
      </c>
      <c r="H966" s="1">
        <v>36</v>
      </c>
      <c r="I966" s="2">
        <v>42677</v>
      </c>
      <c r="J966" s="3">
        <v>94618</v>
      </c>
      <c r="K966" s="3">
        <f t="shared" si="45"/>
        <v>307.60039011678771</v>
      </c>
      <c r="L966" s="3">
        <f t="shared" si="46"/>
        <v>1</v>
      </c>
      <c r="M966" s="3"/>
      <c r="N966" s="3">
        <f t="shared" si="47"/>
        <v>45.567785290361726</v>
      </c>
      <c r="O966" s="4">
        <v>0</v>
      </c>
      <c r="P966" s="1" t="s">
        <v>7</v>
      </c>
      <c r="Q966" s="1" t="s">
        <v>75</v>
      </c>
      <c r="R966" s="2" t="s">
        <v>17</v>
      </c>
    </row>
    <row r="967" spans="1:18" x14ac:dyDescent="0.25">
      <c r="A967" s="5" t="s">
        <v>1904</v>
      </c>
      <c r="B967" s="5" t="s">
        <v>1905</v>
      </c>
      <c r="C967" s="5" t="s">
        <v>20</v>
      </c>
      <c r="D967" s="5" t="s">
        <v>67</v>
      </c>
      <c r="E967" s="5" t="s">
        <v>4</v>
      </c>
      <c r="F967" s="5" t="s">
        <v>13</v>
      </c>
      <c r="G967" s="5" t="s">
        <v>23</v>
      </c>
      <c r="H967" s="5">
        <v>26</v>
      </c>
      <c r="I967" s="6">
        <v>43753</v>
      </c>
      <c r="J967" s="7">
        <v>151556</v>
      </c>
      <c r="K967" s="7">
        <f t="shared" si="45"/>
        <v>389.30193937354073</v>
      </c>
      <c r="L967" s="7">
        <f t="shared" si="46"/>
        <v>1</v>
      </c>
      <c r="M967" s="7"/>
      <c r="N967" s="7">
        <f t="shared" si="47"/>
        <v>53.316018684969201</v>
      </c>
      <c r="O967" s="8">
        <v>0.2</v>
      </c>
      <c r="P967" s="5" t="s">
        <v>7</v>
      </c>
      <c r="Q967" s="5" t="s">
        <v>43</v>
      </c>
      <c r="R967" s="6" t="s">
        <v>17</v>
      </c>
    </row>
    <row r="968" spans="1:18" x14ac:dyDescent="0.25">
      <c r="A968" s="1" t="s">
        <v>1906</v>
      </c>
      <c r="B968" s="1" t="s">
        <v>1907</v>
      </c>
      <c r="C968" s="1" t="s">
        <v>264</v>
      </c>
      <c r="D968" s="1" t="s">
        <v>56</v>
      </c>
      <c r="E968" s="1" t="s">
        <v>4</v>
      </c>
      <c r="F968" s="1" t="s">
        <v>5</v>
      </c>
      <c r="G968" s="1" t="s">
        <v>14</v>
      </c>
      <c r="H968" s="1">
        <v>37</v>
      </c>
      <c r="I968" s="2">
        <v>43898</v>
      </c>
      <c r="J968" s="3">
        <v>80659</v>
      </c>
      <c r="K968" s="3">
        <f t="shared" si="45"/>
        <v>284.00528164102866</v>
      </c>
      <c r="L968" s="3">
        <f t="shared" si="46"/>
        <v>1</v>
      </c>
      <c r="M968" s="3"/>
      <c r="N968" s="3">
        <f t="shared" si="47"/>
        <v>43.206684779442419</v>
      </c>
      <c r="O968" s="4">
        <v>0</v>
      </c>
      <c r="P968" s="1" t="s">
        <v>7</v>
      </c>
      <c r="Q968" s="1" t="s">
        <v>31</v>
      </c>
      <c r="R968" s="2" t="s">
        <v>17</v>
      </c>
    </row>
    <row r="969" spans="1:18" x14ac:dyDescent="0.25">
      <c r="A969" s="5" t="s">
        <v>1908</v>
      </c>
      <c r="B969" s="5" t="s">
        <v>1909</v>
      </c>
      <c r="C969" s="5" t="s">
        <v>20</v>
      </c>
      <c r="D969" s="5" t="s">
        <v>52</v>
      </c>
      <c r="E969" s="5" t="s">
        <v>22</v>
      </c>
      <c r="F969" s="5" t="s">
        <v>13</v>
      </c>
      <c r="G969" s="5" t="s">
        <v>14</v>
      </c>
      <c r="H969" s="5">
        <v>47</v>
      </c>
      <c r="I969" s="6">
        <v>43772</v>
      </c>
      <c r="J969" s="7">
        <v>195385</v>
      </c>
      <c r="K969" s="7">
        <f t="shared" si="45"/>
        <v>442.02375501775919</v>
      </c>
      <c r="L969" s="7">
        <f t="shared" si="46"/>
        <v>1</v>
      </c>
      <c r="M969" s="7"/>
      <c r="N969" s="7">
        <f t="shared" si="47"/>
        <v>58.02703852279172</v>
      </c>
      <c r="O969" s="8">
        <v>0.21</v>
      </c>
      <c r="P969" s="5" t="s">
        <v>15</v>
      </c>
      <c r="Q969" s="5" t="s">
        <v>121</v>
      </c>
      <c r="R969" s="6" t="s">
        <v>17</v>
      </c>
    </row>
    <row r="970" spans="1:18" x14ac:dyDescent="0.25">
      <c r="A970" s="1" t="s">
        <v>1910</v>
      </c>
      <c r="B970" s="1" t="s">
        <v>1911</v>
      </c>
      <c r="C970" s="1" t="s">
        <v>317</v>
      </c>
      <c r="D970" s="1" t="s">
        <v>3</v>
      </c>
      <c r="E970" s="1" t="s">
        <v>22</v>
      </c>
      <c r="F970" s="1" t="s">
        <v>13</v>
      </c>
      <c r="G970" s="1" t="s">
        <v>72</v>
      </c>
      <c r="H970" s="1">
        <v>29</v>
      </c>
      <c r="I970" s="2">
        <v>42509</v>
      </c>
      <c r="J970" s="3">
        <v>52693</v>
      </c>
      <c r="K970" s="3">
        <f t="shared" si="45"/>
        <v>229.54955891920159</v>
      </c>
      <c r="L970" s="3">
        <f t="shared" si="46"/>
        <v>1</v>
      </c>
      <c r="M970" s="3"/>
      <c r="N970" s="3">
        <f t="shared" si="47"/>
        <v>37.490190026534243</v>
      </c>
      <c r="O970" s="4">
        <v>0</v>
      </c>
      <c r="P970" s="1" t="s">
        <v>80</v>
      </c>
      <c r="Q970" s="1" t="s">
        <v>86</v>
      </c>
      <c r="R970" s="2" t="s">
        <v>17</v>
      </c>
    </row>
    <row r="971" spans="1:18" x14ac:dyDescent="0.25">
      <c r="A971" s="5" t="s">
        <v>1912</v>
      </c>
      <c r="B971" s="5" t="s">
        <v>1913</v>
      </c>
      <c r="C971" s="5" t="s">
        <v>472</v>
      </c>
      <c r="D971" s="5" t="s">
        <v>3</v>
      </c>
      <c r="E971" s="5" t="s">
        <v>4</v>
      </c>
      <c r="F971" s="5" t="s">
        <v>5</v>
      </c>
      <c r="G971" s="5" t="s">
        <v>23</v>
      </c>
      <c r="H971" s="5">
        <v>58</v>
      </c>
      <c r="I971" s="6">
        <v>42486</v>
      </c>
      <c r="J971" s="7">
        <v>72045</v>
      </c>
      <c r="K971" s="7">
        <f t="shared" si="45"/>
        <v>268.41199675126296</v>
      </c>
      <c r="L971" s="7">
        <f t="shared" si="46"/>
        <v>1</v>
      </c>
      <c r="M971" s="7"/>
      <c r="N971" s="7">
        <f t="shared" si="47"/>
        <v>41.610341671965834</v>
      </c>
      <c r="O971" s="8">
        <v>0</v>
      </c>
      <c r="P971" s="5" t="s">
        <v>7</v>
      </c>
      <c r="Q971" s="5" t="s">
        <v>31</v>
      </c>
      <c r="R971" s="6" t="s">
        <v>17</v>
      </c>
    </row>
    <row r="972" spans="1:18" x14ac:dyDescent="0.25">
      <c r="A972" s="1" t="s">
        <v>1914</v>
      </c>
      <c r="B972" s="1" t="s">
        <v>1915</v>
      </c>
      <c r="C972" s="1" t="s">
        <v>111</v>
      </c>
      <c r="D972" s="1" t="s">
        <v>67</v>
      </c>
      <c r="E972" s="1" t="s">
        <v>12</v>
      </c>
      <c r="F972" s="1" t="s">
        <v>13</v>
      </c>
      <c r="G972" s="1" t="s">
        <v>72</v>
      </c>
      <c r="H972" s="1">
        <v>47</v>
      </c>
      <c r="I972" s="2">
        <v>38684</v>
      </c>
      <c r="J972" s="3">
        <v>62749</v>
      </c>
      <c r="K972" s="3">
        <f t="shared" si="45"/>
        <v>250.49750497759453</v>
      </c>
      <c r="L972" s="3">
        <f t="shared" si="46"/>
        <v>1</v>
      </c>
      <c r="M972" s="3"/>
      <c r="N972" s="3">
        <f t="shared" si="47"/>
        <v>39.737658180749158</v>
      </c>
      <c r="O972" s="4">
        <v>0</v>
      </c>
      <c r="P972" s="1" t="s">
        <v>80</v>
      </c>
      <c r="Q972" s="1" t="s">
        <v>81</v>
      </c>
      <c r="R972" s="2" t="s">
        <v>17</v>
      </c>
    </row>
    <row r="973" spans="1:18" x14ac:dyDescent="0.25">
      <c r="A973" s="5" t="s">
        <v>1916</v>
      </c>
      <c r="B973" s="5" t="s">
        <v>1917</v>
      </c>
      <c r="C973" s="5" t="s">
        <v>2</v>
      </c>
      <c r="D973" s="5" t="s">
        <v>67</v>
      </c>
      <c r="E973" s="5" t="s">
        <v>22</v>
      </c>
      <c r="F973" s="5" t="s">
        <v>13</v>
      </c>
      <c r="G973" s="5" t="s">
        <v>14</v>
      </c>
      <c r="H973" s="5">
        <v>52</v>
      </c>
      <c r="I973" s="6">
        <v>43255</v>
      </c>
      <c r="J973" s="7">
        <v>154884</v>
      </c>
      <c r="K973" s="7">
        <f t="shared" si="45"/>
        <v>393.55304597982723</v>
      </c>
      <c r="L973" s="7">
        <f t="shared" si="46"/>
        <v>1</v>
      </c>
      <c r="M973" s="7"/>
      <c r="N973" s="7">
        <f t="shared" si="47"/>
        <v>53.703449871820318</v>
      </c>
      <c r="O973" s="8">
        <v>0.1</v>
      </c>
      <c r="P973" s="5" t="s">
        <v>15</v>
      </c>
      <c r="Q973" s="5" t="s">
        <v>61</v>
      </c>
      <c r="R973" s="6" t="s">
        <v>17</v>
      </c>
    </row>
    <row r="974" spans="1:18" x14ac:dyDescent="0.25">
      <c r="A974" s="1" t="s">
        <v>1918</v>
      </c>
      <c r="B974" s="1" t="s">
        <v>1919</v>
      </c>
      <c r="C974" s="1" t="s">
        <v>235</v>
      </c>
      <c r="D974" s="1" t="s">
        <v>3</v>
      </c>
      <c r="E974" s="1" t="s">
        <v>4</v>
      </c>
      <c r="F974" s="1" t="s">
        <v>13</v>
      </c>
      <c r="G974" s="1" t="s">
        <v>23</v>
      </c>
      <c r="H974" s="1">
        <v>61</v>
      </c>
      <c r="I974" s="2">
        <v>42437</v>
      </c>
      <c r="J974" s="3">
        <v>96566</v>
      </c>
      <c r="K974" s="3">
        <f t="shared" si="45"/>
        <v>310.75070394127829</v>
      </c>
      <c r="L974" s="3">
        <f t="shared" si="46"/>
        <v>1</v>
      </c>
      <c r="M974" s="3"/>
      <c r="N974" s="3">
        <f t="shared" si="47"/>
        <v>45.878380687684135</v>
      </c>
      <c r="O974" s="4">
        <v>0</v>
      </c>
      <c r="P974" s="1" t="s">
        <v>7</v>
      </c>
      <c r="Q974" s="1" t="s">
        <v>75</v>
      </c>
      <c r="R974" s="2" t="s">
        <v>17</v>
      </c>
    </row>
    <row r="975" spans="1:18" x14ac:dyDescent="0.25">
      <c r="A975" s="5" t="s">
        <v>1920</v>
      </c>
      <c r="B975" s="5" t="s">
        <v>1921</v>
      </c>
      <c r="C975" s="5" t="s">
        <v>317</v>
      </c>
      <c r="D975" s="5" t="s">
        <v>3</v>
      </c>
      <c r="E975" s="5" t="s">
        <v>4</v>
      </c>
      <c r="F975" s="5" t="s">
        <v>13</v>
      </c>
      <c r="G975" s="5" t="s">
        <v>72</v>
      </c>
      <c r="H975" s="5">
        <v>45</v>
      </c>
      <c r="I975" s="6">
        <v>37126</v>
      </c>
      <c r="J975" s="7">
        <v>54994</v>
      </c>
      <c r="K975" s="7">
        <f t="shared" si="45"/>
        <v>234.5079955992972</v>
      </c>
      <c r="L975" s="7">
        <f t="shared" si="46"/>
        <v>1</v>
      </c>
      <c r="M975" s="7"/>
      <c r="N975" s="7">
        <f t="shared" si="47"/>
        <v>38.028141665519982</v>
      </c>
      <c r="O975" s="8">
        <v>0</v>
      </c>
      <c r="P975" s="5" t="s">
        <v>7</v>
      </c>
      <c r="Q975" s="5" t="s">
        <v>75</v>
      </c>
      <c r="R975" s="6" t="s">
        <v>17</v>
      </c>
    </row>
    <row r="976" spans="1:18" x14ac:dyDescent="0.25">
      <c r="A976" s="1" t="s">
        <v>1922</v>
      </c>
      <c r="B976" s="1" t="s">
        <v>1923</v>
      </c>
      <c r="C976" s="1" t="s">
        <v>472</v>
      </c>
      <c r="D976" s="1" t="s">
        <v>3</v>
      </c>
      <c r="E976" s="1" t="s">
        <v>36</v>
      </c>
      <c r="F976" s="1" t="s">
        <v>5</v>
      </c>
      <c r="G976" s="1" t="s">
        <v>23</v>
      </c>
      <c r="H976" s="1">
        <v>40</v>
      </c>
      <c r="I976" s="2">
        <v>40944</v>
      </c>
      <c r="J976" s="3">
        <v>61523</v>
      </c>
      <c r="K976" s="3">
        <f t="shared" si="45"/>
        <v>248.03830349363383</v>
      </c>
      <c r="L976" s="3">
        <f t="shared" si="46"/>
        <v>1</v>
      </c>
      <c r="M976" s="3"/>
      <c r="N976" s="3">
        <f t="shared" si="47"/>
        <v>39.477153909432815</v>
      </c>
      <c r="O976" s="4">
        <v>0</v>
      </c>
      <c r="P976" s="1" t="s">
        <v>7</v>
      </c>
      <c r="Q976" s="1" t="s">
        <v>75</v>
      </c>
      <c r="R976" s="2" t="s">
        <v>17</v>
      </c>
    </row>
    <row r="977" spans="1:18" x14ac:dyDescent="0.25">
      <c r="A977" s="5" t="s">
        <v>1924</v>
      </c>
      <c r="B977" s="5" t="s">
        <v>1925</v>
      </c>
      <c r="C977" s="5" t="s">
        <v>66</v>
      </c>
      <c r="D977" s="5" t="s">
        <v>52</v>
      </c>
      <c r="E977" s="5" t="s">
        <v>36</v>
      </c>
      <c r="F977" s="5" t="s">
        <v>13</v>
      </c>
      <c r="G977" s="5" t="s">
        <v>6</v>
      </c>
      <c r="H977" s="5">
        <v>45</v>
      </c>
      <c r="I977" s="6">
        <v>40524</v>
      </c>
      <c r="J977" s="7">
        <v>190512</v>
      </c>
      <c r="K977" s="7">
        <f t="shared" si="45"/>
        <v>436.47680350735709</v>
      </c>
      <c r="L977" s="7">
        <f t="shared" si="46"/>
        <v>1</v>
      </c>
      <c r="M977" s="7"/>
      <c r="N977" s="7">
        <f t="shared" si="47"/>
        <v>57.54056368993303</v>
      </c>
      <c r="O977" s="8">
        <v>0.32</v>
      </c>
      <c r="P977" s="5" t="s">
        <v>7</v>
      </c>
      <c r="Q977" s="5" t="s">
        <v>75</v>
      </c>
      <c r="R977" s="6" t="s">
        <v>17</v>
      </c>
    </row>
    <row r="978" spans="1:18" x14ac:dyDescent="0.25">
      <c r="A978" s="1" t="s">
        <v>1926</v>
      </c>
      <c r="B978" s="1" t="s">
        <v>1927</v>
      </c>
      <c r="C978" s="1" t="s">
        <v>55</v>
      </c>
      <c r="D978" s="1" t="s">
        <v>56</v>
      </c>
      <c r="E978" s="1" t="s">
        <v>22</v>
      </c>
      <c r="F978" s="1" t="s">
        <v>5</v>
      </c>
      <c r="G978" s="1" t="s">
        <v>14</v>
      </c>
      <c r="H978" s="1">
        <v>37</v>
      </c>
      <c r="I978" s="2">
        <v>41318</v>
      </c>
      <c r="J978" s="3">
        <v>124827</v>
      </c>
      <c r="K978" s="3">
        <f t="shared" si="45"/>
        <v>353.30864693635789</v>
      </c>
      <c r="L978" s="3">
        <f t="shared" si="46"/>
        <v>1</v>
      </c>
      <c r="M978" s="3"/>
      <c r="N978" s="3">
        <f t="shared" si="47"/>
        <v>49.976922683721483</v>
      </c>
      <c r="O978" s="4">
        <v>0</v>
      </c>
      <c r="P978" s="1" t="s">
        <v>15</v>
      </c>
      <c r="Q978" s="1" t="s">
        <v>93</v>
      </c>
      <c r="R978" s="2" t="s">
        <v>17</v>
      </c>
    </row>
    <row r="979" spans="1:18" x14ac:dyDescent="0.25">
      <c r="A979" s="5" t="s">
        <v>795</v>
      </c>
      <c r="B979" s="5" t="s">
        <v>1928</v>
      </c>
      <c r="C979" s="5" t="s">
        <v>39</v>
      </c>
      <c r="D979" s="5" t="s">
        <v>46</v>
      </c>
      <c r="E979" s="5" t="s">
        <v>12</v>
      </c>
      <c r="F979" s="5" t="s">
        <v>13</v>
      </c>
      <c r="G979" s="5" t="s">
        <v>23</v>
      </c>
      <c r="H979" s="5">
        <v>57</v>
      </c>
      <c r="I979" s="6">
        <v>43484</v>
      </c>
      <c r="J979" s="7">
        <v>101577</v>
      </c>
      <c r="K979" s="7">
        <f t="shared" si="45"/>
        <v>318.71146825930191</v>
      </c>
      <c r="L979" s="7">
        <f t="shared" si="46"/>
        <v>1</v>
      </c>
      <c r="M979" s="7"/>
      <c r="N979" s="7">
        <f t="shared" si="47"/>
        <v>46.658609720168592</v>
      </c>
      <c r="O979" s="8">
        <v>0.05</v>
      </c>
      <c r="P979" s="5" t="s">
        <v>7</v>
      </c>
      <c r="Q979" s="5" t="s">
        <v>24</v>
      </c>
      <c r="R979" s="6" t="s">
        <v>17</v>
      </c>
    </row>
    <row r="980" spans="1:18" x14ac:dyDescent="0.25">
      <c r="A980" s="1" t="s">
        <v>1929</v>
      </c>
      <c r="B980" s="1" t="s">
        <v>1930</v>
      </c>
      <c r="C980" s="1" t="s">
        <v>39</v>
      </c>
      <c r="D980" s="1" t="s">
        <v>46</v>
      </c>
      <c r="E980" s="1" t="s">
        <v>12</v>
      </c>
      <c r="F980" s="1" t="s">
        <v>5</v>
      </c>
      <c r="G980" s="1" t="s">
        <v>72</v>
      </c>
      <c r="H980" s="1">
        <v>44</v>
      </c>
      <c r="I980" s="2">
        <v>38642</v>
      </c>
      <c r="J980" s="3">
        <v>105223</v>
      </c>
      <c r="K980" s="3">
        <f t="shared" si="45"/>
        <v>324.38094888571987</v>
      </c>
      <c r="L980" s="3">
        <f t="shared" si="46"/>
        <v>1</v>
      </c>
      <c r="M980" s="3"/>
      <c r="N980" s="3">
        <f t="shared" si="47"/>
        <v>47.210314465182208</v>
      </c>
      <c r="O980" s="4">
        <v>0.1</v>
      </c>
      <c r="P980" s="1" t="s">
        <v>7</v>
      </c>
      <c r="Q980" s="1" t="s">
        <v>31</v>
      </c>
      <c r="R980" s="2" t="s">
        <v>17</v>
      </c>
    </row>
    <row r="981" spans="1:18" x14ac:dyDescent="0.25">
      <c r="A981" s="5" t="s">
        <v>1601</v>
      </c>
      <c r="B981" s="5" t="s">
        <v>1931</v>
      </c>
      <c r="C981" s="5" t="s">
        <v>429</v>
      </c>
      <c r="D981" s="5" t="s">
        <v>3</v>
      </c>
      <c r="E981" s="5" t="s">
        <v>36</v>
      </c>
      <c r="F981" s="5" t="s">
        <v>13</v>
      </c>
      <c r="G981" s="5" t="s">
        <v>72</v>
      </c>
      <c r="H981" s="5">
        <v>48</v>
      </c>
      <c r="I981" s="6">
        <v>39635</v>
      </c>
      <c r="J981" s="7">
        <v>94815</v>
      </c>
      <c r="K981" s="7">
        <f t="shared" si="45"/>
        <v>307.92044427091878</v>
      </c>
      <c r="L981" s="7">
        <f t="shared" si="46"/>
        <v>1</v>
      </c>
      <c r="M981" s="7"/>
      <c r="N981" s="7">
        <f t="shared" si="47"/>
        <v>45.599388265108317</v>
      </c>
      <c r="O981" s="8">
        <v>0</v>
      </c>
      <c r="P981" s="5" t="s">
        <v>7</v>
      </c>
      <c r="Q981" s="5" t="s">
        <v>24</v>
      </c>
      <c r="R981" s="6" t="s">
        <v>17</v>
      </c>
    </row>
    <row r="982" spans="1:18" x14ac:dyDescent="0.25">
      <c r="A982" s="1" t="s">
        <v>1932</v>
      </c>
      <c r="B982" s="1" t="s">
        <v>1933</v>
      </c>
      <c r="C982" s="1" t="s">
        <v>39</v>
      </c>
      <c r="D982" s="1" t="s">
        <v>46</v>
      </c>
      <c r="E982" s="1" t="s">
        <v>22</v>
      </c>
      <c r="F982" s="1" t="s">
        <v>5</v>
      </c>
      <c r="G982" s="1" t="s">
        <v>14</v>
      </c>
      <c r="H982" s="1">
        <v>25</v>
      </c>
      <c r="I982" s="2">
        <v>44545</v>
      </c>
      <c r="J982" s="3">
        <v>114893</v>
      </c>
      <c r="K982" s="3">
        <f t="shared" si="45"/>
        <v>338.95869954907488</v>
      </c>
      <c r="L982" s="3">
        <f t="shared" si="46"/>
        <v>1</v>
      </c>
      <c r="M982" s="3"/>
      <c r="N982" s="3">
        <f t="shared" si="47"/>
        <v>48.614354456311908</v>
      </c>
      <c r="O982" s="4">
        <v>0.06</v>
      </c>
      <c r="P982" s="1" t="s">
        <v>15</v>
      </c>
      <c r="Q982" s="1" t="s">
        <v>121</v>
      </c>
      <c r="R982" s="2" t="s">
        <v>17</v>
      </c>
    </row>
    <row r="983" spans="1:18" x14ac:dyDescent="0.25">
      <c r="A983" s="5" t="s">
        <v>1934</v>
      </c>
      <c r="B983" s="5" t="s">
        <v>1935</v>
      </c>
      <c r="C983" s="5" t="s">
        <v>30</v>
      </c>
      <c r="D983" s="5" t="s">
        <v>67</v>
      </c>
      <c r="E983" s="5" t="s">
        <v>22</v>
      </c>
      <c r="F983" s="5" t="s">
        <v>5</v>
      </c>
      <c r="G983" s="5" t="s">
        <v>72</v>
      </c>
      <c r="H983" s="5">
        <v>35</v>
      </c>
      <c r="I983" s="6">
        <v>42745</v>
      </c>
      <c r="J983" s="7">
        <v>80622</v>
      </c>
      <c r="K983" s="7">
        <f t="shared" si="45"/>
        <v>283.94013453543334</v>
      </c>
      <c r="L983" s="7">
        <f t="shared" si="46"/>
        <v>1</v>
      </c>
      <c r="M983" s="7"/>
      <c r="N983" s="7">
        <f t="shared" si="47"/>
        <v>43.200077160355988</v>
      </c>
      <c r="O983" s="8">
        <v>0</v>
      </c>
      <c r="P983" s="5" t="s">
        <v>7</v>
      </c>
      <c r="Q983" s="5" t="s">
        <v>47</v>
      </c>
      <c r="R983" s="6" t="s">
        <v>17</v>
      </c>
    </row>
    <row r="984" spans="1:18" x14ac:dyDescent="0.25">
      <c r="A984" s="1" t="s">
        <v>114</v>
      </c>
      <c r="B984" s="1" t="s">
        <v>1936</v>
      </c>
      <c r="C984" s="1" t="s">
        <v>66</v>
      </c>
      <c r="D984" s="1" t="s">
        <v>3</v>
      </c>
      <c r="E984" s="1" t="s">
        <v>22</v>
      </c>
      <c r="F984" s="1" t="s">
        <v>5</v>
      </c>
      <c r="G984" s="1" t="s">
        <v>14</v>
      </c>
      <c r="H984" s="1">
        <v>57</v>
      </c>
      <c r="I984" s="2">
        <v>42685</v>
      </c>
      <c r="J984" s="3">
        <v>246589</v>
      </c>
      <c r="K984" s="3">
        <f t="shared" si="45"/>
        <v>496.5772850221806</v>
      </c>
      <c r="L984" s="3">
        <f t="shared" si="46"/>
        <v>1</v>
      </c>
      <c r="M984" s="3"/>
      <c r="N984" s="3">
        <f t="shared" si="47"/>
        <v>62.708233450783915</v>
      </c>
      <c r="O984" s="4">
        <v>0.33</v>
      </c>
      <c r="P984" s="1" t="s">
        <v>7</v>
      </c>
      <c r="Q984" s="1" t="s">
        <v>31</v>
      </c>
      <c r="R984" s="2">
        <v>42820</v>
      </c>
    </row>
    <row r="985" spans="1:18" x14ac:dyDescent="0.25">
      <c r="A985" s="5" t="s">
        <v>1937</v>
      </c>
      <c r="B985" s="5" t="s">
        <v>1938</v>
      </c>
      <c r="C985" s="5" t="s">
        <v>39</v>
      </c>
      <c r="D985" s="5" t="s">
        <v>67</v>
      </c>
      <c r="E985" s="5" t="s">
        <v>22</v>
      </c>
      <c r="F985" s="5" t="s">
        <v>13</v>
      </c>
      <c r="G985" s="5" t="s">
        <v>14</v>
      </c>
      <c r="H985" s="5">
        <v>49</v>
      </c>
      <c r="I985" s="6">
        <v>43240</v>
      </c>
      <c r="J985" s="7">
        <v>119397</v>
      </c>
      <c r="K985" s="7">
        <f t="shared" si="45"/>
        <v>345.5387098430507</v>
      </c>
      <c r="L985" s="7">
        <f t="shared" si="46"/>
        <v>1</v>
      </c>
      <c r="M985" s="7"/>
      <c r="N985" s="7">
        <f t="shared" si="47"/>
        <v>49.241484609169618</v>
      </c>
      <c r="O985" s="8">
        <v>0.09</v>
      </c>
      <c r="P985" s="5" t="s">
        <v>15</v>
      </c>
      <c r="Q985" s="5" t="s">
        <v>93</v>
      </c>
      <c r="R985" s="6">
        <v>43538</v>
      </c>
    </row>
    <row r="986" spans="1:18" x14ac:dyDescent="0.25">
      <c r="A986" s="1" t="s">
        <v>1939</v>
      </c>
      <c r="B986" s="1" t="s">
        <v>1940</v>
      </c>
      <c r="C986" s="1" t="s">
        <v>20</v>
      </c>
      <c r="D986" s="1" t="s">
        <v>35</v>
      </c>
      <c r="E986" s="1" t="s">
        <v>36</v>
      </c>
      <c r="F986" s="1" t="s">
        <v>5</v>
      </c>
      <c r="G986" s="1" t="s">
        <v>14</v>
      </c>
      <c r="H986" s="1">
        <v>25</v>
      </c>
      <c r="I986" s="2">
        <v>44549</v>
      </c>
      <c r="J986" s="3">
        <v>150666</v>
      </c>
      <c r="K986" s="3">
        <f t="shared" si="45"/>
        <v>388.15718465590714</v>
      </c>
      <c r="L986" s="3">
        <f t="shared" si="46"/>
        <v>1</v>
      </c>
      <c r="M986" s="3"/>
      <c r="N986" s="3">
        <f t="shared" si="47"/>
        <v>53.211449097113061</v>
      </c>
      <c r="O986" s="4">
        <v>0.23</v>
      </c>
      <c r="P986" s="1" t="s">
        <v>15</v>
      </c>
      <c r="Q986" s="1" t="s">
        <v>121</v>
      </c>
      <c r="R986" s="2" t="s">
        <v>17</v>
      </c>
    </row>
    <row r="987" spans="1:18" x14ac:dyDescent="0.25">
      <c r="A987" s="5" t="s">
        <v>1941</v>
      </c>
      <c r="B987" s="5" t="s">
        <v>1942</v>
      </c>
      <c r="C987" s="5" t="s">
        <v>2</v>
      </c>
      <c r="D987" s="5" t="s">
        <v>3</v>
      </c>
      <c r="E987" s="5" t="s">
        <v>4</v>
      </c>
      <c r="F987" s="5" t="s">
        <v>5</v>
      </c>
      <c r="G987" s="5" t="s">
        <v>23</v>
      </c>
      <c r="H987" s="5">
        <v>46</v>
      </c>
      <c r="I987" s="6">
        <v>37265</v>
      </c>
      <c r="J987" s="7">
        <v>148035</v>
      </c>
      <c r="K987" s="7">
        <f t="shared" si="45"/>
        <v>384.75316762828606</v>
      </c>
      <c r="L987" s="7">
        <f t="shared" si="46"/>
        <v>1</v>
      </c>
      <c r="M987" s="7"/>
      <c r="N987" s="7">
        <f t="shared" si="47"/>
        <v>52.899894106322321</v>
      </c>
      <c r="O987" s="8">
        <v>0.14000000000000001</v>
      </c>
      <c r="P987" s="5" t="s">
        <v>7</v>
      </c>
      <c r="Q987" s="5" t="s">
        <v>31</v>
      </c>
      <c r="R987" s="6" t="s">
        <v>17</v>
      </c>
    </row>
    <row r="988" spans="1:18" x14ac:dyDescent="0.25">
      <c r="A988" s="1" t="s">
        <v>192</v>
      </c>
      <c r="B988" s="1" t="s">
        <v>1943</v>
      </c>
      <c r="C988" s="1" t="s">
        <v>20</v>
      </c>
      <c r="D988" s="1" t="s">
        <v>21</v>
      </c>
      <c r="E988" s="1" t="s">
        <v>36</v>
      </c>
      <c r="F988" s="1" t="s">
        <v>13</v>
      </c>
      <c r="G988" s="1" t="s">
        <v>14</v>
      </c>
      <c r="H988" s="1">
        <v>60</v>
      </c>
      <c r="I988" s="2">
        <v>42891</v>
      </c>
      <c r="J988" s="3">
        <v>158898</v>
      </c>
      <c r="K988" s="3">
        <f t="shared" si="45"/>
        <v>398.62011991368422</v>
      </c>
      <c r="L988" s="3">
        <f t="shared" si="46"/>
        <v>1</v>
      </c>
      <c r="M988" s="3"/>
      <c r="N988" s="3">
        <f t="shared" si="47"/>
        <v>54.16342807724515</v>
      </c>
      <c r="O988" s="4">
        <v>0.18</v>
      </c>
      <c r="P988" s="1" t="s">
        <v>7</v>
      </c>
      <c r="Q988" s="1" t="s">
        <v>43</v>
      </c>
      <c r="R988" s="2" t="s">
        <v>17</v>
      </c>
    </row>
    <row r="989" spans="1:18" x14ac:dyDescent="0.25">
      <c r="A989" s="5" t="s">
        <v>1944</v>
      </c>
      <c r="B989" s="5" t="s">
        <v>1945</v>
      </c>
      <c r="C989" s="5" t="s">
        <v>162</v>
      </c>
      <c r="D989" s="5" t="s">
        <v>56</v>
      </c>
      <c r="E989" s="5" t="s">
        <v>36</v>
      </c>
      <c r="F989" s="5" t="s">
        <v>5</v>
      </c>
      <c r="G989" s="5" t="s">
        <v>14</v>
      </c>
      <c r="H989" s="5">
        <v>45</v>
      </c>
      <c r="I989" s="6">
        <v>40967</v>
      </c>
      <c r="J989" s="7">
        <v>89659</v>
      </c>
      <c r="K989" s="7">
        <f t="shared" si="45"/>
        <v>299.43112730643088</v>
      </c>
      <c r="L989" s="7">
        <f t="shared" si="46"/>
        <v>1</v>
      </c>
      <c r="M989" s="7"/>
      <c r="N989" s="7">
        <f t="shared" si="47"/>
        <v>44.757377350769538</v>
      </c>
      <c r="O989" s="8">
        <v>0</v>
      </c>
      <c r="P989" s="5" t="s">
        <v>15</v>
      </c>
      <c r="Q989" s="5" t="s">
        <v>93</v>
      </c>
      <c r="R989" s="6" t="s">
        <v>17</v>
      </c>
    </row>
    <row r="990" spans="1:18" x14ac:dyDescent="0.25">
      <c r="A990" s="1" t="s">
        <v>1946</v>
      </c>
      <c r="B990" s="1" t="s">
        <v>1947</v>
      </c>
      <c r="C990" s="1" t="s">
        <v>20</v>
      </c>
      <c r="D990" s="1" t="s">
        <v>35</v>
      </c>
      <c r="E990" s="1" t="s">
        <v>22</v>
      </c>
      <c r="F990" s="1" t="s">
        <v>5</v>
      </c>
      <c r="G990" s="1" t="s">
        <v>23</v>
      </c>
      <c r="H990" s="1">
        <v>39</v>
      </c>
      <c r="I990" s="2">
        <v>39201</v>
      </c>
      <c r="J990" s="3">
        <v>171487</v>
      </c>
      <c r="K990" s="3">
        <f t="shared" si="45"/>
        <v>414.1098887976475</v>
      </c>
      <c r="L990" s="3">
        <f t="shared" si="46"/>
        <v>1</v>
      </c>
      <c r="M990" s="3"/>
      <c r="N990" s="3">
        <f t="shared" si="47"/>
        <v>55.557632959355146</v>
      </c>
      <c r="O990" s="4">
        <v>0.23</v>
      </c>
      <c r="P990" s="1" t="s">
        <v>7</v>
      </c>
      <c r="Q990" s="1" t="s">
        <v>31</v>
      </c>
      <c r="R990" s="2" t="s">
        <v>17</v>
      </c>
    </row>
    <row r="991" spans="1:18" x14ac:dyDescent="0.25">
      <c r="A991" s="5" t="s">
        <v>1948</v>
      </c>
      <c r="B991" s="5" t="s">
        <v>1949</v>
      </c>
      <c r="C991" s="5" t="s">
        <v>66</v>
      </c>
      <c r="D991" s="5" t="s">
        <v>35</v>
      </c>
      <c r="E991" s="5" t="s">
        <v>12</v>
      </c>
      <c r="F991" s="5" t="s">
        <v>5</v>
      </c>
      <c r="G991" s="5" t="s">
        <v>72</v>
      </c>
      <c r="H991" s="5">
        <v>43</v>
      </c>
      <c r="I991" s="6">
        <v>42603</v>
      </c>
      <c r="J991" s="7">
        <v>258498</v>
      </c>
      <c r="K991" s="7">
        <f t="shared" si="45"/>
        <v>508.42698590849795</v>
      </c>
      <c r="L991" s="7">
        <f t="shared" si="46"/>
        <v>1</v>
      </c>
      <c r="M991" s="7"/>
      <c r="N991" s="7">
        <f t="shared" si="47"/>
        <v>63.701901435634447</v>
      </c>
      <c r="O991" s="8">
        <v>0.35</v>
      </c>
      <c r="P991" s="5" t="s">
        <v>7</v>
      </c>
      <c r="Q991" s="5" t="s">
        <v>75</v>
      </c>
      <c r="R991" s="6" t="s">
        <v>17</v>
      </c>
    </row>
    <row r="992" spans="1:18" x14ac:dyDescent="0.25">
      <c r="A992" s="1" t="s">
        <v>1950</v>
      </c>
      <c r="B992" s="1" t="s">
        <v>1951</v>
      </c>
      <c r="C992" s="1" t="s">
        <v>2</v>
      </c>
      <c r="D992" s="1" t="s">
        <v>3</v>
      </c>
      <c r="E992" s="1" t="s">
        <v>4</v>
      </c>
      <c r="F992" s="1" t="s">
        <v>13</v>
      </c>
      <c r="G992" s="1" t="s">
        <v>14</v>
      </c>
      <c r="H992" s="1">
        <v>37</v>
      </c>
      <c r="I992" s="2">
        <v>40511</v>
      </c>
      <c r="J992" s="3">
        <v>146961</v>
      </c>
      <c r="K992" s="3">
        <f t="shared" si="45"/>
        <v>383.35492692803621</v>
      </c>
      <c r="L992" s="3">
        <f t="shared" si="46"/>
        <v>1</v>
      </c>
      <c r="M992" s="3"/>
      <c r="N992" s="3">
        <f t="shared" si="47"/>
        <v>52.771653172542869</v>
      </c>
      <c r="O992" s="4">
        <v>0.11</v>
      </c>
      <c r="P992" s="1" t="s">
        <v>7</v>
      </c>
      <c r="Q992" s="1" t="s">
        <v>75</v>
      </c>
      <c r="R992" s="2" t="s">
        <v>17</v>
      </c>
    </row>
    <row r="993" spans="1:18" x14ac:dyDescent="0.25">
      <c r="A993" s="5" t="s">
        <v>1952</v>
      </c>
      <c r="B993" s="5" t="s">
        <v>1953</v>
      </c>
      <c r="C993" s="5" t="s">
        <v>130</v>
      </c>
      <c r="D993" s="5" t="s">
        <v>52</v>
      </c>
      <c r="E993" s="5" t="s">
        <v>4</v>
      </c>
      <c r="F993" s="5" t="s">
        <v>13</v>
      </c>
      <c r="G993" s="5" t="s">
        <v>72</v>
      </c>
      <c r="H993" s="5">
        <v>48</v>
      </c>
      <c r="I993" s="6">
        <v>35907</v>
      </c>
      <c r="J993" s="7">
        <v>85369</v>
      </c>
      <c r="K993" s="7">
        <f t="shared" si="45"/>
        <v>292.17973920174546</v>
      </c>
      <c r="L993" s="7">
        <f t="shared" si="46"/>
        <v>1</v>
      </c>
      <c r="M993" s="7"/>
      <c r="N993" s="7">
        <f t="shared" si="47"/>
        <v>44.031829586015256</v>
      </c>
      <c r="O993" s="8">
        <v>0</v>
      </c>
      <c r="P993" s="5" t="s">
        <v>80</v>
      </c>
      <c r="Q993" s="5" t="s">
        <v>81</v>
      </c>
      <c r="R993" s="6">
        <v>38318</v>
      </c>
    </row>
    <row r="994" spans="1:18" x14ac:dyDescent="0.25">
      <c r="A994" s="1" t="s">
        <v>937</v>
      </c>
      <c r="B994" s="1" t="s">
        <v>1954</v>
      </c>
      <c r="C994" s="1" t="s">
        <v>11</v>
      </c>
      <c r="D994" s="1" t="s">
        <v>3</v>
      </c>
      <c r="E994" s="1" t="s">
        <v>12</v>
      </c>
      <c r="F994" s="1" t="s">
        <v>13</v>
      </c>
      <c r="G994" s="1" t="s">
        <v>23</v>
      </c>
      <c r="H994" s="1">
        <v>30</v>
      </c>
      <c r="I994" s="2">
        <v>42169</v>
      </c>
      <c r="J994" s="3">
        <v>67489</v>
      </c>
      <c r="K994" s="3">
        <f t="shared" si="45"/>
        <v>259.78645076292952</v>
      </c>
      <c r="L994" s="3">
        <f t="shared" si="46"/>
        <v>1</v>
      </c>
      <c r="M994" s="3"/>
      <c r="N994" s="3">
        <f t="shared" si="47"/>
        <v>40.714052381080784</v>
      </c>
      <c r="O994" s="4">
        <v>0</v>
      </c>
      <c r="P994" s="1" t="s">
        <v>7</v>
      </c>
      <c r="Q994" s="1" t="s">
        <v>24</v>
      </c>
      <c r="R994" s="2" t="s">
        <v>17</v>
      </c>
    </row>
    <row r="995" spans="1:18" x14ac:dyDescent="0.25">
      <c r="A995" s="5" t="s">
        <v>1955</v>
      </c>
      <c r="B995" s="5" t="s">
        <v>1956</v>
      </c>
      <c r="C995" s="5" t="s">
        <v>20</v>
      </c>
      <c r="D995" s="5" t="s">
        <v>3</v>
      </c>
      <c r="E995" s="5" t="s">
        <v>12</v>
      </c>
      <c r="F995" s="5" t="s">
        <v>5</v>
      </c>
      <c r="G995" s="5" t="s">
        <v>23</v>
      </c>
      <c r="H995" s="5">
        <v>46</v>
      </c>
      <c r="I995" s="6">
        <v>43379</v>
      </c>
      <c r="J995" s="7">
        <v>166259</v>
      </c>
      <c r="K995" s="7">
        <f t="shared" si="45"/>
        <v>407.74869711625075</v>
      </c>
      <c r="L995" s="7">
        <f t="shared" si="46"/>
        <v>1</v>
      </c>
      <c r="M995" s="7"/>
      <c r="N995" s="7">
        <f t="shared" si="47"/>
        <v>54.987214658994382</v>
      </c>
      <c r="O995" s="8">
        <v>0.17</v>
      </c>
      <c r="P995" s="5" t="s">
        <v>7</v>
      </c>
      <c r="Q995" s="5" t="s">
        <v>24</v>
      </c>
      <c r="R995" s="6" t="s">
        <v>17</v>
      </c>
    </row>
    <row r="996" spans="1:18" x14ac:dyDescent="0.25">
      <c r="A996" s="1" t="s">
        <v>1957</v>
      </c>
      <c r="B996" s="1" t="s">
        <v>1958</v>
      </c>
      <c r="C996" s="1" t="s">
        <v>317</v>
      </c>
      <c r="D996" s="1" t="s">
        <v>3</v>
      </c>
      <c r="E996" s="1" t="s">
        <v>36</v>
      </c>
      <c r="F996" s="1" t="s">
        <v>5</v>
      </c>
      <c r="G996" s="1" t="s">
        <v>14</v>
      </c>
      <c r="H996" s="1">
        <v>55</v>
      </c>
      <c r="I996" s="2">
        <v>39820</v>
      </c>
      <c r="J996" s="3">
        <v>47032</v>
      </c>
      <c r="K996" s="3">
        <f t="shared" si="45"/>
        <v>216.86862382557786</v>
      </c>
      <c r="L996" s="3">
        <f t="shared" si="46"/>
        <v>1</v>
      </c>
      <c r="M996" s="3"/>
      <c r="N996" s="3">
        <f t="shared" si="47"/>
        <v>36.096449186897146</v>
      </c>
      <c r="O996" s="4">
        <v>0</v>
      </c>
      <c r="P996" s="1" t="s">
        <v>7</v>
      </c>
      <c r="Q996" s="1" t="s">
        <v>75</v>
      </c>
      <c r="R996" s="2" t="s">
        <v>17</v>
      </c>
    </row>
    <row r="997" spans="1:18" x14ac:dyDescent="0.25">
      <c r="A997" s="5" t="s">
        <v>1959</v>
      </c>
      <c r="B997" s="5" t="s">
        <v>1960</v>
      </c>
      <c r="C997" s="5" t="s">
        <v>30</v>
      </c>
      <c r="D997" s="5" t="s">
        <v>67</v>
      </c>
      <c r="E997" s="5" t="s">
        <v>22</v>
      </c>
      <c r="F997" s="5" t="s">
        <v>13</v>
      </c>
      <c r="G997" s="5" t="s">
        <v>23</v>
      </c>
      <c r="H997" s="5">
        <v>33</v>
      </c>
      <c r="I997" s="6">
        <v>42631</v>
      </c>
      <c r="J997" s="7">
        <v>98427</v>
      </c>
      <c r="K997" s="7">
        <f t="shared" si="45"/>
        <v>313.73077630350519</v>
      </c>
      <c r="L997" s="7">
        <f t="shared" si="46"/>
        <v>1</v>
      </c>
      <c r="M997" s="7"/>
      <c r="N997" s="7">
        <f t="shared" si="47"/>
        <v>46.171227000820359</v>
      </c>
      <c r="O997" s="8">
        <v>0</v>
      </c>
      <c r="P997" s="5" t="s">
        <v>7</v>
      </c>
      <c r="Q997" s="5" t="s">
        <v>75</v>
      </c>
      <c r="R997" s="6" t="s">
        <v>17</v>
      </c>
    </row>
    <row r="998" spans="1:18" x14ac:dyDescent="0.25">
      <c r="A998" s="1" t="s">
        <v>1961</v>
      </c>
      <c r="B998" s="1" t="s">
        <v>1962</v>
      </c>
      <c r="C998" s="1" t="s">
        <v>42</v>
      </c>
      <c r="D998" s="1" t="s">
        <v>21</v>
      </c>
      <c r="E998" s="1" t="s">
        <v>22</v>
      </c>
      <c r="F998" s="1" t="s">
        <v>5</v>
      </c>
      <c r="G998" s="1" t="s">
        <v>14</v>
      </c>
      <c r="H998" s="1">
        <v>44</v>
      </c>
      <c r="I998" s="2">
        <v>40329</v>
      </c>
      <c r="J998" s="3">
        <v>47387</v>
      </c>
      <c r="K998" s="3">
        <f t="shared" si="45"/>
        <v>217.68555303464674</v>
      </c>
      <c r="L998" s="3">
        <f t="shared" si="46"/>
        <v>1</v>
      </c>
      <c r="M998" s="3"/>
      <c r="N998" s="3">
        <f t="shared" si="47"/>
        <v>36.187040933878507</v>
      </c>
      <c r="O998" s="4">
        <v>0</v>
      </c>
      <c r="P998" s="1" t="s">
        <v>15</v>
      </c>
      <c r="Q998" s="1" t="s">
        <v>121</v>
      </c>
      <c r="R998" s="2">
        <v>43108</v>
      </c>
    </row>
    <row r="999" spans="1:18" x14ac:dyDescent="0.25">
      <c r="A999" s="5" t="s">
        <v>1963</v>
      </c>
      <c r="B999" s="5" t="s">
        <v>1964</v>
      </c>
      <c r="C999" s="5" t="s">
        <v>20</v>
      </c>
      <c r="D999" s="5" t="s">
        <v>67</v>
      </c>
      <c r="E999" s="5" t="s">
        <v>22</v>
      </c>
      <c r="F999" s="5" t="s">
        <v>13</v>
      </c>
      <c r="G999" s="5" t="s">
        <v>14</v>
      </c>
      <c r="H999" s="5">
        <v>31</v>
      </c>
      <c r="I999" s="6">
        <v>43626</v>
      </c>
      <c r="J999" s="7">
        <v>176710</v>
      </c>
      <c r="K999" s="7">
        <f t="shared" si="45"/>
        <v>420.36888562309178</v>
      </c>
      <c r="L999" s="7">
        <f t="shared" si="46"/>
        <v>1</v>
      </c>
      <c r="M999" s="7"/>
      <c r="N999" s="7">
        <f t="shared" si="47"/>
        <v>56.116043382034185</v>
      </c>
      <c r="O999" s="8">
        <v>0.15</v>
      </c>
      <c r="P999" s="5" t="s">
        <v>7</v>
      </c>
      <c r="Q999" s="5" t="s">
        <v>43</v>
      </c>
      <c r="R999" s="6" t="s">
        <v>17</v>
      </c>
    </row>
    <row r="1000" spans="1:18" x14ac:dyDescent="0.25">
      <c r="A1000" s="1" t="s">
        <v>1965</v>
      </c>
      <c r="B1000" s="1" t="s">
        <v>1966</v>
      </c>
      <c r="C1000" s="1" t="s">
        <v>30</v>
      </c>
      <c r="D1000" s="1" t="s">
        <v>21</v>
      </c>
      <c r="E1000" s="1" t="s">
        <v>22</v>
      </c>
      <c r="F1000" s="1" t="s">
        <v>5</v>
      </c>
      <c r="G1000" s="1" t="s">
        <v>14</v>
      </c>
      <c r="H1000" s="1">
        <v>33</v>
      </c>
      <c r="I1000" s="2">
        <v>40936</v>
      </c>
      <c r="J1000" s="3">
        <v>95960</v>
      </c>
      <c r="K1000" s="3">
        <f t="shared" si="45"/>
        <v>309.77411124882593</v>
      </c>
      <c r="L1000" s="3">
        <f t="shared" si="46"/>
        <v>1</v>
      </c>
      <c r="M1000" s="3"/>
      <c r="N1000" s="3">
        <f t="shared" si="47"/>
        <v>45.782209295091853</v>
      </c>
      <c r="O1000" s="4">
        <v>0</v>
      </c>
      <c r="P1000" s="1" t="s">
        <v>15</v>
      </c>
      <c r="Q1000" s="1" t="s">
        <v>121</v>
      </c>
      <c r="R1000" s="2" t="s">
        <v>17</v>
      </c>
    </row>
    <row r="1001" spans="1:18" x14ac:dyDescent="0.25">
      <c r="A1001" s="9" t="s">
        <v>1967</v>
      </c>
      <c r="B1001" s="9" t="s">
        <v>1968</v>
      </c>
      <c r="C1001" s="9" t="s">
        <v>66</v>
      </c>
      <c r="D1001" s="9" t="s">
        <v>46</v>
      </c>
      <c r="E1001" s="9" t="s">
        <v>36</v>
      </c>
      <c r="F1001" s="9" t="s">
        <v>5</v>
      </c>
      <c r="G1001" s="9" t="s">
        <v>14</v>
      </c>
      <c r="H1001" s="9">
        <v>63</v>
      </c>
      <c r="I1001" s="10">
        <v>44038</v>
      </c>
      <c r="J1001" s="11">
        <v>216195</v>
      </c>
      <c r="K1001" s="11">
        <f t="shared" si="45"/>
        <v>464.96774081650011</v>
      </c>
      <c r="L1001" s="11">
        <f t="shared" si="46"/>
        <v>1</v>
      </c>
      <c r="M1001" s="11"/>
      <c r="N1001" s="11">
        <f t="shared" si="47"/>
        <v>60.018050124894209</v>
      </c>
      <c r="O1001" s="12">
        <v>0.31</v>
      </c>
      <c r="P1001" s="9" t="s">
        <v>7</v>
      </c>
      <c r="Q1001" s="9" t="s">
        <v>43</v>
      </c>
      <c r="R1001" s="10" t="s">
        <v>17</v>
      </c>
    </row>
  </sheetData>
  <conditionalFormatting sqref="A1:A1048576">
    <cfRule type="duplicateValues" dxfId="20" priority="2"/>
    <cfRule type="duplicateValues" dxfId="19" priority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pivot </vt:lpstr>
      <vt:lpstr>Sheet1</vt:lpstr>
      <vt:lpstr>Sheet2</vt:lpstr>
      <vt:lpstr>data</vt:lpstr>
      <vt:lpstr>Percentile</vt:lpstr>
      <vt:lpstr>Summary</vt:lpstr>
      <vt:lpstr>Statistic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Admin</cp:lastModifiedBy>
  <dcterms:created xsi:type="dcterms:W3CDTF">2023-05-13T12:18:10Z</dcterms:created>
  <dcterms:modified xsi:type="dcterms:W3CDTF">2023-09-25T04:38:39Z</dcterms:modified>
</cp:coreProperties>
</file>