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ELGi Equipments Ltd\Documents\777 trainings\BusinessAcumen\"/>
    </mc:Choice>
  </mc:AlternateContent>
  <xr:revisionPtr revIDLastSave="0" documentId="13_ncr:1_{24DF8D33-6C62-4FF6-A3C9-CACCD0CBB998}" xr6:coauthVersionLast="47" xr6:coauthVersionMax="47" xr10:uidLastSave="{00000000-0000-0000-0000-000000000000}"/>
  <bookViews>
    <workbookView xWindow="-120" yWindow="-120" windowWidth="20730" windowHeight="11310" activeTab="1" xr2:uid="{713965CE-8799-4E83-B32C-05E24FF355C5}"/>
  </bookViews>
  <sheets>
    <sheet name="Sheet1" sheetId="1" r:id="rId1"/>
    <sheet name="Sheet2" sheetId="2" r:id="rId2"/>
    <sheet name="Case2" sheetId="3" r:id="rId3"/>
    <sheet name="Case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" i="2" l="1"/>
  <c r="R9" i="2"/>
  <c r="S9" i="2" s="1"/>
  <c r="R8" i="2"/>
  <c r="S8" i="2"/>
  <c r="S7" i="2"/>
  <c r="I21" i="4"/>
  <c r="D21" i="4"/>
  <c r="I20" i="4"/>
  <c r="D20" i="4"/>
  <c r="D19" i="4"/>
  <c r="I18" i="4"/>
  <c r="I19" i="4" s="1"/>
  <c r="D18" i="4"/>
  <c r="I16" i="4"/>
  <c r="D16" i="4"/>
  <c r="I15" i="4"/>
  <c r="D15" i="4"/>
  <c r="L14" i="3"/>
  <c r="L13" i="3"/>
  <c r="L12" i="3"/>
  <c r="L11" i="3"/>
  <c r="K12" i="3"/>
  <c r="K13" i="3"/>
  <c r="K14" i="3"/>
  <c r="K11" i="3"/>
  <c r="I11" i="3"/>
  <c r="H11" i="3"/>
  <c r="F14" i="3"/>
  <c r="F13" i="3"/>
  <c r="F12" i="3"/>
  <c r="F11" i="3"/>
  <c r="E14" i="3"/>
  <c r="E13" i="3"/>
  <c r="E12" i="3"/>
  <c r="F19" i="3"/>
  <c r="I13" i="3"/>
  <c r="J14" i="3"/>
  <c r="J13" i="3"/>
  <c r="J11" i="3"/>
  <c r="I14" i="3"/>
  <c r="H14" i="3"/>
  <c r="H13" i="3"/>
  <c r="H20" i="3"/>
  <c r="G20" i="3"/>
  <c r="F20" i="3"/>
  <c r="E20" i="3"/>
  <c r="G14" i="3"/>
  <c r="G13" i="3"/>
  <c r="G12" i="3"/>
  <c r="G11" i="3"/>
  <c r="H19" i="3"/>
  <c r="G19" i="3"/>
  <c r="E19" i="3"/>
  <c r="H18" i="3"/>
  <c r="G18" i="3"/>
  <c r="F18" i="3"/>
  <c r="P7" i="2"/>
  <c r="O7" i="2"/>
  <c r="Q9" i="2"/>
  <c r="Q8" i="2"/>
  <c r="Q7" i="2"/>
  <c r="P9" i="2"/>
  <c r="P8" i="2"/>
  <c r="O9" i="2"/>
  <c r="O8" i="2"/>
  <c r="W15" i="1"/>
  <c r="W17" i="1" s="1"/>
  <c r="X9" i="1"/>
  <c r="Z8" i="1"/>
  <c r="Z9" i="1" s="1"/>
  <c r="Y8" i="1"/>
  <c r="Y9" i="1" s="1"/>
  <c r="X8" i="1"/>
  <c r="W8" i="1"/>
  <c r="W9" i="1" s="1"/>
  <c r="V8" i="1"/>
  <c r="V9" i="1" s="1"/>
  <c r="U8" i="1"/>
  <c r="M11" i="1"/>
  <c r="C11" i="1"/>
  <c r="R9" i="1"/>
  <c r="Q9" i="1"/>
  <c r="P9" i="1"/>
  <c r="O9" i="1"/>
  <c r="N9" i="1"/>
  <c r="H9" i="1"/>
  <c r="E9" i="1"/>
  <c r="D9" i="1"/>
  <c r="G9" i="1"/>
  <c r="O15" i="1"/>
  <c r="C10" i="1"/>
  <c r="M10" i="1"/>
  <c r="O17" i="1"/>
  <c r="R8" i="1"/>
  <c r="Q8" i="1"/>
  <c r="P8" i="1"/>
  <c r="O8" i="1"/>
  <c r="N8" i="1"/>
  <c r="M8" i="1"/>
  <c r="C9" i="1"/>
  <c r="E17" i="1"/>
  <c r="E15" i="1"/>
  <c r="F9" i="1"/>
  <c r="H8" i="1"/>
  <c r="G8" i="1"/>
  <c r="F8" i="1"/>
  <c r="E8" i="1"/>
  <c r="D8" i="1"/>
  <c r="C8" i="1"/>
  <c r="H12" i="3" l="1"/>
  <c r="I12" i="3"/>
  <c r="U11" i="1"/>
  <c r="U9" i="1"/>
  <c r="U10" i="1" s="1"/>
  <c r="M9" i="1"/>
  <c r="J12" i="3" l="1"/>
</calcChain>
</file>

<file path=xl/sharedStrings.xml><?xml version="1.0" encoding="utf-8"?>
<sst xmlns="http://schemas.openxmlformats.org/spreadsheetml/2006/main" count="97" uniqueCount="56">
  <si>
    <t>Y0</t>
  </si>
  <si>
    <t>Y1</t>
  </si>
  <si>
    <t>Y2</t>
  </si>
  <si>
    <t>Y3</t>
  </si>
  <si>
    <t>Y4</t>
  </si>
  <si>
    <t>Y5</t>
  </si>
  <si>
    <t>Invest</t>
  </si>
  <si>
    <t>Cash Profit</t>
  </si>
  <si>
    <t>Cash Flow</t>
  </si>
  <si>
    <t>Total Cash Profit</t>
  </si>
  <si>
    <t>Total Profit</t>
  </si>
  <si>
    <t>IRR</t>
  </si>
  <si>
    <t>Lending Rate</t>
  </si>
  <si>
    <t>NPV</t>
  </si>
  <si>
    <t>Your purchase team is negotiating a 3 year contrac for widgest</t>
  </si>
  <si>
    <t>The volume commitment ('000s units per month) changes depending on the price</t>
  </si>
  <si>
    <t>Price</t>
  </si>
  <si>
    <t>The cost of capital is 12 %</t>
  </si>
  <si>
    <t>Y1 Vol</t>
  </si>
  <si>
    <t>Y2 Vol</t>
  </si>
  <si>
    <t>Y3 Vol</t>
  </si>
  <si>
    <t>Y1 CF</t>
  </si>
  <si>
    <t>Y2 CF</t>
  </si>
  <si>
    <t>Y3 CF</t>
  </si>
  <si>
    <t>A manager has to decide regarding credit policy for a product. Sales volume would vary based on the credit period offered. The table has the details</t>
  </si>
  <si>
    <t>Net realized price for product rs 2L per unit</t>
  </si>
  <si>
    <t>profit margin are 9%</t>
  </si>
  <si>
    <t>Case</t>
  </si>
  <si>
    <t>Credit period</t>
  </si>
  <si>
    <t>Sale volume unit</t>
  </si>
  <si>
    <t>A</t>
  </si>
  <si>
    <t>B</t>
  </si>
  <si>
    <t>C</t>
  </si>
  <si>
    <t>D</t>
  </si>
  <si>
    <t>WACC - Weighted average cost of capital</t>
  </si>
  <si>
    <t>NPV(Price)</t>
  </si>
  <si>
    <t>Profit</t>
  </si>
  <si>
    <t>Credit loss</t>
  </si>
  <si>
    <t>Net Profit</t>
  </si>
  <si>
    <t>Diff</t>
  </si>
  <si>
    <t>Total NPV revenue</t>
  </si>
  <si>
    <t>you have received a proposal of reduction of price of one of your product.</t>
  </si>
  <si>
    <t>it says, 10% reduction in price would bring in additional sales of 1500 units.</t>
  </si>
  <si>
    <t>but sales would also increase your accoutns receivables by the same proportion</t>
  </si>
  <si>
    <t>Present sales volume</t>
  </si>
  <si>
    <t>Price at present</t>
  </si>
  <si>
    <t>Margin</t>
  </si>
  <si>
    <t>Debtors Norm:</t>
  </si>
  <si>
    <t>Days</t>
  </si>
  <si>
    <t>12% cost of capital</t>
  </si>
  <si>
    <t>Should you accept the price reduction proposal ?</t>
  </si>
  <si>
    <t>Future sales revenue</t>
  </si>
  <si>
    <t>Present sales revenue</t>
  </si>
  <si>
    <t>NPV with credit</t>
  </si>
  <si>
    <t>sales revenue with credit loss</t>
  </si>
  <si>
    <t>NPV/Unit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</si>
</sst>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C792-2DE3-4C9A-B4C2-A00A06D5FC7A}">
  <dimension ref="B3:Z17"/>
  <sheetViews>
    <sheetView topLeftCell="J1" workbookViewId="0">
      <selection activeCell="P1" sqref="P1"/>
    </sheetView>
  </sheetViews>
  <sheetFormatPr defaultRowHeight="15" x14ac:dyDescent="0.25"/>
  <cols>
    <col min="2" max="2" width="12.140625" bestFit="1" customWidth="1"/>
    <col min="4" max="4" width="12.85546875" style="4" customWidth="1"/>
    <col min="10" max="10" width="2" customWidth="1"/>
    <col min="12" max="12" width="12.140625" bestFit="1" customWidth="1"/>
    <col min="13" max="13" width="13" customWidth="1"/>
    <col min="14" max="14" width="11.42578125" style="4" customWidth="1"/>
    <col min="20" max="20" width="12.140625" bestFit="1" customWidth="1"/>
    <col min="21" max="21" width="13" customWidth="1"/>
    <col min="22" max="22" width="11.42578125" style="4" customWidth="1"/>
  </cols>
  <sheetData>
    <row r="3" spans="2:26" x14ac:dyDescent="0.25">
      <c r="B3" t="s">
        <v>12</v>
      </c>
      <c r="C3" s="2">
        <v>0.14000000000000001</v>
      </c>
      <c r="L3" t="s">
        <v>12</v>
      </c>
      <c r="M3" s="2">
        <v>0.14000000000000001</v>
      </c>
      <c r="T3" t="s">
        <v>12</v>
      </c>
      <c r="U3" s="2">
        <v>0.14000000000000001</v>
      </c>
    </row>
    <row r="4" spans="2:26" x14ac:dyDescent="0.25">
      <c r="C4" t="s">
        <v>0</v>
      </c>
      <c r="D4" s="4" t="s">
        <v>1</v>
      </c>
      <c r="E4" t="s">
        <v>2</v>
      </c>
      <c r="F4" t="s">
        <v>3</v>
      </c>
      <c r="G4" t="s">
        <v>4</v>
      </c>
      <c r="H4" t="s">
        <v>5</v>
      </c>
      <c r="M4" t="s">
        <v>0</v>
      </c>
      <c r="N4" s="4" t="s">
        <v>1</v>
      </c>
      <c r="O4" t="s">
        <v>2</v>
      </c>
      <c r="P4" t="s">
        <v>3</v>
      </c>
      <c r="Q4" t="s">
        <v>4</v>
      </c>
      <c r="R4" t="s">
        <v>5</v>
      </c>
      <c r="U4" t="s">
        <v>0</v>
      </c>
      <c r="V4" s="4" t="s">
        <v>1</v>
      </c>
      <c r="W4" t="s">
        <v>2</v>
      </c>
      <c r="X4" t="s">
        <v>3</v>
      </c>
      <c r="Y4" t="s">
        <v>4</v>
      </c>
      <c r="Z4" t="s">
        <v>5</v>
      </c>
    </row>
    <row r="5" spans="2:26" x14ac:dyDescent="0.25">
      <c r="B5" t="s">
        <v>6</v>
      </c>
      <c r="C5">
        <v>-1000</v>
      </c>
      <c r="L5" t="s">
        <v>6</v>
      </c>
      <c r="M5">
        <v>-1000</v>
      </c>
      <c r="T5" t="s">
        <v>6</v>
      </c>
      <c r="U5">
        <v>-1000</v>
      </c>
    </row>
    <row r="6" spans="2:26" x14ac:dyDescent="0.25">
      <c r="B6" t="s">
        <v>7</v>
      </c>
      <c r="C6">
        <v>0</v>
      </c>
      <c r="D6" s="4">
        <v>0</v>
      </c>
      <c r="E6">
        <v>200</v>
      </c>
      <c r="F6">
        <v>300</v>
      </c>
      <c r="G6">
        <v>400</v>
      </c>
      <c r="H6">
        <v>600</v>
      </c>
      <c r="L6" t="s">
        <v>7</v>
      </c>
      <c r="M6">
        <v>0</v>
      </c>
      <c r="N6" s="4">
        <v>100</v>
      </c>
      <c r="O6">
        <v>500</v>
      </c>
      <c r="P6">
        <v>400</v>
      </c>
      <c r="Q6">
        <v>400</v>
      </c>
      <c r="R6">
        <v>100</v>
      </c>
      <c r="T6" t="s">
        <v>7</v>
      </c>
      <c r="U6">
        <v>0</v>
      </c>
      <c r="V6" s="4">
        <v>100</v>
      </c>
      <c r="W6">
        <v>500</v>
      </c>
      <c r="X6">
        <v>400</v>
      </c>
      <c r="Y6">
        <v>400</v>
      </c>
      <c r="Z6">
        <v>100</v>
      </c>
    </row>
    <row r="8" spans="2:26" x14ac:dyDescent="0.25">
      <c r="B8" t="s">
        <v>8</v>
      </c>
      <c r="C8">
        <f>SUM(C5:C6)</f>
        <v>-1000</v>
      </c>
      <c r="D8" s="4">
        <f t="shared" ref="D8:H8" si="0">SUM(D5:D6)</f>
        <v>0</v>
      </c>
      <c r="E8">
        <f t="shared" si="0"/>
        <v>200</v>
      </c>
      <c r="F8">
        <f t="shared" si="0"/>
        <v>300</v>
      </c>
      <c r="G8">
        <f t="shared" si="0"/>
        <v>400</v>
      </c>
      <c r="H8">
        <f t="shared" si="0"/>
        <v>600</v>
      </c>
      <c r="L8" t="s">
        <v>8</v>
      </c>
      <c r="M8">
        <f>SUM(M5:M6)</f>
        <v>-1000</v>
      </c>
      <c r="N8" s="4">
        <f t="shared" ref="N8:R8" si="1">SUM(N5:N6)</f>
        <v>100</v>
      </c>
      <c r="O8">
        <f t="shared" si="1"/>
        <v>500</v>
      </c>
      <c r="P8">
        <f t="shared" si="1"/>
        <v>400</v>
      </c>
      <c r="Q8">
        <f t="shared" si="1"/>
        <v>400</v>
      </c>
      <c r="R8">
        <f t="shared" si="1"/>
        <v>100</v>
      </c>
      <c r="T8" t="s">
        <v>8</v>
      </c>
      <c r="U8">
        <f>SUM(U5:U6)</f>
        <v>-1000</v>
      </c>
      <c r="V8" s="4">
        <f t="shared" ref="V8:Z8" si="2">SUM(V5:V6)</f>
        <v>100</v>
      </c>
      <c r="W8">
        <f t="shared" si="2"/>
        <v>500</v>
      </c>
      <c r="X8">
        <f t="shared" si="2"/>
        <v>400</v>
      </c>
      <c r="Y8">
        <f t="shared" si="2"/>
        <v>400</v>
      </c>
      <c r="Z8">
        <f t="shared" si="2"/>
        <v>100</v>
      </c>
    </row>
    <row r="9" spans="2:26" x14ac:dyDescent="0.25">
      <c r="B9" t="s">
        <v>13</v>
      </c>
      <c r="C9" s="1">
        <f>NPV(C3,D8:H8)</f>
        <v>904.83827011862945</v>
      </c>
      <c r="D9" s="4">
        <f>D8/(1+$C$3)^1</f>
        <v>0</v>
      </c>
      <c r="E9" s="3">
        <f>E8/(1+$C$3)^2</f>
        <v>153.89350569405968</v>
      </c>
      <c r="F9" s="3">
        <f t="shared" ref="F9:H9" si="3">F8/(1+$C$3)^3</f>
        <v>202.49145486060482</v>
      </c>
      <c r="G9" s="3">
        <f>G8/(1+$C$3)^4</f>
        <v>236.83211094807578</v>
      </c>
      <c r="H9" s="3">
        <f>H8/(1+$C$3)^5</f>
        <v>311.62119861588917</v>
      </c>
      <c r="L9" t="s">
        <v>13</v>
      </c>
      <c r="M9" s="1">
        <f>NPV(M3,N8:R8)</f>
        <v>1031.2106463456269</v>
      </c>
      <c r="N9" s="5">
        <f>N8/(1+$C$3)^1</f>
        <v>87.719298245614027</v>
      </c>
      <c r="O9" s="3">
        <f>O8/(1+$C$3)^2</f>
        <v>384.73376423514918</v>
      </c>
      <c r="P9" s="3">
        <f t="shared" ref="P9" si="4">P8/(1+$C$3)^3</f>
        <v>269.98860648080642</v>
      </c>
      <c r="Q9" s="3">
        <f>Q8/(1+$C$3)^4</f>
        <v>236.83211094807578</v>
      </c>
      <c r="R9" s="3">
        <f>R8/(1+$C$3)^5</f>
        <v>51.936866435981528</v>
      </c>
      <c r="T9" t="s">
        <v>13</v>
      </c>
      <c r="U9" s="1">
        <f>NPV(U3,V8:Z8)</f>
        <v>1031.2106463456269</v>
      </c>
      <c r="V9" s="5">
        <f>V8/(1+$C$3)^1</f>
        <v>87.719298245614027</v>
      </c>
      <c r="W9" s="3">
        <f>W8/(1+$C$3)^2</f>
        <v>384.73376423514918</v>
      </c>
      <c r="X9" s="3">
        <f t="shared" ref="X9" si="5">X8/(1+$C$3)^3</f>
        <v>269.98860648080642</v>
      </c>
      <c r="Y9" s="3">
        <f>Y8/(1+$C$3)^4</f>
        <v>236.83211094807578</v>
      </c>
      <c r="Z9" s="3">
        <f>Z8/(1+$C$3)^5</f>
        <v>51.936866435981528</v>
      </c>
    </row>
    <row r="10" spans="2:26" x14ac:dyDescent="0.25">
      <c r="C10" s="1">
        <f>C9-1000</f>
        <v>-95.161729881370547</v>
      </c>
      <c r="M10" s="1">
        <f>M9-1000</f>
        <v>31.210646345626856</v>
      </c>
      <c r="U10" s="1">
        <f>U9-1000</f>
        <v>31.210646345626856</v>
      </c>
    </row>
    <row r="11" spans="2:26" x14ac:dyDescent="0.25">
      <c r="B11" t="s">
        <v>11</v>
      </c>
      <c r="C11" s="2">
        <f>IRR(C8:H8)</f>
        <v>0.11036237543646021</v>
      </c>
      <c r="D11" s="6"/>
      <c r="E11" s="1"/>
      <c r="L11" t="s">
        <v>11</v>
      </c>
      <c r="M11" s="2">
        <f>IRR(M8:R8)</f>
        <v>0.15266778748882914</v>
      </c>
      <c r="N11" s="6"/>
      <c r="O11" s="1"/>
      <c r="T11" t="s">
        <v>11</v>
      </c>
      <c r="U11" s="2">
        <f>IRR(U8:Z8)</f>
        <v>0.15266778748882914</v>
      </c>
      <c r="V11" s="6"/>
      <c r="W11" s="1"/>
    </row>
    <row r="13" spans="2:26" ht="30" x14ac:dyDescent="0.25">
      <c r="D13" s="4" t="s">
        <v>9</v>
      </c>
      <c r="E13">
        <v>500</v>
      </c>
      <c r="N13" s="4" t="s">
        <v>9</v>
      </c>
      <c r="O13">
        <v>500</v>
      </c>
      <c r="V13" s="4" t="s">
        <v>9</v>
      </c>
      <c r="W13">
        <v>500</v>
      </c>
    </row>
    <row r="15" spans="2:26" x14ac:dyDescent="0.25">
      <c r="D15" s="4" t="s">
        <v>10</v>
      </c>
      <c r="E15">
        <f>SUM(D6:H6)</f>
        <v>1500</v>
      </c>
      <c r="N15" s="4" t="s">
        <v>10</v>
      </c>
      <c r="O15">
        <f>SUM(N6:R6)</f>
        <v>1500</v>
      </c>
      <c r="V15" s="4" t="s">
        <v>10</v>
      </c>
      <c r="W15">
        <f>SUM(V6:Z6)</f>
        <v>1500</v>
      </c>
    </row>
    <row r="16" spans="2:26" x14ac:dyDescent="0.25">
      <c r="D16" s="4" t="s">
        <v>6</v>
      </c>
      <c r="E16">
        <v>1000</v>
      </c>
      <c r="N16" s="4" t="s">
        <v>6</v>
      </c>
      <c r="O16">
        <v>1000</v>
      </c>
      <c r="V16" s="4" t="s">
        <v>6</v>
      </c>
      <c r="W16">
        <v>1000</v>
      </c>
    </row>
    <row r="17" spans="5:23" x14ac:dyDescent="0.25">
      <c r="E17">
        <f>E15-E16</f>
        <v>500</v>
      </c>
      <c r="O17">
        <f>O15-O16</f>
        <v>500</v>
      </c>
      <c r="W17">
        <f>W15-W16</f>
        <v>500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154B-D9C7-485A-919C-D0D78952F9A6}">
  <dimension ref="B3:S11"/>
  <sheetViews>
    <sheetView tabSelected="1" zoomScale="141" workbookViewId="0">
      <selection activeCell="I8" sqref="I8"/>
    </sheetView>
  </sheetViews>
  <sheetFormatPr defaultRowHeight="15" x14ac:dyDescent="0.25"/>
  <cols>
    <col min="18" max="18" width="11.28515625" bestFit="1" customWidth="1"/>
  </cols>
  <sheetData>
    <row r="3" spans="2:19" x14ac:dyDescent="0.25">
      <c r="B3" t="s">
        <v>14</v>
      </c>
    </row>
    <row r="4" spans="2:19" x14ac:dyDescent="0.25">
      <c r="B4" t="s">
        <v>15</v>
      </c>
      <c r="R4" s="2">
        <v>0.14000000000000001</v>
      </c>
    </row>
    <row r="6" spans="2:19" x14ac:dyDescent="0.25">
      <c r="B6" t="s">
        <v>16</v>
      </c>
      <c r="C6" t="s">
        <v>1</v>
      </c>
      <c r="D6" t="s">
        <v>2</v>
      </c>
      <c r="E6" t="s">
        <v>3</v>
      </c>
      <c r="K6" t="s">
        <v>16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13</v>
      </c>
      <c r="S6" t="s">
        <v>55</v>
      </c>
    </row>
    <row r="7" spans="2:19" x14ac:dyDescent="0.25">
      <c r="B7">
        <v>50</v>
      </c>
      <c r="C7">
        <v>30</v>
      </c>
      <c r="D7">
        <v>50</v>
      </c>
      <c r="E7">
        <v>75</v>
      </c>
      <c r="K7">
        <v>50</v>
      </c>
      <c r="L7">
        <v>30</v>
      </c>
      <c r="M7">
        <v>50</v>
      </c>
      <c r="N7">
        <v>75</v>
      </c>
      <c r="O7">
        <f>L7*$K$7</f>
        <v>1500</v>
      </c>
      <c r="P7">
        <f>M7*$K$7</f>
        <v>2500</v>
      </c>
      <c r="Q7">
        <f>N7*$K$7</f>
        <v>3750</v>
      </c>
      <c r="R7" s="1">
        <f>NPV($R$4,O7:Q7)</f>
        <v>5770.6014806175162</v>
      </c>
      <c r="S7" s="1">
        <f>R7/SUM(L7:N7)</f>
        <v>37.229686971725911</v>
      </c>
    </row>
    <row r="8" spans="2:19" x14ac:dyDescent="0.25">
      <c r="B8">
        <v>40</v>
      </c>
      <c r="C8">
        <v>50</v>
      </c>
      <c r="D8">
        <v>80</v>
      </c>
      <c r="E8">
        <v>110</v>
      </c>
      <c r="K8">
        <v>40</v>
      </c>
      <c r="L8">
        <v>50</v>
      </c>
      <c r="M8">
        <v>80</v>
      </c>
      <c r="N8">
        <v>110</v>
      </c>
      <c r="O8">
        <f t="shared" ref="O8:Q9" si="0">L8*$K$7</f>
        <v>2500</v>
      </c>
      <c r="P8">
        <f t="shared" si="0"/>
        <v>4000</v>
      </c>
      <c r="Q8">
        <f t="shared" si="0"/>
        <v>5500</v>
      </c>
      <c r="R8" s="1">
        <f>NPV($R$4,O8:Q8)</f>
        <v>8983.1959091326335</v>
      </c>
      <c r="S8" s="1">
        <f t="shared" ref="S8:S9" si="1">R8/SUM(L8:N8)</f>
        <v>37.429982954719307</v>
      </c>
    </row>
    <row r="9" spans="2:19" x14ac:dyDescent="0.25">
      <c r="B9">
        <v>35</v>
      </c>
      <c r="C9">
        <v>70</v>
      </c>
      <c r="D9">
        <v>100</v>
      </c>
      <c r="E9">
        <v>140</v>
      </c>
      <c r="K9">
        <v>35</v>
      </c>
      <c r="L9">
        <v>70</v>
      </c>
      <c r="M9">
        <v>100</v>
      </c>
      <c r="N9">
        <v>140</v>
      </c>
      <c r="O9">
        <f t="shared" si="0"/>
        <v>3500</v>
      </c>
      <c r="P9">
        <f t="shared" si="0"/>
        <v>5000</v>
      </c>
      <c r="Q9">
        <f t="shared" si="0"/>
        <v>7000</v>
      </c>
      <c r="R9" s="1">
        <f>NPV($R$4,O9:Q9)</f>
        <v>11642.313694362094</v>
      </c>
      <c r="S9" s="1">
        <f t="shared" si="1"/>
        <v>37.555850626974497</v>
      </c>
    </row>
    <row r="11" spans="2:19" x14ac:dyDescent="0.25">
      <c r="B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F0D-2B03-49B0-B350-A4F47A28A7BD}">
  <dimension ref="B3:L20"/>
  <sheetViews>
    <sheetView workbookViewId="0">
      <selection activeCell="K10" sqref="K10"/>
    </sheetView>
  </sheetViews>
  <sheetFormatPr defaultRowHeight="15" x14ac:dyDescent="0.25"/>
  <cols>
    <col min="5" max="5" width="10.5703125" bestFit="1" customWidth="1"/>
    <col min="6" max="6" width="12.7109375" bestFit="1" customWidth="1"/>
    <col min="7" max="8" width="10.5703125" bestFit="1" customWidth="1"/>
  </cols>
  <sheetData>
    <row r="3" spans="2:12" x14ac:dyDescent="0.25">
      <c r="B3" t="s">
        <v>24</v>
      </c>
    </row>
    <row r="5" spans="2:12" x14ac:dyDescent="0.25">
      <c r="B5" t="s">
        <v>25</v>
      </c>
    </row>
    <row r="6" spans="2:12" x14ac:dyDescent="0.25">
      <c r="B6" t="s">
        <v>26</v>
      </c>
    </row>
    <row r="8" spans="2:12" x14ac:dyDescent="0.25">
      <c r="B8" t="s">
        <v>34</v>
      </c>
    </row>
    <row r="10" spans="2:12" x14ac:dyDescent="0.25">
      <c r="B10" t="s">
        <v>27</v>
      </c>
      <c r="C10" t="s">
        <v>28</v>
      </c>
      <c r="D10" t="s">
        <v>29</v>
      </c>
      <c r="E10" t="s">
        <v>35</v>
      </c>
      <c r="F10" t="s">
        <v>40</v>
      </c>
      <c r="G10" t="s">
        <v>16</v>
      </c>
      <c r="H10" t="s">
        <v>37</v>
      </c>
      <c r="I10" t="s">
        <v>36</v>
      </c>
      <c r="J10" t="s">
        <v>38</v>
      </c>
    </row>
    <row r="11" spans="2:12" x14ac:dyDescent="0.25">
      <c r="B11" t="s">
        <v>30</v>
      </c>
      <c r="C11">
        <v>0</v>
      </c>
      <c r="D11">
        <v>50</v>
      </c>
      <c r="E11">
        <v>200000</v>
      </c>
      <c r="F11" s="3">
        <f>E11*D11</f>
        <v>10000000</v>
      </c>
      <c r="G11">
        <f>200000*D11</f>
        <v>10000000</v>
      </c>
      <c r="H11" s="3">
        <f>G11-F11</f>
        <v>0</v>
      </c>
      <c r="I11">
        <f>E11*0.09*D11</f>
        <v>900000</v>
      </c>
      <c r="J11" s="3">
        <f>I11-H11</f>
        <v>900000</v>
      </c>
      <c r="K11">
        <f>G11*0.09</f>
        <v>900000</v>
      </c>
      <c r="L11" s="3">
        <f>K11-H11</f>
        <v>900000</v>
      </c>
    </row>
    <row r="12" spans="2:12" x14ac:dyDescent="0.25">
      <c r="B12" t="s">
        <v>31</v>
      </c>
      <c r="C12">
        <v>60</v>
      </c>
      <c r="D12">
        <v>100</v>
      </c>
      <c r="E12" s="3">
        <f>200000-F20</f>
        <v>194508.66763018924</v>
      </c>
      <c r="F12" s="3">
        <f>E12*D12</f>
        <v>19450866.763018925</v>
      </c>
      <c r="G12">
        <f t="shared" ref="G12:G14" si="0">200000*D12</f>
        <v>20000000</v>
      </c>
      <c r="H12" s="3">
        <f t="shared" ref="H12:H14" si="1">G12-F12</f>
        <v>549133.23698107526</v>
      </c>
      <c r="I12">
        <f t="shared" ref="I12:I14" si="2">E12*0.09*D12</f>
        <v>1750578.008671703</v>
      </c>
      <c r="J12" s="3">
        <f t="shared" ref="J12:J14" si="3">I12-H12</f>
        <v>1201444.7716906278</v>
      </c>
      <c r="K12">
        <f t="shared" ref="K12:K14" si="4">G12*0.09</f>
        <v>1800000</v>
      </c>
      <c r="L12" s="3">
        <f t="shared" ref="L12:L14" si="5">K12-H12</f>
        <v>1250866.7630189247</v>
      </c>
    </row>
    <row r="13" spans="2:12" x14ac:dyDescent="0.25">
      <c r="B13" t="s">
        <v>32</v>
      </c>
      <c r="C13">
        <v>120</v>
      </c>
      <c r="D13">
        <v>150</v>
      </c>
      <c r="E13" s="3">
        <f>200000-G20</f>
        <v>188866.56160439985</v>
      </c>
      <c r="F13" s="3">
        <f>E13*D13</f>
        <v>28329984.240659978</v>
      </c>
      <c r="G13">
        <f t="shared" si="0"/>
        <v>30000000</v>
      </c>
      <c r="H13" s="3">
        <f t="shared" si="1"/>
        <v>1670015.7593400218</v>
      </c>
      <c r="I13">
        <f>E13*0.09*D13</f>
        <v>2549698.581659398</v>
      </c>
      <c r="J13" s="3">
        <f t="shared" si="3"/>
        <v>879682.82231937628</v>
      </c>
      <c r="K13">
        <f t="shared" si="4"/>
        <v>2700000</v>
      </c>
      <c r="L13" s="3">
        <f t="shared" si="5"/>
        <v>1029984.2406599782</v>
      </c>
    </row>
    <row r="14" spans="2:12" x14ac:dyDescent="0.25">
      <c r="B14" t="s">
        <v>33</v>
      </c>
      <c r="C14">
        <v>180</v>
      </c>
      <c r="D14">
        <v>200</v>
      </c>
      <c r="E14" s="3">
        <f>200000-H20</f>
        <v>183069.54218134383</v>
      </c>
      <c r="F14" s="3">
        <f>E14*D14</f>
        <v>36613908.436268769</v>
      </c>
      <c r="G14">
        <f t="shared" si="0"/>
        <v>40000000</v>
      </c>
      <c r="H14" s="3">
        <f t="shared" si="1"/>
        <v>3386091.5637312308</v>
      </c>
      <c r="I14">
        <f t="shared" si="2"/>
        <v>3295251.7592641888</v>
      </c>
      <c r="J14" s="3">
        <f t="shared" si="3"/>
        <v>-90839.804467041977</v>
      </c>
      <c r="K14">
        <f t="shared" si="4"/>
        <v>3600000</v>
      </c>
      <c r="L14" s="3">
        <f t="shared" si="5"/>
        <v>213908.4362687692</v>
      </c>
    </row>
    <row r="16" spans="2:12" x14ac:dyDescent="0.25">
      <c r="E16" s="2">
        <v>0.15</v>
      </c>
    </row>
    <row r="17" spans="4:8" x14ac:dyDescent="0.25">
      <c r="E17">
        <v>0</v>
      </c>
      <c r="F17">
        <v>60</v>
      </c>
      <c r="G17">
        <v>120</v>
      </c>
      <c r="H17">
        <v>180</v>
      </c>
    </row>
    <row r="18" spans="4:8" x14ac:dyDescent="0.25">
      <c r="E18">
        <v>0</v>
      </c>
      <c r="F18">
        <f>2/12</f>
        <v>0.16666666666666666</v>
      </c>
      <c r="G18">
        <f>4/12</f>
        <v>0.33333333333333331</v>
      </c>
      <c r="H18">
        <f>6/12</f>
        <v>0.5</v>
      </c>
    </row>
    <row r="19" spans="4:8" x14ac:dyDescent="0.25">
      <c r="D19">
        <v>200000</v>
      </c>
      <c r="E19" s="3">
        <f>$D$19/(1-$E$16)^E18</f>
        <v>200000</v>
      </c>
      <c r="F19" s="3">
        <f t="shared" ref="F19:H19" si="6">$D$19/(1-$E$16)^F18</f>
        <v>205491.33236981076</v>
      </c>
      <c r="G19" s="3">
        <f t="shared" si="6"/>
        <v>211133.43839560015</v>
      </c>
      <c r="H19" s="3">
        <f t="shared" si="6"/>
        <v>216930.45781865617</v>
      </c>
    </row>
    <row r="20" spans="4:8" x14ac:dyDescent="0.25">
      <c r="D20" t="s">
        <v>39</v>
      </c>
      <c r="E20" s="3">
        <f>E19-200000</f>
        <v>0</v>
      </c>
      <c r="F20" s="3">
        <f t="shared" ref="F20:H20" si="7">F19-200000</f>
        <v>5491.3323698107561</v>
      </c>
      <c r="G20" s="3">
        <f t="shared" si="7"/>
        <v>11133.438395600155</v>
      </c>
      <c r="H20" s="3">
        <f t="shared" si="7"/>
        <v>16930.45781865617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CCABD-DF86-4901-882B-71613DF16F2F}">
  <dimension ref="B2:I21"/>
  <sheetViews>
    <sheetView workbookViewId="0">
      <selection activeCell="G22" sqref="G22"/>
    </sheetView>
  </sheetViews>
  <sheetFormatPr defaultRowHeight="15" x14ac:dyDescent="0.25"/>
  <cols>
    <col min="2" max="2" width="15.85546875" customWidth="1"/>
    <col min="4" max="4" width="10" bestFit="1" customWidth="1"/>
    <col min="9" max="9" width="10" bestFit="1" customWidth="1"/>
  </cols>
  <sheetData>
    <row r="2" spans="2:9" x14ac:dyDescent="0.25">
      <c r="B2" t="s">
        <v>41</v>
      </c>
    </row>
    <row r="3" spans="2:9" x14ac:dyDescent="0.25">
      <c r="B3" t="s">
        <v>42</v>
      </c>
    </row>
    <row r="4" spans="2:9" x14ac:dyDescent="0.25">
      <c r="B4" t="s">
        <v>43</v>
      </c>
    </row>
    <row r="6" spans="2:9" x14ac:dyDescent="0.25">
      <c r="B6" t="s">
        <v>44</v>
      </c>
      <c r="E6">
        <v>10000</v>
      </c>
    </row>
    <row r="7" spans="2:9" x14ac:dyDescent="0.25">
      <c r="B7" t="s">
        <v>45</v>
      </c>
      <c r="E7" s="7">
        <v>10500</v>
      </c>
    </row>
    <row r="8" spans="2:9" x14ac:dyDescent="0.25">
      <c r="B8" t="s">
        <v>46</v>
      </c>
      <c r="E8" s="2">
        <v>0.1</v>
      </c>
    </row>
    <row r="9" spans="2:9" x14ac:dyDescent="0.25">
      <c r="B9" t="s">
        <v>47</v>
      </c>
      <c r="E9">
        <v>30</v>
      </c>
      <c r="F9" t="s">
        <v>48</v>
      </c>
    </row>
    <row r="11" spans="2:9" x14ac:dyDescent="0.25">
      <c r="B11" t="s">
        <v>49</v>
      </c>
    </row>
    <row r="13" spans="2:9" x14ac:dyDescent="0.25">
      <c r="B13" t="s">
        <v>50</v>
      </c>
    </row>
    <row r="15" spans="2:9" x14ac:dyDescent="0.25">
      <c r="B15" t="s">
        <v>52</v>
      </c>
      <c r="D15">
        <f>E6*E7</f>
        <v>105000000</v>
      </c>
      <c r="F15" t="s">
        <v>51</v>
      </c>
      <c r="I15">
        <f>(E6+1500)*(E7*0.9)</f>
        <v>108675000</v>
      </c>
    </row>
    <row r="16" spans="2:9" x14ac:dyDescent="0.25">
      <c r="B16" t="s">
        <v>46</v>
      </c>
      <c r="D16">
        <f>D15*0.01</f>
        <v>1050000</v>
      </c>
      <c r="I16">
        <f>I15*0.01</f>
        <v>1086750</v>
      </c>
    </row>
    <row r="18" spans="2:9" x14ac:dyDescent="0.25">
      <c r="B18" t="s">
        <v>53</v>
      </c>
      <c r="D18" s="3">
        <f>D15/(1-0.12)^(1/12)</f>
        <v>106124521.00431955</v>
      </c>
      <c r="I18" s="3">
        <f>I15/(1-0.12)^(1/12)</f>
        <v>109838879.23947072</v>
      </c>
    </row>
    <row r="19" spans="2:9" x14ac:dyDescent="0.25">
      <c r="B19" t="s">
        <v>37</v>
      </c>
      <c r="D19" s="3">
        <f>D15-D18</f>
        <v>-1124521.0043195486</v>
      </c>
      <c r="I19" s="3">
        <f>I15-I18</f>
        <v>-1163879.2394707203</v>
      </c>
    </row>
    <row r="20" spans="2:9" x14ac:dyDescent="0.25">
      <c r="B20" t="s">
        <v>54</v>
      </c>
      <c r="D20" s="3">
        <f>D15+D19</f>
        <v>103875478.99568045</v>
      </c>
      <c r="I20" s="3">
        <f>I15+I19</f>
        <v>107511120.76052928</v>
      </c>
    </row>
    <row r="21" spans="2:9" x14ac:dyDescent="0.25">
      <c r="B21" t="s">
        <v>36</v>
      </c>
      <c r="D21" s="3">
        <f>D20*0.01</f>
        <v>1038754.7899568045</v>
      </c>
      <c r="E21" s="3"/>
      <c r="F21" s="3"/>
      <c r="G21" s="3" t="s">
        <v>36</v>
      </c>
      <c r="H21" s="3"/>
      <c r="I21" s="3">
        <f>I20*0.01</f>
        <v>1075111.2076052928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Case2</vt:lpstr>
      <vt:lpstr>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Somasundaram B</dc:creator>
  <cp:lastModifiedBy>Dr. Somasundaram B</cp:lastModifiedBy>
  <dcterms:created xsi:type="dcterms:W3CDTF">2024-06-25T05:05:07Z</dcterms:created>
  <dcterms:modified xsi:type="dcterms:W3CDTF">2024-06-25T13:33:16Z</dcterms:modified>
</cp:coreProperties>
</file>