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Dhivesh\GitHub\Projects\MS Excel\"/>
    </mc:Choice>
  </mc:AlternateContent>
  <bookViews>
    <workbookView xWindow="0" yWindow="0" windowWidth="23040" windowHeight="8556"/>
  </bookViews>
  <sheets>
    <sheet name="Data" sheetId="1" r:id="rId1"/>
    <sheet name="LookUp" sheetId="23" r:id="rId2"/>
    <sheet name="Report Summary" sheetId="6" r:id="rId3"/>
    <sheet name="Financial Dashboard" sheetId="22" r:id="rId4"/>
    <sheet name="Insights" sheetId="25" r:id="rId5"/>
    <sheet name="Pivot sheet" sheetId="26" r:id="rId6"/>
  </sheets>
  <definedNames>
    <definedName name="_xlnm._FilterDatabase" localSheetId="0" hidden="1">Data!$A$1:$Q$793</definedName>
    <definedName name="pivot_revbyregion">'Pivot sheet'!$A$1:$B$6</definedName>
    <definedName name="Slicer_Financial_Year_of_Offer_Acceptance">#N/A</definedName>
    <definedName name="Slicer_Req_Statu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Q793" i="1" l="1"/>
  <c r="P793" i="1"/>
  <c r="N793" i="1"/>
  <c r="O793" i="1" s="1"/>
  <c r="M793" i="1"/>
  <c r="L793" i="1"/>
  <c r="K793" i="1"/>
  <c r="J793" i="1"/>
  <c r="Q792" i="1"/>
  <c r="P792" i="1"/>
  <c r="N792" i="1"/>
  <c r="O792" i="1" s="1"/>
  <c r="M792" i="1"/>
  <c r="L792" i="1"/>
  <c r="K792" i="1"/>
  <c r="J792" i="1"/>
  <c r="P791" i="1"/>
  <c r="N791" i="1"/>
  <c r="O791" i="1" s="1"/>
  <c r="M791" i="1"/>
  <c r="L791" i="1"/>
  <c r="K791" i="1"/>
  <c r="J791" i="1"/>
  <c r="Q791" i="1" s="1"/>
  <c r="P790" i="1"/>
  <c r="N790" i="1"/>
  <c r="O790" i="1" s="1"/>
  <c r="M790" i="1"/>
  <c r="L790" i="1"/>
  <c r="K790" i="1"/>
  <c r="J790" i="1"/>
  <c r="Q790" i="1" s="1"/>
  <c r="P789" i="1"/>
  <c r="N789" i="1"/>
  <c r="O789" i="1" s="1"/>
  <c r="M789" i="1"/>
  <c r="L789" i="1"/>
  <c r="K789" i="1"/>
  <c r="J789" i="1"/>
  <c r="Q789" i="1" s="1"/>
  <c r="Q788" i="1"/>
  <c r="P788" i="1"/>
  <c r="N788" i="1"/>
  <c r="O788" i="1" s="1"/>
  <c r="M788" i="1"/>
  <c r="L788" i="1"/>
  <c r="K788" i="1"/>
  <c r="J788" i="1"/>
  <c r="Q787" i="1"/>
  <c r="P787" i="1"/>
  <c r="N787" i="1"/>
  <c r="O787" i="1" s="1"/>
  <c r="M787" i="1"/>
  <c r="L787" i="1"/>
  <c r="K787" i="1"/>
  <c r="J787" i="1"/>
  <c r="P786" i="1"/>
  <c r="N786" i="1"/>
  <c r="O786" i="1" s="1"/>
  <c r="M786" i="1"/>
  <c r="L786" i="1"/>
  <c r="K786" i="1"/>
  <c r="J786" i="1"/>
  <c r="Q786" i="1" s="1"/>
  <c r="P785" i="1"/>
  <c r="N785" i="1"/>
  <c r="O785" i="1" s="1"/>
  <c r="M785" i="1"/>
  <c r="L785" i="1"/>
  <c r="K785" i="1"/>
  <c r="J785" i="1"/>
  <c r="Q785" i="1" s="1"/>
  <c r="Q784" i="1"/>
  <c r="P784" i="1"/>
  <c r="N784" i="1"/>
  <c r="O784" i="1" s="1"/>
  <c r="M784" i="1"/>
  <c r="L784" i="1"/>
  <c r="K784" i="1"/>
  <c r="J784" i="1"/>
  <c r="Q783" i="1"/>
  <c r="P783" i="1"/>
  <c r="N783" i="1"/>
  <c r="O783" i="1" s="1"/>
  <c r="M783" i="1"/>
  <c r="L783" i="1"/>
  <c r="K783" i="1"/>
  <c r="J783" i="1"/>
  <c r="P782" i="1"/>
  <c r="N782" i="1"/>
  <c r="O782" i="1" s="1"/>
  <c r="M782" i="1"/>
  <c r="L782" i="1"/>
  <c r="K782" i="1"/>
  <c r="J782" i="1"/>
  <c r="Q782" i="1" s="1"/>
  <c r="Q781" i="1"/>
  <c r="P781" i="1"/>
  <c r="N781" i="1"/>
  <c r="O781" i="1" s="1"/>
  <c r="M781" i="1"/>
  <c r="L781" i="1"/>
  <c r="K781" i="1"/>
  <c r="J781" i="1"/>
  <c r="Q780" i="1"/>
  <c r="P780" i="1"/>
  <c r="N780" i="1"/>
  <c r="O780" i="1" s="1"/>
  <c r="M780" i="1"/>
  <c r="L780" i="1"/>
  <c r="K780" i="1"/>
  <c r="J780" i="1"/>
  <c r="P779" i="1"/>
  <c r="N779" i="1"/>
  <c r="O779" i="1" s="1"/>
  <c r="M779" i="1"/>
  <c r="L779" i="1"/>
  <c r="K779" i="1"/>
  <c r="J779" i="1"/>
  <c r="Q779" i="1" s="1"/>
  <c r="P778" i="1"/>
  <c r="N778" i="1"/>
  <c r="O778" i="1" s="1"/>
  <c r="M778" i="1"/>
  <c r="L778" i="1"/>
  <c r="K778" i="1"/>
  <c r="J778" i="1"/>
  <c r="Q778" i="1" s="1"/>
  <c r="Q777" i="1"/>
  <c r="P777" i="1"/>
  <c r="N777" i="1"/>
  <c r="O777" i="1" s="1"/>
  <c r="M777" i="1"/>
  <c r="L777" i="1"/>
  <c r="K777" i="1"/>
  <c r="J777" i="1"/>
  <c r="Q776" i="1"/>
  <c r="P776" i="1"/>
  <c r="N776" i="1"/>
  <c r="O776" i="1" s="1"/>
  <c r="M776" i="1"/>
  <c r="L776" i="1"/>
  <c r="K776" i="1"/>
  <c r="J776" i="1"/>
  <c r="P775" i="1"/>
  <c r="N775" i="1"/>
  <c r="O775" i="1" s="1"/>
  <c r="M775" i="1"/>
  <c r="L775" i="1"/>
  <c r="K775" i="1"/>
  <c r="J775" i="1"/>
  <c r="Q775" i="1" s="1"/>
  <c r="P774" i="1"/>
  <c r="N774" i="1"/>
  <c r="O774" i="1" s="1"/>
  <c r="M774" i="1"/>
  <c r="L774" i="1"/>
  <c r="K774" i="1"/>
  <c r="J774" i="1"/>
  <c r="Q774" i="1" s="1"/>
  <c r="P773" i="1"/>
  <c r="N773" i="1"/>
  <c r="O773" i="1" s="1"/>
  <c r="M773" i="1"/>
  <c r="L773" i="1"/>
  <c r="K773" i="1"/>
  <c r="J773" i="1"/>
  <c r="Q773" i="1" s="1"/>
  <c r="Q772" i="1"/>
  <c r="P772" i="1"/>
  <c r="N772" i="1"/>
  <c r="O772" i="1" s="1"/>
  <c r="M772" i="1"/>
  <c r="L772" i="1"/>
  <c r="K772" i="1"/>
  <c r="J772" i="1"/>
  <c r="Q771" i="1"/>
  <c r="P771" i="1"/>
  <c r="N771" i="1"/>
  <c r="O771" i="1" s="1"/>
  <c r="M771" i="1"/>
  <c r="L771" i="1"/>
  <c r="K771" i="1"/>
  <c r="J771" i="1"/>
  <c r="P770" i="1"/>
  <c r="N770" i="1"/>
  <c r="O770" i="1" s="1"/>
  <c r="M770" i="1"/>
  <c r="L770" i="1"/>
  <c r="K770" i="1"/>
  <c r="J770" i="1"/>
  <c r="Q770" i="1" s="1"/>
  <c r="P769" i="1"/>
  <c r="N769" i="1"/>
  <c r="O769" i="1" s="1"/>
  <c r="M769" i="1"/>
  <c r="L769" i="1"/>
  <c r="K769" i="1"/>
  <c r="J769" i="1"/>
  <c r="Q769" i="1" s="1"/>
  <c r="Q768" i="1"/>
  <c r="P768" i="1"/>
  <c r="N768" i="1"/>
  <c r="O768" i="1" s="1"/>
  <c r="M768" i="1"/>
  <c r="L768" i="1"/>
  <c r="K768" i="1"/>
  <c r="J768" i="1"/>
  <c r="Q767" i="1"/>
  <c r="P767" i="1"/>
  <c r="N767" i="1"/>
  <c r="O767" i="1" s="1"/>
  <c r="M767" i="1"/>
  <c r="L767" i="1"/>
  <c r="K767" i="1"/>
  <c r="J767" i="1"/>
  <c r="P766" i="1"/>
  <c r="N766" i="1"/>
  <c r="O766" i="1" s="1"/>
  <c r="M766" i="1"/>
  <c r="L766" i="1"/>
  <c r="K766" i="1"/>
  <c r="J766" i="1"/>
  <c r="Q766" i="1" s="1"/>
  <c r="Q765" i="1"/>
  <c r="P765" i="1"/>
  <c r="N765" i="1"/>
  <c r="O765" i="1" s="1"/>
  <c r="M765" i="1"/>
  <c r="L765" i="1"/>
  <c r="K765" i="1"/>
  <c r="J765" i="1"/>
  <c r="Q764" i="1"/>
  <c r="P764" i="1"/>
  <c r="N764" i="1"/>
  <c r="O764" i="1" s="1"/>
  <c r="M764" i="1"/>
  <c r="L764" i="1"/>
  <c r="K764" i="1"/>
  <c r="J764" i="1"/>
  <c r="P763" i="1"/>
  <c r="N763" i="1"/>
  <c r="O763" i="1" s="1"/>
  <c r="M763" i="1"/>
  <c r="L763" i="1"/>
  <c r="K763" i="1"/>
  <c r="J763" i="1"/>
  <c r="Q763" i="1" s="1"/>
  <c r="P762" i="1"/>
  <c r="N762" i="1"/>
  <c r="O762" i="1" s="1"/>
  <c r="M762" i="1"/>
  <c r="L762" i="1"/>
  <c r="K762" i="1"/>
  <c r="J762" i="1"/>
  <c r="Q762" i="1" s="1"/>
  <c r="Q761" i="1"/>
  <c r="P761" i="1"/>
  <c r="N761" i="1"/>
  <c r="O761" i="1" s="1"/>
  <c r="M761" i="1"/>
  <c r="L761" i="1"/>
  <c r="K761" i="1"/>
  <c r="J761" i="1"/>
  <c r="Q760" i="1"/>
  <c r="P760" i="1"/>
  <c r="N760" i="1"/>
  <c r="O760" i="1" s="1"/>
  <c r="M760" i="1"/>
  <c r="L760" i="1"/>
  <c r="K760" i="1"/>
  <c r="J760" i="1"/>
  <c r="P759" i="1"/>
  <c r="N759" i="1"/>
  <c r="O759" i="1" s="1"/>
  <c r="M759" i="1"/>
  <c r="L759" i="1"/>
  <c r="K759" i="1"/>
  <c r="J759" i="1"/>
  <c r="Q759" i="1" s="1"/>
  <c r="P758" i="1"/>
  <c r="N758" i="1"/>
  <c r="O758" i="1" s="1"/>
  <c r="M758" i="1"/>
  <c r="L758" i="1"/>
  <c r="K758" i="1"/>
  <c r="J758" i="1"/>
  <c r="Q758" i="1" s="1"/>
  <c r="P757" i="1"/>
  <c r="N757" i="1"/>
  <c r="O757" i="1" s="1"/>
  <c r="M757" i="1"/>
  <c r="L757" i="1"/>
  <c r="K757" i="1"/>
  <c r="J757" i="1"/>
  <c r="Q757" i="1" s="1"/>
  <c r="Q756" i="1"/>
  <c r="P756" i="1"/>
  <c r="N756" i="1"/>
  <c r="O756" i="1" s="1"/>
  <c r="M756" i="1"/>
  <c r="L756" i="1"/>
  <c r="K756" i="1"/>
  <c r="J756" i="1"/>
  <c r="Q755" i="1"/>
  <c r="P755" i="1"/>
  <c r="N755" i="1"/>
  <c r="O755" i="1" s="1"/>
  <c r="M755" i="1"/>
  <c r="L755" i="1"/>
  <c r="K755" i="1"/>
  <c r="J755" i="1"/>
  <c r="P754" i="1"/>
  <c r="O754" i="1"/>
  <c r="N754" i="1"/>
  <c r="M754" i="1"/>
  <c r="L754" i="1"/>
  <c r="K754" i="1"/>
  <c r="J754" i="1"/>
  <c r="Q754" i="1" s="1"/>
  <c r="P753" i="1"/>
  <c r="N753" i="1"/>
  <c r="O753" i="1" s="1"/>
  <c r="M753" i="1"/>
  <c r="L753" i="1"/>
  <c r="K753" i="1"/>
  <c r="J753" i="1"/>
  <c r="Q753" i="1" s="1"/>
  <c r="P752" i="1"/>
  <c r="N752" i="1"/>
  <c r="O752" i="1" s="1"/>
  <c r="M752" i="1"/>
  <c r="L752" i="1"/>
  <c r="K752" i="1"/>
  <c r="J752" i="1"/>
  <c r="Q752" i="1" s="1"/>
  <c r="P751" i="1"/>
  <c r="N751" i="1"/>
  <c r="O751" i="1" s="1"/>
  <c r="M751" i="1"/>
  <c r="L751" i="1"/>
  <c r="K751" i="1"/>
  <c r="J751" i="1"/>
  <c r="Q751" i="1" s="1"/>
  <c r="P750" i="1"/>
  <c r="O750" i="1"/>
  <c r="N750" i="1"/>
  <c r="M750" i="1"/>
  <c r="L750" i="1"/>
  <c r="K750" i="1"/>
  <c r="J750" i="1"/>
  <c r="Q750" i="1" s="1"/>
  <c r="P749" i="1"/>
  <c r="N749" i="1"/>
  <c r="O749" i="1" s="1"/>
  <c r="M749" i="1"/>
  <c r="L749" i="1"/>
  <c r="K749" i="1"/>
  <c r="J749" i="1"/>
  <c r="Q749" i="1" s="1"/>
  <c r="P748" i="1"/>
  <c r="N748" i="1"/>
  <c r="O748" i="1" s="1"/>
  <c r="M748" i="1"/>
  <c r="L748" i="1"/>
  <c r="K748" i="1"/>
  <c r="J748" i="1"/>
  <c r="Q748" i="1" s="1"/>
  <c r="P747" i="1"/>
  <c r="N747" i="1"/>
  <c r="O747" i="1" s="1"/>
  <c r="M747" i="1"/>
  <c r="L747" i="1"/>
  <c r="K747" i="1"/>
  <c r="J747" i="1"/>
  <c r="Q747" i="1" s="1"/>
  <c r="P746" i="1"/>
  <c r="O746" i="1"/>
  <c r="N746" i="1"/>
  <c r="M746" i="1"/>
  <c r="L746" i="1"/>
  <c r="K746" i="1"/>
  <c r="J746" i="1"/>
  <c r="Q746" i="1" s="1"/>
  <c r="P745" i="1"/>
  <c r="N745" i="1"/>
  <c r="O745" i="1" s="1"/>
  <c r="M745" i="1"/>
  <c r="L745" i="1"/>
  <c r="K745" i="1"/>
  <c r="J745" i="1"/>
  <c r="Q745" i="1" s="1"/>
  <c r="P744" i="1"/>
  <c r="N744" i="1"/>
  <c r="O744" i="1" s="1"/>
  <c r="M744" i="1"/>
  <c r="L744" i="1"/>
  <c r="K744" i="1"/>
  <c r="J744" i="1"/>
  <c r="Q744" i="1" s="1"/>
  <c r="P743" i="1"/>
  <c r="N743" i="1"/>
  <c r="O743" i="1" s="1"/>
  <c r="M743" i="1"/>
  <c r="L743" i="1"/>
  <c r="K743" i="1"/>
  <c r="J743" i="1"/>
  <c r="Q743" i="1" s="1"/>
  <c r="P742" i="1"/>
  <c r="O742" i="1"/>
  <c r="N742" i="1"/>
  <c r="M742" i="1"/>
  <c r="L742" i="1"/>
  <c r="K742" i="1"/>
  <c r="J742" i="1"/>
  <c r="Q742" i="1" s="1"/>
  <c r="P741" i="1"/>
  <c r="N741" i="1"/>
  <c r="O741" i="1" s="1"/>
  <c r="M741" i="1"/>
  <c r="L741" i="1"/>
  <c r="K741" i="1"/>
  <c r="J741" i="1"/>
  <c r="Q741" i="1" s="1"/>
  <c r="P740" i="1"/>
  <c r="N740" i="1"/>
  <c r="O740" i="1" s="1"/>
  <c r="M740" i="1"/>
  <c r="L740" i="1"/>
  <c r="K740" i="1"/>
  <c r="J740" i="1"/>
  <c r="Q740" i="1" s="1"/>
  <c r="P739" i="1"/>
  <c r="N739" i="1"/>
  <c r="O739" i="1" s="1"/>
  <c r="M739" i="1"/>
  <c r="L739" i="1"/>
  <c r="K739" i="1"/>
  <c r="J739" i="1"/>
  <c r="Q739" i="1" s="1"/>
  <c r="P738" i="1"/>
  <c r="O738" i="1"/>
  <c r="N738" i="1"/>
  <c r="M738" i="1"/>
  <c r="L738" i="1"/>
  <c r="K738" i="1"/>
  <c r="J738" i="1"/>
  <c r="Q738" i="1" s="1"/>
  <c r="P737" i="1"/>
  <c r="N737" i="1"/>
  <c r="O737" i="1" s="1"/>
  <c r="M737" i="1"/>
  <c r="L737" i="1"/>
  <c r="K737" i="1"/>
  <c r="J737" i="1"/>
  <c r="Q737" i="1" s="1"/>
  <c r="P736" i="1"/>
  <c r="N736" i="1"/>
  <c r="O736" i="1" s="1"/>
  <c r="M736" i="1"/>
  <c r="L736" i="1"/>
  <c r="K736" i="1"/>
  <c r="J736" i="1"/>
  <c r="Q736" i="1" s="1"/>
  <c r="P735" i="1"/>
  <c r="N735" i="1"/>
  <c r="O735" i="1" s="1"/>
  <c r="M735" i="1"/>
  <c r="L735" i="1"/>
  <c r="K735" i="1"/>
  <c r="J735" i="1"/>
  <c r="Q735" i="1" s="1"/>
  <c r="P734" i="1"/>
  <c r="O734" i="1"/>
  <c r="N734" i="1"/>
  <c r="M734" i="1"/>
  <c r="L734" i="1"/>
  <c r="K734" i="1"/>
  <c r="J734" i="1"/>
  <c r="Q734" i="1" s="1"/>
  <c r="P733" i="1"/>
  <c r="N733" i="1"/>
  <c r="O733" i="1" s="1"/>
  <c r="M733" i="1"/>
  <c r="L733" i="1"/>
  <c r="K733" i="1"/>
  <c r="J733" i="1"/>
  <c r="Q733" i="1" s="1"/>
  <c r="P732" i="1"/>
  <c r="N732" i="1"/>
  <c r="O732" i="1" s="1"/>
  <c r="M732" i="1"/>
  <c r="L732" i="1"/>
  <c r="K732" i="1"/>
  <c r="J732" i="1"/>
  <c r="Q732" i="1" s="1"/>
  <c r="P731" i="1"/>
  <c r="N731" i="1"/>
  <c r="O731" i="1" s="1"/>
  <c r="M731" i="1"/>
  <c r="L731" i="1"/>
  <c r="K731" i="1"/>
  <c r="J731" i="1"/>
  <c r="Q731" i="1" s="1"/>
  <c r="P730" i="1"/>
  <c r="O730" i="1"/>
  <c r="N730" i="1"/>
  <c r="M730" i="1"/>
  <c r="L730" i="1"/>
  <c r="K730" i="1"/>
  <c r="J730" i="1"/>
  <c r="Q730" i="1" s="1"/>
  <c r="P729" i="1"/>
  <c r="N729" i="1"/>
  <c r="O729" i="1" s="1"/>
  <c r="M729" i="1"/>
  <c r="L729" i="1"/>
  <c r="K729" i="1"/>
  <c r="J729" i="1"/>
  <c r="Q729" i="1" s="1"/>
  <c r="P728" i="1"/>
  <c r="N728" i="1"/>
  <c r="O728" i="1" s="1"/>
  <c r="M728" i="1"/>
  <c r="L728" i="1"/>
  <c r="K728" i="1"/>
  <c r="J728" i="1"/>
  <c r="Q728" i="1" s="1"/>
  <c r="P727" i="1"/>
  <c r="N727" i="1"/>
  <c r="O727" i="1" s="1"/>
  <c r="M727" i="1"/>
  <c r="L727" i="1"/>
  <c r="K727" i="1"/>
  <c r="J727" i="1"/>
  <c r="Q727" i="1" s="1"/>
  <c r="P726" i="1"/>
  <c r="O726" i="1"/>
  <c r="N726" i="1"/>
  <c r="M726" i="1"/>
  <c r="L726" i="1"/>
  <c r="K726" i="1"/>
  <c r="J726" i="1"/>
  <c r="Q726" i="1" s="1"/>
  <c r="P725" i="1"/>
  <c r="N725" i="1"/>
  <c r="O725" i="1" s="1"/>
  <c r="M725" i="1"/>
  <c r="L725" i="1"/>
  <c r="K725" i="1"/>
  <c r="J725" i="1"/>
  <c r="Q725" i="1" s="1"/>
  <c r="P724" i="1"/>
  <c r="N724" i="1"/>
  <c r="O724" i="1" s="1"/>
  <c r="M724" i="1"/>
  <c r="L724" i="1"/>
  <c r="K724" i="1"/>
  <c r="J724" i="1"/>
  <c r="Q724" i="1" s="1"/>
  <c r="P723" i="1"/>
  <c r="N723" i="1"/>
  <c r="O723" i="1" s="1"/>
  <c r="M723" i="1"/>
  <c r="L723" i="1"/>
  <c r="K723" i="1"/>
  <c r="J723" i="1"/>
  <c r="Q723" i="1" s="1"/>
  <c r="P722" i="1"/>
  <c r="O722" i="1"/>
  <c r="N722" i="1"/>
  <c r="M722" i="1"/>
  <c r="L722" i="1"/>
  <c r="K722" i="1"/>
  <c r="J722" i="1"/>
  <c r="Q722" i="1" s="1"/>
  <c r="P721" i="1"/>
  <c r="N721" i="1"/>
  <c r="O721" i="1" s="1"/>
  <c r="M721" i="1"/>
  <c r="L721" i="1"/>
  <c r="K721" i="1"/>
  <c r="J721" i="1"/>
  <c r="Q721" i="1" s="1"/>
  <c r="P720" i="1"/>
  <c r="N720" i="1"/>
  <c r="O720" i="1" s="1"/>
  <c r="M720" i="1"/>
  <c r="L720" i="1"/>
  <c r="K720" i="1"/>
  <c r="J720" i="1"/>
  <c r="Q720" i="1" s="1"/>
  <c r="P719" i="1"/>
  <c r="N719" i="1"/>
  <c r="O719" i="1" s="1"/>
  <c r="M719" i="1"/>
  <c r="L719" i="1"/>
  <c r="K719" i="1"/>
  <c r="J719" i="1"/>
  <c r="Q719" i="1" s="1"/>
  <c r="P718" i="1"/>
  <c r="O718" i="1"/>
  <c r="N718" i="1"/>
  <c r="M718" i="1"/>
  <c r="L718" i="1"/>
  <c r="K718" i="1"/>
  <c r="J718" i="1"/>
  <c r="Q718" i="1" s="1"/>
  <c r="P717" i="1"/>
  <c r="N717" i="1"/>
  <c r="O717" i="1" s="1"/>
  <c r="M717" i="1"/>
  <c r="L717" i="1"/>
  <c r="K717" i="1"/>
  <c r="J717" i="1"/>
  <c r="Q717" i="1" s="1"/>
  <c r="P716" i="1"/>
  <c r="N716" i="1"/>
  <c r="O716" i="1" s="1"/>
  <c r="M716" i="1"/>
  <c r="L716" i="1"/>
  <c r="K716" i="1"/>
  <c r="J716" i="1"/>
  <c r="Q716" i="1" s="1"/>
  <c r="P715" i="1"/>
  <c r="N715" i="1"/>
  <c r="O715" i="1" s="1"/>
  <c r="M715" i="1"/>
  <c r="L715" i="1"/>
  <c r="K715" i="1"/>
  <c r="J715" i="1"/>
  <c r="Q715" i="1" s="1"/>
  <c r="P714" i="1"/>
  <c r="O714" i="1"/>
  <c r="N714" i="1"/>
  <c r="M714" i="1"/>
  <c r="L714" i="1"/>
  <c r="K714" i="1"/>
  <c r="J714" i="1"/>
  <c r="Q714" i="1" s="1"/>
  <c r="P713" i="1"/>
  <c r="N713" i="1"/>
  <c r="O713" i="1" s="1"/>
  <c r="M713" i="1"/>
  <c r="L713" i="1"/>
  <c r="K713" i="1"/>
  <c r="J713" i="1"/>
  <c r="Q713" i="1" s="1"/>
  <c r="P712" i="1"/>
  <c r="N712" i="1"/>
  <c r="O712" i="1" s="1"/>
  <c r="M712" i="1"/>
  <c r="L712" i="1"/>
  <c r="K712" i="1"/>
  <c r="J712" i="1"/>
  <c r="Q712" i="1" s="1"/>
  <c r="P711" i="1"/>
  <c r="N711" i="1"/>
  <c r="O711" i="1" s="1"/>
  <c r="M711" i="1"/>
  <c r="L711" i="1"/>
  <c r="K711" i="1"/>
  <c r="J711" i="1"/>
  <c r="Q711" i="1" s="1"/>
  <c r="P710" i="1"/>
  <c r="O710" i="1"/>
  <c r="N710" i="1"/>
  <c r="M710" i="1"/>
  <c r="L710" i="1"/>
  <c r="K710" i="1"/>
  <c r="J710" i="1"/>
  <c r="Q710" i="1" s="1"/>
  <c r="P709" i="1"/>
  <c r="N709" i="1"/>
  <c r="O709" i="1" s="1"/>
  <c r="M709" i="1"/>
  <c r="L709" i="1"/>
  <c r="K709" i="1"/>
  <c r="J709" i="1"/>
  <c r="Q709" i="1" s="1"/>
  <c r="P708" i="1"/>
  <c r="N708" i="1"/>
  <c r="O708" i="1" s="1"/>
  <c r="M708" i="1"/>
  <c r="L708" i="1"/>
  <c r="K708" i="1"/>
  <c r="J708" i="1"/>
  <c r="Q708" i="1" s="1"/>
  <c r="P707" i="1"/>
  <c r="N707" i="1"/>
  <c r="O707" i="1" s="1"/>
  <c r="M707" i="1"/>
  <c r="L707" i="1"/>
  <c r="K707" i="1"/>
  <c r="J707" i="1"/>
  <c r="Q707" i="1" s="1"/>
  <c r="P706" i="1"/>
  <c r="O706" i="1"/>
  <c r="N706" i="1"/>
  <c r="M706" i="1"/>
  <c r="L706" i="1"/>
  <c r="K706" i="1"/>
  <c r="J706" i="1"/>
  <c r="Q706" i="1" s="1"/>
  <c r="P705" i="1"/>
  <c r="N705" i="1"/>
  <c r="O705" i="1" s="1"/>
  <c r="M705" i="1"/>
  <c r="L705" i="1"/>
  <c r="K705" i="1"/>
  <c r="J705" i="1"/>
  <c r="Q705" i="1" s="1"/>
  <c r="P704" i="1"/>
  <c r="N704" i="1"/>
  <c r="O704" i="1" s="1"/>
  <c r="M704" i="1"/>
  <c r="L704" i="1"/>
  <c r="K704" i="1"/>
  <c r="J704" i="1"/>
  <c r="Q704" i="1" s="1"/>
  <c r="P703" i="1"/>
  <c r="N703" i="1"/>
  <c r="O703" i="1" s="1"/>
  <c r="M703" i="1"/>
  <c r="L703" i="1"/>
  <c r="K703" i="1"/>
  <c r="J703" i="1"/>
  <c r="Q703" i="1" s="1"/>
  <c r="P702" i="1"/>
  <c r="O702" i="1"/>
  <c r="N702" i="1"/>
  <c r="M702" i="1"/>
  <c r="L702" i="1"/>
  <c r="K702" i="1"/>
  <c r="J702" i="1"/>
  <c r="Q702" i="1" s="1"/>
  <c r="Q701" i="1"/>
  <c r="P701" i="1"/>
  <c r="O701" i="1"/>
  <c r="N701" i="1"/>
  <c r="M701" i="1"/>
  <c r="L701" i="1"/>
  <c r="K701" i="1"/>
  <c r="J701" i="1"/>
  <c r="P700" i="1"/>
  <c r="O700" i="1"/>
  <c r="N700" i="1"/>
  <c r="M700" i="1"/>
  <c r="L700" i="1"/>
  <c r="K700" i="1"/>
  <c r="J700" i="1"/>
  <c r="Q700" i="1" s="1"/>
  <c r="P699" i="1"/>
  <c r="O699" i="1"/>
  <c r="N699" i="1"/>
  <c r="M699" i="1"/>
  <c r="L699" i="1"/>
  <c r="K699" i="1"/>
  <c r="J699" i="1"/>
  <c r="Q699" i="1" s="1"/>
  <c r="P698" i="1"/>
  <c r="O698" i="1"/>
  <c r="N698" i="1"/>
  <c r="M698" i="1"/>
  <c r="L698" i="1"/>
  <c r="K698" i="1"/>
  <c r="J698" i="1"/>
  <c r="Q698" i="1" s="1"/>
  <c r="P697" i="1"/>
  <c r="O697" i="1"/>
  <c r="N697" i="1"/>
  <c r="M697" i="1"/>
  <c r="L697" i="1"/>
  <c r="K697" i="1"/>
  <c r="J697" i="1"/>
  <c r="Q697" i="1" s="1"/>
  <c r="P696" i="1"/>
  <c r="O696" i="1"/>
  <c r="N696" i="1"/>
  <c r="M696" i="1"/>
  <c r="L696" i="1"/>
  <c r="K696" i="1"/>
  <c r="J696" i="1"/>
  <c r="Q696" i="1" s="1"/>
  <c r="P695" i="1"/>
  <c r="O695" i="1"/>
  <c r="N695" i="1"/>
  <c r="M695" i="1"/>
  <c r="L695" i="1"/>
  <c r="K695" i="1"/>
  <c r="J695" i="1"/>
  <c r="Q695" i="1" s="1"/>
  <c r="P694" i="1"/>
  <c r="O694" i="1"/>
  <c r="N694" i="1"/>
  <c r="M694" i="1"/>
  <c r="L694" i="1"/>
  <c r="K694" i="1"/>
  <c r="J694" i="1"/>
  <c r="Q694" i="1" s="1"/>
  <c r="P693" i="1"/>
  <c r="O693" i="1"/>
  <c r="N693" i="1"/>
  <c r="M693" i="1"/>
  <c r="L693" i="1"/>
  <c r="K693" i="1"/>
  <c r="J693" i="1"/>
  <c r="Q693" i="1" s="1"/>
  <c r="P692" i="1"/>
  <c r="O692" i="1"/>
  <c r="N692" i="1"/>
  <c r="M692" i="1"/>
  <c r="L692" i="1"/>
  <c r="K692" i="1"/>
  <c r="J692" i="1"/>
  <c r="Q692" i="1" s="1"/>
  <c r="P691" i="1"/>
  <c r="O691" i="1"/>
  <c r="N691" i="1"/>
  <c r="M691" i="1"/>
  <c r="L691" i="1"/>
  <c r="K691" i="1"/>
  <c r="J691" i="1"/>
  <c r="Q691" i="1" s="1"/>
  <c r="P690" i="1"/>
  <c r="O690" i="1"/>
  <c r="N690" i="1"/>
  <c r="M690" i="1"/>
  <c r="L690" i="1"/>
  <c r="K690" i="1"/>
  <c r="J690" i="1"/>
  <c r="Q690" i="1" s="1"/>
  <c r="P689" i="1"/>
  <c r="O689" i="1"/>
  <c r="N689" i="1"/>
  <c r="M689" i="1"/>
  <c r="L689" i="1"/>
  <c r="K689" i="1"/>
  <c r="J689" i="1"/>
  <c r="Q689" i="1" s="1"/>
  <c r="P688" i="1"/>
  <c r="O688" i="1"/>
  <c r="N688" i="1"/>
  <c r="M688" i="1"/>
  <c r="L688" i="1"/>
  <c r="K688" i="1"/>
  <c r="J688" i="1"/>
  <c r="Q688" i="1" s="1"/>
  <c r="P687" i="1"/>
  <c r="O687" i="1"/>
  <c r="N687" i="1"/>
  <c r="M687" i="1"/>
  <c r="L687" i="1"/>
  <c r="K687" i="1"/>
  <c r="J687" i="1"/>
  <c r="Q687" i="1" s="1"/>
  <c r="P686" i="1"/>
  <c r="O686" i="1"/>
  <c r="N686" i="1"/>
  <c r="M686" i="1"/>
  <c r="L686" i="1"/>
  <c r="K686" i="1"/>
  <c r="J686" i="1"/>
  <c r="Q686" i="1" s="1"/>
  <c r="P685" i="1"/>
  <c r="O685" i="1"/>
  <c r="N685" i="1"/>
  <c r="M685" i="1"/>
  <c r="L685" i="1"/>
  <c r="K685" i="1"/>
  <c r="J685" i="1"/>
  <c r="Q685" i="1" s="1"/>
  <c r="P684" i="1"/>
  <c r="O684" i="1"/>
  <c r="N684" i="1"/>
  <c r="M684" i="1"/>
  <c r="L684" i="1"/>
  <c r="K684" i="1"/>
  <c r="J684" i="1"/>
  <c r="Q684" i="1" s="1"/>
  <c r="P683" i="1"/>
  <c r="O683" i="1"/>
  <c r="N683" i="1"/>
  <c r="M683" i="1"/>
  <c r="L683" i="1"/>
  <c r="K683" i="1"/>
  <c r="J683" i="1"/>
  <c r="Q683" i="1" s="1"/>
  <c r="P682" i="1"/>
  <c r="O682" i="1"/>
  <c r="N682" i="1"/>
  <c r="M682" i="1"/>
  <c r="L682" i="1"/>
  <c r="K682" i="1"/>
  <c r="J682" i="1"/>
  <c r="Q682" i="1" s="1"/>
  <c r="P681" i="1"/>
  <c r="O681" i="1"/>
  <c r="N681" i="1"/>
  <c r="M681" i="1"/>
  <c r="L681" i="1"/>
  <c r="K681" i="1"/>
  <c r="J681" i="1"/>
  <c r="Q681" i="1" s="1"/>
  <c r="P680" i="1"/>
  <c r="O680" i="1"/>
  <c r="N680" i="1"/>
  <c r="M680" i="1"/>
  <c r="L680" i="1"/>
  <c r="K680" i="1"/>
  <c r="J680" i="1"/>
  <c r="Q680" i="1" s="1"/>
  <c r="P679" i="1"/>
  <c r="O679" i="1"/>
  <c r="N679" i="1"/>
  <c r="M679" i="1"/>
  <c r="L679" i="1"/>
  <c r="K679" i="1"/>
  <c r="J679" i="1"/>
  <c r="Q679" i="1" s="1"/>
  <c r="P678" i="1"/>
  <c r="O678" i="1"/>
  <c r="N678" i="1"/>
  <c r="M678" i="1"/>
  <c r="L678" i="1"/>
  <c r="K678" i="1"/>
  <c r="J678" i="1"/>
  <c r="Q678" i="1" s="1"/>
  <c r="P677" i="1"/>
  <c r="O677" i="1"/>
  <c r="N677" i="1"/>
  <c r="M677" i="1"/>
  <c r="L677" i="1"/>
  <c r="K677" i="1"/>
  <c r="J677" i="1"/>
  <c r="Q677" i="1" s="1"/>
  <c r="P676" i="1"/>
  <c r="O676" i="1"/>
  <c r="N676" i="1"/>
  <c r="M676" i="1"/>
  <c r="L676" i="1"/>
  <c r="K676" i="1"/>
  <c r="J676" i="1"/>
  <c r="Q676" i="1" s="1"/>
  <c r="P675" i="1"/>
  <c r="O675" i="1"/>
  <c r="N675" i="1"/>
  <c r="M675" i="1"/>
  <c r="L675" i="1"/>
  <c r="K675" i="1"/>
  <c r="J675" i="1"/>
  <c r="Q675" i="1" s="1"/>
  <c r="P674" i="1"/>
  <c r="O674" i="1"/>
  <c r="N674" i="1"/>
  <c r="M674" i="1"/>
  <c r="L674" i="1"/>
  <c r="K674" i="1"/>
  <c r="J674" i="1"/>
  <c r="Q674" i="1" s="1"/>
  <c r="P673" i="1"/>
  <c r="O673" i="1"/>
  <c r="N673" i="1"/>
  <c r="M673" i="1"/>
  <c r="L673" i="1"/>
  <c r="K673" i="1"/>
  <c r="J673" i="1"/>
  <c r="Q673" i="1" s="1"/>
  <c r="P672" i="1"/>
  <c r="O672" i="1"/>
  <c r="N672" i="1"/>
  <c r="M672" i="1"/>
  <c r="L672" i="1"/>
  <c r="K672" i="1"/>
  <c r="J672" i="1"/>
  <c r="Q672" i="1" s="1"/>
  <c r="P671" i="1"/>
  <c r="O671" i="1"/>
  <c r="N671" i="1"/>
  <c r="M671" i="1"/>
  <c r="L671" i="1"/>
  <c r="K671" i="1"/>
  <c r="J671" i="1"/>
  <c r="Q671" i="1" s="1"/>
  <c r="P670" i="1"/>
  <c r="O670" i="1"/>
  <c r="N670" i="1"/>
  <c r="M670" i="1"/>
  <c r="L670" i="1"/>
  <c r="K670" i="1"/>
  <c r="J670" i="1"/>
  <c r="Q670" i="1" s="1"/>
  <c r="P669" i="1"/>
  <c r="O669" i="1"/>
  <c r="N669" i="1"/>
  <c r="M669" i="1"/>
  <c r="L669" i="1"/>
  <c r="K669" i="1"/>
  <c r="J669" i="1"/>
  <c r="Q669" i="1" s="1"/>
  <c r="P668" i="1"/>
  <c r="O668" i="1"/>
  <c r="N668" i="1"/>
  <c r="M668" i="1"/>
  <c r="L668" i="1"/>
  <c r="K668" i="1"/>
  <c r="J668" i="1"/>
  <c r="Q668" i="1" s="1"/>
  <c r="P667" i="1"/>
  <c r="O667" i="1"/>
  <c r="N667" i="1"/>
  <c r="M667" i="1"/>
  <c r="L667" i="1"/>
  <c r="K667" i="1"/>
  <c r="J667" i="1"/>
  <c r="Q667" i="1" s="1"/>
  <c r="P666" i="1"/>
  <c r="O666" i="1"/>
  <c r="N666" i="1"/>
  <c r="M666" i="1"/>
  <c r="L666" i="1"/>
  <c r="K666" i="1"/>
  <c r="J666" i="1"/>
  <c r="Q666" i="1" s="1"/>
  <c r="P665" i="1"/>
  <c r="O665" i="1"/>
  <c r="N665" i="1"/>
  <c r="M665" i="1"/>
  <c r="L665" i="1"/>
  <c r="K665" i="1"/>
  <c r="J665" i="1"/>
  <c r="Q665" i="1" s="1"/>
  <c r="P664" i="1"/>
  <c r="O664" i="1"/>
  <c r="N664" i="1"/>
  <c r="M664" i="1"/>
  <c r="L664" i="1"/>
  <c r="K664" i="1"/>
  <c r="J664" i="1"/>
  <c r="Q664" i="1" s="1"/>
  <c r="P663" i="1"/>
  <c r="O663" i="1"/>
  <c r="N663" i="1"/>
  <c r="M663" i="1"/>
  <c r="L663" i="1"/>
  <c r="K663" i="1"/>
  <c r="J663" i="1"/>
  <c r="Q663" i="1" s="1"/>
  <c r="P662" i="1"/>
  <c r="O662" i="1"/>
  <c r="N662" i="1"/>
  <c r="M662" i="1"/>
  <c r="L662" i="1"/>
  <c r="K662" i="1"/>
  <c r="J662" i="1"/>
  <c r="Q662" i="1" s="1"/>
  <c r="P661" i="1"/>
  <c r="O661" i="1"/>
  <c r="N661" i="1"/>
  <c r="M661" i="1"/>
  <c r="L661" i="1"/>
  <c r="K661" i="1"/>
  <c r="J661" i="1"/>
  <c r="Q661" i="1" s="1"/>
  <c r="P660" i="1"/>
  <c r="O660" i="1"/>
  <c r="N660" i="1"/>
  <c r="M660" i="1"/>
  <c r="L660" i="1"/>
  <c r="K660" i="1"/>
  <c r="J660" i="1"/>
  <c r="Q660" i="1" s="1"/>
  <c r="P659" i="1"/>
  <c r="O659" i="1"/>
  <c r="N659" i="1"/>
  <c r="M659" i="1"/>
  <c r="L659" i="1"/>
  <c r="K659" i="1"/>
  <c r="J659" i="1"/>
  <c r="Q659" i="1" s="1"/>
  <c r="P658" i="1"/>
  <c r="O658" i="1"/>
  <c r="N658" i="1"/>
  <c r="M658" i="1"/>
  <c r="L658" i="1"/>
  <c r="K658" i="1"/>
  <c r="J658" i="1"/>
  <c r="Q658" i="1" s="1"/>
  <c r="P657" i="1"/>
  <c r="O657" i="1"/>
  <c r="N657" i="1"/>
  <c r="M657" i="1"/>
  <c r="L657" i="1"/>
  <c r="K657" i="1"/>
  <c r="J657" i="1"/>
  <c r="Q657" i="1" s="1"/>
  <c r="P656" i="1"/>
  <c r="O656" i="1"/>
  <c r="N656" i="1"/>
  <c r="M656" i="1"/>
  <c r="L656" i="1"/>
  <c r="K656" i="1"/>
  <c r="J656" i="1"/>
  <c r="Q656" i="1" s="1"/>
  <c r="P655" i="1"/>
  <c r="O655" i="1"/>
  <c r="N655" i="1"/>
  <c r="M655" i="1"/>
  <c r="L655" i="1"/>
  <c r="K655" i="1"/>
  <c r="J655" i="1"/>
  <c r="Q655" i="1" s="1"/>
  <c r="P654" i="1"/>
  <c r="O654" i="1"/>
  <c r="N654" i="1"/>
  <c r="M654" i="1"/>
  <c r="L654" i="1"/>
  <c r="K654" i="1"/>
  <c r="J654" i="1"/>
  <c r="Q654" i="1" s="1"/>
  <c r="P653" i="1"/>
  <c r="O653" i="1"/>
  <c r="N653" i="1"/>
  <c r="M653" i="1"/>
  <c r="L653" i="1"/>
  <c r="K653" i="1"/>
  <c r="J653" i="1"/>
  <c r="Q653" i="1" s="1"/>
  <c r="P652" i="1"/>
  <c r="O652" i="1"/>
  <c r="N652" i="1"/>
  <c r="M652" i="1"/>
  <c r="L652" i="1"/>
  <c r="K652" i="1"/>
  <c r="J652" i="1"/>
  <c r="Q652" i="1" s="1"/>
  <c r="P651" i="1"/>
  <c r="O651" i="1"/>
  <c r="N651" i="1"/>
  <c r="M651" i="1"/>
  <c r="L651" i="1"/>
  <c r="K651" i="1"/>
  <c r="J651" i="1"/>
  <c r="Q651" i="1" s="1"/>
  <c r="P650" i="1"/>
  <c r="O650" i="1"/>
  <c r="N650" i="1"/>
  <c r="M650" i="1"/>
  <c r="L650" i="1"/>
  <c r="K650" i="1"/>
  <c r="J650" i="1"/>
  <c r="Q650" i="1" s="1"/>
  <c r="P649" i="1"/>
  <c r="O649" i="1"/>
  <c r="N649" i="1"/>
  <c r="M649" i="1"/>
  <c r="L649" i="1"/>
  <c r="K649" i="1"/>
  <c r="J649" i="1"/>
  <c r="Q649" i="1" s="1"/>
  <c r="P648" i="1"/>
  <c r="O648" i="1"/>
  <c r="N648" i="1"/>
  <c r="M648" i="1"/>
  <c r="L648" i="1"/>
  <c r="K648" i="1"/>
  <c r="J648" i="1"/>
  <c r="Q648" i="1" s="1"/>
  <c r="P647" i="1"/>
  <c r="O647" i="1"/>
  <c r="N647" i="1"/>
  <c r="M647" i="1"/>
  <c r="L647" i="1"/>
  <c r="K647" i="1"/>
  <c r="J647" i="1"/>
  <c r="Q647" i="1" s="1"/>
  <c r="P646" i="1"/>
  <c r="N646" i="1"/>
  <c r="O646" i="1" s="1"/>
  <c r="M646" i="1"/>
  <c r="L646" i="1"/>
  <c r="K646" i="1"/>
  <c r="J646" i="1"/>
  <c r="Q646" i="1" s="1"/>
  <c r="P645" i="1"/>
  <c r="O645" i="1"/>
  <c r="N645" i="1"/>
  <c r="M645" i="1"/>
  <c r="L645" i="1"/>
  <c r="K645" i="1"/>
  <c r="J645" i="1"/>
  <c r="Q645" i="1" s="1"/>
  <c r="P644" i="1"/>
  <c r="N644" i="1"/>
  <c r="O644" i="1" s="1"/>
  <c r="M644" i="1"/>
  <c r="L644" i="1"/>
  <c r="K644" i="1"/>
  <c r="J644" i="1"/>
  <c r="Q644" i="1" s="1"/>
  <c r="P643" i="1"/>
  <c r="N643" i="1"/>
  <c r="O643" i="1" s="1"/>
  <c r="M643" i="1"/>
  <c r="L643" i="1"/>
  <c r="K643" i="1"/>
  <c r="J643" i="1"/>
  <c r="Q643" i="1" s="1"/>
  <c r="P642" i="1"/>
  <c r="N642" i="1"/>
  <c r="O642" i="1" s="1"/>
  <c r="M642" i="1"/>
  <c r="L642" i="1"/>
  <c r="K642" i="1"/>
  <c r="J642" i="1"/>
  <c r="Q642" i="1" s="1"/>
  <c r="P641" i="1"/>
  <c r="O641" i="1"/>
  <c r="N641" i="1"/>
  <c r="M641" i="1"/>
  <c r="L641" i="1"/>
  <c r="K641" i="1"/>
  <c r="J641" i="1"/>
  <c r="Q641" i="1" s="1"/>
  <c r="P640" i="1"/>
  <c r="N640" i="1"/>
  <c r="O640" i="1" s="1"/>
  <c r="M640" i="1"/>
  <c r="L640" i="1"/>
  <c r="K640" i="1"/>
  <c r="J640" i="1"/>
  <c r="Q640" i="1" s="1"/>
  <c r="P639" i="1"/>
  <c r="N639" i="1"/>
  <c r="O639" i="1" s="1"/>
  <c r="M639" i="1"/>
  <c r="L639" i="1"/>
  <c r="K639" i="1"/>
  <c r="J639" i="1"/>
  <c r="Q639" i="1" s="1"/>
  <c r="P638" i="1"/>
  <c r="N638" i="1"/>
  <c r="O638" i="1" s="1"/>
  <c r="M638" i="1"/>
  <c r="L638" i="1"/>
  <c r="K638" i="1"/>
  <c r="J638" i="1"/>
  <c r="Q638" i="1" s="1"/>
  <c r="P637" i="1"/>
  <c r="O637" i="1"/>
  <c r="N637" i="1"/>
  <c r="M637" i="1"/>
  <c r="L637" i="1"/>
  <c r="K637" i="1"/>
  <c r="J637" i="1"/>
  <c r="Q637" i="1" s="1"/>
  <c r="P636" i="1"/>
  <c r="N636" i="1"/>
  <c r="O636" i="1" s="1"/>
  <c r="M636" i="1"/>
  <c r="L636" i="1"/>
  <c r="K636" i="1"/>
  <c r="J636" i="1"/>
  <c r="Q636" i="1" s="1"/>
  <c r="P635" i="1"/>
  <c r="N635" i="1"/>
  <c r="O635" i="1" s="1"/>
  <c r="M635" i="1"/>
  <c r="L635" i="1"/>
  <c r="K635" i="1"/>
  <c r="J635" i="1"/>
  <c r="Q635" i="1" s="1"/>
  <c r="P634" i="1"/>
  <c r="N634" i="1"/>
  <c r="O634" i="1" s="1"/>
  <c r="M634" i="1"/>
  <c r="L634" i="1"/>
  <c r="K634" i="1"/>
  <c r="J634" i="1"/>
  <c r="Q634" i="1" s="1"/>
  <c r="P633" i="1"/>
  <c r="O633" i="1"/>
  <c r="N633" i="1"/>
  <c r="M633" i="1"/>
  <c r="L633" i="1"/>
  <c r="K633" i="1"/>
  <c r="J633" i="1"/>
  <c r="Q633" i="1" s="1"/>
  <c r="P632" i="1"/>
  <c r="N632" i="1"/>
  <c r="O632" i="1" s="1"/>
  <c r="M632" i="1"/>
  <c r="L632" i="1"/>
  <c r="K632" i="1"/>
  <c r="J632" i="1"/>
  <c r="Q632" i="1" s="1"/>
  <c r="P631" i="1"/>
  <c r="N631" i="1"/>
  <c r="O631" i="1" s="1"/>
  <c r="M631" i="1"/>
  <c r="L631" i="1"/>
  <c r="K631" i="1"/>
  <c r="J631" i="1"/>
  <c r="Q631" i="1" s="1"/>
  <c r="P630" i="1"/>
  <c r="N630" i="1"/>
  <c r="O630" i="1" s="1"/>
  <c r="M630" i="1"/>
  <c r="L630" i="1"/>
  <c r="K630" i="1"/>
  <c r="J630" i="1"/>
  <c r="Q630" i="1" s="1"/>
  <c r="P629" i="1"/>
  <c r="O629" i="1"/>
  <c r="N629" i="1"/>
  <c r="M629" i="1"/>
  <c r="L629" i="1"/>
  <c r="K629" i="1"/>
  <c r="J629" i="1"/>
  <c r="Q629" i="1" s="1"/>
  <c r="P628" i="1"/>
  <c r="N628" i="1"/>
  <c r="O628" i="1" s="1"/>
  <c r="M628" i="1"/>
  <c r="L628" i="1"/>
  <c r="K628" i="1"/>
  <c r="J628" i="1"/>
  <c r="Q628" i="1" s="1"/>
  <c r="P627" i="1"/>
  <c r="N627" i="1"/>
  <c r="O627" i="1" s="1"/>
  <c r="M627" i="1"/>
  <c r="L627" i="1"/>
  <c r="K627" i="1"/>
  <c r="J627" i="1"/>
  <c r="Q627" i="1" s="1"/>
  <c r="P626" i="1"/>
  <c r="N626" i="1"/>
  <c r="O626" i="1" s="1"/>
  <c r="M626" i="1"/>
  <c r="L626" i="1"/>
  <c r="K626" i="1"/>
  <c r="J626" i="1"/>
  <c r="Q626" i="1" s="1"/>
  <c r="P625" i="1"/>
  <c r="O625" i="1"/>
  <c r="N625" i="1"/>
  <c r="M625" i="1"/>
  <c r="L625" i="1"/>
  <c r="K625" i="1"/>
  <c r="J625" i="1"/>
  <c r="Q625" i="1" s="1"/>
  <c r="P624" i="1"/>
  <c r="N624" i="1"/>
  <c r="O624" i="1" s="1"/>
  <c r="M624" i="1"/>
  <c r="L624" i="1"/>
  <c r="K624" i="1"/>
  <c r="J624" i="1"/>
  <c r="Q624" i="1" s="1"/>
  <c r="P623" i="1"/>
  <c r="N623" i="1"/>
  <c r="O623" i="1" s="1"/>
  <c r="M623" i="1"/>
  <c r="L623" i="1"/>
  <c r="K623" i="1"/>
  <c r="J623" i="1"/>
  <c r="Q623" i="1" s="1"/>
  <c r="P622" i="1"/>
  <c r="N622" i="1"/>
  <c r="O622" i="1" s="1"/>
  <c r="M622" i="1"/>
  <c r="L622" i="1"/>
  <c r="K622" i="1"/>
  <c r="J622" i="1"/>
  <c r="Q622" i="1" s="1"/>
  <c r="P621" i="1"/>
  <c r="O621" i="1"/>
  <c r="N621" i="1"/>
  <c r="M621" i="1"/>
  <c r="L621" i="1"/>
  <c r="K621" i="1"/>
  <c r="J621" i="1"/>
  <c r="Q621" i="1" s="1"/>
  <c r="P620" i="1"/>
  <c r="N620" i="1"/>
  <c r="O620" i="1" s="1"/>
  <c r="M620" i="1"/>
  <c r="L620" i="1"/>
  <c r="K620" i="1"/>
  <c r="J620" i="1"/>
  <c r="Q620" i="1" s="1"/>
  <c r="P619" i="1"/>
  <c r="N619" i="1"/>
  <c r="O619" i="1" s="1"/>
  <c r="M619" i="1"/>
  <c r="L619" i="1"/>
  <c r="K619" i="1"/>
  <c r="J619" i="1"/>
  <c r="Q619" i="1" s="1"/>
  <c r="P618" i="1"/>
  <c r="N618" i="1"/>
  <c r="O618" i="1" s="1"/>
  <c r="M618" i="1"/>
  <c r="L618" i="1"/>
  <c r="K618" i="1"/>
  <c r="J618" i="1"/>
  <c r="Q618" i="1" s="1"/>
  <c r="P617" i="1"/>
  <c r="O617" i="1"/>
  <c r="N617" i="1"/>
  <c r="M617" i="1"/>
  <c r="L617" i="1"/>
  <c r="K617" i="1"/>
  <c r="J617" i="1"/>
  <c r="Q617" i="1" s="1"/>
  <c r="P616" i="1"/>
  <c r="N616" i="1"/>
  <c r="O616" i="1" s="1"/>
  <c r="M616" i="1"/>
  <c r="L616" i="1"/>
  <c r="K616" i="1"/>
  <c r="J616" i="1"/>
  <c r="Q616" i="1" s="1"/>
  <c r="P615" i="1"/>
  <c r="N615" i="1"/>
  <c r="O615" i="1" s="1"/>
  <c r="M615" i="1"/>
  <c r="L615" i="1"/>
  <c r="K615" i="1"/>
  <c r="J615" i="1"/>
  <c r="Q615" i="1" s="1"/>
  <c r="P614" i="1"/>
  <c r="N614" i="1"/>
  <c r="O614" i="1" s="1"/>
  <c r="M614" i="1"/>
  <c r="L614" i="1"/>
  <c r="K614" i="1"/>
  <c r="J614" i="1"/>
  <c r="Q614" i="1" s="1"/>
  <c r="P613" i="1"/>
  <c r="O613" i="1"/>
  <c r="N613" i="1"/>
  <c r="M613" i="1"/>
  <c r="L613" i="1"/>
  <c r="K613" i="1"/>
  <c r="J613" i="1"/>
  <c r="Q613" i="1" s="1"/>
  <c r="P612" i="1"/>
  <c r="N612" i="1"/>
  <c r="O612" i="1" s="1"/>
  <c r="M612" i="1"/>
  <c r="L612" i="1"/>
  <c r="K612" i="1"/>
  <c r="J612" i="1"/>
  <c r="Q612" i="1" s="1"/>
  <c r="P611" i="1"/>
  <c r="N611" i="1"/>
  <c r="O611" i="1" s="1"/>
  <c r="M611" i="1"/>
  <c r="L611" i="1"/>
  <c r="K611" i="1"/>
  <c r="J611" i="1"/>
  <c r="Q611" i="1" s="1"/>
  <c r="P610" i="1"/>
  <c r="N610" i="1"/>
  <c r="O610" i="1" s="1"/>
  <c r="M610" i="1"/>
  <c r="L610" i="1"/>
  <c r="K610" i="1"/>
  <c r="J610" i="1"/>
  <c r="Q610" i="1" s="1"/>
  <c r="P609" i="1"/>
  <c r="O609" i="1"/>
  <c r="N609" i="1"/>
  <c r="M609" i="1"/>
  <c r="L609" i="1"/>
  <c r="K609" i="1"/>
  <c r="J609" i="1"/>
  <c r="Q609" i="1" s="1"/>
  <c r="P608" i="1"/>
  <c r="N608" i="1"/>
  <c r="O608" i="1" s="1"/>
  <c r="M608" i="1"/>
  <c r="L608" i="1"/>
  <c r="K608" i="1"/>
  <c r="J608" i="1"/>
  <c r="Q608" i="1" s="1"/>
  <c r="P607" i="1"/>
  <c r="N607" i="1"/>
  <c r="O607" i="1" s="1"/>
  <c r="M607" i="1"/>
  <c r="L607" i="1"/>
  <c r="K607" i="1"/>
  <c r="J607" i="1"/>
  <c r="Q607" i="1" s="1"/>
  <c r="P606" i="1"/>
  <c r="N606" i="1"/>
  <c r="O606" i="1" s="1"/>
  <c r="M606" i="1"/>
  <c r="L606" i="1"/>
  <c r="K606" i="1"/>
  <c r="J606" i="1"/>
  <c r="Q606" i="1" s="1"/>
  <c r="P605" i="1"/>
  <c r="O605" i="1"/>
  <c r="N605" i="1"/>
  <c r="M605" i="1"/>
  <c r="L605" i="1"/>
  <c r="K605" i="1"/>
  <c r="J605" i="1"/>
  <c r="Q605" i="1" s="1"/>
  <c r="P604" i="1"/>
  <c r="N604" i="1"/>
  <c r="O604" i="1" s="1"/>
  <c r="M604" i="1"/>
  <c r="L604" i="1"/>
  <c r="K604" i="1"/>
  <c r="J604" i="1"/>
  <c r="Q604" i="1" s="1"/>
  <c r="P603" i="1"/>
  <c r="N603" i="1"/>
  <c r="O603" i="1" s="1"/>
  <c r="M603" i="1"/>
  <c r="L603" i="1"/>
  <c r="K603" i="1"/>
  <c r="J603" i="1"/>
  <c r="Q603" i="1" s="1"/>
  <c r="P602" i="1"/>
  <c r="N602" i="1"/>
  <c r="O602" i="1" s="1"/>
  <c r="M602" i="1"/>
  <c r="L602" i="1"/>
  <c r="K602" i="1"/>
  <c r="J602" i="1"/>
  <c r="Q602" i="1" s="1"/>
  <c r="P601" i="1"/>
  <c r="O601" i="1"/>
  <c r="N601" i="1"/>
  <c r="M601" i="1"/>
  <c r="L601" i="1"/>
  <c r="K601" i="1"/>
  <c r="J601" i="1"/>
  <c r="Q601" i="1" s="1"/>
  <c r="P600" i="1"/>
  <c r="N600" i="1"/>
  <c r="O600" i="1" s="1"/>
  <c r="M600" i="1"/>
  <c r="L600" i="1"/>
  <c r="K600" i="1"/>
  <c r="J600" i="1"/>
  <c r="Q600" i="1" s="1"/>
  <c r="P599" i="1"/>
  <c r="N599" i="1"/>
  <c r="O599" i="1" s="1"/>
  <c r="M599" i="1"/>
  <c r="L599" i="1"/>
  <c r="K599" i="1"/>
  <c r="J599" i="1"/>
  <c r="Q599" i="1" s="1"/>
  <c r="P598" i="1"/>
  <c r="N598" i="1"/>
  <c r="O598" i="1" s="1"/>
  <c r="M598" i="1"/>
  <c r="L598" i="1"/>
  <c r="K598" i="1"/>
  <c r="J598" i="1"/>
  <c r="Q598" i="1" s="1"/>
  <c r="P597" i="1"/>
  <c r="O597" i="1"/>
  <c r="N597" i="1"/>
  <c r="M597" i="1"/>
  <c r="L597" i="1"/>
  <c r="K597" i="1"/>
  <c r="J597" i="1"/>
  <c r="Q597" i="1" s="1"/>
  <c r="P596" i="1"/>
  <c r="N596" i="1"/>
  <c r="O596" i="1" s="1"/>
  <c r="M596" i="1"/>
  <c r="L596" i="1"/>
  <c r="K596" i="1"/>
  <c r="J596" i="1"/>
  <c r="Q596" i="1" s="1"/>
  <c r="P595" i="1"/>
  <c r="N595" i="1"/>
  <c r="O595" i="1" s="1"/>
  <c r="M595" i="1"/>
  <c r="L595" i="1"/>
  <c r="K595" i="1"/>
  <c r="J595" i="1"/>
  <c r="Q595" i="1" s="1"/>
  <c r="P594" i="1"/>
  <c r="N594" i="1"/>
  <c r="O594" i="1" s="1"/>
  <c r="M594" i="1"/>
  <c r="L594" i="1"/>
  <c r="K594" i="1"/>
  <c r="J594" i="1"/>
  <c r="Q594" i="1" s="1"/>
  <c r="P593" i="1"/>
  <c r="O593" i="1"/>
  <c r="N593" i="1"/>
  <c r="M593" i="1"/>
  <c r="L593" i="1"/>
  <c r="K593" i="1"/>
  <c r="J593" i="1"/>
  <c r="Q593" i="1" s="1"/>
  <c r="P592" i="1"/>
  <c r="N592" i="1"/>
  <c r="O592" i="1" s="1"/>
  <c r="M592" i="1"/>
  <c r="L592" i="1"/>
  <c r="K592" i="1"/>
  <c r="J592" i="1"/>
  <c r="Q592" i="1" s="1"/>
  <c r="P591" i="1"/>
  <c r="N591" i="1"/>
  <c r="O591" i="1" s="1"/>
  <c r="M591" i="1"/>
  <c r="L591" i="1"/>
  <c r="K591" i="1"/>
  <c r="J591" i="1"/>
  <c r="Q591" i="1" s="1"/>
  <c r="P590" i="1"/>
  <c r="N590" i="1"/>
  <c r="O590" i="1" s="1"/>
  <c r="M590" i="1"/>
  <c r="L590" i="1"/>
  <c r="K590" i="1"/>
  <c r="J590" i="1"/>
  <c r="Q590" i="1" s="1"/>
  <c r="P589" i="1"/>
  <c r="O589" i="1"/>
  <c r="N589" i="1"/>
  <c r="M589" i="1"/>
  <c r="L589" i="1"/>
  <c r="K589" i="1"/>
  <c r="J589" i="1"/>
  <c r="Q589" i="1" s="1"/>
  <c r="P588" i="1"/>
  <c r="N588" i="1"/>
  <c r="O588" i="1" s="1"/>
  <c r="M588" i="1"/>
  <c r="L588" i="1"/>
  <c r="K588" i="1"/>
  <c r="J588" i="1"/>
  <c r="Q588" i="1" s="1"/>
  <c r="P587" i="1"/>
  <c r="N587" i="1"/>
  <c r="O587" i="1" s="1"/>
  <c r="M587" i="1"/>
  <c r="L587" i="1"/>
  <c r="K587" i="1"/>
  <c r="J587" i="1"/>
  <c r="Q587" i="1" s="1"/>
  <c r="P586" i="1"/>
  <c r="N586" i="1"/>
  <c r="O586" i="1" s="1"/>
  <c r="M586" i="1"/>
  <c r="L586" i="1"/>
  <c r="K586" i="1"/>
  <c r="J586" i="1"/>
  <c r="Q586" i="1" s="1"/>
  <c r="P585" i="1"/>
  <c r="O585" i="1"/>
  <c r="N585" i="1"/>
  <c r="M585" i="1"/>
  <c r="L585" i="1"/>
  <c r="K585" i="1"/>
  <c r="J585" i="1"/>
  <c r="Q585" i="1" s="1"/>
  <c r="P584" i="1"/>
  <c r="N584" i="1"/>
  <c r="O584" i="1" s="1"/>
  <c r="M584" i="1"/>
  <c r="L584" i="1"/>
  <c r="K584" i="1"/>
  <c r="J584" i="1"/>
  <c r="Q584" i="1" s="1"/>
  <c r="P583" i="1"/>
  <c r="N583" i="1"/>
  <c r="O583" i="1" s="1"/>
  <c r="M583" i="1"/>
  <c r="L583" i="1"/>
  <c r="K583" i="1"/>
  <c r="J583" i="1"/>
  <c r="Q583" i="1" s="1"/>
  <c r="P582" i="1"/>
  <c r="N582" i="1"/>
  <c r="O582" i="1" s="1"/>
  <c r="M582" i="1"/>
  <c r="L582" i="1"/>
  <c r="K582" i="1"/>
  <c r="J582" i="1"/>
  <c r="Q582" i="1" s="1"/>
  <c r="P581" i="1"/>
  <c r="O581" i="1"/>
  <c r="N581" i="1"/>
  <c r="M581" i="1"/>
  <c r="L581" i="1"/>
  <c r="K581" i="1"/>
  <c r="J581" i="1"/>
  <c r="Q581" i="1" s="1"/>
  <c r="P580" i="1"/>
  <c r="N580" i="1"/>
  <c r="O580" i="1" s="1"/>
  <c r="M580" i="1"/>
  <c r="L580" i="1"/>
  <c r="K580" i="1"/>
  <c r="J580" i="1"/>
  <c r="Q580" i="1" s="1"/>
  <c r="P579" i="1"/>
  <c r="N579" i="1"/>
  <c r="O579" i="1" s="1"/>
  <c r="M579" i="1"/>
  <c r="L579" i="1"/>
  <c r="K579" i="1"/>
  <c r="J579" i="1"/>
  <c r="Q579" i="1" s="1"/>
  <c r="P578" i="1"/>
  <c r="N578" i="1"/>
  <c r="O578" i="1" s="1"/>
  <c r="M578" i="1"/>
  <c r="L578" i="1"/>
  <c r="K578" i="1"/>
  <c r="J578" i="1"/>
  <c r="Q578" i="1" s="1"/>
  <c r="P577" i="1"/>
  <c r="O577" i="1"/>
  <c r="N577" i="1"/>
  <c r="M577" i="1"/>
  <c r="L577" i="1"/>
  <c r="K577" i="1"/>
  <c r="J577" i="1"/>
  <c r="Q577" i="1" s="1"/>
  <c r="P576" i="1"/>
  <c r="N576" i="1"/>
  <c r="O576" i="1" s="1"/>
  <c r="M576" i="1"/>
  <c r="L576" i="1"/>
  <c r="K576" i="1"/>
  <c r="J576" i="1"/>
  <c r="Q576" i="1" s="1"/>
  <c r="P575" i="1"/>
  <c r="N575" i="1"/>
  <c r="O575" i="1" s="1"/>
  <c r="M575" i="1"/>
  <c r="L575" i="1"/>
  <c r="K575" i="1"/>
  <c r="J575" i="1"/>
  <c r="Q575" i="1" s="1"/>
  <c r="P574" i="1"/>
  <c r="N574" i="1"/>
  <c r="O574" i="1" s="1"/>
  <c r="M574" i="1"/>
  <c r="L574" i="1"/>
  <c r="K574" i="1"/>
  <c r="J574" i="1"/>
  <c r="Q574" i="1" s="1"/>
  <c r="P573" i="1"/>
  <c r="O573" i="1"/>
  <c r="N573" i="1"/>
  <c r="M573" i="1"/>
  <c r="L573" i="1"/>
  <c r="K573" i="1"/>
  <c r="J573" i="1"/>
  <c r="Q573" i="1" s="1"/>
  <c r="P572" i="1"/>
  <c r="N572" i="1"/>
  <c r="O572" i="1" s="1"/>
  <c r="M572" i="1"/>
  <c r="L572" i="1"/>
  <c r="K572" i="1"/>
  <c r="J572" i="1"/>
  <c r="Q572" i="1" s="1"/>
  <c r="P571" i="1"/>
  <c r="N571" i="1"/>
  <c r="O571" i="1" s="1"/>
  <c r="M571" i="1"/>
  <c r="L571" i="1"/>
  <c r="K571" i="1"/>
  <c r="J571" i="1"/>
  <c r="Q571" i="1" s="1"/>
  <c r="P570" i="1"/>
  <c r="N570" i="1"/>
  <c r="O570" i="1" s="1"/>
  <c r="M570" i="1"/>
  <c r="L570" i="1"/>
  <c r="K570" i="1"/>
  <c r="J570" i="1"/>
  <c r="Q570" i="1" s="1"/>
  <c r="P569" i="1"/>
  <c r="O569" i="1"/>
  <c r="N569" i="1"/>
  <c r="M569" i="1"/>
  <c r="L569" i="1"/>
  <c r="K569" i="1"/>
  <c r="J569" i="1"/>
  <c r="Q569" i="1" s="1"/>
  <c r="P568" i="1"/>
  <c r="N568" i="1"/>
  <c r="O568" i="1" s="1"/>
  <c r="M568" i="1"/>
  <c r="L568" i="1"/>
  <c r="K568" i="1"/>
  <c r="J568" i="1"/>
  <c r="Q568" i="1" s="1"/>
  <c r="P567" i="1"/>
  <c r="N567" i="1"/>
  <c r="O567" i="1" s="1"/>
  <c r="M567" i="1"/>
  <c r="L567" i="1"/>
  <c r="K567" i="1"/>
  <c r="J567" i="1"/>
  <c r="Q567" i="1" s="1"/>
  <c r="P566" i="1"/>
  <c r="N566" i="1"/>
  <c r="O566" i="1" s="1"/>
  <c r="M566" i="1"/>
  <c r="L566" i="1"/>
  <c r="K566" i="1"/>
  <c r="J566" i="1"/>
  <c r="Q566" i="1" s="1"/>
  <c r="P565" i="1"/>
  <c r="O565" i="1"/>
  <c r="N565" i="1"/>
  <c r="M565" i="1"/>
  <c r="L565" i="1"/>
  <c r="K565" i="1"/>
  <c r="J565" i="1"/>
  <c r="Q565" i="1" s="1"/>
  <c r="P564" i="1"/>
  <c r="N564" i="1"/>
  <c r="O564" i="1" s="1"/>
  <c r="M564" i="1"/>
  <c r="L564" i="1"/>
  <c r="K564" i="1"/>
  <c r="J564" i="1"/>
  <c r="Q564" i="1" s="1"/>
  <c r="P563" i="1"/>
  <c r="N563" i="1"/>
  <c r="O563" i="1" s="1"/>
  <c r="M563" i="1"/>
  <c r="L563" i="1"/>
  <c r="K563" i="1"/>
  <c r="J563" i="1"/>
  <c r="Q563" i="1" s="1"/>
  <c r="P562" i="1"/>
  <c r="N562" i="1"/>
  <c r="O562" i="1" s="1"/>
  <c r="M562" i="1"/>
  <c r="L562" i="1"/>
  <c r="K562" i="1"/>
  <c r="J562" i="1"/>
  <c r="Q562" i="1" s="1"/>
  <c r="P561" i="1"/>
  <c r="O561" i="1"/>
  <c r="N561" i="1"/>
  <c r="M561" i="1"/>
  <c r="L561" i="1"/>
  <c r="K561" i="1"/>
  <c r="J561" i="1"/>
  <c r="Q561" i="1" s="1"/>
  <c r="P560" i="1"/>
  <c r="N560" i="1"/>
  <c r="O560" i="1" s="1"/>
  <c r="M560" i="1"/>
  <c r="L560" i="1"/>
  <c r="K560" i="1"/>
  <c r="J560" i="1"/>
  <c r="Q560" i="1" s="1"/>
  <c r="P559" i="1"/>
  <c r="N559" i="1"/>
  <c r="O559" i="1" s="1"/>
  <c r="M559" i="1"/>
  <c r="L559" i="1"/>
  <c r="K559" i="1"/>
  <c r="J559" i="1"/>
  <c r="Q559" i="1" s="1"/>
  <c r="P558" i="1"/>
  <c r="N558" i="1"/>
  <c r="O558" i="1" s="1"/>
  <c r="M558" i="1"/>
  <c r="L558" i="1"/>
  <c r="K558" i="1"/>
  <c r="J558" i="1"/>
  <c r="Q558" i="1" s="1"/>
  <c r="P557" i="1"/>
  <c r="O557" i="1"/>
  <c r="N557" i="1"/>
  <c r="M557" i="1"/>
  <c r="L557" i="1"/>
  <c r="K557" i="1"/>
  <c r="J557" i="1"/>
  <c r="Q557" i="1" s="1"/>
  <c r="P556" i="1"/>
  <c r="N556" i="1"/>
  <c r="O556" i="1" s="1"/>
  <c r="M556" i="1"/>
  <c r="L556" i="1"/>
  <c r="K556" i="1"/>
  <c r="J556" i="1"/>
  <c r="Q556" i="1" s="1"/>
  <c r="P555" i="1"/>
  <c r="N555" i="1"/>
  <c r="O555" i="1" s="1"/>
  <c r="M555" i="1"/>
  <c r="L555" i="1"/>
  <c r="K555" i="1"/>
  <c r="J555" i="1"/>
  <c r="Q555" i="1" s="1"/>
  <c r="Q554" i="1"/>
  <c r="P554" i="1"/>
  <c r="N554" i="1"/>
  <c r="O554" i="1" s="1"/>
  <c r="M554" i="1"/>
  <c r="L554" i="1"/>
  <c r="K554" i="1"/>
  <c r="J554" i="1"/>
  <c r="Q553" i="1"/>
  <c r="P553" i="1"/>
  <c r="N553" i="1"/>
  <c r="O553" i="1" s="1"/>
  <c r="M553" i="1"/>
  <c r="L553" i="1"/>
  <c r="K553" i="1"/>
  <c r="J553" i="1"/>
  <c r="Q552" i="1"/>
  <c r="P552" i="1"/>
  <c r="N552" i="1"/>
  <c r="O552" i="1" s="1"/>
  <c r="M552" i="1"/>
  <c r="L552" i="1"/>
  <c r="K552" i="1"/>
  <c r="J552" i="1"/>
  <c r="Q551" i="1"/>
  <c r="P551" i="1"/>
  <c r="N551" i="1"/>
  <c r="O551" i="1" s="1"/>
  <c r="M551" i="1"/>
  <c r="L551" i="1"/>
  <c r="K551" i="1"/>
  <c r="J551" i="1"/>
  <c r="Q550" i="1"/>
  <c r="P550" i="1"/>
  <c r="N550" i="1"/>
  <c r="O550" i="1" s="1"/>
  <c r="M550" i="1"/>
  <c r="L550" i="1"/>
  <c r="K550" i="1"/>
  <c r="J550" i="1"/>
  <c r="Q549" i="1"/>
  <c r="P549" i="1"/>
  <c r="N549" i="1"/>
  <c r="O549" i="1" s="1"/>
  <c r="M549" i="1"/>
  <c r="L549" i="1"/>
  <c r="K549" i="1"/>
  <c r="J549" i="1"/>
  <c r="Q548" i="1"/>
  <c r="P548" i="1"/>
  <c r="N548" i="1"/>
  <c r="O548" i="1" s="1"/>
  <c r="M548" i="1"/>
  <c r="L548" i="1"/>
  <c r="K548" i="1"/>
  <c r="J548" i="1"/>
  <c r="Q547" i="1"/>
  <c r="P547" i="1"/>
  <c r="N547" i="1"/>
  <c r="O547" i="1" s="1"/>
  <c r="M547" i="1"/>
  <c r="L547" i="1"/>
  <c r="K547" i="1"/>
  <c r="J547" i="1"/>
  <c r="Q546" i="1"/>
  <c r="P546" i="1"/>
  <c r="N546" i="1"/>
  <c r="O546" i="1" s="1"/>
  <c r="M546" i="1"/>
  <c r="L546" i="1"/>
  <c r="K546" i="1"/>
  <c r="J546" i="1"/>
  <c r="Q545" i="1"/>
  <c r="P545" i="1"/>
  <c r="N545" i="1"/>
  <c r="O545" i="1" s="1"/>
  <c r="M545" i="1"/>
  <c r="L545" i="1"/>
  <c r="K545" i="1"/>
  <c r="J545" i="1"/>
  <c r="Q544" i="1"/>
  <c r="P544" i="1"/>
  <c r="N544" i="1"/>
  <c r="O544" i="1" s="1"/>
  <c r="M544" i="1"/>
  <c r="L544" i="1"/>
  <c r="K544" i="1"/>
  <c r="J544" i="1"/>
  <c r="Q543" i="1"/>
  <c r="P543" i="1"/>
  <c r="N543" i="1"/>
  <c r="O543" i="1" s="1"/>
  <c r="M543" i="1"/>
  <c r="L543" i="1"/>
  <c r="K543" i="1"/>
  <c r="J543" i="1"/>
  <c r="Q542" i="1"/>
  <c r="P542" i="1"/>
  <c r="N542" i="1"/>
  <c r="O542" i="1" s="1"/>
  <c r="M542" i="1"/>
  <c r="L542" i="1"/>
  <c r="K542" i="1"/>
  <c r="J542" i="1"/>
  <c r="Q541" i="1"/>
  <c r="P541" i="1"/>
  <c r="N541" i="1"/>
  <c r="O541" i="1" s="1"/>
  <c r="M541" i="1"/>
  <c r="L541" i="1"/>
  <c r="K541" i="1"/>
  <c r="J541" i="1"/>
  <c r="Q540" i="1"/>
  <c r="P540" i="1"/>
  <c r="N540" i="1"/>
  <c r="O540" i="1" s="1"/>
  <c r="M540" i="1"/>
  <c r="L540" i="1"/>
  <c r="K540" i="1"/>
  <c r="J540" i="1"/>
  <c r="Q539" i="1"/>
  <c r="P539" i="1"/>
  <c r="N539" i="1"/>
  <c r="O539" i="1" s="1"/>
  <c r="M539" i="1"/>
  <c r="L539" i="1"/>
  <c r="K539" i="1"/>
  <c r="J539" i="1"/>
  <c r="Q538" i="1"/>
  <c r="P538" i="1"/>
  <c r="N538" i="1"/>
  <c r="O538" i="1" s="1"/>
  <c r="M538" i="1"/>
  <c r="L538" i="1"/>
  <c r="K538" i="1"/>
  <c r="J538" i="1"/>
  <c r="Q537" i="1"/>
  <c r="P537" i="1"/>
  <c r="N537" i="1"/>
  <c r="O537" i="1" s="1"/>
  <c r="M537" i="1"/>
  <c r="L537" i="1"/>
  <c r="K537" i="1"/>
  <c r="J537" i="1"/>
  <c r="Q536" i="1"/>
  <c r="P536" i="1"/>
  <c r="N536" i="1"/>
  <c r="O536" i="1" s="1"/>
  <c r="M536" i="1"/>
  <c r="L536" i="1"/>
  <c r="K536" i="1"/>
  <c r="J536" i="1"/>
  <c r="Q535" i="1"/>
  <c r="P535" i="1"/>
  <c r="N535" i="1"/>
  <c r="O535" i="1" s="1"/>
  <c r="M535" i="1"/>
  <c r="L535" i="1"/>
  <c r="K535" i="1"/>
  <c r="J535" i="1"/>
  <c r="Q534" i="1"/>
  <c r="P534" i="1"/>
  <c r="N534" i="1"/>
  <c r="O534" i="1" s="1"/>
  <c r="M534" i="1"/>
  <c r="L534" i="1"/>
  <c r="K534" i="1"/>
  <c r="J534" i="1"/>
  <c r="Q533" i="1"/>
  <c r="P533" i="1"/>
  <c r="N533" i="1"/>
  <c r="O533" i="1" s="1"/>
  <c r="M533" i="1"/>
  <c r="L533" i="1"/>
  <c r="K533" i="1"/>
  <c r="J533" i="1"/>
  <c r="Q532" i="1"/>
  <c r="P532" i="1"/>
  <c r="N532" i="1"/>
  <c r="O532" i="1" s="1"/>
  <c r="M532" i="1"/>
  <c r="L532" i="1"/>
  <c r="K532" i="1"/>
  <c r="J532" i="1"/>
  <c r="Q531" i="1"/>
  <c r="P531" i="1"/>
  <c r="N531" i="1"/>
  <c r="O531" i="1" s="1"/>
  <c r="M531" i="1"/>
  <c r="L531" i="1"/>
  <c r="K531" i="1"/>
  <c r="J531" i="1"/>
  <c r="Q530" i="1"/>
  <c r="P530" i="1"/>
  <c r="N530" i="1"/>
  <c r="O530" i="1" s="1"/>
  <c r="M530" i="1"/>
  <c r="L530" i="1"/>
  <c r="K530" i="1"/>
  <c r="J530" i="1"/>
  <c r="Q529" i="1"/>
  <c r="P529" i="1"/>
  <c r="N529" i="1"/>
  <c r="O529" i="1" s="1"/>
  <c r="M529" i="1"/>
  <c r="L529" i="1"/>
  <c r="K529" i="1"/>
  <c r="J529" i="1"/>
  <c r="Q528" i="1"/>
  <c r="P528" i="1"/>
  <c r="N528" i="1"/>
  <c r="O528" i="1" s="1"/>
  <c r="M528" i="1"/>
  <c r="L528" i="1"/>
  <c r="K528" i="1"/>
  <c r="J528" i="1"/>
  <c r="Q527" i="1"/>
  <c r="P527" i="1"/>
  <c r="N527" i="1"/>
  <c r="O527" i="1" s="1"/>
  <c r="M527" i="1"/>
  <c r="L527" i="1"/>
  <c r="K527" i="1"/>
  <c r="J527" i="1"/>
  <c r="Q526" i="1"/>
  <c r="P526" i="1"/>
  <c r="N526" i="1"/>
  <c r="O526" i="1" s="1"/>
  <c r="M526" i="1"/>
  <c r="L526" i="1"/>
  <c r="K526" i="1"/>
  <c r="J526" i="1"/>
  <c r="Q525" i="1"/>
  <c r="P525" i="1"/>
  <c r="N525" i="1"/>
  <c r="O525" i="1" s="1"/>
  <c r="M525" i="1"/>
  <c r="L525" i="1"/>
  <c r="K525" i="1"/>
  <c r="J525" i="1"/>
  <c r="Q524" i="1"/>
  <c r="P524" i="1"/>
  <c r="N524" i="1"/>
  <c r="O524" i="1" s="1"/>
  <c r="M524" i="1"/>
  <c r="L524" i="1"/>
  <c r="K524" i="1"/>
  <c r="J524" i="1"/>
  <c r="Q523" i="1"/>
  <c r="P523" i="1"/>
  <c r="N523" i="1"/>
  <c r="O523" i="1" s="1"/>
  <c r="M523" i="1"/>
  <c r="L523" i="1"/>
  <c r="K523" i="1"/>
  <c r="J523" i="1"/>
  <c r="Q522" i="1"/>
  <c r="P522" i="1"/>
  <c r="N522" i="1"/>
  <c r="O522" i="1" s="1"/>
  <c r="M522" i="1"/>
  <c r="L522" i="1"/>
  <c r="K522" i="1"/>
  <c r="J522" i="1"/>
  <c r="Q521" i="1"/>
  <c r="P521" i="1"/>
  <c r="N521" i="1"/>
  <c r="O521" i="1" s="1"/>
  <c r="M521" i="1"/>
  <c r="L521" i="1"/>
  <c r="K521" i="1"/>
  <c r="J521" i="1"/>
  <c r="Q520" i="1"/>
  <c r="P520" i="1"/>
  <c r="N520" i="1"/>
  <c r="O520" i="1" s="1"/>
  <c r="M520" i="1"/>
  <c r="L520" i="1"/>
  <c r="K520" i="1"/>
  <c r="J520" i="1"/>
  <c r="Q519" i="1"/>
  <c r="P519" i="1"/>
  <c r="N519" i="1"/>
  <c r="O519" i="1" s="1"/>
  <c r="M519" i="1"/>
  <c r="L519" i="1"/>
  <c r="K519" i="1"/>
  <c r="J519" i="1"/>
  <c r="Q518" i="1"/>
  <c r="P518" i="1"/>
  <c r="N518" i="1"/>
  <c r="O518" i="1" s="1"/>
  <c r="M518" i="1"/>
  <c r="L518" i="1"/>
  <c r="K518" i="1"/>
  <c r="J518" i="1"/>
  <c r="Q517" i="1"/>
  <c r="P517" i="1"/>
  <c r="N517" i="1"/>
  <c r="O517" i="1" s="1"/>
  <c r="M517" i="1"/>
  <c r="L517" i="1"/>
  <c r="K517" i="1"/>
  <c r="J517" i="1"/>
  <c r="Q516" i="1"/>
  <c r="P516" i="1"/>
  <c r="N516" i="1"/>
  <c r="O516" i="1" s="1"/>
  <c r="M516" i="1"/>
  <c r="L516" i="1"/>
  <c r="K516" i="1"/>
  <c r="J516" i="1"/>
  <c r="Q515" i="1"/>
  <c r="P515" i="1"/>
  <c r="N515" i="1"/>
  <c r="O515" i="1" s="1"/>
  <c r="M515" i="1"/>
  <c r="L515" i="1"/>
  <c r="K515" i="1"/>
  <c r="J515" i="1"/>
  <c r="Q514" i="1"/>
  <c r="P514" i="1"/>
  <c r="N514" i="1"/>
  <c r="O514" i="1" s="1"/>
  <c r="M514" i="1"/>
  <c r="L514" i="1"/>
  <c r="K514" i="1"/>
  <c r="J514" i="1"/>
  <c r="Q513" i="1"/>
  <c r="P513" i="1"/>
  <c r="N513" i="1"/>
  <c r="O513" i="1" s="1"/>
  <c r="M513" i="1"/>
  <c r="L513" i="1"/>
  <c r="K513" i="1"/>
  <c r="J513" i="1"/>
  <c r="Q512" i="1"/>
  <c r="P512" i="1"/>
  <c r="N512" i="1"/>
  <c r="O512" i="1" s="1"/>
  <c r="M512" i="1"/>
  <c r="L512" i="1"/>
  <c r="K512" i="1"/>
  <c r="J512" i="1"/>
  <c r="Q511" i="1"/>
  <c r="P511" i="1"/>
  <c r="N511" i="1"/>
  <c r="O511" i="1" s="1"/>
  <c r="M511" i="1"/>
  <c r="L511" i="1"/>
  <c r="K511" i="1"/>
  <c r="J511" i="1"/>
  <c r="P510" i="1"/>
  <c r="N510" i="1"/>
  <c r="O510" i="1" s="1"/>
  <c r="M510" i="1"/>
  <c r="L510" i="1"/>
  <c r="K510" i="1"/>
  <c r="J510" i="1"/>
  <c r="Q510" i="1" s="1"/>
  <c r="P509" i="1"/>
  <c r="N509" i="1"/>
  <c r="O509" i="1" s="1"/>
  <c r="M509" i="1"/>
  <c r="L509" i="1"/>
  <c r="K509" i="1"/>
  <c r="J509" i="1"/>
  <c r="Q509" i="1" s="1"/>
  <c r="Q508" i="1"/>
  <c r="P508" i="1"/>
  <c r="N508" i="1"/>
  <c r="O508" i="1" s="1"/>
  <c r="M508" i="1"/>
  <c r="L508" i="1"/>
  <c r="K508" i="1"/>
  <c r="J508" i="1"/>
  <c r="Q507" i="1"/>
  <c r="P507" i="1"/>
  <c r="N507" i="1"/>
  <c r="O507" i="1" s="1"/>
  <c r="M507" i="1"/>
  <c r="L507" i="1"/>
  <c r="K507" i="1"/>
  <c r="J507" i="1"/>
  <c r="P506" i="1"/>
  <c r="N506" i="1"/>
  <c r="O506" i="1" s="1"/>
  <c r="M506" i="1"/>
  <c r="L506" i="1"/>
  <c r="K506" i="1"/>
  <c r="J506" i="1"/>
  <c r="Q506" i="1" s="1"/>
  <c r="P505" i="1"/>
  <c r="N505" i="1"/>
  <c r="O505" i="1" s="1"/>
  <c r="M505" i="1"/>
  <c r="L505" i="1"/>
  <c r="K505" i="1"/>
  <c r="J505" i="1"/>
  <c r="Q505" i="1" s="1"/>
  <c r="Q504" i="1"/>
  <c r="P504" i="1"/>
  <c r="N504" i="1"/>
  <c r="O504" i="1" s="1"/>
  <c r="M504" i="1"/>
  <c r="L504" i="1"/>
  <c r="K504" i="1"/>
  <c r="J504" i="1"/>
  <c r="Q503" i="1"/>
  <c r="P503" i="1"/>
  <c r="N503" i="1"/>
  <c r="O503" i="1" s="1"/>
  <c r="M503" i="1"/>
  <c r="L503" i="1"/>
  <c r="K503" i="1"/>
  <c r="J503" i="1"/>
  <c r="P502" i="1"/>
  <c r="N502" i="1"/>
  <c r="O502" i="1" s="1"/>
  <c r="M502" i="1"/>
  <c r="L502" i="1"/>
  <c r="K502" i="1"/>
  <c r="J502" i="1"/>
  <c r="Q502" i="1" s="1"/>
  <c r="P501" i="1"/>
  <c r="N501" i="1"/>
  <c r="O501" i="1" s="1"/>
  <c r="M501" i="1"/>
  <c r="L501" i="1"/>
  <c r="K501" i="1"/>
  <c r="J501" i="1"/>
  <c r="Q501" i="1" s="1"/>
  <c r="Q500" i="1"/>
  <c r="P500" i="1"/>
  <c r="N500" i="1"/>
  <c r="O500" i="1" s="1"/>
  <c r="M500" i="1"/>
  <c r="L500" i="1"/>
  <c r="K500" i="1"/>
  <c r="J500" i="1"/>
  <c r="Q499" i="1"/>
  <c r="P499" i="1"/>
  <c r="N499" i="1"/>
  <c r="O499" i="1" s="1"/>
  <c r="M499" i="1"/>
  <c r="L499" i="1"/>
  <c r="K499" i="1"/>
  <c r="J499" i="1"/>
  <c r="P498" i="1"/>
  <c r="N498" i="1"/>
  <c r="O498" i="1" s="1"/>
  <c r="M498" i="1"/>
  <c r="L498" i="1"/>
  <c r="K498" i="1"/>
  <c r="J498" i="1"/>
  <c r="Q498" i="1" s="1"/>
  <c r="P497" i="1"/>
  <c r="N497" i="1"/>
  <c r="O497" i="1" s="1"/>
  <c r="M497" i="1"/>
  <c r="L497" i="1"/>
  <c r="K497" i="1"/>
  <c r="J497" i="1"/>
  <c r="Q497" i="1" s="1"/>
  <c r="Q496" i="1"/>
  <c r="P496" i="1"/>
  <c r="N496" i="1"/>
  <c r="O496" i="1" s="1"/>
  <c r="M496" i="1"/>
  <c r="L496" i="1"/>
  <c r="K496" i="1"/>
  <c r="J496" i="1"/>
  <c r="Q495" i="1"/>
  <c r="P495" i="1"/>
  <c r="N495" i="1"/>
  <c r="O495" i="1" s="1"/>
  <c r="M495" i="1"/>
  <c r="L495" i="1"/>
  <c r="K495" i="1"/>
  <c r="J495" i="1"/>
  <c r="P494" i="1"/>
  <c r="N494" i="1"/>
  <c r="O494" i="1" s="1"/>
  <c r="M494" i="1"/>
  <c r="L494" i="1"/>
  <c r="K494" i="1"/>
  <c r="J494" i="1"/>
  <c r="Q494" i="1" s="1"/>
  <c r="P493" i="1"/>
  <c r="N493" i="1"/>
  <c r="O493" i="1" s="1"/>
  <c r="M493" i="1"/>
  <c r="L493" i="1"/>
  <c r="K493" i="1"/>
  <c r="J493" i="1"/>
  <c r="Q493" i="1" s="1"/>
  <c r="Q492" i="1"/>
  <c r="P492" i="1"/>
  <c r="N492" i="1"/>
  <c r="O492" i="1" s="1"/>
  <c r="M492" i="1"/>
  <c r="L492" i="1"/>
  <c r="K492" i="1"/>
  <c r="J492" i="1"/>
  <c r="Q491" i="1"/>
  <c r="P491" i="1"/>
  <c r="N491" i="1"/>
  <c r="O491" i="1" s="1"/>
  <c r="M491" i="1"/>
  <c r="L491" i="1"/>
  <c r="K491" i="1"/>
  <c r="J491" i="1"/>
  <c r="P490" i="1"/>
  <c r="N490" i="1"/>
  <c r="O490" i="1" s="1"/>
  <c r="M490" i="1"/>
  <c r="L490" i="1"/>
  <c r="K490" i="1"/>
  <c r="J490" i="1"/>
  <c r="Q490" i="1" s="1"/>
  <c r="P489" i="1"/>
  <c r="N489" i="1"/>
  <c r="O489" i="1" s="1"/>
  <c r="M489" i="1"/>
  <c r="L489" i="1"/>
  <c r="K489" i="1"/>
  <c r="J489" i="1"/>
  <c r="Q489" i="1" s="1"/>
  <c r="Q488" i="1"/>
  <c r="P488" i="1"/>
  <c r="N488" i="1"/>
  <c r="O488" i="1" s="1"/>
  <c r="M488" i="1"/>
  <c r="L488" i="1"/>
  <c r="K488" i="1"/>
  <c r="J488" i="1"/>
  <c r="Q487" i="1"/>
  <c r="P487" i="1"/>
  <c r="N487" i="1"/>
  <c r="O487" i="1" s="1"/>
  <c r="M487" i="1"/>
  <c r="L487" i="1"/>
  <c r="K487" i="1"/>
  <c r="J487" i="1"/>
  <c r="P486" i="1"/>
  <c r="N486" i="1"/>
  <c r="O486" i="1" s="1"/>
  <c r="M486" i="1"/>
  <c r="L486" i="1"/>
  <c r="K486" i="1"/>
  <c r="J486" i="1"/>
  <c r="Q486" i="1" s="1"/>
  <c r="P485" i="1"/>
  <c r="N485" i="1"/>
  <c r="O485" i="1" s="1"/>
  <c r="M485" i="1"/>
  <c r="L485" i="1"/>
  <c r="K485" i="1"/>
  <c r="J485" i="1"/>
  <c r="Q485" i="1" s="1"/>
  <c r="Q484" i="1"/>
  <c r="P484" i="1"/>
  <c r="N484" i="1"/>
  <c r="O484" i="1" s="1"/>
  <c r="M484" i="1"/>
  <c r="L484" i="1"/>
  <c r="K484" i="1"/>
  <c r="J484" i="1"/>
  <c r="Q483" i="1"/>
  <c r="P483" i="1"/>
  <c r="N483" i="1"/>
  <c r="O483" i="1" s="1"/>
  <c r="M483" i="1"/>
  <c r="L483" i="1"/>
  <c r="K483" i="1"/>
  <c r="J483" i="1"/>
  <c r="P482" i="1"/>
  <c r="N482" i="1"/>
  <c r="O482" i="1" s="1"/>
  <c r="M482" i="1"/>
  <c r="L482" i="1"/>
  <c r="K482" i="1"/>
  <c r="J482" i="1"/>
  <c r="Q482" i="1" s="1"/>
  <c r="P481" i="1"/>
  <c r="N481" i="1"/>
  <c r="O481" i="1" s="1"/>
  <c r="M481" i="1"/>
  <c r="L481" i="1"/>
  <c r="K481" i="1"/>
  <c r="J481" i="1"/>
  <c r="Q481" i="1" s="1"/>
  <c r="Q480" i="1"/>
  <c r="P480" i="1"/>
  <c r="N480" i="1"/>
  <c r="O480" i="1" s="1"/>
  <c r="M480" i="1"/>
  <c r="L480" i="1"/>
  <c r="K480" i="1"/>
  <c r="J480" i="1"/>
  <c r="Q479" i="1"/>
  <c r="P479" i="1"/>
  <c r="N479" i="1"/>
  <c r="O479" i="1" s="1"/>
  <c r="M479" i="1"/>
  <c r="L479" i="1"/>
  <c r="K479" i="1"/>
  <c r="J479" i="1"/>
  <c r="P478" i="1"/>
  <c r="N478" i="1"/>
  <c r="O478" i="1" s="1"/>
  <c r="M478" i="1"/>
  <c r="L478" i="1"/>
  <c r="K478" i="1"/>
  <c r="J478" i="1"/>
  <c r="Q478" i="1" s="1"/>
  <c r="P477" i="1"/>
  <c r="N477" i="1"/>
  <c r="O477" i="1" s="1"/>
  <c r="M477" i="1"/>
  <c r="L477" i="1"/>
  <c r="K477" i="1"/>
  <c r="J477" i="1"/>
  <c r="Q477" i="1" s="1"/>
  <c r="Q476" i="1"/>
  <c r="P476" i="1"/>
  <c r="N476" i="1"/>
  <c r="O476" i="1" s="1"/>
  <c r="M476" i="1"/>
  <c r="L476" i="1"/>
  <c r="K476" i="1"/>
  <c r="J476" i="1"/>
  <c r="Q475" i="1"/>
  <c r="P475" i="1"/>
  <c r="N475" i="1"/>
  <c r="O475" i="1" s="1"/>
  <c r="M475" i="1"/>
  <c r="L475" i="1"/>
  <c r="K475" i="1"/>
  <c r="J475" i="1"/>
  <c r="P474" i="1"/>
  <c r="N474" i="1"/>
  <c r="O474" i="1" s="1"/>
  <c r="M474" i="1"/>
  <c r="L474" i="1"/>
  <c r="K474" i="1"/>
  <c r="J474" i="1"/>
  <c r="Q474" i="1" s="1"/>
  <c r="P473" i="1"/>
  <c r="N473" i="1"/>
  <c r="O473" i="1" s="1"/>
  <c r="M473" i="1"/>
  <c r="L473" i="1"/>
  <c r="K473" i="1"/>
  <c r="J473" i="1"/>
  <c r="Q473" i="1" s="1"/>
  <c r="Q472" i="1"/>
  <c r="P472" i="1"/>
  <c r="N472" i="1"/>
  <c r="O472" i="1" s="1"/>
  <c r="M472" i="1"/>
  <c r="L472" i="1"/>
  <c r="K472" i="1"/>
  <c r="J472" i="1"/>
  <c r="Q471" i="1"/>
  <c r="P471" i="1"/>
  <c r="N471" i="1"/>
  <c r="O471" i="1" s="1"/>
  <c r="M471" i="1"/>
  <c r="L471" i="1"/>
  <c r="K471" i="1"/>
  <c r="J471" i="1"/>
  <c r="P470" i="1"/>
  <c r="N470" i="1"/>
  <c r="O470" i="1" s="1"/>
  <c r="M470" i="1"/>
  <c r="L470" i="1"/>
  <c r="K470" i="1"/>
  <c r="J470" i="1"/>
  <c r="Q470" i="1" s="1"/>
  <c r="P469" i="1"/>
  <c r="N469" i="1"/>
  <c r="O469" i="1" s="1"/>
  <c r="M469" i="1"/>
  <c r="L469" i="1"/>
  <c r="K469" i="1"/>
  <c r="J469" i="1"/>
  <c r="Q469" i="1" s="1"/>
  <c r="Q468" i="1"/>
  <c r="P468" i="1"/>
  <c r="N468" i="1"/>
  <c r="O468" i="1" s="1"/>
  <c r="M468" i="1"/>
  <c r="L468" i="1"/>
  <c r="K468" i="1"/>
  <c r="J468" i="1"/>
  <c r="Q467" i="1"/>
  <c r="P467" i="1"/>
  <c r="N467" i="1"/>
  <c r="O467" i="1" s="1"/>
  <c r="M467" i="1"/>
  <c r="L467" i="1"/>
  <c r="K467" i="1"/>
  <c r="J467" i="1"/>
  <c r="P466" i="1"/>
  <c r="N466" i="1"/>
  <c r="O466" i="1" s="1"/>
  <c r="M466" i="1"/>
  <c r="L466" i="1"/>
  <c r="K466" i="1"/>
  <c r="J466" i="1"/>
  <c r="Q466" i="1" s="1"/>
  <c r="P465" i="1"/>
  <c r="N465" i="1"/>
  <c r="O465" i="1" s="1"/>
  <c r="M465" i="1"/>
  <c r="L465" i="1"/>
  <c r="K465" i="1"/>
  <c r="J465" i="1"/>
  <c r="Q465" i="1" s="1"/>
  <c r="Q464" i="1"/>
  <c r="P464" i="1"/>
  <c r="N464" i="1"/>
  <c r="O464" i="1" s="1"/>
  <c r="M464" i="1"/>
  <c r="L464" i="1"/>
  <c r="K464" i="1"/>
  <c r="J464" i="1"/>
  <c r="Q463" i="1"/>
  <c r="P463" i="1"/>
  <c r="N463" i="1"/>
  <c r="O463" i="1" s="1"/>
  <c r="M463" i="1"/>
  <c r="L463" i="1"/>
  <c r="K463" i="1"/>
  <c r="J463" i="1"/>
  <c r="P462" i="1"/>
  <c r="N462" i="1"/>
  <c r="O462" i="1" s="1"/>
  <c r="M462" i="1"/>
  <c r="L462" i="1"/>
  <c r="K462" i="1"/>
  <c r="J462" i="1"/>
  <c r="Q462" i="1" s="1"/>
  <c r="P461" i="1"/>
  <c r="N461" i="1"/>
  <c r="O461" i="1" s="1"/>
  <c r="M461" i="1"/>
  <c r="L461" i="1"/>
  <c r="K461" i="1"/>
  <c r="J461" i="1"/>
  <c r="Q461" i="1" s="1"/>
  <c r="Q460" i="1"/>
  <c r="P460" i="1"/>
  <c r="N460" i="1"/>
  <c r="O460" i="1" s="1"/>
  <c r="M460" i="1"/>
  <c r="L460" i="1"/>
  <c r="K460" i="1"/>
  <c r="J460" i="1"/>
  <c r="Q459" i="1"/>
  <c r="P459" i="1"/>
  <c r="N459" i="1"/>
  <c r="O459" i="1" s="1"/>
  <c r="M459" i="1"/>
  <c r="L459" i="1"/>
  <c r="K459" i="1"/>
  <c r="J459" i="1"/>
  <c r="P458" i="1"/>
  <c r="N458" i="1"/>
  <c r="O458" i="1" s="1"/>
  <c r="M458" i="1"/>
  <c r="L458" i="1"/>
  <c r="K458" i="1"/>
  <c r="J458" i="1"/>
  <c r="Q458" i="1" s="1"/>
  <c r="P457" i="1"/>
  <c r="N457" i="1"/>
  <c r="O457" i="1" s="1"/>
  <c r="M457" i="1"/>
  <c r="L457" i="1"/>
  <c r="K457" i="1"/>
  <c r="J457" i="1"/>
  <c r="Q457" i="1" s="1"/>
  <c r="Q456" i="1"/>
  <c r="P456" i="1"/>
  <c r="N456" i="1"/>
  <c r="O456" i="1" s="1"/>
  <c r="M456" i="1"/>
  <c r="L456" i="1"/>
  <c r="K456" i="1"/>
  <c r="J456" i="1"/>
  <c r="Q455" i="1"/>
  <c r="P455" i="1"/>
  <c r="N455" i="1"/>
  <c r="O455" i="1" s="1"/>
  <c r="M455" i="1"/>
  <c r="L455" i="1"/>
  <c r="K455" i="1"/>
  <c r="J455" i="1"/>
  <c r="P454" i="1"/>
  <c r="N454" i="1"/>
  <c r="O454" i="1" s="1"/>
  <c r="M454" i="1"/>
  <c r="L454" i="1"/>
  <c r="K454" i="1"/>
  <c r="J454" i="1"/>
  <c r="Q454" i="1" s="1"/>
  <c r="P453" i="1"/>
  <c r="N453" i="1"/>
  <c r="O453" i="1" s="1"/>
  <c r="M453" i="1"/>
  <c r="L453" i="1"/>
  <c r="K453" i="1"/>
  <c r="J453" i="1"/>
  <c r="Q453" i="1" s="1"/>
  <c r="Q452" i="1"/>
  <c r="P452" i="1"/>
  <c r="N452" i="1"/>
  <c r="O452" i="1" s="1"/>
  <c r="M452" i="1"/>
  <c r="L452" i="1"/>
  <c r="K452" i="1"/>
  <c r="J452" i="1"/>
  <c r="Q451" i="1"/>
  <c r="P451" i="1"/>
  <c r="N451" i="1"/>
  <c r="O451" i="1" s="1"/>
  <c r="M451" i="1"/>
  <c r="L451" i="1"/>
  <c r="K451" i="1"/>
  <c r="J451" i="1"/>
  <c r="P450" i="1"/>
  <c r="N450" i="1"/>
  <c r="O450" i="1" s="1"/>
  <c r="M450" i="1"/>
  <c r="L450" i="1"/>
  <c r="K450" i="1"/>
  <c r="J450" i="1"/>
  <c r="Q450" i="1" s="1"/>
  <c r="P449" i="1"/>
  <c r="N449" i="1"/>
  <c r="O449" i="1" s="1"/>
  <c r="M449" i="1"/>
  <c r="L449" i="1"/>
  <c r="K449" i="1"/>
  <c r="J449" i="1"/>
  <c r="Q449" i="1" s="1"/>
  <c r="Q448" i="1"/>
  <c r="P448" i="1"/>
  <c r="N448" i="1"/>
  <c r="O448" i="1" s="1"/>
  <c r="M448" i="1"/>
  <c r="L448" i="1"/>
  <c r="K448" i="1"/>
  <c r="J448" i="1"/>
  <c r="Q447" i="1"/>
  <c r="P447" i="1"/>
  <c r="N447" i="1"/>
  <c r="O447" i="1" s="1"/>
  <c r="M447" i="1"/>
  <c r="L447" i="1"/>
  <c r="K447" i="1"/>
  <c r="J447" i="1"/>
  <c r="P446" i="1"/>
  <c r="N446" i="1"/>
  <c r="O446" i="1" s="1"/>
  <c r="M446" i="1"/>
  <c r="L446" i="1"/>
  <c r="K446" i="1"/>
  <c r="J446" i="1"/>
  <c r="Q446" i="1" s="1"/>
  <c r="P445" i="1"/>
  <c r="N445" i="1"/>
  <c r="O445" i="1" s="1"/>
  <c r="M445" i="1"/>
  <c r="L445" i="1"/>
  <c r="K445" i="1"/>
  <c r="J445" i="1"/>
  <c r="Q445" i="1" s="1"/>
  <c r="Q444" i="1"/>
  <c r="P444" i="1"/>
  <c r="N444" i="1"/>
  <c r="O444" i="1" s="1"/>
  <c r="M444" i="1"/>
  <c r="L444" i="1"/>
  <c r="K444" i="1"/>
  <c r="J444" i="1"/>
  <c r="Q443" i="1"/>
  <c r="P443" i="1"/>
  <c r="N443" i="1"/>
  <c r="O443" i="1" s="1"/>
  <c r="M443" i="1"/>
  <c r="L443" i="1"/>
  <c r="K443" i="1"/>
  <c r="J443" i="1"/>
  <c r="P442" i="1"/>
  <c r="N442" i="1"/>
  <c r="O442" i="1" s="1"/>
  <c r="M442" i="1"/>
  <c r="L442" i="1"/>
  <c r="K442" i="1"/>
  <c r="J442" i="1"/>
  <c r="Q442" i="1" s="1"/>
  <c r="P441" i="1"/>
  <c r="N441" i="1"/>
  <c r="O441" i="1" s="1"/>
  <c r="M441" i="1"/>
  <c r="L441" i="1"/>
  <c r="K441" i="1"/>
  <c r="J441" i="1"/>
  <c r="Q441" i="1" s="1"/>
  <c r="Q440" i="1"/>
  <c r="P440" i="1"/>
  <c r="N440" i="1"/>
  <c r="O440" i="1" s="1"/>
  <c r="M440" i="1"/>
  <c r="L440" i="1"/>
  <c r="K440" i="1"/>
  <c r="J440" i="1"/>
  <c r="Q439" i="1"/>
  <c r="P439" i="1"/>
  <c r="N439" i="1"/>
  <c r="O439" i="1" s="1"/>
  <c r="M439" i="1"/>
  <c r="L439" i="1"/>
  <c r="K439" i="1"/>
  <c r="J439" i="1"/>
  <c r="P438" i="1"/>
  <c r="N438" i="1"/>
  <c r="O438" i="1" s="1"/>
  <c r="M438" i="1"/>
  <c r="L438" i="1"/>
  <c r="K438" i="1"/>
  <c r="J438" i="1"/>
  <c r="Q438" i="1" s="1"/>
  <c r="P437" i="1"/>
  <c r="N437" i="1"/>
  <c r="O437" i="1" s="1"/>
  <c r="M437" i="1"/>
  <c r="L437" i="1"/>
  <c r="K437" i="1"/>
  <c r="J437" i="1"/>
  <c r="Q437" i="1" s="1"/>
  <c r="Q436" i="1"/>
  <c r="P436" i="1"/>
  <c r="N436" i="1"/>
  <c r="O436" i="1" s="1"/>
  <c r="M436" i="1"/>
  <c r="L436" i="1"/>
  <c r="K436" i="1"/>
  <c r="J436" i="1"/>
  <c r="Q435" i="1"/>
  <c r="P435" i="1"/>
  <c r="N435" i="1"/>
  <c r="O435" i="1" s="1"/>
  <c r="M435" i="1"/>
  <c r="L435" i="1"/>
  <c r="K435" i="1"/>
  <c r="J435" i="1"/>
  <c r="P434" i="1"/>
  <c r="N434" i="1"/>
  <c r="O434" i="1" s="1"/>
  <c r="M434" i="1"/>
  <c r="L434" i="1"/>
  <c r="K434" i="1"/>
  <c r="J434" i="1"/>
  <c r="Q434" i="1" s="1"/>
  <c r="P433" i="1"/>
  <c r="N433" i="1"/>
  <c r="O433" i="1" s="1"/>
  <c r="M433" i="1"/>
  <c r="L433" i="1"/>
  <c r="K433" i="1"/>
  <c r="J433" i="1"/>
  <c r="Q433" i="1" s="1"/>
  <c r="Q432" i="1"/>
  <c r="P432" i="1"/>
  <c r="N432" i="1"/>
  <c r="O432" i="1" s="1"/>
  <c r="M432" i="1"/>
  <c r="L432" i="1"/>
  <c r="K432" i="1"/>
  <c r="J432" i="1"/>
  <c r="Q431" i="1"/>
  <c r="P431" i="1"/>
  <c r="N431" i="1"/>
  <c r="O431" i="1" s="1"/>
  <c r="M431" i="1"/>
  <c r="L431" i="1"/>
  <c r="K431" i="1"/>
  <c r="J431" i="1"/>
  <c r="P430" i="1"/>
  <c r="N430" i="1"/>
  <c r="O430" i="1" s="1"/>
  <c r="M430" i="1"/>
  <c r="L430" i="1"/>
  <c r="K430" i="1"/>
  <c r="J430" i="1"/>
  <c r="Q430" i="1" s="1"/>
  <c r="P429" i="1"/>
  <c r="N429" i="1"/>
  <c r="O429" i="1" s="1"/>
  <c r="M429" i="1"/>
  <c r="L429" i="1"/>
  <c r="K429" i="1"/>
  <c r="J429" i="1"/>
  <c r="Q429" i="1" s="1"/>
  <c r="Q428" i="1"/>
  <c r="P428" i="1"/>
  <c r="N428" i="1"/>
  <c r="O428" i="1" s="1"/>
  <c r="M428" i="1"/>
  <c r="L428" i="1"/>
  <c r="K428" i="1"/>
  <c r="J428" i="1"/>
  <c r="Q427" i="1"/>
  <c r="P427" i="1"/>
  <c r="N427" i="1"/>
  <c r="O427" i="1" s="1"/>
  <c r="M427" i="1"/>
  <c r="L427" i="1"/>
  <c r="K427" i="1"/>
  <c r="J427" i="1"/>
  <c r="P426" i="1"/>
  <c r="N426" i="1"/>
  <c r="O426" i="1" s="1"/>
  <c r="M426" i="1"/>
  <c r="L426" i="1"/>
  <c r="K426" i="1"/>
  <c r="J426" i="1"/>
  <c r="Q426" i="1" s="1"/>
  <c r="P425" i="1"/>
  <c r="N425" i="1"/>
  <c r="O425" i="1" s="1"/>
  <c r="M425" i="1"/>
  <c r="L425" i="1"/>
  <c r="K425" i="1"/>
  <c r="J425" i="1"/>
  <c r="Q425" i="1" s="1"/>
  <c r="Q424" i="1"/>
  <c r="P424" i="1"/>
  <c r="N424" i="1"/>
  <c r="O424" i="1" s="1"/>
  <c r="M424" i="1"/>
  <c r="L424" i="1"/>
  <c r="K424" i="1"/>
  <c r="J424" i="1"/>
  <c r="Q423" i="1"/>
  <c r="P423" i="1"/>
  <c r="N423" i="1"/>
  <c r="O423" i="1" s="1"/>
  <c r="M423" i="1"/>
  <c r="L423" i="1"/>
  <c r="K423" i="1"/>
  <c r="J423" i="1"/>
  <c r="P422" i="1"/>
  <c r="N422" i="1"/>
  <c r="O422" i="1" s="1"/>
  <c r="M422" i="1"/>
  <c r="L422" i="1"/>
  <c r="K422" i="1"/>
  <c r="J422" i="1"/>
  <c r="Q422" i="1" s="1"/>
  <c r="P421" i="1"/>
  <c r="N421" i="1"/>
  <c r="O421" i="1" s="1"/>
  <c r="M421" i="1"/>
  <c r="L421" i="1"/>
  <c r="K421" i="1"/>
  <c r="J421" i="1"/>
  <c r="Q421" i="1" s="1"/>
  <c r="Q420" i="1"/>
  <c r="P420" i="1"/>
  <c r="N420" i="1"/>
  <c r="O420" i="1" s="1"/>
  <c r="M420" i="1"/>
  <c r="L420" i="1"/>
  <c r="K420" i="1"/>
  <c r="J420" i="1"/>
  <c r="Q419" i="1"/>
  <c r="P419" i="1"/>
  <c r="N419" i="1"/>
  <c r="O419" i="1" s="1"/>
  <c r="M419" i="1"/>
  <c r="L419" i="1"/>
  <c r="K419" i="1"/>
  <c r="J419" i="1"/>
  <c r="P418" i="1"/>
  <c r="N418" i="1"/>
  <c r="O418" i="1" s="1"/>
  <c r="M418" i="1"/>
  <c r="L418" i="1"/>
  <c r="K418" i="1"/>
  <c r="J418" i="1"/>
  <c r="Q418" i="1" s="1"/>
  <c r="P417" i="1"/>
  <c r="N417" i="1"/>
  <c r="O417" i="1" s="1"/>
  <c r="M417" i="1"/>
  <c r="L417" i="1"/>
  <c r="K417" i="1"/>
  <c r="J417" i="1"/>
  <c r="Q417" i="1" s="1"/>
  <c r="Q416" i="1"/>
  <c r="P416" i="1"/>
  <c r="N416" i="1"/>
  <c r="O416" i="1" s="1"/>
  <c r="M416" i="1"/>
  <c r="L416" i="1"/>
  <c r="K416" i="1"/>
  <c r="J416" i="1"/>
  <c r="Q415" i="1"/>
  <c r="P415" i="1"/>
  <c r="N415" i="1"/>
  <c r="O415" i="1" s="1"/>
  <c r="M415" i="1"/>
  <c r="L415" i="1"/>
  <c r="K415" i="1"/>
  <c r="J415" i="1"/>
  <c r="P414" i="1"/>
  <c r="N414" i="1"/>
  <c r="O414" i="1" s="1"/>
  <c r="M414" i="1"/>
  <c r="L414" i="1"/>
  <c r="K414" i="1"/>
  <c r="J414" i="1"/>
  <c r="Q414" i="1" s="1"/>
  <c r="P413" i="1"/>
  <c r="N413" i="1"/>
  <c r="O413" i="1" s="1"/>
  <c r="M413" i="1"/>
  <c r="L413" i="1"/>
  <c r="K413" i="1"/>
  <c r="J413" i="1"/>
  <c r="Q413" i="1" s="1"/>
  <c r="Q412" i="1"/>
  <c r="P412" i="1"/>
  <c r="N412" i="1"/>
  <c r="O412" i="1" s="1"/>
  <c r="M412" i="1"/>
  <c r="L412" i="1"/>
  <c r="K412" i="1"/>
  <c r="J412" i="1"/>
  <c r="Q411" i="1"/>
  <c r="P411" i="1"/>
  <c r="N411" i="1"/>
  <c r="O411" i="1" s="1"/>
  <c r="M411" i="1"/>
  <c r="L411" i="1"/>
  <c r="K411" i="1"/>
  <c r="J411" i="1"/>
  <c r="P410" i="1"/>
  <c r="N410" i="1"/>
  <c r="O410" i="1" s="1"/>
  <c r="M410" i="1"/>
  <c r="L410" i="1"/>
  <c r="K410" i="1"/>
  <c r="J410" i="1"/>
  <c r="Q410" i="1" s="1"/>
  <c r="P409" i="1"/>
  <c r="N409" i="1"/>
  <c r="O409" i="1" s="1"/>
  <c r="M409" i="1"/>
  <c r="L409" i="1"/>
  <c r="K409" i="1"/>
  <c r="J409" i="1"/>
  <c r="Q409" i="1" s="1"/>
  <c r="Q408" i="1"/>
  <c r="P408" i="1"/>
  <c r="N408" i="1"/>
  <c r="O408" i="1" s="1"/>
  <c r="M408" i="1"/>
  <c r="L408" i="1"/>
  <c r="K408" i="1"/>
  <c r="J408" i="1"/>
  <c r="Q407" i="1"/>
  <c r="P407" i="1"/>
  <c r="N407" i="1"/>
  <c r="O407" i="1" s="1"/>
  <c r="M407" i="1"/>
  <c r="L407" i="1"/>
  <c r="K407" i="1"/>
  <c r="J407" i="1"/>
  <c r="P406" i="1"/>
  <c r="N406" i="1"/>
  <c r="O406" i="1" s="1"/>
  <c r="M406" i="1"/>
  <c r="L406" i="1"/>
  <c r="K406" i="1"/>
  <c r="J406" i="1"/>
  <c r="Q406" i="1" s="1"/>
  <c r="P405" i="1"/>
  <c r="N405" i="1"/>
  <c r="O405" i="1" s="1"/>
  <c r="M405" i="1"/>
  <c r="L405" i="1"/>
  <c r="K405" i="1"/>
  <c r="J405" i="1"/>
  <c r="Q405" i="1" s="1"/>
  <c r="Q404" i="1"/>
  <c r="P404" i="1"/>
  <c r="N404" i="1"/>
  <c r="O404" i="1" s="1"/>
  <c r="M404" i="1"/>
  <c r="L404" i="1"/>
  <c r="K404" i="1"/>
  <c r="J404" i="1"/>
  <c r="Q403" i="1"/>
  <c r="P403" i="1"/>
  <c r="N403" i="1"/>
  <c r="O403" i="1" s="1"/>
  <c r="M403" i="1"/>
  <c r="L403" i="1"/>
  <c r="K403" i="1"/>
  <c r="J403" i="1"/>
  <c r="P402" i="1"/>
  <c r="N402" i="1"/>
  <c r="O402" i="1" s="1"/>
  <c r="M402" i="1"/>
  <c r="L402" i="1"/>
  <c r="K402" i="1"/>
  <c r="J402" i="1"/>
  <c r="Q402" i="1" s="1"/>
  <c r="P401" i="1"/>
  <c r="N401" i="1"/>
  <c r="O401" i="1" s="1"/>
  <c r="M401" i="1"/>
  <c r="L401" i="1"/>
  <c r="K401" i="1"/>
  <c r="J401" i="1"/>
  <c r="Q401" i="1" s="1"/>
  <c r="Q400" i="1"/>
  <c r="P400" i="1"/>
  <c r="N400" i="1"/>
  <c r="O400" i="1" s="1"/>
  <c r="M400" i="1"/>
  <c r="L400" i="1"/>
  <c r="K400" i="1"/>
  <c r="J400" i="1"/>
  <c r="Q399" i="1"/>
  <c r="P399" i="1"/>
  <c r="N399" i="1"/>
  <c r="O399" i="1" s="1"/>
  <c r="M399" i="1"/>
  <c r="L399" i="1"/>
  <c r="K399" i="1"/>
  <c r="J399" i="1"/>
  <c r="P398" i="1"/>
  <c r="N398" i="1"/>
  <c r="O398" i="1" s="1"/>
  <c r="M398" i="1"/>
  <c r="L398" i="1"/>
  <c r="K398" i="1"/>
  <c r="J398" i="1"/>
  <c r="Q398" i="1" s="1"/>
  <c r="P397" i="1"/>
  <c r="N397" i="1"/>
  <c r="O397" i="1" s="1"/>
  <c r="M397" i="1"/>
  <c r="L397" i="1"/>
  <c r="K397" i="1"/>
  <c r="J397" i="1"/>
  <c r="Q397" i="1" s="1"/>
  <c r="Q396" i="1"/>
  <c r="P396" i="1"/>
  <c r="N396" i="1"/>
  <c r="O396" i="1" s="1"/>
  <c r="M396" i="1"/>
  <c r="L396" i="1"/>
  <c r="K396" i="1"/>
  <c r="J396" i="1"/>
  <c r="Q395" i="1"/>
  <c r="P395" i="1"/>
  <c r="N395" i="1"/>
  <c r="O395" i="1" s="1"/>
  <c r="M395" i="1"/>
  <c r="L395" i="1"/>
  <c r="K395" i="1"/>
  <c r="J395" i="1"/>
  <c r="P394" i="1"/>
  <c r="N394" i="1"/>
  <c r="O394" i="1" s="1"/>
  <c r="M394" i="1"/>
  <c r="L394" i="1"/>
  <c r="K394" i="1"/>
  <c r="J394" i="1"/>
  <c r="Q394" i="1" s="1"/>
  <c r="P393" i="1"/>
  <c r="N393" i="1"/>
  <c r="O393" i="1" s="1"/>
  <c r="M393" i="1"/>
  <c r="L393" i="1"/>
  <c r="K393" i="1"/>
  <c r="J393" i="1"/>
  <c r="Q393" i="1" s="1"/>
  <c r="Q392" i="1"/>
  <c r="P392" i="1"/>
  <c r="N392" i="1"/>
  <c r="O392" i="1" s="1"/>
  <c r="M392" i="1"/>
  <c r="L392" i="1"/>
  <c r="K392" i="1"/>
  <c r="J392" i="1"/>
  <c r="Q391" i="1"/>
  <c r="P391" i="1"/>
  <c r="N391" i="1"/>
  <c r="O391" i="1" s="1"/>
  <c r="M391" i="1"/>
  <c r="L391" i="1"/>
  <c r="K391" i="1"/>
  <c r="J391" i="1"/>
  <c r="P390" i="1"/>
  <c r="N390" i="1"/>
  <c r="O390" i="1" s="1"/>
  <c r="M390" i="1"/>
  <c r="L390" i="1"/>
  <c r="K390" i="1"/>
  <c r="J390" i="1"/>
  <c r="Q390" i="1" s="1"/>
  <c r="P389" i="1"/>
  <c r="N389" i="1"/>
  <c r="O389" i="1" s="1"/>
  <c r="M389" i="1"/>
  <c r="L389" i="1"/>
  <c r="K389" i="1"/>
  <c r="J389" i="1"/>
  <c r="Q389" i="1" s="1"/>
  <c r="Q388" i="1"/>
  <c r="P388" i="1"/>
  <c r="N388" i="1"/>
  <c r="O388" i="1" s="1"/>
  <c r="M388" i="1"/>
  <c r="L388" i="1"/>
  <c r="K388" i="1"/>
  <c r="J388" i="1"/>
  <c r="Q387" i="1"/>
  <c r="P387" i="1"/>
  <c r="N387" i="1"/>
  <c r="O387" i="1" s="1"/>
  <c r="M387" i="1"/>
  <c r="L387" i="1"/>
  <c r="K387" i="1"/>
  <c r="J387" i="1"/>
  <c r="P386" i="1"/>
  <c r="N386" i="1"/>
  <c r="O386" i="1" s="1"/>
  <c r="M386" i="1"/>
  <c r="L386" i="1"/>
  <c r="K386" i="1"/>
  <c r="J386" i="1"/>
  <c r="Q386" i="1" s="1"/>
  <c r="P385" i="1"/>
  <c r="N385" i="1"/>
  <c r="O385" i="1" s="1"/>
  <c r="M385" i="1"/>
  <c r="L385" i="1"/>
  <c r="K385" i="1"/>
  <c r="J385" i="1"/>
  <c r="Q385" i="1" s="1"/>
  <c r="Q384" i="1"/>
  <c r="P384" i="1"/>
  <c r="N384" i="1"/>
  <c r="O384" i="1" s="1"/>
  <c r="M384" i="1"/>
  <c r="L384" i="1"/>
  <c r="K384" i="1"/>
  <c r="J384" i="1"/>
  <c r="Q383" i="1"/>
  <c r="P383" i="1"/>
  <c r="N383" i="1"/>
  <c r="O383" i="1" s="1"/>
  <c r="M383" i="1"/>
  <c r="L383" i="1"/>
  <c r="K383" i="1"/>
  <c r="J383" i="1"/>
  <c r="P382" i="1"/>
  <c r="N382" i="1"/>
  <c r="O382" i="1" s="1"/>
  <c r="M382" i="1"/>
  <c r="L382" i="1"/>
  <c r="K382" i="1"/>
  <c r="J382" i="1"/>
  <c r="Q382" i="1" s="1"/>
  <c r="P381" i="1"/>
  <c r="N381" i="1"/>
  <c r="O381" i="1" s="1"/>
  <c r="M381" i="1"/>
  <c r="L381" i="1"/>
  <c r="K381" i="1"/>
  <c r="J381" i="1"/>
  <c r="Q381" i="1" s="1"/>
  <c r="Q380" i="1"/>
  <c r="P380" i="1"/>
  <c r="N380" i="1"/>
  <c r="O380" i="1" s="1"/>
  <c r="M380" i="1"/>
  <c r="L380" i="1"/>
  <c r="K380" i="1"/>
  <c r="J380" i="1"/>
  <c r="Q379" i="1"/>
  <c r="P379" i="1"/>
  <c r="N379" i="1"/>
  <c r="O379" i="1" s="1"/>
  <c r="M379" i="1"/>
  <c r="L379" i="1"/>
  <c r="K379" i="1"/>
  <c r="J379" i="1"/>
  <c r="P378" i="1"/>
  <c r="N378" i="1"/>
  <c r="O378" i="1" s="1"/>
  <c r="M378" i="1"/>
  <c r="L378" i="1"/>
  <c r="K378" i="1"/>
  <c r="J378" i="1"/>
  <c r="Q378" i="1" s="1"/>
  <c r="P377" i="1"/>
  <c r="N377" i="1"/>
  <c r="O377" i="1" s="1"/>
  <c r="M377" i="1"/>
  <c r="L377" i="1"/>
  <c r="K377" i="1"/>
  <c r="J377" i="1"/>
  <c r="Q377" i="1" s="1"/>
  <c r="Q376" i="1"/>
  <c r="P376" i="1"/>
  <c r="N376" i="1"/>
  <c r="O376" i="1" s="1"/>
  <c r="M376" i="1"/>
  <c r="L376" i="1"/>
  <c r="K376" i="1"/>
  <c r="J376" i="1"/>
  <c r="Q375" i="1"/>
  <c r="P375" i="1"/>
  <c r="N375" i="1"/>
  <c r="O375" i="1" s="1"/>
  <c r="M375" i="1"/>
  <c r="L375" i="1"/>
  <c r="K375" i="1"/>
  <c r="J375" i="1"/>
  <c r="P374" i="1"/>
  <c r="N374" i="1"/>
  <c r="O374" i="1" s="1"/>
  <c r="M374" i="1"/>
  <c r="L374" i="1"/>
  <c r="K374" i="1"/>
  <c r="J374" i="1"/>
  <c r="Q374" i="1" s="1"/>
  <c r="P373" i="1"/>
  <c r="N373" i="1"/>
  <c r="O373" i="1" s="1"/>
  <c r="M373" i="1"/>
  <c r="L373" i="1"/>
  <c r="K373" i="1"/>
  <c r="J373" i="1"/>
  <c r="Q373" i="1" s="1"/>
  <c r="Q372" i="1"/>
  <c r="P372" i="1"/>
  <c r="N372" i="1"/>
  <c r="O372" i="1" s="1"/>
  <c r="M372" i="1"/>
  <c r="L372" i="1"/>
  <c r="K372" i="1"/>
  <c r="J372" i="1"/>
  <c r="Q371" i="1"/>
  <c r="P371" i="1"/>
  <c r="N371" i="1"/>
  <c r="O371" i="1" s="1"/>
  <c r="M371" i="1"/>
  <c r="L371" i="1"/>
  <c r="K371" i="1"/>
  <c r="J371" i="1"/>
  <c r="P370" i="1"/>
  <c r="N370" i="1"/>
  <c r="O370" i="1" s="1"/>
  <c r="M370" i="1"/>
  <c r="L370" i="1"/>
  <c r="K370" i="1"/>
  <c r="J370" i="1"/>
  <c r="Q370" i="1" s="1"/>
  <c r="P369" i="1"/>
  <c r="N369" i="1"/>
  <c r="O369" i="1" s="1"/>
  <c r="M369" i="1"/>
  <c r="L369" i="1"/>
  <c r="K369" i="1"/>
  <c r="J369" i="1"/>
  <c r="Q369" i="1" s="1"/>
  <c r="Q368" i="1"/>
  <c r="P368" i="1"/>
  <c r="N368" i="1"/>
  <c r="O368" i="1" s="1"/>
  <c r="M368" i="1"/>
  <c r="L368" i="1"/>
  <c r="K368" i="1"/>
  <c r="J368" i="1"/>
  <c r="Q367" i="1"/>
  <c r="P367" i="1"/>
  <c r="N367" i="1"/>
  <c r="O367" i="1" s="1"/>
  <c r="M367" i="1"/>
  <c r="L367" i="1"/>
  <c r="K367" i="1"/>
  <c r="J367" i="1"/>
  <c r="P366" i="1"/>
  <c r="N366" i="1"/>
  <c r="O366" i="1" s="1"/>
  <c r="M366" i="1"/>
  <c r="L366" i="1"/>
  <c r="K366" i="1"/>
  <c r="J366" i="1"/>
  <c r="Q366" i="1" s="1"/>
  <c r="P365" i="1"/>
  <c r="N365" i="1"/>
  <c r="O365" i="1" s="1"/>
  <c r="M365" i="1"/>
  <c r="L365" i="1"/>
  <c r="K365" i="1"/>
  <c r="J365" i="1"/>
  <c r="Q365" i="1" s="1"/>
  <c r="Q364" i="1"/>
  <c r="P364" i="1"/>
  <c r="N364" i="1"/>
  <c r="O364" i="1" s="1"/>
  <c r="M364" i="1"/>
  <c r="L364" i="1"/>
  <c r="K364" i="1"/>
  <c r="J364" i="1"/>
  <c r="Q363" i="1"/>
  <c r="P363" i="1"/>
  <c r="N363" i="1"/>
  <c r="O363" i="1" s="1"/>
  <c r="M363" i="1"/>
  <c r="L363" i="1"/>
  <c r="K363" i="1"/>
  <c r="J363" i="1"/>
  <c r="P362" i="1"/>
  <c r="N362" i="1"/>
  <c r="O362" i="1" s="1"/>
  <c r="M362" i="1"/>
  <c r="L362" i="1"/>
  <c r="K362" i="1"/>
  <c r="J362" i="1"/>
  <c r="Q362" i="1" s="1"/>
  <c r="P361" i="1"/>
  <c r="N361" i="1"/>
  <c r="O361" i="1" s="1"/>
  <c r="M361" i="1"/>
  <c r="L361" i="1"/>
  <c r="K361" i="1"/>
  <c r="J361" i="1"/>
  <c r="Q361" i="1" s="1"/>
  <c r="Q360" i="1"/>
  <c r="P360" i="1"/>
  <c r="N360" i="1"/>
  <c r="O360" i="1" s="1"/>
  <c r="M360" i="1"/>
  <c r="L360" i="1"/>
  <c r="K360" i="1"/>
  <c r="J360" i="1"/>
  <c r="Q359" i="1"/>
  <c r="P359" i="1"/>
  <c r="N359" i="1"/>
  <c r="O359" i="1" s="1"/>
  <c r="M359" i="1"/>
  <c r="L359" i="1"/>
  <c r="K359" i="1"/>
  <c r="J359" i="1"/>
  <c r="P358" i="1"/>
  <c r="N358" i="1"/>
  <c r="O358" i="1" s="1"/>
  <c r="M358" i="1"/>
  <c r="L358" i="1"/>
  <c r="K358" i="1"/>
  <c r="J358" i="1"/>
  <c r="Q358" i="1" s="1"/>
  <c r="P357" i="1"/>
  <c r="N357" i="1"/>
  <c r="O357" i="1" s="1"/>
  <c r="M357" i="1"/>
  <c r="L357" i="1"/>
  <c r="K357" i="1"/>
  <c r="J357" i="1"/>
  <c r="Q357" i="1" s="1"/>
  <c r="Q356" i="1"/>
  <c r="P356" i="1"/>
  <c r="N356" i="1"/>
  <c r="O356" i="1" s="1"/>
  <c r="M356" i="1"/>
  <c r="L356" i="1"/>
  <c r="K356" i="1"/>
  <c r="J356" i="1"/>
  <c r="Q355" i="1"/>
  <c r="P355" i="1"/>
  <c r="N355" i="1"/>
  <c r="O355" i="1" s="1"/>
  <c r="M355" i="1"/>
  <c r="L355" i="1"/>
  <c r="K355" i="1"/>
  <c r="J355" i="1"/>
  <c r="P354" i="1"/>
  <c r="N354" i="1"/>
  <c r="O354" i="1" s="1"/>
  <c r="M354" i="1"/>
  <c r="L354" i="1"/>
  <c r="K354" i="1"/>
  <c r="J354" i="1"/>
  <c r="Q354" i="1" s="1"/>
  <c r="P353" i="1"/>
  <c r="N353" i="1"/>
  <c r="O353" i="1" s="1"/>
  <c r="M353" i="1"/>
  <c r="L353" i="1"/>
  <c r="K353" i="1"/>
  <c r="J353" i="1"/>
  <c r="Q353" i="1" s="1"/>
  <c r="Q352" i="1"/>
  <c r="P352" i="1"/>
  <c r="N352" i="1"/>
  <c r="O352" i="1" s="1"/>
  <c r="M352" i="1"/>
  <c r="L352" i="1"/>
  <c r="K352" i="1"/>
  <c r="J352" i="1"/>
  <c r="Q351" i="1"/>
  <c r="P351" i="1"/>
  <c r="N351" i="1"/>
  <c r="O351" i="1" s="1"/>
  <c r="M351" i="1"/>
  <c r="L351" i="1"/>
  <c r="K351" i="1"/>
  <c r="J351" i="1"/>
  <c r="P350" i="1"/>
  <c r="N350" i="1"/>
  <c r="O350" i="1" s="1"/>
  <c r="M350" i="1"/>
  <c r="L350" i="1"/>
  <c r="K350" i="1"/>
  <c r="J350" i="1"/>
  <c r="Q350" i="1" s="1"/>
  <c r="P349" i="1"/>
  <c r="N349" i="1"/>
  <c r="O349" i="1" s="1"/>
  <c r="M349" i="1"/>
  <c r="L349" i="1"/>
  <c r="K349" i="1"/>
  <c r="J349" i="1"/>
  <c r="Q349" i="1" s="1"/>
  <c r="Q348" i="1"/>
  <c r="P348" i="1"/>
  <c r="N348" i="1"/>
  <c r="O348" i="1" s="1"/>
  <c r="M348" i="1"/>
  <c r="L348" i="1"/>
  <c r="K348" i="1"/>
  <c r="J348" i="1"/>
  <c r="Q347" i="1"/>
  <c r="P347" i="1"/>
  <c r="N347" i="1"/>
  <c r="O347" i="1" s="1"/>
  <c r="M347" i="1"/>
  <c r="L347" i="1"/>
  <c r="K347" i="1"/>
  <c r="J347" i="1"/>
  <c r="P346" i="1"/>
  <c r="N346" i="1"/>
  <c r="O346" i="1" s="1"/>
  <c r="M346" i="1"/>
  <c r="L346" i="1"/>
  <c r="K346" i="1"/>
  <c r="J346" i="1"/>
  <c r="Q346" i="1" s="1"/>
  <c r="P345" i="1"/>
  <c r="N345" i="1"/>
  <c r="O345" i="1" s="1"/>
  <c r="M345" i="1"/>
  <c r="L345" i="1"/>
  <c r="K345" i="1"/>
  <c r="J345" i="1"/>
  <c r="Q345" i="1" s="1"/>
  <c r="Q344" i="1"/>
  <c r="P344" i="1"/>
  <c r="N344" i="1"/>
  <c r="O344" i="1" s="1"/>
  <c r="M344" i="1"/>
  <c r="L344" i="1"/>
  <c r="K344" i="1"/>
  <c r="J344" i="1"/>
  <c r="Q343" i="1"/>
  <c r="P343" i="1"/>
  <c r="N343" i="1"/>
  <c r="O343" i="1" s="1"/>
  <c r="M343" i="1"/>
  <c r="L343" i="1"/>
  <c r="K343" i="1"/>
  <c r="J343" i="1"/>
  <c r="P342" i="1"/>
  <c r="N342" i="1"/>
  <c r="O342" i="1" s="1"/>
  <c r="M342" i="1"/>
  <c r="L342" i="1"/>
  <c r="K342" i="1"/>
  <c r="J342" i="1"/>
  <c r="Q342" i="1" s="1"/>
  <c r="P341" i="1"/>
  <c r="N341" i="1"/>
  <c r="O341" i="1" s="1"/>
  <c r="M341" i="1"/>
  <c r="L341" i="1"/>
  <c r="K341" i="1"/>
  <c r="J341" i="1"/>
  <c r="Q341" i="1" s="1"/>
  <c r="Q340" i="1"/>
  <c r="P340" i="1"/>
  <c r="N340" i="1"/>
  <c r="O340" i="1" s="1"/>
  <c r="M340" i="1"/>
  <c r="L340" i="1"/>
  <c r="K340" i="1"/>
  <c r="J340" i="1"/>
  <c r="Q339" i="1"/>
  <c r="P339" i="1"/>
  <c r="N339" i="1"/>
  <c r="O339" i="1" s="1"/>
  <c r="M339" i="1"/>
  <c r="L339" i="1"/>
  <c r="K339" i="1"/>
  <c r="J339" i="1"/>
  <c r="P338" i="1"/>
  <c r="N338" i="1"/>
  <c r="O338" i="1" s="1"/>
  <c r="M338" i="1"/>
  <c r="L338" i="1"/>
  <c r="K338" i="1"/>
  <c r="J338" i="1"/>
  <c r="Q338" i="1" s="1"/>
  <c r="P337" i="1"/>
  <c r="N337" i="1"/>
  <c r="O337" i="1" s="1"/>
  <c r="M337" i="1"/>
  <c r="L337" i="1"/>
  <c r="K337" i="1"/>
  <c r="J337" i="1"/>
  <c r="Q337" i="1" s="1"/>
  <c r="Q336" i="1"/>
  <c r="P336" i="1"/>
  <c r="N336" i="1"/>
  <c r="O336" i="1" s="1"/>
  <c r="M336" i="1"/>
  <c r="L336" i="1"/>
  <c r="K336" i="1"/>
  <c r="J336" i="1"/>
  <c r="Q335" i="1"/>
  <c r="P335" i="1"/>
  <c r="N335" i="1"/>
  <c r="O335" i="1" s="1"/>
  <c r="M335" i="1"/>
  <c r="L335" i="1"/>
  <c r="K335" i="1"/>
  <c r="J335" i="1"/>
  <c r="P334" i="1"/>
  <c r="N334" i="1"/>
  <c r="O334" i="1" s="1"/>
  <c r="M334" i="1"/>
  <c r="L334" i="1"/>
  <c r="K334" i="1"/>
  <c r="J334" i="1"/>
  <c r="Q334" i="1" s="1"/>
  <c r="P333" i="1"/>
  <c r="N333" i="1"/>
  <c r="O333" i="1" s="1"/>
  <c r="M333" i="1"/>
  <c r="L333" i="1"/>
  <c r="K333" i="1"/>
  <c r="J333" i="1"/>
  <c r="Q333" i="1" s="1"/>
  <c r="Q332" i="1"/>
  <c r="P332" i="1"/>
  <c r="N332" i="1"/>
  <c r="O332" i="1" s="1"/>
  <c r="M332" i="1"/>
  <c r="L332" i="1"/>
  <c r="K332" i="1"/>
  <c r="J332" i="1"/>
  <c r="Q331" i="1"/>
  <c r="P331" i="1"/>
  <c r="N331" i="1"/>
  <c r="O331" i="1" s="1"/>
  <c r="M331" i="1"/>
  <c r="L331" i="1"/>
  <c r="K331" i="1"/>
  <c r="J331" i="1"/>
  <c r="P330" i="1"/>
  <c r="N330" i="1"/>
  <c r="O330" i="1" s="1"/>
  <c r="M330" i="1"/>
  <c r="L330" i="1"/>
  <c r="K330" i="1"/>
  <c r="J330" i="1"/>
  <c r="Q330" i="1" s="1"/>
  <c r="P329" i="1"/>
  <c r="N329" i="1"/>
  <c r="O329" i="1" s="1"/>
  <c r="M329" i="1"/>
  <c r="L329" i="1"/>
  <c r="K329" i="1"/>
  <c r="J329" i="1"/>
  <c r="Q329" i="1" s="1"/>
  <c r="Q328" i="1"/>
  <c r="P328" i="1"/>
  <c r="N328" i="1"/>
  <c r="O328" i="1" s="1"/>
  <c r="M328" i="1"/>
  <c r="L328" i="1"/>
  <c r="K328" i="1"/>
  <c r="J328" i="1"/>
  <c r="Q327" i="1"/>
  <c r="P327" i="1"/>
  <c r="N327" i="1"/>
  <c r="O327" i="1" s="1"/>
  <c r="M327" i="1"/>
  <c r="L327" i="1"/>
  <c r="K327" i="1"/>
  <c r="J327" i="1"/>
  <c r="P326" i="1"/>
  <c r="N326" i="1"/>
  <c r="O326" i="1" s="1"/>
  <c r="M326" i="1"/>
  <c r="L326" i="1"/>
  <c r="K326" i="1"/>
  <c r="J326" i="1"/>
  <c r="Q326" i="1" s="1"/>
  <c r="P325" i="1"/>
  <c r="N325" i="1"/>
  <c r="O325" i="1" s="1"/>
  <c r="M325" i="1"/>
  <c r="L325" i="1"/>
  <c r="K325" i="1"/>
  <c r="J325" i="1"/>
  <c r="Q325" i="1" s="1"/>
  <c r="Q324" i="1"/>
  <c r="P324" i="1"/>
  <c r="N324" i="1"/>
  <c r="O324" i="1" s="1"/>
  <c r="M324" i="1"/>
  <c r="L324" i="1"/>
  <c r="K324" i="1"/>
  <c r="J324" i="1"/>
  <c r="Q323" i="1"/>
  <c r="P323" i="1"/>
  <c r="N323" i="1"/>
  <c r="O323" i="1" s="1"/>
  <c r="M323" i="1"/>
  <c r="L323" i="1"/>
  <c r="K323" i="1"/>
  <c r="J323" i="1"/>
  <c r="P322" i="1"/>
  <c r="N322" i="1"/>
  <c r="O322" i="1" s="1"/>
  <c r="M322" i="1"/>
  <c r="L322" i="1"/>
  <c r="K322" i="1"/>
  <c r="J322" i="1"/>
  <c r="Q322" i="1" s="1"/>
  <c r="P321" i="1"/>
  <c r="N321" i="1"/>
  <c r="O321" i="1" s="1"/>
  <c r="M321" i="1"/>
  <c r="L321" i="1"/>
  <c r="K321" i="1"/>
  <c r="J321" i="1"/>
  <c r="Q321" i="1" s="1"/>
  <c r="Q320" i="1"/>
  <c r="P320" i="1"/>
  <c r="N320" i="1"/>
  <c r="O320" i="1" s="1"/>
  <c r="M320" i="1"/>
  <c r="L320" i="1"/>
  <c r="K320" i="1"/>
  <c r="J320" i="1"/>
  <c r="Q319" i="1"/>
  <c r="P319" i="1"/>
  <c r="N319" i="1"/>
  <c r="O319" i="1" s="1"/>
  <c r="M319" i="1"/>
  <c r="L319" i="1"/>
  <c r="K319" i="1"/>
  <c r="J319" i="1"/>
  <c r="P318" i="1"/>
  <c r="N318" i="1"/>
  <c r="O318" i="1" s="1"/>
  <c r="M318" i="1"/>
  <c r="L318" i="1"/>
  <c r="K318" i="1"/>
  <c r="J318" i="1"/>
  <c r="Q318" i="1" s="1"/>
  <c r="P317" i="1"/>
  <c r="N317" i="1"/>
  <c r="O317" i="1" s="1"/>
  <c r="M317" i="1"/>
  <c r="L317" i="1"/>
  <c r="K317" i="1"/>
  <c r="J317" i="1"/>
  <c r="Q317" i="1" s="1"/>
  <c r="Q316" i="1"/>
  <c r="P316" i="1"/>
  <c r="N316" i="1"/>
  <c r="O316" i="1" s="1"/>
  <c r="M316" i="1"/>
  <c r="L316" i="1"/>
  <c r="K316" i="1"/>
  <c r="J316" i="1"/>
  <c r="Q315" i="1"/>
  <c r="P315" i="1"/>
  <c r="N315" i="1"/>
  <c r="O315" i="1" s="1"/>
  <c r="M315" i="1"/>
  <c r="L315" i="1"/>
  <c r="K315" i="1"/>
  <c r="J315" i="1"/>
  <c r="P314" i="1"/>
  <c r="N314" i="1"/>
  <c r="O314" i="1" s="1"/>
  <c r="M314" i="1"/>
  <c r="L314" i="1"/>
  <c r="K314" i="1"/>
  <c r="J314" i="1"/>
  <c r="Q314" i="1" s="1"/>
  <c r="P313" i="1"/>
  <c r="N313" i="1"/>
  <c r="O313" i="1" s="1"/>
  <c r="M313" i="1"/>
  <c r="L313" i="1"/>
  <c r="K313" i="1"/>
  <c r="J313" i="1"/>
  <c r="Q313" i="1" s="1"/>
  <c r="Q312" i="1"/>
  <c r="P312" i="1"/>
  <c r="N312" i="1"/>
  <c r="O312" i="1" s="1"/>
  <c r="M312" i="1"/>
  <c r="L312" i="1"/>
  <c r="K312" i="1"/>
  <c r="J312" i="1"/>
  <c r="Q311" i="1"/>
  <c r="P311" i="1"/>
  <c r="N311" i="1"/>
  <c r="O311" i="1" s="1"/>
  <c r="M311" i="1"/>
  <c r="L311" i="1"/>
  <c r="K311" i="1"/>
  <c r="J311" i="1"/>
  <c r="P310" i="1"/>
  <c r="N310" i="1"/>
  <c r="O310" i="1" s="1"/>
  <c r="M310" i="1"/>
  <c r="L310" i="1"/>
  <c r="K310" i="1"/>
  <c r="J310" i="1"/>
  <c r="Q310" i="1" s="1"/>
  <c r="P309" i="1"/>
  <c r="N309" i="1"/>
  <c r="O309" i="1" s="1"/>
  <c r="M309" i="1"/>
  <c r="L309" i="1"/>
  <c r="K309" i="1"/>
  <c r="J309" i="1"/>
  <c r="Q309" i="1" s="1"/>
  <c r="Q308" i="1"/>
  <c r="P308" i="1"/>
  <c r="N308" i="1"/>
  <c r="O308" i="1" s="1"/>
  <c r="M308" i="1"/>
  <c r="L308" i="1"/>
  <c r="K308" i="1"/>
  <c r="J308" i="1"/>
  <c r="Q307" i="1"/>
  <c r="P307" i="1"/>
  <c r="N307" i="1"/>
  <c r="O307" i="1" s="1"/>
  <c r="M307" i="1"/>
  <c r="L307" i="1"/>
  <c r="K307" i="1"/>
  <c r="J307" i="1"/>
  <c r="P306" i="1"/>
  <c r="N306" i="1"/>
  <c r="O306" i="1" s="1"/>
  <c r="M306" i="1"/>
  <c r="L306" i="1"/>
  <c r="K306" i="1"/>
  <c r="J306" i="1"/>
  <c r="Q306" i="1" s="1"/>
  <c r="P305" i="1"/>
  <c r="N305" i="1"/>
  <c r="O305" i="1" s="1"/>
  <c r="M305" i="1"/>
  <c r="L305" i="1"/>
  <c r="K305" i="1"/>
  <c r="J305" i="1"/>
  <c r="Q305" i="1" s="1"/>
  <c r="Q304" i="1"/>
  <c r="P304" i="1"/>
  <c r="N304" i="1"/>
  <c r="O304" i="1" s="1"/>
  <c r="M304" i="1"/>
  <c r="L304" i="1"/>
  <c r="K304" i="1"/>
  <c r="J304" i="1"/>
  <c r="Q303" i="1"/>
  <c r="P303" i="1"/>
  <c r="N303" i="1"/>
  <c r="O303" i="1" s="1"/>
  <c r="M303" i="1"/>
  <c r="L303" i="1"/>
  <c r="K303" i="1"/>
  <c r="J303" i="1"/>
  <c r="P302" i="1"/>
  <c r="N302" i="1"/>
  <c r="O302" i="1" s="1"/>
  <c r="M302" i="1"/>
  <c r="L302" i="1"/>
  <c r="K302" i="1"/>
  <c r="J302" i="1"/>
  <c r="Q302" i="1" s="1"/>
  <c r="P301" i="1"/>
  <c r="N301" i="1"/>
  <c r="O301" i="1" s="1"/>
  <c r="M301" i="1"/>
  <c r="L301" i="1"/>
  <c r="K301" i="1"/>
  <c r="J301" i="1"/>
  <c r="Q301" i="1" s="1"/>
  <c r="Q300" i="1"/>
  <c r="P300" i="1"/>
  <c r="N300" i="1"/>
  <c r="O300" i="1" s="1"/>
  <c r="M300" i="1"/>
  <c r="L300" i="1"/>
  <c r="K300" i="1"/>
  <c r="J300" i="1"/>
  <c r="Q299" i="1"/>
  <c r="P299" i="1"/>
  <c r="N299" i="1"/>
  <c r="O299" i="1" s="1"/>
  <c r="M299" i="1"/>
  <c r="L299" i="1"/>
  <c r="K299" i="1"/>
  <c r="J299" i="1"/>
  <c r="P298" i="1"/>
  <c r="N298" i="1"/>
  <c r="O298" i="1" s="1"/>
  <c r="M298" i="1"/>
  <c r="L298" i="1"/>
  <c r="K298" i="1"/>
  <c r="J298" i="1"/>
  <c r="Q298" i="1" s="1"/>
  <c r="P297" i="1"/>
  <c r="N297" i="1"/>
  <c r="O297" i="1" s="1"/>
  <c r="M297" i="1"/>
  <c r="L297" i="1"/>
  <c r="K297" i="1"/>
  <c r="J297" i="1"/>
  <c r="Q297" i="1" s="1"/>
  <c r="Q296" i="1"/>
  <c r="P296" i="1"/>
  <c r="N296" i="1"/>
  <c r="O296" i="1" s="1"/>
  <c r="M296" i="1"/>
  <c r="L296" i="1"/>
  <c r="K296" i="1"/>
  <c r="J296" i="1"/>
  <c r="Q295" i="1"/>
  <c r="P295" i="1"/>
  <c r="N295" i="1"/>
  <c r="O295" i="1" s="1"/>
  <c r="M295" i="1"/>
  <c r="L295" i="1"/>
  <c r="K295" i="1"/>
  <c r="J295" i="1"/>
  <c r="P294" i="1"/>
  <c r="N294" i="1"/>
  <c r="O294" i="1" s="1"/>
  <c r="M294" i="1"/>
  <c r="L294" i="1"/>
  <c r="K294" i="1"/>
  <c r="J294" i="1"/>
  <c r="Q294" i="1" s="1"/>
  <c r="P293" i="1"/>
  <c r="N293" i="1"/>
  <c r="O293" i="1" s="1"/>
  <c r="M293" i="1"/>
  <c r="L293" i="1"/>
  <c r="K293" i="1"/>
  <c r="J293" i="1"/>
  <c r="Q293" i="1" s="1"/>
  <c r="Q292" i="1"/>
  <c r="P292" i="1"/>
  <c r="N292" i="1"/>
  <c r="O292" i="1" s="1"/>
  <c r="M292" i="1"/>
  <c r="L292" i="1"/>
  <c r="K292" i="1"/>
  <c r="J292" i="1"/>
  <c r="Q291" i="1"/>
  <c r="P291" i="1"/>
  <c r="N291" i="1"/>
  <c r="O291" i="1" s="1"/>
  <c r="M291" i="1"/>
  <c r="L291" i="1"/>
  <c r="K291" i="1"/>
  <c r="J291" i="1"/>
  <c r="P290" i="1"/>
  <c r="N290" i="1"/>
  <c r="O290" i="1" s="1"/>
  <c r="M290" i="1"/>
  <c r="L290" i="1"/>
  <c r="K290" i="1"/>
  <c r="J290" i="1"/>
  <c r="Q290" i="1" s="1"/>
  <c r="P289" i="1"/>
  <c r="N289" i="1"/>
  <c r="O289" i="1" s="1"/>
  <c r="M289" i="1"/>
  <c r="L289" i="1"/>
  <c r="K289" i="1"/>
  <c r="J289" i="1"/>
  <c r="Q289" i="1" s="1"/>
  <c r="Q288" i="1"/>
  <c r="P288" i="1"/>
  <c r="N288" i="1"/>
  <c r="O288" i="1" s="1"/>
  <c r="M288" i="1"/>
  <c r="L288" i="1"/>
  <c r="K288" i="1"/>
  <c r="J288" i="1"/>
  <c r="Q287" i="1"/>
  <c r="P287" i="1"/>
  <c r="N287" i="1"/>
  <c r="O287" i="1" s="1"/>
  <c r="M287" i="1"/>
  <c r="L287" i="1"/>
  <c r="K287" i="1"/>
  <c r="J287" i="1"/>
  <c r="P286" i="1"/>
  <c r="N286" i="1"/>
  <c r="O286" i="1" s="1"/>
  <c r="M286" i="1"/>
  <c r="L286" i="1"/>
  <c r="K286" i="1"/>
  <c r="J286" i="1"/>
  <c r="Q286" i="1" s="1"/>
  <c r="P285" i="1"/>
  <c r="N285" i="1"/>
  <c r="O285" i="1" s="1"/>
  <c r="M285" i="1"/>
  <c r="L285" i="1"/>
  <c r="K285" i="1"/>
  <c r="J285" i="1"/>
  <c r="Q285" i="1" s="1"/>
  <c r="Q284" i="1"/>
  <c r="P284" i="1"/>
  <c r="N284" i="1"/>
  <c r="O284" i="1" s="1"/>
  <c r="M284" i="1"/>
  <c r="L284" i="1"/>
  <c r="K284" i="1"/>
  <c r="J284" i="1"/>
  <c r="Q283" i="1"/>
  <c r="P283" i="1"/>
  <c r="N283" i="1"/>
  <c r="O283" i="1" s="1"/>
  <c r="M283" i="1"/>
  <c r="L283" i="1"/>
  <c r="K283" i="1"/>
  <c r="J283" i="1"/>
  <c r="P282" i="1"/>
  <c r="N282" i="1"/>
  <c r="O282" i="1" s="1"/>
  <c r="M282" i="1"/>
  <c r="L282" i="1"/>
  <c r="K282" i="1"/>
  <c r="J282" i="1"/>
  <c r="Q282" i="1" s="1"/>
  <c r="P281" i="1"/>
  <c r="N281" i="1"/>
  <c r="O281" i="1" s="1"/>
  <c r="M281" i="1"/>
  <c r="L281" i="1"/>
  <c r="K281" i="1"/>
  <c r="J281" i="1"/>
  <c r="Q281" i="1" s="1"/>
  <c r="Q280" i="1"/>
  <c r="P280" i="1"/>
  <c r="N280" i="1"/>
  <c r="O280" i="1" s="1"/>
  <c r="M280" i="1"/>
  <c r="L280" i="1"/>
  <c r="K280" i="1"/>
  <c r="J280" i="1"/>
  <c r="Q279" i="1"/>
  <c r="P279" i="1"/>
  <c r="N279" i="1"/>
  <c r="O279" i="1" s="1"/>
  <c r="M279" i="1"/>
  <c r="L279" i="1"/>
  <c r="K279" i="1"/>
  <c r="J279" i="1"/>
  <c r="P278" i="1"/>
  <c r="N278" i="1"/>
  <c r="O278" i="1" s="1"/>
  <c r="M278" i="1"/>
  <c r="L278" i="1"/>
  <c r="K278" i="1"/>
  <c r="J278" i="1"/>
  <c r="Q278" i="1" s="1"/>
  <c r="P277" i="1"/>
  <c r="N277" i="1"/>
  <c r="O277" i="1" s="1"/>
  <c r="M277" i="1"/>
  <c r="L277" i="1"/>
  <c r="K277" i="1"/>
  <c r="J277" i="1"/>
  <c r="Q277" i="1" s="1"/>
  <c r="Q276" i="1"/>
  <c r="P276" i="1"/>
  <c r="N276" i="1"/>
  <c r="O276" i="1" s="1"/>
  <c r="M276" i="1"/>
  <c r="L276" i="1"/>
  <c r="K276" i="1"/>
  <c r="J276" i="1"/>
  <c r="Q275" i="1"/>
  <c r="P275" i="1"/>
  <c r="N275" i="1"/>
  <c r="O275" i="1" s="1"/>
  <c r="M275" i="1"/>
  <c r="L275" i="1"/>
  <c r="K275" i="1"/>
  <c r="J275" i="1"/>
  <c r="P274" i="1"/>
  <c r="N274" i="1"/>
  <c r="O274" i="1" s="1"/>
  <c r="M274" i="1"/>
  <c r="L274" i="1"/>
  <c r="K274" i="1"/>
  <c r="J274" i="1"/>
  <c r="Q274" i="1" s="1"/>
  <c r="P273" i="1"/>
  <c r="N273" i="1"/>
  <c r="O273" i="1" s="1"/>
  <c r="M273" i="1"/>
  <c r="L273" i="1"/>
  <c r="K273" i="1"/>
  <c r="J273" i="1"/>
  <c r="Q273" i="1" s="1"/>
  <c r="Q272" i="1"/>
  <c r="P272" i="1"/>
  <c r="N272" i="1"/>
  <c r="O272" i="1" s="1"/>
  <c r="M272" i="1"/>
  <c r="L272" i="1"/>
  <c r="K272" i="1"/>
  <c r="J272" i="1"/>
  <c r="Q271" i="1"/>
  <c r="P271" i="1"/>
  <c r="N271" i="1"/>
  <c r="O271" i="1" s="1"/>
  <c r="M271" i="1"/>
  <c r="L271" i="1"/>
  <c r="K271" i="1"/>
  <c r="J271" i="1"/>
  <c r="P270" i="1"/>
  <c r="N270" i="1"/>
  <c r="O270" i="1" s="1"/>
  <c r="M270" i="1"/>
  <c r="L270" i="1"/>
  <c r="K270" i="1"/>
  <c r="J270" i="1"/>
  <c r="Q270" i="1" s="1"/>
  <c r="P269" i="1"/>
  <c r="N269" i="1"/>
  <c r="O269" i="1" s="1"/>
  <c r="M269" i="1"/>
  <c r="L269" i="1"/>
  <c r="K269" i="1"/>
  <c r="J269" i="1"/>
  <c r="Q269" i="1" s="1"/>
  <c r="Q268" i="1"/>
  <c r="P268" i="1"/>
  <c r="N268" i="1"/>
  <c r="O268" i="1" s="1"/>
  <c r="M268" i="1"/>
  <c r="L268" i="1"/>
  <c r="K268" i="1"/>
  <c r="J268" i="1"/>
  <c r="Q267" i="1"/>
  <c r="P267" i="1"/>
  <c r="N267" i="1"/>
  <c r="O267" i="1" s="1"/>
  <c r="M267" i="1"/>
  <c r="L267" i="1"/>
  <c r="K267" i="1"/>
  <c r="J267" i="1"/>
  <c r="P266" i="1"/>
  <c r="N266" i="1"/>
  <c r="O266" i="1" s="1"/>
  <c r="M266" i="1"/>
  <c r="L266" i="1"/>
  <c r="K266" i="1"/>
  <c r="J266" i="1"/>
  <c r="Q266" i="1" s="1"/>
  <c r="P265" i="1"/>
  <c r="N265" i="1"/>
  <c r="O265" i="1" s="1"/>
  <c r="M265" i="1"/>
  <c r="L265" i="1"/>
  <c r="K265" i="1"/>
  <c r="J265" i="1"/>
  <c r="Q265" i="1" s="1"/>
  <c r="Q264" i="1"/>
  <c r="P264" i="1"/>
  <c r="N264" i="1"/>
  <c r="O264" i="1" s="1"/>
  <c r="M264" i="1"/>
  <c r="L264" i="1"/>
  <c r="K264" i="1"/>
  <c r="J264" i="1"/>
  <c r="Q263" i="1"/>
  <c r="P263" i="1"/>
  <c r="N263" i="1"/>
  <c r="O263" i="1" s="1"/>
  <c r="M263" i="1"/>
  <c r="L263" i="1"/>
  <c r="K263" i="1"/>
  <c r="J263" i="1"/>
  <c r="P262" i="1"/>
  <c r="N262" i="1"/>
  <c r="O262" i="1" s="1"/>
  <c r="M262" i="1"/>
  <c r="L262" i="1"/>
  <c r="K262" i="1"/>
  <c r="J262" i="1"/>
  <c r="Q262" i="1" s="1"/>
  <c r="P261" i="1"/>
  <c r="N261" i="1"/>
  <c r="O261" i="1" s="1"/>
  <c r="M261" i="1"/>
  <c r="L261" i="1"/>
  <c r="K261" i="1"/>
  <c r="J261" i="1"/>
  <c r="Q261" i="1" s="1"/>
  <c r="Q260" i="1"/>
  <c r="P260" i="1"/>
  <c r="N260" i="1"/>
  <c r="O260" i="1" s="1"/>
  <c r="M260" i="1"/>
  <c r="L260" i="1"/>
  <c r="K260" i="1"/>
  <c r="J260" i="1"/>
  <c r="Q259" i="1"/>
  <c r="P259" i="1"/>
  <c r="N259" i="1"/>
  <c r="O259" i="1" s="1"/>
  <c r="M259" i="1"/>
  <c r="L259" i="1"/>
  <c r="K259" i="1"/>
  <c r="J259" i="1"/>
  <c r="P258" i="1"/>
  <c r="N258" i="1"/>
  <c r="O258" i="1" s="1"/>
  <c r="M258" i="1"/>
  <c r="L258" i="1"/>
  <c r="K258" i="1"/>
  <c r="J258" i="1"/>
  <c r="Q258" i="1" s="1"/>
  <c r="P257" i="1"/>
  <c r="N257" i="1"/>
  <c r="O257" i="1" s="1"/>
  <c r="M257" i="1"/>
  <c r="L257" i="1"/>
  <c r="K257" i="1"/>
  <c r="J257" i="1"/>
  <c r="Q257" i="1" s="1"/>
  <c r="Q256" i="1"/>
  <c r="P256" i="1"/>
  <c r="N256" i="1"/>
  <c r="O256" i="1" s="1"/>
  <c r="M256" i="1"/>
  <c r="L256" i="1"/>
  <c r="K256" i="1"/>
  <c r="J256" i="1"/>
  <c r="Q255" i="1"/>
  <c r="P255" i="1"/>
  <c r="N255" i="1"/>
  <c r="O255" i="1" s="1"/>
  <c r="M255" i="1"/>
  <c r="L255" i="1"/>
  <c r="K255" i="1"/>
  <c r="J255" i="1"/>
  <c r="P254" i="1"/>
  <c r="N254" i="1"/>
  <c r="O254" i="1" s="1"/>
  <c r="M254" i="1"/>
  <c r="L254" i="1"/>
  <c r="K254" i="1"/>
  <c r="J254" i="1"/>
  <c r="Q254" i="1" s="1"/>
  <c r="P253" i="1"/>
  <c r="N253" i="1"/>
  <c r="O253" i="1" s="1"/>
  <c r="M253" i="1"/>
  <c r="L253" i="1"/>
  <c r="K253" i="1"/>
  <c r="J253" i="1"/>
  <c r="Q253" i="1" s="1"/>
  <c r="Q252" i="1"/>
  <c r="P252" i="1"/>
  <c r="N252" i="1"/>
  <c r="O252" i="1" s="1"/>
  <c r="M252" i="1"/>
  <c r="L252" i="1"/>
  <c r="K252" i="1"/>
  <c r="J252" i="1"/>
  <c r="Q251" i="1"/>
  <c r="P251" i="1"/>
  <c r="N251" i="1"/>
  <c r="O251" i="1" s="1"/>
  <c r="M251" i="1"/>
  <c r="L251" i="1"/>
  <c r="K251" i="1"/>
  <c r="J251" i="1"/>
  <c r="P250" i="1"/>
  <c r="N250" i="1"/>
  <c r="O250" i="1" s="1"/>
  <c r="M250" i="1"/>
  <c r="L250" i="1"/>
  <c r="K250" i="1"/>
  <c r="J250" i="1"/>
  <c r="Q250" i="1" s="1"/>
  <c r="P249" i="1"/>
  <c r="N249" i="1"/>
  <c r="O249" i="1" s="1"/>
  <c r="M249" i="1"/>
  <c r="L249" i="1"/>
  <c r="K249" i="1"/>
  <c r="J249" i="1"/>
  <c r="Q249" i="1" s="1"/>
  <c r="Q248" i="1"/>
  <c r="P248" i="1"/>
  <c r="N248" i="1"/>
  <c r="O248" i="1" s="1"/>
  <c r="M248" i="1"/>
  <c r="L248" i="1"/>
  <c r="K248" i="1"/>
  <c r="J248" i="1"/>
  <c r="Q247" i="1"/>
  <c r="P247" i="1"/>
  <c r="N247" i="1"/>
  <c r="O247" i="1" s="1"/>
  <c r="M247" i="1"/>
  <c r="L247" i="1"/>
  <c r="K247" i="1"/>
  <c r="J247" i="1"/>
  <c r="P246" i="1"/>
  <c r="N246" i="1"/>
  <c r="O246" i="1" s="1"/>
  <c r="M246" i="1"/>
  <c r="L246" i="1"/>
  <c r="K246" i="1"/>
  <c r="J246" i="1"/>
  <c r="Q246" i="1" s="1"/>
  <c r="P245" i="1"/>
  <c r="N245" i="1"/>
  <c r="O245" i="1" s="1"/>
  <c r="M245" i="1"/>
  <c r="L245" i="1"/>
  <c r="K245" i="1"/>
  <c r="J245" i="1"/>
  <c r="Q245" i="1" s="1"/>
  <c r="Q244" i="1"/>
  <c r="P244" i="1"/>
  <c r="N244" i="1"/>
  <c r="O244" i="1" s="1"/>
  <c r="M244" i="1"/>
  <c r="L244" i="1"/>
  <c r="K244" i="1"/>
  <c r="J244" i="1"/>
  <c r="Q243" i="1"/>
  <c r="P243" i="1"/>
  <c r="N243" i="1"/>
  <c r="O243" i="1" s="1"/>
  <c r="M243" i="1"/>
  <c r="L243" i="1"/>
  <c r="K243" i="1"/>
  <c r="J243" i="1"/>
  <c r="P242" i="1"/>
  <c r="N242" i="1"/>
  <c r="O242" i="1" s="1"/>
  <c r="M242" i="1"/>
  <c r="L242" i="1"/>
  <c r="K242" i="1"/>
  <c r="J242" i="1"/>
  <c r="Q242" i="1" s="1"/>
  <c r="P241" i="1"/>
  <c r="N241" i="1"/>
  <c r="O241" i="1" s="1"/>
  <c r="M241" i="1"/>
  <c r="L241" i="1"/>
  <c r="K241" i="1"/>
  <c r="J241" i="1"/>
  <c r="Q241" i="1" s="1"/>
  <c r="Q240" i="1"/>
  <c r="P240" i="1"/>
  <c r="N240" i="1"/>
  <c r="O240" i="1" s="1"/>
  <c r="M240" i="1"/>
  <c r="L240" i="1"/>
  <c r="K240" i="1"/>
  <c r="J240" i="1"/>
  <c r="Q239" i="1"/>
  <c r="P239" i="1"/>
  <c r="N239" i="1"/>
  <c r="O239" i="1" s="1"/>
  <c r="M239" i="1"/>
  <c r="L239" i="1"/>
  <c r="K239" i="1"/>
  <c r="J239" i="1"/>
  <c r="Q238" i="1"/>
  <c r="P238" i="1"/>
  <c r="N238" i="1"/>
  <c r="O238" i="1" s="1"/>
  <c r="M238" i="1"/>
  <c r="L238" i="1"/>
  <c r="K238" i="1"/>
  <c r="J238" i="1"/>
  <c r="Q237" i="1"/>
  <c r="P237" i="1"/>
  <c r="N237" i="1"/>
  <c r="O237" i="1" s="1"/>
  <c r="M237" i="1"/>
  <c r="L237" i="1"/>
  <c r="K237" i="1"/>
  <c r="J237" i="1"/>
  <c r="Q236" i="1"/>
  <c r="P236" i="1"/>
  <c r="N236" i="1"/>
  <c r="O236" i="1" s="1"/>
  <c r="M236" i="1"/>
  <c r="L236" i="1"/>
  <c r="K236" i="1"/>
  <c r="J236" i="1"/>
  <c r="Q235" i="1"/>
  <c r="P235" i="1"/>
  <c r="N235" i="1"/>
  <c r="O235" i="1" s="1"/>
  <c r="M235" i="1"/>
  <c r="L235" i="1"/>
  <c r="K235" i="1"/>
  <c r="J235" i="1"/>
  <c r="Q234" i="1"/>
  <c r="P234" i="1"/>
  <c r="N234" i="1"/>
  <c r="O234" i="1" s="1"/>
  <c r="M234" i="1"/>
  <c r="L234" i="1"/>
  <c r="K234" i="1"/>
  <c r="J234" i="1"/>
  <c r="Q233" i="1"/>
  <c r="P233" i="1"/>
  <c r="N233" i="1"/>
  <c r="O233" i="1" s="1"/>
  <c r="M233" i="1"/>
  <c r="L233" i="1"/>
  <c r="K233" i="1"/>
  <c r="J233" i="1"/>
  <c r="Q232" i="1"/>
  <c r="P232" i="1"/>
  <c r="N232" i="1"/>
  <c r="O232" i="1" s="1"/>
  <c r="M232" i="1"/>
  <c r="L232" i="1"/>
  <c r="K232" i="1"/>
  <c r="J232" i="1"/>
  <c r="Q231" i="1"/>
  <c r="P231" i="1"/>
  <c r="N231" i="1"/>
  <c r="O231" i="1" s="1"/>
  <c r="M231" i="1"/>
  <c r="L231" i="1"/>
  <c r="K231" i="1"/>
  <c r="J231" i="1"/>
  <c r="Q230" i="1"/>
  <c r="P230" i="1"/>
  <c r="N230" i="1"/>
  <c r="O230" i="1" s="1"/>
  <c r="M230" i="1"/>
  <c r="L230" i="1"/>
  <c r="K230" i="1"/>
  <c r="J230" i="1"/>
  <c r="Q229" i="1"/>
  <c r="P229" i="1"/>
  <c r="N229" i="1"/>
  <c r="O229" i="1" s="1"/>
  <c r="M229" i="1"/>
  <c r="L229" i="1"/>
  <c r="K229" i="1"/>
  <c r="J229" i="1"/>
  <c r="Q228" i="1"/>
  <c r="P228" i="1"/>
  <c r="N228" i="1"/>
  <c r="O228" i="1" s="1"/>
  <c r="M228" i="1"/>
  <c r="L228" i="1"/>
  <c r="K228" i="1"/>
  <c r="J228" i="1"/>
  <c r="Q227" i="1"/>
  <c r="P227" i="1"/>
  <c r="N227" i="1"/>
  <c r="O227" i="1" s="1"/>
  <c r="M227" i="1"/>
  <c r="L227" i="1"/>
  <c r="K227" i="1"/>
  <c r="J227" i="1"/>
  <c r="Q226" i="1"/>
  <c r="P226" i="1"/>
  <c r="N226" i="1"/>
  <c r="O226" i="1" s="1"/>
  <c r="M226" i="1"/>
  <c r="L226" i="1"/>
  <c r="K226" i="1"/>
  <c r="J226" i="1"/>
  <c r="Q225" i="1"/>
  <c r="P225" i="1"/>
  <c r="N225" i="1"/>
  <c r="O225" i="1" s="1"/>
  <c r="M225" i="1"/>
  <c r="L225" i="1"/>
  <c r="K225" i="1"/>
  <c r="J225" i="1"/>
  <c r="Q224" i="1"/>
  <c r="P224" i="1"/>
  <c r="N224" i="1"/>
  <c r="O224" i="1" s="1"/>
  <c r="M224" i="1"/>
  <c r="L224" i="1"/>
  <c r="K224" i="1"/>
  <c r="J224" i="1"/>
  <c r="Q223" i="1"/>
  <c r="P223" i="1"/>
  <c r="N223" i="1"/>
  <c r="O223" i="1" s="1"/>
  <c r="M223" i="1"/>
  <c r="L223" i="1"/>
  <c r="K223" i="1"/>
  <c r="J223" i="1"/>
  <c r="Q222" i="1"/>
  <c r="P222" i="1"/>
  <c r="N222" i="1"/>
  <c r="O222" i="1" s="1"/>
  <c r="M222" i="1"/>
  <c r="L222" i="1"/>
  <c r="K222" i="1"/>
  <c r="J222" i="1"/>
  <c r="Q221" i="1"/>
  <c r="P221" i="1"/>
  <c r="N221" i="1"/>
  <c r="O221" i="1" s="1"/>
  <c r="M221" i="1"/>
  <c r="L221" i="1"/>
  <c r="K221" i="1"/>
  <c r="J221" i="1"/>
  <c r="Q220" i="1"/>
  <c r="P220" i="1"/>
  <c r="N220" i="1"/>
  <c r="O220" i="1" s="1"/>
  <c r="M220" i="1"/>
  <c r="L220" i="1"/>
  <c r="K220" i="1"/>
  <c r="J220" i="1"/>
  <c r="Q219" i="1"/>
  <c r="P219" i="1"/>
  <c r="N219" i="1"/>
  <c r="O219" i="1" s="1"/>
  <c r="M219" i="1"/>
  <c r="L219" i="1"/>
  <c r="K219" i="1"/>
  <c r="J219" i="1"/>
  <c r="Q218" i="1"/>
  <c r="P218" i="1"/>
  <c r="N218" i="1"/>
  <c r="O218" i="1" s="1"/>
  <c r="M218" i="1"/>
  <c r="L218" i="1"/>
  <c r="K218" i="1"/>
  <c r="J218" i="1"/>
  <c r="Q217" i="1"/>
  <c r="P217" i="1"/>
  <c r="N217" i="1"/>
  <c r="O217" i="1" s="1"/>
  <c r="M217" i="1"/>
  <c r="L217" i="1"/>
  <c r="K217" i="1"/>
  <c r="J217" i="1"/>
  <c r="Q216" i="1"/>
  <c r="P216" i="1"/>
  <c r="N216" i="1"/>
  <c r="O216" i="1" s="1"/>
  <c r="M216" i="1"/>
  <c r="L216" i="1"/>
  <c r="K216" i="1"/>
  <c r="J216" i="1"/>
  <c r="Q215" i="1"/>
  <c r="P215" i="1"/>
  <c r="N215" i="1"/>
  <c r="O215" i="1" s="1"/>
  <c r="M215" i="1"/>
  <c r="L215" i="1"/>
  <c r="K215" i="1"/>
  <c r="J215" i="1"/>
  <c r="Q214" i="1"/>
  <c r="P214" i="1"/>
  <c r="N214" i="1"/>
  <c r="O214" i="1" s="1"/>
  <c r="M214" i="1"/>
  <c r="L214" i="1"/>
  <c r="K214" i="1"/>
  <c r="J214" i="1"/>
  <c r="Q213" i="1"/>
  <c r="P213" i="1"/>
  <c r="N213" i="1"/>
  <c r="O213" i="1" s="1"/>
  <c r="M213" i="1"/>
  <c r="L213" i="1"/>
  <c r="K213" i="1"/>
  <c r="J213" i="1"/>
  <c r="Q212" i="1"/>
  <c r="P212" i="1"/>
  <c r="N212" i="1"/>
  <c r="O212" i="1" s="1"/>
  <c r="M212" i="1"/>
  <c r="L212" i="1"/>
  <c r="K212" i="1"/>
  <c r="J212" i="1"/>
  <c r="Q211" i="1"/>
  <c r="P211" i="1"/>
  <c r="N211" i="1"/>
  <c r="O211" i="1" s="1"/>
  <c r="M211" i="1"/>
  <c r="L211" i="1"/>
  <c r="K211" i="1"/>
  <c r="J211" i="1"/>
  <c r="Q210" i="1"/>
  <c r="P210" i="1"/>
  <c r="N210" i="1"/>
  <c r="O210" i="1" s="1"/>
  <c r="M210" i="1"/>
  <c r="L210" i="1"/>
  <c r="K210" i="1"/>
  <c r="J210" i="1"/>
  <c r="Q209" i="1"/>
  <c r="P209" i="1"/>
  <c r="N209" i="1"/>
  <c r="O209" i="1" s="1"/>
  <c r="M209" i="1"/>
  <c r="L209" i="1"/>
  <c r="K209" i="1"/>
  <c r="J209" i="1"/>
  <c r="Q208" i="1"/>
  <c r="P208" i="1"/>
  <c r="N208" i="1"/>
  <c r="O208" i="1" s="1"/>
  <c r="M208" i="1"/>
  <c r="L208" i="1"/>
  <c r="K208" i="1"/>
  <c r="J208" i="1"/>
  <c r="Q207" i="1"/>
  <c r="P207" i="1"/>
  <c r="N207" i="1"/>
  <c r="O207" i="1" s="1"/>
  <c r="M207" i="1"/>
  <c r="L207" i="1"/>
  <c r="K207" i="1"/>
  <c r="J207" i="1"/>
  <c r="Q206" i="1"/>
  <c r="P206" i="1"/>
  <c r="N206" i="1"/>
  <c r="O206" i="1" s="1"/>
  <c r="M206" i="1"/>
  <c r="L206" i="1"/>
  <c r="K206" i="1"/>
  <c r="J206" i="1"/>
  <c r="P205" i="1"/>
  <c r="N205" i="1"/>
  <c r="O205" i="1" s="1"/>
  <c r="M205" i="1"/>
  <c r="L205" i="1"/>
  <c r="K205" i="1"/>
  <c r="J205" i="1"/>
  <c r="Q205" i="1" s="1"/>
  <c r="P204" i="1"/>
  <c r="N204" i="1"/>
  <c r="O204" i="1" s="1"/>
  <c r="M204" i="1"/>
  <c r="L204" i="1"/>
  <c r="K204" i="1"/>
  <c r="J204" i="1"/>
  <c r="Q204" i="1" s="1"/>
  <c r="Q203" i="1"/>
  <c r="P203" i="1"/>
  <c r="N203" i="1"/>
  <c r="O203" i="1" s="1"/>
  <c r="M203" i="1"/>
  <c r="L203" i="1"/>
  <c r="K203" i="1"/>
  <c r="J203" i="1"/>
  <c r="P202" i="1"/>
  <c r="N202" i="1"/>
  <c r="O202" i="1" s="1"/>
  <c r="M202" i="1"/>
  <c r="L202" i="1"/>
  <c r="K202" i="1"/>
  <c r="J202" i="1"/>
  <c r="Q202" i="1" s="1"/>
  <c r="P201" i="1"/>
  <c r="N201" i="1"/>
  <c r="O201" i="1" s="1"/>
  <c r="M201" i="1"/>
  <c r="L201" i="1"/>
  <c r="K201" i="1"/>
  <c r="J201" i="1"/>
  <c r="Q201" i="1" s="1"/>
  <c r="Q200" i="1"/>
  <c r="P200" i="1"/>
  <c r="N200" i="1"/>
  <c r="O200" i="1" s="1"/>
  <c r="M200" i="1"/>
  <c r="L200" i="1"/>
  <c r="K200" i="1"/>
  <c r="J200" i="1"/>
  <c r="Q199" i="1"/>
  <c r="P199" i="1"/>
  <c r="N199" i="1"/>
  <c r="O199" i="1" s="1"/>
  <c r="M199" i="1"/>
  <c r="L199" i="1"/>
  <c r="K199" i="1"/>
  <c r="J199" i="1"/>
  <c r="P198" i="1"/>
  <c r="N198" i="1"/>
  <c r="O198" i="1" s="1"/>
  <c r="M198" i="1"/>
  <c r="L198" i="1"/>
  <c r="K198" i="1"/>
  <c r="J198" i="1"/>
  <c r="Q198" i="1" s="1"/>
  <c r="P197" i="1"/>
  <c r="N197" i="1"/>
  <c r="O197" i="1" s="1"/>
  <c r="M197" i="1"/>
  <c r="L197" i="1"/>
  <c r="K197" i="1"/>
  <c r="J197" i="1"/>
  <c r="Q197" i="1" s="1"/>
  <c r="Q196" i="1"/>
  <c r="P196" i="1"/>
  <c r="N196" i="1"/>
  <c r="O196" i="1" s="1"/>
  <c r="M196" i="1"/>
  <c r="L196" i="1"/>
  <c r="K196" i="1"/>
  <c r="J196" i="1"/>
  <c r="Q195" i="1"/>
  <c r="P195" i="1"/>
  <c r="N195" i="1"/>
  <c r="O195" i="1" s="1"/>
  <c r="M195" i="1"/>
  <c r="L195" i="1"/>
  <c r="K195" i="1"/>
  <c r="J195" i="1"/>
  <c r="P194" i="1"/>
  <c r="N194" i="1"/>
  <c r="O194" i="1" s="1"/>
  <c r="M194" i="1"/>
  <c r="L194" i="1"/>
  <c r="K194" i="1"/>
  <c r="J194" i="1"/>
  <c r="Q194" i="1" s="1"/>
  <c r="P193" i="1"/>
  <c r="N193" i="1"/>
  <c r="O193" i="1" s="1"/>
  <c r="M193" i="1"/>
  <c r="L193" i="1"/>
  <c r="K193" i="1"/>
  <c r="J193" i="1"/>
  <c r="Q193" i="1" s="1"/>
  <c r="Q192" i="1"/>
  <c r="P192" i="1"/>
  <c r="N192" i="1"/>
  <c r="O192" i="1" s="1"/>
  <c r="M192" i="1"/>
  <c r="L192" i="1"/>
  <c r="K192" i="1"/>
  <c r="J192" i="1"/>
  <c r="Q191" i="1"/>
  <c r="P191" i="1"/>
  <c r="N191" i="1"/>
  <c r="O191" i="1" s="1"/>
  <c r="M191" i="1"/>
  <c r="L191" i="1"/>
  <c r="K191" i="1"/>
  <c r="J191" i="1"/>
  <c r="P190" i="1"/>
  <c r="N190" i="1"/>
  <c r="O190" i="1" s="1"/>
  <c r="M190" i="1"/>
  <c r="L190" i="1"/>
  <c r="K190" i="1"/>
  <c r="J190" i="1"/>
  <c r="Q190" i="1" s="1"/>
  <c r="P189" i="1"/>
  <c r="N189" i="1"/>
  <c r="O189" i="1" s="1"/>
  <c r="M189" i="1"/>
  <c r="L189" i="1"/>
  <c r="K189" i="1"/>
  <c r="J189" i="1"/>
  <c r="Q189" i="1" s="1"/>
  <c r="Q188" i="1"/>
  <c r="P188" i="1"/>
  <c r="N188" i="1"/>
  <c r="O188" i="1" s="1"/>
  <c r="M188" i="1"/>
  <c r="L188" i="1"/>
  <c r="K188" i="1"/>
  <c r="J188" i="1"/>
  <c r="Q187" i="1"/>
  <c r="P187" i="1"/>
  <c r="N187" i="1"/>
  <c r="O187" i="1" s="1"/>
  <c r="M187" i="1"/>
  <c r="L187" i="1"/>
  <c r="K187" i="1"/>
  <c r="J187" i="1"/>
  <c r="P186" i="1"/>
  <c r="N186" i="1"/>
  <c r="O186" i="1" s="1"/>
  <c r="M186" i="1"/>
  <c r="L186" i="1"/>
  <c r="K186" i="1"/>
  <c r="J186" i="1"/>
  <c r="Q186" i="1" s="1"/>
  <c r="P185" i="1"/>
  <c r="N185" i="1"/>
  <c r="O185" i="1" s="1"/>
  <c r="M185" i="1"/>
  <c r="L185" i="1"/>
  <c r="K185" i="1"/>
  <c r="J185" i="1"/>
  <c r="Q185" i="1" s="1"/>
  <c r="Q184" i="1"/>
  <c r="P184" i="1"/>
  <c r="N184" i="1"/>
  <c r="O184" i="1" s="1"/>
  <c r="M184" i="1"/>
  <c r="L184" i="1"/>
  <c r="K184" i="1"/>
  <c r="J184" i="1"/>
  <c r="Q183" i="1"/>
  <c r="P183" i="1"/>
  <c r="N183" i="1"/>
  <c r="O183" i="1" s="1"/>
  <c r="M183" i="1"/>
  <c r="L183" i="1"/>
  <c r="K183" i="1"/>
  <c r="J183" i="1"/>
  <c r="P182" i="1"/>
  <c r="N182" i="1"/>
  <c r="O182" i="1" s="1"/>
  <c r="M182" i="1"/>
  <c r="L182" i="1"/>
  <c r="K182" i="1"/>
  <c r="J182" i="1"/>
  <c r="Q182" i="1" s="1"/>
  <c r="P181" i="1"/>
  <c r="N181" i="1"/>
  <c r="O181" i="1" s="1"/>
  <c r="M181" i="1"/>
  <c r="L181" i="1"/>
  <c r="K181" i="1"/>
  <c r="J181" i="1"/>
  <c r="Q181" i="1" s="1"/>
  <c r="Q180" i="1"/>
  <c r="P180" i="1"/>
  <c r="N180" i="1"/>
  <c r="O180" i="1" s="1"/>
  <c r="M180" i="1"/>
  <c r="L180" i="1"/>
  <c r="K180" i="1"/>
  <c r="J180" i="1"/>
  <c r="Q179" i="1"/>
  <c r="P179" i="1"/>
  <c r="N179" i="1"/>
  <c r="O179" i="1" s="1"/>
  <c r="M179" i="1"/>
  <c r="L179" i="1"/>
  <c r="K179" i="1"/>
  <c r="J179" i="1"/>
  <c r="P178" i="1"/>
  <c r="N178" i="1"/>
  <c r="O178" i="1" s="1"/>
  <c r="M178" i="1"/>
  <c r="L178" i="1"/>
  <c r="K178" i="1"/>
  <c r="J178" i="1"/>
  <c r="Q178" i="1" s="1"/>
  <c r="P177" i="1"/>
  <c r="N177" i="1"/>
  <c r="O177" i="1" s="1"/>
  <c r="M177" i="1"/>
  <c r="L177" i="1"/>
  <c r="K177" i="1"/>
  <c r="J177" i="1"/>
  <c r="Q177" i="1" s="1"/>
  <c r="Q176" i="1"/>
  <c r="P176" i="1"/>
  <c r="N176" i="1"/>
  <c r="O176" i="1" s="1"/>
  <c r="M176" i="1"/>
  <c r="L176" i="1"/>
  <c r="K176" i="1"/>
  <c r="J176" i="1"/>
  <c r="Q175" i="1"/>
  <c r="P175" i="1"/>
  <c r="N175" i="1"/>
  <c r="O175" i="1" s="1"/>
  <c r="M175" i="1"/>
  <c r="L175" i="1"/>
  <c r="K175" i="1"/>
  <c r="J175" i="1"/>
  <c r="P174" i="1"/>
  <c r="N174" i="1"/>
  <c r="O174" i="1" s="1"/>
  <c r="M174" i="1"/>
  <c r="L174" i="1"/>
  <c r="K174" i="1"/>
  <c r="J174" i="1"/>
  <c r="Q174" i="1" s="1"/>
  <c r="P173" i="1"/>
  <c r="N173" i="1"/>
  <c r="O173" i="1" s="1"/>
  <c r="M173" i="1"/>
  <c r="L173" i="1"/>
  <c r="K173" i="1"/>
  <c r="J173" i="1"/>
  <c r="Q173" i="1" s="1"/>
  <c r="Q172" i="1"/>
  <c r="P172" i="1"/>
  <c r="N172" i="1"/>
  <c r="O172" i="1" s="1"/>
  <c r="M172" i="1"/>
  <c r="L172" i="1"/>
  <c r="K172" i="1"/>
  <c r="J172" i="1"/>
  <c r="Q171" i="1"/>
  <c r="P171" i="1"/>
  <c r="N171" i="1"/>
  <c r="O171" i="1" s="1"/>
  <c r="M171" i="1"/>
  <c r="L171" i="1"/>
  <c r="K171" i="1"/>
  <c r="J171" i="1"/>
  <c r="P170" i="1"/>
  <c r="N170" i="1"/>
  <c r="O170" i="1" s="1"/>
  <c r="M170" i="1"/>
  <c r="L170" i="1"/>
  <c r="K170" i="1"/>
  <c r="J170" i="1"/>
  <c r="Q170" i="1" s="1"/>
  <c r="P169" i="1"/>
  <c r="N169" i="1"/>
  <c r="O169" i="1" s="1"/>
  <c r="M169" i="1"/>
  <c r="L169" i="1"/>
  <c r="K169" i="1"/>
  <c r="J169" i="1"/>
  <c r="Q169" i="1" s="1"/>
  <c r="Q168" i="1"/>
  <c r="P168" i="1"/>
  <c r="N168" i="1"/>
  <c r="O168" i="1" s="1"/>
  <c r="M168" i="1"/>
  <c r="L168" i="1"/>
  <c r="K168" i="1"/>
  <c r="J168" i="1"/>
  <c r="Q167" i="1"/>
  <c r="P167" i="1"/>
  <c r="N167" i="1"/>
  <c r="O167" i="1" s="1"/>
  <c r="M167" i="1"/>
  <c r="L167" i="1"/>
  <c r="K167" i="1"/>
  <c r="J167" i="1"/>
  <c r="P166" i="1"/>
  <c r="N166" i="1"/>
  <c r="O166" i="1" s="1"/>
  <c r="M166" i="1"/>
  <c r="L166" i="1"/>
  <c r="K166" i="1"/>
  <c r="J166" i="1"/>
  <c r="Q166" i="1" s="1"/>
  <c r="P165" i="1"/>
  <c r="N165" i="1"/>
  <c r="O165" i="1" s="1"/>
  <c r="M165" i="1"/>
  <c r="L165" i="1"/>
  <c r="K165" i="1"/>
  <c r="J165" i="1"/>
  <c r="Q165" i="1" s="1"/>
  <c r="Q164" i="1"/>
  <c r="P164" i="1"/>
  <c r="N164" i="1"/>
  <c r="O164" i="1" s="1"/>
  <c r="M164" i="1"/>
  <c r="L164" i="1"/>
  <c r="K164" i="1"/>
  <c r="J164" i="1"/>
  <c r="Q163" i="1"/>
  <c r="P163" i="1"/>
  <c r="N163" i="1"/>
  <c r="O163" i="1" s="1"/>
  <c r="M163" i="1"/>
  <c r="L163" i="1"/>
  <c r="K163" i="1"/>
  <c r="J163" i="1"/>
  <c r="P162" i="1"/>
  <c r="N162" i="1"/>
  <c r="O162" i="1" s="1"/>
  <c r="M162" i="1"/>
  <c r="L162" i="1"/>
  <c r="K162" i="1"/>
  <c r="J162" i="1"/>
  <c r="Q162" i="1" s="1"/>
  <c r="P161" i="1"/>
  <c r="N161" i="1"/>
  <c r="O161" i="1" s="1"/>
  <c r="M161" i="1"/>
  <c r="L161" i="1"/>
  <c r="K161" i="1"/>
  <c r="J161" i="1"/>
  <c r="Q161" i="1" s="1"/>
  <c r="Q160" i="1"/>
  <c r="P160" i="1"/>
  <c r="N160" i="1"/>
  <c r="O160" i="1" s="1"/>
  <c r="M160" i="1"/>
  <c r="L160" i="1"/>
  <c r="K160" i="1"/>
  <c r="J160" i="1"/>
  <c r="Q159" i="1"/>
  <c r="P159" i="1"/>
  <c r="N159" i="1"/>
  <c r="O159" i="1" s="1"/>
  <c r="M159" i="1"/>
  <c r="L159" i="1"/>
  <c r="K159" i="1"/>
  <c r="J159" i="1"/>
  <c r="P158" i="1"/>
  <c r="N158" i="1"/>
  <c r="O158" i="1" s="1"/>
  <c r="M158" i="1"/>
  <c r="L158" i="1"/>
  <c r="K158" i="1"/>
  <c r="J158" i="1"/>
  <c r="Q158" i="1" s="1"/>
  <c r="P157" i="1"/>
  <c r="N157" i="1"/>
  <c r="O157" i="1" s="1"/>
  <c r="M157" i="1"/>
  <c r="L157" i="1"/>
  <c r="K157" i="1"/>
  <c r="J157" i="1"/>
  <c r="Q157" i="1" s="1"/>
  <c r="Q156" i="1"/>
  <c r="P156" i="1"/>
  <c r="N156" i="1"/>
  <c r="O156" i="1" s="1"/>
  <c r="M156" i="1"/>
  <c r="L156" i="1"/>
  <c r="K156" i="1"/>
  <c r="J156" i="1"/>
  <c r="Q155" i="1"/>
  <c r="P155" i="1"/>
  <c r="N155" i="1"/>
  <c r="O155" i="1" s="1"/>
  <c r="M155" i="1"/>
  <c r="L155" i="1"/>
  <c r="K155" i="1"/>
  <c r="J155" i="1"/>
  <c r="P154" i="1"/>
  <c r="N154" i="1"/>
  <c r="O154" i="1" s="1"/>
  <c r="M154" i="1"/>
  <c r="L154" i="1"/>
  <c r="K154" i="1"/>
  <c r="J154" i="1"/>
  <c r="Q154" i="1" s="1"/>
  <c r="P153" i="1"/>
  <c r="N153" i="1"/>
  <c r="O153" i="1" s="1"/>
  <c r="M153" i="1"/>
  <c r="L153" i="1"/>
  <c r="K153" i="1"/>
  <c r="J153" i="1"/>
  <c r="Q153" i="1" s="1"/>
  <c r="Q152" i="1"/>
  <c r="P152" i="1"/>
  <c r="N152" i="1"/>
  <c r="O152" i="1" s="1"/>
  <c r="M152" i="1"/>
  <c r="L152" i="1"/>
  <c r="K152" i="1"/>
  <c r="J152" i="1"/>
  <c r="Q151" i="1"/>
  <c r="P151" i="1"/>
  <c r="N151" i="1"/>
  <c r="O151" i="1" s="1"/>
  <c r="M151" i="1"/>
  <c r="L151" i="1"/>
  <c r="K151" i="1"/>
  <c r="J151" i="1"/>
  <c r="P150" i="1"/>
  <c r="N150" i="1"/>
  <c r="O150" i="1" s="1"/>
  <c r="M150" i="1"/>
  <c r="L150" i="1"/>
  <c r="K150" i="1"/>
  <c r="J150" i="1"/>
  <c r="Q150" i="1" s="1"/>
  <c r="P149" i="1"/>
  <c r="N149" i="1"/>
  <c r="O149" i="1" s="1"/>
  <c r="M149" i="1"/>
  <c r="L149" i="1"/>
  <c r="K149" i="1"/>
  <c r="J149" i="1"/>
  <c r="Q149" i="1" s="1"/>
  <c r="Q148" i="1"/>
  <c r="P148" i="1"/>
  <c r="N148" i="1"/>
  <c r="O148" i="1" s="1"/>
  <c r="M148" i="1"/>
  <c r="L148" i="1"/>
  <c r="K148" i="1"/>
  <c r="J148" i="1"/>
  <c r="Q147" i="1"/>
  <c r="P147" i="1"/>
  <c r="N147" i="1"/>
  <c r="O147" i="1" s="1"/>
  <c r="M147" i="1"/>
  <c r="L147" i="1"/>
  <c r="K147" i="1"/>
  <c r="J147" i="1"/>
  <c r="P146" i="1"/>
  <c r="N146" i="1"/>
  <c r="O146" i="1" s="1"/>
  <c r="M146" i="1"/>
  <c r="L146" i="1"/>
  <c r="K146" i="1"/>
  <c r="J146" i="1"/>
  <c r="Q146" i="1" s="1"/>
  <c r="P145" i="1"/>
  <c r="N145" i="1"/>
  <c r="O145" i="1" s="1"/>
  <c r="M145" i="1"/>
  <c r="L145" i="1"/>
  <c r="K145" i="1"/>
  <c r="J145" i="1"/>
  <c r="Q145" i="1" s="1"/>
  <c r="Q144" i="1"/>
  <c r="P144" i="1"/>
  <c r="N144" i="1"/>
  <c r="O144" i="1" s="1"/>
  <c r="M144" i="1"/>
  <c r="L144" i="1"/>
  <c r="K144" i="1"/>
  <c r="J144" i="1"/>
  <c r="Q143" i="1"/>
  <c r="P143" i="1"/>
  <c r="N143" i="1"/>
  <c r="O143" i="1" s="1"/>
  <c r="M143" i="1"/>
  <c r="L143" i="1"/>
  <c r="K143" i="1"/>
  <c r="J143" i="1"/>
  <c r="P142" i="1"/>
  <c r="N142" i="1"/>
  <c r="O142" i="1" s="1"/>
  <c r="M142" i="1"/>
  <c r="L142" i="1"/>
  <c r="K142" i="1"/>
  <c r="J142" i="1"/>
  <c r="Q142" i="1" s="1"/>
  <c r="P141" i="1"/>
  <c r="N141" i="1"/>
  <c r="O141" i="1" s="1"/>
  <c r="M141" i="1"/>
  <c r="L141" i="1"/>
  <c r="K141" i="1"/>
  <c r="J141" i="1"/>
  <c r="Q141" i="1" s="1"/>
  <c r="Q140" i="1"/>
  <c r="P140" i="1"/>
  <c r="N140" i="1"/>
  <c r="O140" i="1" s="1"/>
  <c r="M140" i="1"/>
  <c r="L140" i="1"/>
  <c r="K140" i="1"/>
  <c r="J140" i="1"/>
  <c r="Q139" i="1"/>
  <c r="P139" i="1"/>
  <c r="N139" i="1"/>
  <c r="O139" i="1" s="1"/>
  <c r="M139" i="1"/>
  <c r="L139" i="1"/>
  <c r="K139" i="1"/>
  <c r="J139" i="1"/>
  <c r="P138" i="1"/>
  <c r="N138" i="1"/>
  <c r="O138" i="1" s="1"/>
  <c r="M138" i="1"/>
  <c r="L138" i="1"/>
  <c r="K138" i="1"/>
  <c r="J138" i="1"/>
  <c r="Q138" i="1" s="1"/>
  <c r="P137" i="1"/>
  <c r="N137" i="1"/>
  <c r="O137" i="1" s="1"/>
  <c r="M137" i="1"/>
  <c r="L137" i="1"/>
  <c r="K137" i="1"/>
  <c r="J137" i="1"/>
  <c r="Q137" i="1" s="1"/>
  <c r="P136" i="1"/>
  <c r="N136" i="1"/>
  <c r="O136" i="1" s="1"/>
  <c r="M136" i="1"/>
  <c r="L136" i="1"/>
  <c r="K136" i="1"/>
  <c r="J136" i="1"/>
  <c r="Q136" i="1" s="1"/>
  <c r="P135" i="1"/>
  <c r="N135" i="1"/>
  <c r="O135" i="1" s="1"/>
  <c r="M135" i="1"/>
  <c r="L135" i="1"/>
  <c r="K135" i="1"/>
  <c r="J135" i="1"/>
  <c r="Q135" i="1" s="1"/>
  <c r="P134" i="1"/>
  <c r="N134" i="1"/>
  <c r="O134" i="1" s="1"/>
  <c r="M134" i="1"/>
  <c r="L134" i="1"/>
  <c r="K134" i="1"/>
  <c r="J134" i="1"/>
  <c r="Q134" i="1" s="1"/>
  <c r="P133" i="1"/>
  <c r="N133" i="1"/>
  <c r="O133" i="1" s="1"/>
  <c r="M133" i="1"/>
  <c r="L133" i="1"/>
  <c r="K133" i="1"/>
  <c r="J133" i="1"/>
  <c r="Q133" i="1" s="1"/>
  <c r="P132" i="1"/>
  <c r="N132" i="1"/>
  <c r="O132" i="1" s="1"/>
  <c r="M132" i="1"/>
  <c r="L132" i="1"/>
  <c r="K132" i="1"/>
  <c r="J132" i="1"/>
  <c r="Q132" i="1" s="1"/>
  <c r="P131" i="1"/>
  <c r="N131" i="1"/>
  <c r="O131" i="1" s="1"/>
  <c r="M131" i="1"/>
  <c r="L131" i="1"/>
  <c r="K131" i="1"/>
  <c r="J131" i="1"/>
  <c r="Q131" i="1" s="1"/>
  <c r="P130" i="1"/>
  <c r="N130" i="1"/>
  <c r="O130" i="1" s="1"/>
  <c r="M130" i="1"/>
  <c r="L130" i="1"/>
  <c r="K130" i="1"/>
  <c r="J130" i="1"/>
  <c r="Q130" i="1" s="1"/>
  <c r="P129" i="1"/>
  <c r="N129" i="1"/>
  <c r="O129" i="1" s="1"/>
  <c r="M129" i="1"/>
  <c r="L129" i="1"/>
  <c r="K129" i="1"/>
  <c r="J129" i="1"/>
  <c r="Q129" i="1" s="1"/>
  <c r="P128" i="1"/>
  <c r="N128" i="1"/>
  <c r="O128" i="1" s="1"/>
  <c r="M128" i="1"/>
  <c r="L128" i="1"/>
  <c r="K128" i="1"/>
  <c r="J128" i="1"/>
  <c r="Q128" i="1" s="1"/>
  <c r="P127" i="1"/>
  <c r="N127" i="1"/>
  <c r="O127" i="1" s="1"/>
  <c r="M127" i="1"/>
  <c r="L127" i="1"/>
  <c r="K127" i="1"/>
  <c r="J127" i="1"/>
  <c r="Q127" i="1" s="1"/>
  <c r="P126" i="1"/>
  <c r="N126" i="1"/>
  <c r="O126" i="1" s="1"/>
  <c r="M126" i="1"/>
  <c r="L126" i="1"/>
  <c r="K126" i="1"/>
  <c r="J126" i="1"/>
  <c r="Q126" i="1" s="1"/>
  <c r="P125" i="1"/>
  <c r="N125" i="1"/>
  <c r="O125" i="1" s="1"/>
  <c r="M125" i="1"/>
  <c r="L125" i="1"/>
  <c r="K125" i="1"/>
  <c r="J125" i="1"/>
  <c r="Q125" i="1" s="1"/>
  <c r="P124" i="1"/>
  <c r="N124" i="1"/>
  <c r="O124" i="1" s="1"/>
  <c r="M124" i="1"/>
  <c r="L124" i="1"/>
  <c r="K124" i="1"/>
  <c r="J124" i="1"/>
  <c r="Q124" i="1" s="1"/>
  <c r="P123" i="1"/>
  <c r="N123" i="1"/>
  <c r="O123" i="1" s="1"/>
  <c r="M123" i="1"/>
  <c r="L123" i="1"/>
  <c r="K123" i="1"/>
  <c r="J123" i="1"/>
  <c r="Q123" i="1" s="1"/>
  <c r="P122" i="1"/>
  <c r="N122" i="1"/>
  <c r="O122" i="1" s="1"/>
  <c r="M122" i="1"/>
  <c r="L122" i="1"/>
  <c r="K122" i="1"/>
  <c r="J122" i="1"/>
  <c r="Q122" i="1" s="1"/>
  <c r="P121" i="1"/>
  <c r="N121" i="1"/>
  <c r="O121" i="1" s="1"/>
  <c r="M121" i="1"/>
  <c r="L121" i="1"/>
  <c r="K121" i="1"/>
  <c r="J121" i="1"/>
  <c r="Q121" i="1" s="1"/>
  <c r="P120" i="1"/>
  <c r="N120" i="1"/>
  <c r="O120" i="1" s="1"/>
  <c r="M120" i="1"/>
  <c r="L120" i="1"/>
  <c r="K120" i="1"/>
  <c r="J120" i="1"/>
  <c r="Q120" i="1" s="1"/>
  <c r="P119" i="1"/>
  <c r="N119" i="1"/>
  <c r="O119" i="1" s="1"/>
  <c r="M119" i="1"/>
  <c r="L119" i="1"/>
  <c r="K119" i="1"/>
  <c r="J119" i="1"/>
  <c r="Q119" i="1" s="1"/>
  <c r="P118" i="1"/>
  <c r="N118" i="1"/>
  <c r="O118" i="1" s="1"/>
  <c r="M118" i="1"/>
  <c r="L118" i="1"/>
  <c r="K118" i="1"/>
  <c r="J118" i="1"/>
  <c r="Q118" i="1" s="1"/>
  <c r="P117" i="1"/>
  <c r="N117" i="1"/>
  <c r="O117" i="1" s="1"/>
  <c r="M117" i="1"/>
  <c r="L117" i="1"/>
  <c r="K117" i="1"/>
  <c r="J117" i="1"/>
  <c r="Q117" i="1" s="1"/>
  <c r="P116" i="1"/>
  <c r="N116" i="1"/>
  <c r="O116" i="1" s="1"/>
  <c r="M116" i="1"/>
  <c r="L116" i="1"/>
  <c r="K116" i="1"/>
  <c r="J116" i="1"/>
  <c r="Q116" i="1" s="1"/>
  <c r="P115" i="1"/>
  <c r="N115" i="1"/>
  <c r="O115" i="1" s="1"/>
  <c r="M115" i="1"/>
  <c r="L115" i="1"/>
  <c r="K115" i="1"/>
  <c r="J115" i="1"/>
  <c r="Q115" i="1" s="1"/>
  <c r="P114" i="1"/>
  <c r="N114" i="1"/>
  <c r="O114" i="1" s="1"/>
  <c r="M114" i="1"/>
  <c r="L114" i="1"/>
  <c r="K114" i="1"/>
  <c r="J114" i="1"/>
  <c r="Q114" i="1" s="1"/>
  <c r="P113" i="1"/>
  <c r="N113" i="1"/>
  <c r="O113" i="1" s="1"/>
  <c r="M113" i="1"/>
  <c r="L113" i="1"/>
  <c r="K113" i="1"/>
  <c r="J113" i="1"/>
  <c r="Q113" i="1" s="1"/>
  <c r="P112" i="1"/>
  <c r="N112" i="1"/>
  <c r="O112" i="1" s="1"/>
  <c r="M112" i="1"/>
  <c r="L112" i="1"/>
  <c r="K112" i="1"/>
  <c r="J112" i="1"/>
  <c r="Q112" i="1" s="1"/>
  <c r="P111" i="1"/>
  <c r="N111" i="1"/>
  <c r="O111" i="1" s="1"/>
  <c r="M111" i="1"/>
  <c r="L111" i="1"/>
  <c r="K111" i="1"/>
  <c r="J111" i="1"/>
  <c r="Q111" i="1" s="1"/>
  <c r="P110" i="1"/>
  <c r="N110" i="1"/>
  <c r="O110" i="1" s="1"/>
  <c r="M110" i="1"/>
  <c r="L110" i="1"/>
  <c r="K110" i="1"/>
  <c r="J110" i="1"/>
  <c r="Q110" i="1" s="1"/>
  <c r="P109" i="1"/>
  <c r="N109" i="1"/>
  <c r="O109" i="1" s="1"/>
  <c r="M109" i="1"/>
  <c r="L109" i="1"/>
  <c r="K109" i="1"/>
  <c r="J109" i="1"/>
  <c r="Q109" i="1" s="1"/>
  <c r="P108" i="1"/>
  <c r="N108" i="1"/>
  <c r="O108" i="1" s="1"/>
  <c r="M108" i="1"/>
  <c r="L108" i="1"/>
  <c r="K108" i="1"/>
  <c r="J108" i="1"/>
  <c r="Q108" i="1" s="1"/>
  <c r="P107" i="1"/>
  <c r="N107" i="1"/>
  <c r="O107" i="1" s="1"/>
  <c r="M107" i="1"/>
  <c r="L107" i="1"/>
  <c r="K107" i="1"/>
  <c r="J107" i="1"/>
  <c r="Q107" i="1" s="1"/>
  <c r="P106" i="1"/>
  <c r="N106" i="1"/>
  <c r="O106" i="1" s="1"/>
  <c r="M106" i="1"/>
  <c r="L106" i="1"/>
  <c r="K106" i="1"/>
  <c r="J106" i="1"/>
  <c r="Q106" i="1" s="1"/>
  <c r="P105" i="1"/>
  <c r="N105" i="1"/>
  <c r="O105" i="1" s="1"/>
  <c r="M105" i="1"/>
  <c r="L105" i="1"/>
  <c r="K105" i="1"/>
  <c r="J105" i="1"/>
  <c r="Q105" i="1" s="1"/>
  <c r="P104" i="1"/>
  <c r="N104" i="1"/>
  <c r="O104" i="1" s="1"/>
  <c r="M104" i="1"/>
  <c r="L104" i="1"/>
  <c r="K104" i="1"/>
  <c r="J104" i="1"/>
  <c r="Q104" i="1" s="1"/>
  <c r="P103" i="1"/>
  <c r="N103" i="1"/>
  <c r="O103" i="1" s="1"/>
  <c r="M103" i="1"/>
  <c r="L103" i="1"/>
  <c r="K103" i="1"/>
  <c r="J103" i="1"/>
  <c r="Q103" i="1" s="1"/>
  <c r="P102" i="1"/>
  <c r="N102" i="1"/>
  <c r="O102" i="1" s="1"/>
  <c r="M102" i="1"/>
  <c r="L102" i="1"/>
  <c r="K102" i="1"/>
  <c r="J102" i="1"/>
  <c r="Q102" i="1" s="1"/>
  <c r="P101" i="1"/>
  <c r="N101" i="1"/>
  <c r="O101" i="1" s="1"/>
  <c r="M101" i="1"/>
  <c r="L101" i="1"/>
  <c r="K101" i="1"/>
  <c r="J101" i="1"/>
  <c r="Q101" i="1" s="1"/>
  <c r="P100" i="1"/>
  <c r="N100" i="1"/>
  <c r="O100" i="1" s="1"/>
  <c r="M100" i="1"/>
  <c r="L100" i="1"/>
  <c r="K100" i="1"/>
  <c r="J100" i="1"/>
  <c r="Q100" i="1" s="1"/>
  <c r="P99" i="1"/>
  <c r="N99" i="1"/>
  <c r="O99" i="1" s="1"/>
  <c r="M99" i="1"/>
  <c r="L99" i="1"/>
  <c r="K99" i="1"/>
  <c r="J99" i="1"/>
  <c r="Q99" i="1" s="1"/>
  <c r="P98" i="1"/>
  <c r="N98" i="1"/>
  <c r="O98" i="1" s="1"/>
  <c r="M98" i="1"/>
  <c r="L98" i="1"/>
  <c r="K98" i="1"/>
  <c r="J98" i="1"/>
  <c r="Q98" i="1" s="1"/>
  <c r="P97" i="1"/>
  <c r="N97" i="1"/>
  <c r="O97" i="1" s="1"/>
  <c r="M97" i="1"/>
  <c r="L97" i="1"/>
  <c r="K97" i="1"/>
  <c r="J97" i="1"/>
  <c r="Q97" i="1" s="1"/>
  <c r="P96" i="1"/>
  <c r="N96" i="1"/>
  <c r="O96" i="1" s="1"/>
  <c r="M96" i="1"/>
  <c r="L96" i="1"/>
  <c r="K96" i="1"/>
  <c r="J96" i="1"/>
  <c r="Q96" i="1" s="1"/>
  <c r="P95" i="1"/>
  <c r="N95" i="1"/>
  <c r="O95" i="1" s="1"/>
  <c r="M95" i="1"/>
  <c r="L95" i="1"/>
  <c r="K95" i="1"/>
  <c r="J95" i="1"/>
  <c r="Q95" i="1" s="1"/>
  <c r="P94" i="1"/>
  <c r="N94" i="1"/>
  <c r="O94" i="1" s="1"/>
  <c r="M94" i="1"/>
  <c r="L94" i="1"/>
  <c r="K94" i="1"/>
  <c r="J94" i="1"/>
  <c r="Q94" i="1" s="1"/>
  <c r="P93" i="1"/>
  <c r="N93" i="1"/>
  <c r="O93" i="1" s="1"/>
  <c r="M93" i="1"/>
  <c r="L93" i="1"/>
  <c r="K93" i="1"/>
  <c r="J93" i="1"/>
  <c r="Q93" i="1" s="1"/>
  <c r="P92" i="1"/>
  <c r="N92" i="1"/>
  <c r="O92" i="1" s="1"/>
  <c r="M92" i="1"/>
  <c r="L92" i="1"/>
  <c r="K92" i="1"/>
  <c r="J92" i="1"/>
  <c r="Q92" i="1" s="1"/>
  <c r="P91" i="1"/>
  <c r="N91" i="1"/>
  <c r="O91" i="1" s="1"/>
  <c r="M91" i="1"/>
  <c r="L91" i="1"/>
  <c r="K91" i="1"/>
  <c r="J91" i="1"/>
  <c r="Q91" i="1" s="1"/>
  <c r="P90" i="1"/>
  <c r="N90" i="1"/>
  <c r="O90" i="1" s="1"/>
  <c r="M90" i="1"/>
  <c r="L90" i="1"/>
  <c r="K90" i="1"/>
  <c r="J90" i="1"/>
  <c r="Q90" i="1" s="1"/>
  <c r="P89" i="1"/>
  <c r="N89" i="1"/>
  <c r="O89" i="1" s="1"/>
  <c r="M89" i="1"/>
  <c r="L89" i="1"/>
  <c r="K89" i="1"/>
  <c r="J89" i="1"/>
  <c r="Q89" i="1" s="1"/>
  <c r="P88" i="1"/>
  <c r="N88" i="1"/>
  <c r="O88" i="1" s="1"/>
  <c r="M88" i="1"/>
  <c r="L88" i="1"/>
  <c r="K88" i="1"/>
  <c r="J88" i="1"/>
  <c r="Q88" i="1" s="1"/>
  <c r="P87" i="1"/>
  <c r="N87" i="1"/>
  <c r="O87" i="1" s="1"/>
  <c r="M87" i="1"/>
  <c r="L87" i="1"/>
  <c r="K87" i="1"/>
  <c r="J87" i="1"/>
  <c r="Q87" i="1" s="1"/>
  <c r="P86" i="1"/>
  <c r="N86" i="1"/>
  <c r="O86" i="1" s="1"/>
  <c r="M86" i="1"/>
  <c r="L86" i="1"/>
  <c r="K86" i="1"/>
  <c r="J86" i="1"/>
  <c r="Q86" i="1" s="1"/>
  <c r="P85" i="1"/>
  <c r="N85" i="1"/>
  <c r="O85" i="1" s="1"/>
  <c r="M85" i="1"/>
  <c r="L85" i="1"/>
  <c r="K85" i="1"/>
  <c r="J85" i="1"/>
  <c r="Q85" i="1" s="1"/>
  <c r="P84" i="1"/>
  <c r="N84" i="1"/>
  <c r="O84" i="1" s="1"/>
  <c r="M84" i="1"/>
  <c r="L84" i="1"/>
  <c r="K84" i="1"/>
  <c r="J84" i="1"/>
  <c r="Q84" i="1" s="1"/>
  <c r="P83" i="1"/>
  <c r="N83" i="1"/>
  <c r="O83" i="1" s="1"/>
  <c r="M83" i="1"/>
  <c r="L83" i="1"/>
  <c r="K83" i="1"/>
  <c r="J83" i="1"/>
  <c r="Q83" i="1" s="1"/>
  <c r="P82" i="1"/>
  <c r="N82" i="1"/>
  <c r="O82" i="1" s="1"/>
  <c r="M82" i="1"/>
  <c r="L82" i="1"/>
  <c r="K82" i="1"/>
  <c r="J82" i="1"/>
  <c r="Q82" i="1" s="1"/>
  <c r="P81" i="1"/>
  <c r="N81" i="1"/>
  <c r="O81" i="1" s="1"/>
  <c r="M81" i="1"/>
  <c r="L81" i="1"/>
  <c r="K81" i="1"/>
  <c r="J81" i="1"/>
  <c r="Q81" i="1" s="1"/>
  <c r="P80" i="1"/>
  <c r="N80" i="1"/>
  <c r="O80" i="1" s="1"/>
  <c r="M80" i="1"/>
  <c r="L80" i="1"/>
  <c r="K80" i="1"/>
  <c r="J80" i="1"/>
  <c r="Q80" i="1" s="1"/>
  <c r="P79" i="1"/>
  <c r="N79" i="1"/>
  <c r="O79" i="1" s="1"/>
  <c r="M79" i="1"/>
  <c r="L79" i="1"/>
  <c r="K79" i="1"/>
  <c r="J79" i="1"/>
  <c r="Q79" i="1" s="1"/>
  <c r="P78" i="1"/>
  <c r="O78" i="1"/>
  <c r="N78" i="1"/>
  <c r="M78" i="1"/>
  <c r="L78" i="1"/>
  <c r="K78" i="1"/>
  <c r="J78" i="1"/>
  <c r="Q78" i="1" s="1"/>
  <c r="P77" i="1"/>
  <c r="N77" i="1"/>
  <c r="O77" i="1" s="1"/>
  <c r="M77" i="1"/>
  <c r="L77" i="1"/>
  <c r="K77" i="1"/>
  <c r="J77" i="1"/>
  <c r="Q77" i="1" s="1"/>
  <c r="P76" i="1"/>
  <c r="O76" i="1"/>
  <c r="N76" i="1"/>
  <c r="M76" i="1"/>
  <c r="L76" i="1"/>
  <c r="K76" i="1"/>
  <c r="J76" i="1"/>
  <c r="Q76" i="1" s="1"/>
  <c r="P75" i="1"/>
  <c r="N75" i="1"/>
  <c r="O75" i="1" s="1"/>
  <c r="M75" i="1"/>
  <c r="L75" i="1"/>
  <c r="K75" i="1"/>
  <c r="J75" i="1"/>
  <c r="Q75" i="1" s="1"/>
  <c r="P74" i="1"/>
  <c r="O74" i="1"/>
  <c r="N74" i="1"/>
  <c r="M74" i="1"/>
  <c r="L74" i="1"/>
  <c r="K74" i="1"/>
  <c r="J74" i="1"/>
  <c r="Q74" i="1" s="1"/>
  <c r="P73" i="1"/>
  <c r="N73" i="1"/>
  <c r="O73" i="1" s="1"/>
  <c r="M73" i="1"/>
  <c r="L73" i="1"/>
  <c r="K73" i="1"/>
  <c r="J73" i="1"/>
  <c r="Q73" i="1" s="1"/>
  <c r="P72" i="1"/>
  <c r="O72" i="1"/>
  <c r="N72" i="1"/>
  <c r="M72" i="1"/>
  <c r="L72" i="1"/>
  <c r="K72" i="1"/>
  <c r="J72" i="1"/>
  <c r="Q72" i="1" s="1"/>
  <c r="P71" i="1"/>
  <c r="N71" i="1"/>
  <c r="O71" i="1" s="1"/>
  <c r="M71" i="1"/>
  <c r="L71" i="1"/>
  <c r="K71" i="1"/>
  <c r="J71" i="1"/>
  <c r="Q71" i="1" s="1"/>
  <c r="P70" i="1"/>
  <c r="O70" i="1"/>
  <c r="N70" i="1"/>
  <c r="M70" i="1"/>
  <c r="L70" i="1"/>
  <c r="K70" i="1"/>
  <c r="J70" i="1"/>
  <c r="Q70" i="1" s="1"/>
  <c r="Q69" i="1"/>
  <c r="P69" i="1"/>
  <c r="O69" i="1"/>
  <c r="N69" i="1"/>
  <c r="M69" i="1"/>
  <c r="L69" i="1"/>
  <c r="K69" i="1"/>
  <c r="J69" i="1"/>
  <c r="Q68" i="1"/>
  <c r="P68" i="1"/>
  <c r="O68" i="1"/>
  <c r="N68" i="1"/>
  <c r="M68" i="1"/>
  <c r="L68" i="1"/>
  <c r="K68" i="1"/>
  <c r="J68" i="1"/>
  <c r="Q67" i="1"/>
  <c r="P67" i="1"/>
  <c r="O67" i="1"/>
  <c r="N67" i="1"/>
  <c r="M67" i="1"/>
  <c r="L67" i="1"/>
  <c r="K67" i="1"/>
  <c r="J67" i="1"/>
  <c r="Q66" i="1"/>
  <c r="P66" i="1"/>
  <c r="O66" i="1"/>
  <c r="N66" i="1"/>
  <c r="M66" i="1"/>
  <c r="L66" i="1"/>
  <c r="K66" i="1"/>
  <c r="J66" i="1"/>
  <c r="Q65" i="1"/>
  <c r="P65" i="1"/>
  <c r="O65" i="1"/>
  <c r="N65" i="1"/>
  <c r="M65" i="1"/>
  <c r="L65" i="1"/>
  <c r="K65" i="1"/>
  <c r="J65" i="1"/>
  <c r="Q64" i="1"/>
  <c r="P64" i="1"/>
  <c r="O64" i="1"/>
  <c r="N64" i="1"/>
  <c r="M64" i="1"/>
  <c r="L64" i="1"/>
  <c r="K64" i="1"/>
  <c r="J64" i="1"/>
  <c r="Q63" i="1"/>
  <c r="P63" i="1"/>
  <c r="O63" i="1"/>
  <c r="N63" i="1"/>
  <c r="M63" i="1"/>
  <c r="L63" i="1"/>
  <c r="K63" i="1"/>
  <c r="J63" i="1"/>
  <c r="Q62" i="1"/>
  <c r="P62" i="1"/>
  <c r="O62" i="1"/>
  <c r="N62" i="1"/>
  <c r="M62" i="1"/>
  <c r="L62" i="1"/>
  <c r="K62" i="1"/>
  <c r="J62" i="1"/>
  <c r="Q61" i="1"/>
  <c r="P61" i="1"/>
  <c r="O61" i="1"/>
  <c r="N61" i="1"/>
  <c r="M61" i="1"/>
  <c r="L61" i="1"/>
  <c r="K61" i="1"/>
  <c r="J61" i="1"/>
  <c r="Q60" i="1"/>
  <c r="P60" i="1"/>
  <c r="O60" i="1"/>
  <c r="N60" i="1"/>
  <c r="M60" i="1"/>
  <c r="L60" i="1"/>
  <c r="K60" i="1"/>
  <c r="J60" i="1"/>
  <c r="Q59" i="1"/>
  <c r="P59" i="1"/>
  <c r="O59" i="1"/>
  <c r="N59" i="1"/>
  <c r="M59" i="1"/>
  <c r="L59" i="1"/>
  <c r="K59" i="1"/>
  <c r="J59" i="1"/>
  <c r="Q58" i="1"/>
  <c r="P58" i="1"/>
  <c r="O58" i="1"/>
  <c r="N58" i="1"/>
  <c r="M58" i="1"/>
  <c r="L58" i="1"/>
  <c r="K58" i="1"/>
  <c r="J58" i="1"/>
  <c r="Q57" i="1"/>
  <c r="P57" i="1"/>
  <c r="O57" i="1"/>
  <c r="N57" i="1"/>
  <c r="M57" i="1"/>
  <c r="L57" i="1"/>
  <c r="K57" i="1"/>
  <c r="J57" i="1"/>
  <c r="Q56" i="1"/>
  <c r="P56" i="1"/>
  <c r="O56" i="1"/>
  <c r="N56" i="1"/>
  <c r="M56" i="1"/>
  <c r="L56" i="1"/>
  <c r="K56" i="1"/>
  <c r="J56" i="1"/>
  <c r="Q55" i="1"/>
  <c r="P55" i="1"/>
  <c r="O55" i="1"/>
  <c r="N55" i="1"/>
  <c r="M55" i="1"/>
  <c r="L55" i="1"/>
  <c r="K55" i="1"/>
  <c r="J55" i="1"/>
  <c r="Q54" i="1"/>
  <c r="P54" i="1"/>
  <c r="O54" i="1"/>
  <c r="N54" i="1"/>
  <c r="M54" i="1"/>
  <c r="L54" i="1"/>
  <c r="K54" i="1"/>
  <c r="J54" i="1"/>
  <c r="Q53" i="1"/>
  <c r="P53" i="1"/>
  <c r="O53" i="1"/>
  <c r="N53" i="1"/>
  <c r="M53" i="1"/>
  <c r="L53" i="1"/>
  <c r="K53" i="1"/>
  <c r="J53" i="1"/>
  <c r="Q52" i="1"/>
  <c r="P52" i="1"/>
  <c r="O52" i="1"/>
  <c r="N52" i="1"/>
  <c r="M52" i="1"/>
  <c r="L52" i="1"/>
  <c r="K52" i="1"/>
  <c r="J52" i="1"/>
  <c r="Q51" i="1"/>
  <c r="P51" i="1"/>
  <c r="O51" i="1"/>
  <c r="N51" i="1"/>
  <c r="M51" i="1"/>
  <c r="L51" i="1"/>
  <c r="K51" i="1"/>
  <c r="J51" i="1"/>
  <c r="Q50" i="1"/>
  <c r="P50" i="1"/>
  <c r="O50" i="1"/>
  <c r="N50" i="1"/>
  <c r="M50" i="1"/>
  <c r="L50" i="1"/>
  <c r="K50" i="1"/>
  <c r="J50" i="1"/>
  <c r="Q49" i="1"/>
  <c r="P49" i="1"/>
  <c r="O49" i="1"/>
  <c r="N49" i="1"/>
  <c r="M49" i="1"/>
  <c r="L49" i="1"/>
  <c r="K49" i="1"/>
  <c r="J49" i="1"/>
  <c r="Q48" i="1"/>
  <c r="P48" i="1"/>
  <c r="O48" i="1"/>
  <c r="N48" i="1"/>
  <c r="M48" i="1"/>
  <c r="L48" i="1"/>
  <c r="K48" i="1"/>
  <c r="J48" i="1"/>
  <c r="Q47" i="1"/>
  <c r="P47" i="1"/>
  <c r="O47" i="1"/>
  <c r="N47" i="1"/>
  <c r="M47" i="1"/>
  <c r="L47" i="1"/>
  <c r="K47" i="1"/>
  <c r="J47" i="1"/>
  <c r="Q46" i="1"/>
  <c r="P46" i="1"/>
  <c r="O46" i="1"/>
  <c r="N46" i="1"/>
  <c r="M46" i="1"/>
  <c r="L46" i="1"/>
  <c r="K46" i="1"/>
  <c r="J46" i="1"/>
  <c r="Q45" i="1"/>
  <c r="P45" i="1"/>
  <c r="O45" i="1"/>
  <c r="N45" i="1"/>
  <c r="M45" i="1"/>
  <c r="L45" i="1"/>
  <c r="K45" i="1"/>
  <c r="J45" i="1"/>
  <c r="Q44" i="1"/>
  <c r="P44" i="1"/>
  <c r="O44" i="1"/>
  <c r="N44" i="1"/>
  <c r="M44" i="1"/>
  <c r="L44" i="1"/>
  <c r="K44" i="1"/>
  <c r="J44" i="1"/>
  <c r="Q43" i="1"/>
  <c r="P43" i="1"/>
  <c r="O43" i="1"/>
  <c r="N43" i="1"/>
  <c r="M43" i="1"/>
  <c r="L43" i="1"/>
  <c r="K43" i="1"/>
  <c r="J43" i="1"/>
  <c r="Q42" i="1"/>
  <c r="P42" i="1"/>
  <c r="O42" i="1"/>
  <c r="N42" i="1"/>
  <c r="M42" i="1"/>
  <c r="L42" i="1"/>
  <c r="K42" i="1"/>
  <c r="J42" i="1"/>
  <c r="Q41" i="1"/>
  <c r="P41" i="1"/>
  <c r="O41" i="1"/>
  <c r="N41" i="1"/>
  <c r="M41" i="1"/>
  <c r="L41" i="1"/>
  <c r="K41" i="1"/>
  <c r="J41" i="1"/>
  <c r="Q40" i="1"/>
  <c r="P40" i="1"/>
  <c r="O40" i="1"/>
  <c r="N40" i="1"/>
  <c r="M40" i="1"/>
  <c r="L40" i="1"/>
  <c r="K40" i="1"/>
  <c r="J40" i="1"/>
  <c r="Q39" i="1"/>
  <c r="P39" i="1"/>
  <c r="O39" i="1"/>
  <c r="N39" i="1"/>
  <c r="M39" i="1"/>
  <c r="L39" i="1"/>
  <c r="K39" i="1"/>
  <c r="J39" i="1"/>
  <c r="Q38" i="1"/>
  <c r="P38" i="1"/>
  <c r="O38" i="1"/>
  <c r="N38" i="1"/>
  <c r="M38" i="1"/>
  <c r="L38" i="1"/>
  <c r="K38" i="1"/>
  <c r="J38" i="1"/>
  <c r="Q37" i="1"/>
  <c r="P37" i="1"/>
  <c r="O37" i="1"/>
  <c r="N37" i="1"/>
  <c r="M37" i="1"/>
  <c r="L37" i="1"/>
  <c r="K37" i="1"/>
  <c r="J37" i="1"/>
  <c r="Q36" i="1"/>
  <c r="P36" i="1"/>
  <c r="O36" i="1"/>
  <c r="N36" i="1"/>
  <c r="M36" i="1"/>
  <c r="L36" i="1"/>
  <c r="K36" i="1"/>
  <c r="J36" i="1"/>
  <c r="Q35" i="1"/>
  <c r="P35" i="1"/>
  <c r="O35" i="1"/>
  <c r="N35" i="1"/>
  <c r="M35" i="1"/>
  <c r="L35" i="1"/>
  <c r="K35" i="1"/>
  <c r="J35" i="1"/>
  <c r="Q34" i="1"/>
  <c r="P34" i="1"/>
  <c r="O34" i="1"/>
  <c r="N34" i="1"/>
  <c r="M34" i="1"/>
  <c r="L34" i="1"/>
  <c r="K34" i="1"/>
  <c r="J34" i="1"/>
  <c r="Q33" i="1"/>
  <c r="P33" i="1"/>
  <c r="O33" i="1"/>
  <c r="N33" i="1"/>
  <c r="M33" i="1"/>
  <c r="L33" i="1"/>
  <c r="K33" i="1"/>
  <c r="J33" i="1"/>
  <c r="Q32" i="1"/>
  <c r="P32" i="1"/>
  <c r="O32" i="1"/>
  <c r="N32" i="1"/>
  <c r="M32" i="1"/>
  <c r="L32" i="1"/>
  <c r="K32" i="1"/>
  <c r="J32" i="1"/>
  <c r="Q31" i="1"/>
  <c r="P31" i="1"/>
  <c r="O31" i="1"/>
  <c r="N31" i="1"/>
  <c r="M31" i="1"/>
  <c r="L31" i="1"/>
  <c r="K31" i="1"/>
  <c r="J31" i="1"/>
  <c r="Q30" i="1"/>
  <c r="P30" i="1"/>
  <c r="O30" i="1"/>
  <c r="N30" i="1"/>
  <c r="M30" i="1"/>
  <c r="L30" i="1"/>
  <c r="K30" i="1"/>
  <c r="J30" i="1"/>
  <c r="Q29" i="1"/>
  <c r="P29" i="1"/>
  <c r="O29" i="1"/>
  <c r="N29" i="1"/>
  <c r="M29" i="1"/>
  <c r="L29" i="1"/>
  <c r="K29" i="1"/>
  <c r="J29" i="1"/>
  <c r="Q28" i="1"/>
  <c r="P28" i="1"/>
  <c r="O28" i="1"/>
  <c r="N28" i="1"/>
  <c r="M28" i="1"/>
  <c r="L28" i="1"/>
  <c r="K28" i="1"/>
  <c r="J28" i="1"/>
  <c r="Q27" i="1"/>
  <c r="P27" i="1"/>
  <c r="O27" i="1"/>
  <c r="N27" i="1"/>
  <c r="M27" i="1"/>
  <c r="L27" i="1"/>
  <c r="K27" i="1"/>
  <c r="J27" i="1"/>
  <c r="Q26" i="1"/>
  <c r="P26" i="1"/>
  <c r="O26" i="1"/>
  <c r="N26" i="1"/>
  <c r="M26" i="1"/>
  <c r="L26" i="1"/>
  <c r="K26" i="1"/>
  <c r="J26" i="1"/>
  <c r="Q25" i="1"/>
  <c r="P25" i="1"/>
  <c r="O25" i="1"/>
  <c r="N25" i="1"/>
  <c r="M25" i="1"/>
  <c r="L25" i="1"/>
  <c r="K25" i="1"/>
  <c r="J25" i="1"/>
  <c r="Q24" i="1"/>
  <c r="P24" i="1"/>
  <c r="O24" i="1"/>
  <c r="N24" i="1"/>
  <c r="M24" i="1"/>
  <c r="L24" i="1"/>
  <c r="K24" i="1"/>
  <c r="J24" i="1"/>
  <c r="Q23" i="1"/>
  <c r="P23" i="1"/>
  <c r="N23" i="1"/>
  <c r="O23" i="1" s="1"/>
  <c r="M23" i="1"/>
  <c r="L23" i="1"/>
  <c r="K23" i="1"/>
  <c r="J23" i="1"/>
  <c r="Q22" i="1"/>
  <c r="P22" i="1"/>
  <c r="N22" i="1"/>
  <c r="O22" i="1" s="1"/>
  <c r="M22" i="1"/>
  <c r="L22" i="1"/>
  <c r="K22" i="1"/>
  <c r="J22" i="1"/>
  <c r="Q21" i="1"/>
  <c r="P21" i="1"/>
  <c r="N21" i="1"/>
  <c r="O21" i="1" s="1"/>
  <c r="M21" i="1"/>
  <c r="L21" i="1"/>
  <c r="K21" i="1"/>
  <c r="J21" i="1"/>
  <c r="Q20" i="1"/>
  <c r="P20" i="1"/>
  <c r="N20" i="1"/>
  <c r="O20" i="1" s="1"/>
  <c r="M20" i="1"/>
  <c r="L20" i="1"/>
  <c r="K20" i="1"/>
  <c r="J20" i="1"/>
  <c r="Q19" i="1"/>
  <c r="P19" i="1"/>
  <c r="N19" i="1"/>
  <c r="O19" i="1" s="1"/>
  <c r="M19" i="1"/>
  <c r="L19" i="1"/>
  <c r="K19" i="1"/>
  <c r="J19" i="1"/>
  <c r="Q18" i="1"/>
  <c r="P18" i="1"/>
  <c r="N18" i="1"/>
  <c r="O18" i="1" s="1"/>
  <c r="M18" i="1"/>
  <c r="L18" i="1"/>
  <c r="K18" i="1"/>
  <c r="J18" i="1"/>
  <c r="Q17" i="1"/>
  <c r="P17" i="1"/>
  <c r="N17" i="1"/>
  <c r="O17" i="1" s="1"/>
  <c r="M17" i="1"/>
  <c r="L17" i="1"/>
  <c r="K17" i="1"/>
  <c r="J17" i="1"/>
  <c r="Q16" i="1"/>
  <c r="P16" i="1"/>
  <c r="N16" i="1"/>
  <c r="O16" i="1" s="1"/>
  <c r="M16" i="1"/>
  <c r="L16" i="1"/>
  <c r="K16" i="1"/>
  <c r="J16" i="1"/>
  <c r="Q15" i="1"/>
  <c r="P15" i="1"/>
  <c r="N15" i="1"/>
  <c r="O15" i="1" s="1"/>
  <c r="M15" i="1"/>
  <c r="L15" i="1"/>
  <c r="K15" i="1"/>
  <c r="J15" i="1"/>
  <c r="Q14" i="1"/>
  <c r="P14" i="1"/>
  <c r="N14" i="1"/>
  <c r="O14" i="1" s="1"/>
  <c r="M14" i="1"/>
  <c r="L14" i="1"/>
  <c r="K14" i="1"/>
  <c r="J14" i="1"/>
  <c r="Q13" i="1"/>
  <c r="P13" i="1"/>
  <c r="N13" i="1"/>
  <c r="O13" i="1" s="1"/>
  <c r="M13" i="1"/>
  <c r="L13" i="1"/>
  <c r="K13" i="1"/>
  <c r="J13" i="1"/>
  <c r="Q12" i="1"/>
  <c r="P12" i="1"/>
  <c r="N12" i="1"/>
  <c r="O12" i="1" s="1"/>
  <c r="M12" i="1"/>
  <c r="L12" i="1"/>
  <c r="K12" i="1"/>
  <c r="J12" i="1"/>
  <c r="Q11" i="1"/>
  <c r="P11" i="1"/>
  <c r="N11" i="1"/>
  <c r="O11" i="1" s="1"/>
  <c r="M11" i="1"/>
  <c r="L11" i="1"/>
  <c r="K11" i="1"/>
  <c r="J11" i="1"/>
  <c r="Q10" i="1"/>
  <c r="P10" i="1"/>
  <c r="N10" i="1"/>
  <c r="O10" i="1" s="1"/>
  <c r="M10" i="1"/>
  <c r="L10" i="1"/>
  <c r="K10" i="1"/>
  <c r="J10" i="1"/>
  <c r="Q9" i="1"/>
  <c r="P9" i="1"/>
  <c r="N9" i="1"/>
  <c r="O9" i="1" s="1"/>
  <c r="M9" i="1"/>
  <c r="L9" i="1"/>
  <c r="K9" i="1"/>
  <c r="J9" i="1"/>
  <c r="Q8" i="1"/>
  <c r="P8" i="1"/>
  <c r="N8" i="1"/>
  <c r="O8" i="1" s="1"/>
  <c r="M8" i="1"/>
  <c r="L8" i="1"/>
  <c r="K8" i="1"/>
  <c r="J8" i="1"/>
  <c r="Q7" i="1"/>
  <c r="P7" i="1"/>
  <c r="N7" i="1"/>
  <c r="O7" i="1" s="1"/>
  <c r="M7" i="1"/>
  <c r="L7" i="1"/>
  <c r="K7" i="1"/>
  <c r="J7" i="1"/>
  <c r="Q6" i="1"/>
  <c r="P6" i="1"/>
  <c r="N6" i="1"/>
  <c r="O6" i="1" s="1"/>
  <c r="M6" i="1"/>
  <c r="L6" i="1"/>
  <c r="K6" i="1"/>
  <c r="J6" i="1"/>
  <c r="Q5" i="1"/>
  <c r="P5" i="1"/>
  <c r="N5" i="1"/>
  <c r="O5" i="1" s="1"/>
  <c r="M5" i="1"/>
  <c r="L5" i="1"/>
  <c r="K5" i="1"/>
  <c r="J5" i="1"/>
  <c r="Q4" i="1"/>
  <c r="P4" i="1"/>
  <c r="N4" i="1"/>
  <c r="O4" i="1" s="1"/>
  <c r="M4" i="1"/>
  <c r="L4" i="1"/>
  <c r="K4" i="1"/>
  <c r="J4" i="1"/>
  <c r="Q3" i="1"/>
  <c r="P3" i="1"/>
  <c r="N3" i="1"/>
  <c r="O3" i="1" s="1"/>
  <c r="M3" i="1"/>
  <c r="L3" i="1"/>
  <c r="K3" i="1"/>
  <c r="J3" i="1"/>
  <c r="Q2" i="1"/>
  <c r="P2" i="1"/>
  <c r="N2" i="1"/>
  <c r="O2" i="1" s="1"/>
  <c r="M2" i="1"/>
  <c r="L2" i="1"/>
  <c r="K2" i="1"/>
  <c r="J2" i="1"/>
  <c r="D18" i="6" l="1"/>
  <c r="D17" i="6"/>
  <c r="D11" i="6"/>
  <c r="D16" i="6"/>
  <c r="D15" i="6"/>
  <c r="D10" i="6"/>
  <c r="D12" i="6" s="1"/>
  <c r="R60" i="6"/>
  <c r="N60" i="6"/>
  <c r="J60" i="6"/>
  <c r="F60" i="6"/>
  <c r="R59" i="6"/>
  <c r="N59" i="6"/>
  <c r="J59" i="6"/>
  <c r="F59" i="6"/>
  <c r="R58" i="6"/>
  <c r="N58" i="6"/>
  <c r="J58" i="6"/>
  <c r="F58" i="6"/>
  <c r="R57" i="6"/>
  <c r="R61" i="6" s="1"/>
  <c r="N57" i="6"/>
  <c r="N61" i="6" s="1"/>
  <c r="J57" i="6"/>
  <c r="J61" i="6" s="1"/>
  <c r="F57" i="6"/>
  <c r="F61" i="6" s="1"/>
  <c r="R32" i="6"/>
  <c r="N32" i="6"/>
  <c r="J32" i="6"/>
  <c r="F32" i="6"/>
  <c r="R30" i="6"/>
  <c r="N30" i="6"/>
  <c r="J30" i="6"/>
  <c r="F30" i="6"/>
  <c r="R29" i="6"/>
  <c r="N29" i="6"/>
  <c r="J29" i="6"/>
  <c r="F29" i="6"/>
  <c r="R28" i="6"/>
  <c r="N28" i="6"/>
  <c r="J28" i="6"/>
  <c r="F28" i="6"/>
  <c r="R27" i="6"/>
  <c r="R31" i="6" s="1"/>
  <c r="N27" i="6"/>
  <c r="N31" i="6" s="1"/>
  <c r="J27" i="6"/>
  <c r="J31" i="6" s="1"/>
  <c r="F27" i="6"/>
  <c r="F31" i="6" s="1"/>
  <c r="Q60" i="6"/>
  <c r="M60" i="6"/>
  <c r="I60" i="6"/>
  <c r="E60" i="6"/>
  <c r="Q59" i="6"/>
  <c r="M59" i="6"/>
  <c r="I59" i="6"/>
  <c r="E59" i="6"/>
  <c r="Q58" i="6"/>
  <c r="M58" i="6"/>
  <c r="I58" i="6"/>
  <c r="E58" i="6"/>
  <c r="Q57" i="6"/>
  <c r="Q61" i="6" s="1"/>
  <c r="M57" i="6"/>
  <c r="M61" i="6" s="1"/>
  <c r="I57" i="6"/>
  <c r="I61" i="6" s="1"/>
  <c r="E57" i="6"/>
  <c r="E61" i="6" s="1"/>
  <c r="Q32" i="6"/>
  <c r="M32" i="6"/>
  <c r="I32" i="6"/>
  <c r="E32" i="6"/>
  <c r="Q30" i="6"/>
  <c r="M30" i="6"/>
  <c r="I30" i="6"/>
  <c r="E30" i="6"/>
  <c r="Q29" i="6"/>
  <c r="M29" i="6"/>
  <c r="I29" i="6"/>
  <c r="E29" i="6"/>
  <c r="Q28" i="6"/>
  <c r="M28" i="6"/>
  <c r="I28" i="6"/>
  <c r="E28" i="6"/>
  <c r="Q27" i="6"/>
  <c r="Q31" i="6" s="1"/>
  <c r="M27" i="6"/>
  <c r="M31" i="6" s="1"/>
  <c r="I27" i="6"/>
  <c r="I31" i="6" s="1"/>
  <c r="E27" i="6"/>
  <c r="E31" i="6" s="1"/>
  <c r="P60" i="6"/>
  <c r="H60" i="6"/>
  <c r="P59" i="6"/>
  <c r="H59" i="6"/>
  <c r="P58" i="6"/>
  <c r="H58" i="6"/>
  <c r="P57" i="6"/>
  <c r="H57" i="6"/>
  <c r="P32" i="6"/>
  <c r="H32" i="6"/>
  <c r="P30" i="6"/>
  <c r="H30" i="6"/>
  <c r="P29" i="6"/>
  <c r="H29" i="6"/>
  <c r="P28" i="6"/>
  <c r="H28" i="6"/>
  <c r="P27" i="6"/>
  <c r="P31" i="6" s="1"/>
  <c r="H27" i="6"/>
  <c r="H31" i="6" s="1"/>
  <c r="O60" i="6"/>
  <c r="G60" i="6"/>
  <c r="O59" i="6"/>
  <c r="G59" i="6"/>
  <c r="O58" i="6"/>
  <c r="G58" i="6"/>
  <c r="O57" i="6"/>
  <c r="O61" i="6" s="1"/>
  <c r="G57" i="6"/>
  <c r="G61" i="6" s="1"/>
  <c r="O32" i="6"/>
  <c r="G32" i="6"/>
  <c r="O30" i="6"/>
  <c r="G30" i="6"/>
  <c r="O29" i="6"/>
  <c r="G29" i="6"/>
  <c r="O28" i="6"/>
  <c r="G28" i="6"/>
  <c r="O27" i="6"/>
  <c r="G27" i="6"/>
  <c r="L60" i="6"/>
  <c r="D60" i="6"/>
  <c r="L59" i="6"/>
  <c r="D59" i="6"/>
  <c r="L58" i="6"/>
  <c r="D58" i="6"/>
  <c r="L57" i="6"/>
  <c r="D57" i="6"/>
  <c r="L32" i="6"/>
  <c r="D32" i="6"/>
  <c r="L30" i="6"/>
  <c r="D30" i="6"/>
  <c r="L29" i="6"/>
  <c r="D29" i="6"/>
  <c r="L28" i="6"/>
  <c r="D28" i="6"/>
  <c r="L27" i="6"/>
  <c r="D27" i="6"/>
  <c r="D31" i="6" s="1"/>
  <c r="K59" i="6"/>
  <c r="K57" i="6"/>
  <c r="K29" i="6"/>
  <c r="K27" i="6"/>
  <c r="C59" i="6"/>
  <c r="C57" i="6"/>
  <c r="C29" i="6"/>
  <c r="C27" i="6"/>
  <c r="K60" i="6"/>
  <c r="K32" i="6"/>
  <c r="K28" i="6"/>
  <c r="C60" i="6"/>
  <c r="C32" i="6"/>
  <c r="C28" i="6"/>
  <c r="K58" i="6"/>
  <c r="K30" i="6"/>
  <c r="C58" i="6"/>
  <c r="C30" i="6"/>
  <c r="K31" i="6" l="1"/>
  <c r="L31" i="6"/>
  <c r="C61" i="6"/>
  <c r="K61" i="6"/>
  <c r="D61" i="6"/>
  <c r="G31" i="6"/>
  <c r="H61" i="6"/>
  <c r="C31" i="6"/>
  <c r="L61" i="6"/>
  <c r="O31" i="6"/>
  <c r="P61" i="6"/>
</calcChain>
</file>

<file path=xl/sharedStrings.xml><?xml version="1.0" encoding="utf-8"?>
<sst xmlns="http://schemas.openxmlformats.org/spreadsheetml/2006/main" count="5854" uniqueCount="1662">
  <si>
    <t>Job Title</t>
  </si>
  <si>
    <t>Ref Number</t>
  </si>
  <si>
    <t>Department</t>
  </si>
  <si>
    <t>Country</t>
  </si>
  <si>
    <t>Region</t>
  </si>
  <si>
    <t>Recruiter</t>
  </si>
  <si>
    <t>BILLING TYPE</t>
  </si>
  <si>
    <t>Quarter</t>
  </si>
  <si>
    <t>Denmark</t>
  </si>
  <si>
    <t>EMEA</t>
  </si>
  <si>
    <t>Soh, Anja</t>
  </si>
  <si>
    <t>Internal</t>
  </si>
  <si>
    <t>UK</t>
  </si>
  <si>
    <t>sarah Parnell</t>
  </si>
  <si>
    <t>Sarah Parnell</t>
  </si>
  <si>
    <t>Hugh Campbell</t>
  </si>
  <si>
    <t>Direct</t>
  </si>
  <si>
    <t>Keane</t>
  </si>
  <si>
    <t>Referral</t>
  </si>
  <si>
    <t>Sorensen, Jonas</t>
  </si>
  <si>
    <t>Sales</t>
  </si>
  <si>
    <t>Robson</t>
  </si>
  <si>
    <t>Kimerina, Daria</t>
  </si>
  <si>
    <t>Ritzke, Christoph</t>
  </si>
  <si>
    <t>Germany</t>
  </si>
  <si>
    <t>Agency</t>
  </si>
  <si>
    <t>Machado</t>
  </si>
  <si>
    <t>ID00123</t>
  </si>
  <si>
    <t>ID00124</t>
  </si>
  <si>
    <t>ID00125</t>
  </si>
  <si>
    <t>ID00126</t>
  </si>
  <si>
    <t>ID00127</t>
  </si>
  <si>
    <t>ID00128</t>
  </si>
  <si>
    <t>ID00129</t>
  </si>
  <si>
    <t>ID00130</t>
  </si>
  <si>
    <t>ID00131</t>
  </si>
  <si>
    <t>ID00132</t>
  </si>
  <si>
    <t>ID00133</t>
  </si>
  <si>
    <t>ID00134</t>
  </si>
  <si>
    <t>ID00135</t>
  </si>
  <si>
    <t>ID00136</t>
  </si>
  <si>
    <t>ID00137</t>
  </si>
  <si>
    <t>ID00138</t>
  </si>
  <si>
    <t>ID00139</t>
  </si>
  <si>
    <t>ID00140</t>
  </si>
  <si>
    <t>ID00141</t>
  </si>
  <si>
    <t>ID00142</t>
  </si>
  <si>
    <t>ID00143</t>
  </si>
  <si>
    <t>ID00144</t>
  </si>
  <si>
    <t>ID00145</t>
  </si>
  <si>
    <t>ID00146</t>
  </si>
  <si>
    <t>ID00147</t>
  </si>
  <si>
    <t>ID00148</t>
  </si>
  <si>
    <t>ID00149</t>
  </si>
  <si>
    <t>ID00150</t>
  </si>
  <si>
    <t>ID00151</t>
  </si>
  <si>
    <t>ID00152</t>
  </si>
  <si>
    <t>ID00153</t>
  </si>
  <si>
    <t>ID00154</t>
  </si>
  <si>
    <t>ID00155</t>
  </si>
  <si>
    <t>ID00156</t>
  </si>
  <si>
    <t>ID00157</t>
  </si>
  <si>
    <t>Global Infrastructure</t>
  </si>
  <si>
    <t>Administrator/Secretarial Support</t>
  </si>
  <si>
    <t>Legal</t>
  </si>
  <si>
    <t>Auto-Enrolment Administrator</t>
  </si>
  <si>
    <t>Procurement</t>
  </si>
  <si>
    <t>Central Data Team Analyst</t>
  </si>
  <si>
    <t>Administration</t>
  </si>
  <si>
    <t>Collector for the German market</t>
  </si>
  <si>
    <t>Copywriter 1</t>
  </si>
  <si>
    <t>Correspondence Advisor</t>
  </si>
  <si>
    <t>Country Analyst Deutschland/Österreich</t>
  </si>
  <si>
    <t>Country Controller</t>
  </si>
  <si>
    <t>Country Legal/HR Manager</t>
  </si>
  <si>
    <t>Country Process Manager</t>
  </si>
  <si>
    <t>Credit Analyst</t>
  </si>
  <si>
    <t>Marketing</t>
  </si>
  <si>
    <t>CS Solution Consultant - Germany</t>
  </si>
  <si>
    <t>Customer Service Coordinator (m/w)</t>
  </si>
  <si>
    <t>Customs classification Specialist</t>
  </si>
  <si>
    <t>Department Manager QA</t>
  </si>
  <si>
    <t>Document &amp; Change Control Team leader</t>
  </si>
  <si>
    <t>Document Release - Change Analyst</t>
  </si>
  <si>
    <t>EHS Manager</t>
  </si>
  <si>
    <t>Electrical CAD Tools Architect (m/f)</t>
  </si>
  <si>
    <t>Facility &amp; EHS Manager (m/w)</t>
  </si>
  <si>
    <t>Facility Specialist</t>
  </si>
  <si>
    <t>Field Financial Analyst</t>
  </si>
  <si>
    <t>Financial Trading Floor Sales Executive</t>
  </si>
  <si>
    <t>Financial Trading Floor Sales Manager</t>
  </si>
  <si>
    <t>Implementation Consultant</t>
  </si>
  <si>
    <t>Development</t>
  </si>
  <si>
    <t>Implementation Engineer South Africa</t>
  </si>
  <si>
    <t>Lead Sales Executive - CEA</t>
  </si>
  <si>
    <t>Legal Clerk</t>
  </si>
  <si>
    <t>Legal Counsel</t>
  </si>
  <si>
    <t>Multi-Channel Analytics Solutions Sales Manager</t>
  </si>
  <si>
    <t>PA - Enterprise</t>
  </si>
  <si>
    <t>PA/Administrative Assistant</t>
  </si>
  <si>
    <t>PPC Manager</t>
  </si>
  <si>
    <t>Digital Marketing</t>
  </si>
  <si>
    <t>Presales - France - Remy</t>
  </si>
  <si>
    <t>Presales Netherlands - Remy</t>
  </si>
  <si>
    <t>Product Manager - Fizzback</t>
  </si>
  <si>
    <t>QA Engineer</t>
  </si>
  <si>
    <t>Engineering</t>
  </si>
  <si>
    <t>Sales Development Manager - Fraud &amp; Cybercrime Solutions</t>
  </si>
  <si>
    <t>Sales Director - France</t>
  </si>
  <si>
    <t>Sales Director - Trading Platforms</t>
  </si>
  <si>
    <t>Sales Director South Africa</t>
  </si>
  <si>
    <t>Sales Exec - London</t>
  </si>
  <si>
    <t>Sales Executive</t>
  </si>
  <si>
    <t>Corporate</t>
  </si>
  <si>
    <t>APBP JR</t>
  </si>
  <si>
    <t>Cash application analyst</t>
  </si>
  <si>
    <t>Designer</t>
  </si>
  <si>
    <t>India</t>
  </si>
  <si>
    <t>APAC</t>
  </si>
  <si>
    <t>ECTL Engineer</t>
  </si>
  <si>
    <t xml:space="preserve">Financial analyst </t>
  </si>
  <si>
    <t>Electrical Engineer IV - One Subsea</t>
  </si>
  <si>
    <t>Engineering Technologist</t>
  </si>
  <si>
    <t>Supply Chain</t>
  </si>
  <si>
    <t>Finance</t>
  </si>
  <si>
    <t>BBP Analyst</t>
  </si>
  <si>
    <t>Internal Auditor</t>
  </si>
  <si>
    <t>UCP Sr Technical Manager</t>
  </si>
  <si>
    <t>Reporting Analyst (GBS)</t>
  </si>
  <si>
    <t>Chemical Engineer</t>
  </si>
  <si>
    <t>ACS - Senior Engineer</t>
  </si>
  <si>
    <t>Project Manager</t>
  </si>
  <si>
    <t>Information Technology</t>
  </si>
  <si>
    <t>UCP Sr Engineer</t>
  </si>
  <si>
    <t>Product Engineer III</t>
  </si>
  <si>
    <t>Engineer Project</t>
  </si>
  <si>
    <t>Career Development Engineer</t>
  </si>
  <si>
    <t>Project Engineer</t>
  </si>
  <si>
    <t>Product Application Support Specialist</t>
  </si>
  <si>
    <t>Application Engineer II</t>
  </si>
  <si>
    <t>Application Eng Manager</t>
  </si>
  <si>
    <t>Analyst</t>
  </si>
  <si>
    <t>Quality/Calibration Engineer</t>
  </si>
  <si>
    <t>UCP Technical Manager</t>
  </si>
  <si>
    <t>Programme Manager</t>
  </si>
  <si>
    <t>Junior Technician</t>
  </si>
  <si>
    <t>Snr Mechanical Design Engineer</t>
  </si>
  <si>
    <t>Development Engineer</t>
  </si>
  <si>
    <t>Product Engineer I</t>
  </si>
  <si>
    <t>Princ Technical Sales Engineer</t>
  </si>
  <si>
    <t>ACS - Senior Software Engineer</t>
  </si>
  <si>
    <t>Engineering Manager</t>
  </si>
  <si>
    <t>Principle Project Engineer</t>
  </si>
  <si>
    <t>Senior Technical Supervisor</t>
  </si>
  <si>
    <t>UCP Principal Engineer</t>
  </si>
  <si>
    <t>Senior Project Manager (m/f)</t>
  </si>
  <si>
    <t>Principal Staff Engineer</t>
  </si>
  <si>
    <t>Bournemouth ISC Finance Lead</t>
  </si>
  <si>
    <t>Principal Systems Engineer</t>
  </si>
  <si>
    <t>FCC Technology Manager</t>
  </si>
  <si>
    <t>Statutory accountant</t>
  </si>
  <si>
    <t>ACS - Finance Leader</t>
  </si>
  <si>
    <t>FP&amp;A Manager</t>
  </si>
  <si>
    <t>Sr. Financial Analyst</t>
  </si>
  <si>
    <t>Senior Treasury Analsyt</t>
  </si>
  <si>
    <t>Senior Finance Analyst</t>
  </si>
  <si>
    <t>Principal Financial Analyst</t>
  </si>
  <si>
    <t>Financial Analyst II</t>
  </si>
  <si>
    <t>Assistante de Direction</t>
  </si>
  <si>
    <t>Bureau Service Engineer</t>
  </si>
  <si>
    <t>Solution Architect</t>
  </si>
  <si>
    <t>HFS Northern Europe Finance Leader</t>
  </si>
  <si>
    <t>Credit Control Manager</t>
  </si>
  <si>
    <t>Technical Buyer</t>
  </si>
  <si>
    <t>Specialist Category</t>
  </si>
  <si>
    <t>Finance Analyst</t>
  </si>
  <si>
    <t>Planner / Buyer</t>
  </si>
  <si>
    <t>Tactical Sourcing Team Leader</t>
  </si>
  <si>
    <t>Principal Financial Planning A</t>
  </si>
  <si>
    <t>Strategic Buyer / Commodity Specialist</t>
  </si>
  <si>
    <t>Procurement Leader</t>
  </si>
  <si>
    <t>SIOP Supply &amp; Materials Leader</t>
  </si>
  <si>
    <t>Product Development Manager</t>
  </si>
  <si>
    <t>Marketing Intern</t>
  </si>
  <si>
    <t>Global Marketing Manager</t>
  </si>
  <si>
    <t>Expeditor</t>
  </si>
  <si>
    <t>EMEA Product Manager</t>
  </si>
  <si>
    <t>Marketing Communications Mgr</t>
  </si>
  <si>
    <t>Clerk Procurement</t>
  </si>
  <si>
    <t>Product Manager - Connectivity</t>
  </si>
  <si>
    <t>Vendor Controller</t>
  </si>
  <si>
    <t>Mkt Mgr – New Business Develop</t>
  </si>
  <si>
    <t>Snr Product Marketing Manager</t>
  </si>
  <si>
    <t>Strategic Marketing Manager</t>
  </si>
  <si>
    <t>EMEA Analytics Lead</t>
  </si>
  <si>
    <t>AERO IT Manager - EMEAI Region</t>
  </si>
  <si>
    <t>IT Leader- UK North</t>
  </si>
  <si>
    <t>Procurement Team Lead</t>
  </si>
  <si>
    <t>HFS Deployment Leader</t>
  </si>
  <si>
    <t>Sr. Manager, Marcom</t>
  </si>
  <si>
    <t>DIY Security Product Manager GRADUATE- 23 Months FTC</t>
  </si>
  <si>
    <t>Marcom Digital CoE Program Mgr</t>
  </si>
  <si>
    <t>IT Leader- UK South</t>
  </si>
  <si>
    <t>IT Leader- Central UK &amp; Ire</t>
  </si>
  <si>
    <t>Consultant Sales Supt Sr</t>
  </si>
  <si>
    <t>Graduate Product Manager</t>
  </si>
  <si>
    <t>USA</t>
  </si>
  <si>
    <t>Infrastructure Architect Lead</t>
  </si>
  <si>
    <t>Procurement Manager</t>
  </si>
  <si>
    <t>Industrial Marketing Leader</t>
  </si>
  <si>
    <t>Mexico</t>
  </si>
  <si>
    <t>LATAM</t>
  </si>
  <si>
    <t>IT Director (EMEA)</t>
  </si>
  <si>
    <t>Effectiveness Leader</t>
  </si>
  <si>
    <t>Sr Systems Engineering Manager</t>
  </si>
  <si>
    <t>Director, Aero E&amp;T EMEA Advanced Technology</t>
  </si>
  <si>
    <t>Incident Management Supervisor</t>
  </si>
  <si>
    <t>Event Manager</t>
  </si>
  <si>
    <t>Corporate Procurement - Functional Transformation Senior Manager</t>
  </si>
  <si>
    <t>APAC Monitoring Supervisor</t>
  </si>
  <si>
    <t>Senior Technical Sales Enginee</t>
  </si>
  <si>
    <t>Sr Technical Manager, BA CoE</t>
  </si>
  <si>
    <t>Sr Technical Manager, CWF and PP&amp;C CoE</t>
  </si>
  <si>
    <t>Puerto Rico</t>
  </si>
  <si>
    <t>Intern Bachelors</t>
  </si>
  <si>
    <t>Senior IT Project Leader</t>
  </si>
  <si>
    <t>Specialist Product Mrktg</t>
  </si>
  <si>
    <t>Development Manager</t>
  </si>
  <si>
    <t>Collab &amp; Mobility Analyst</t>
  </si>
  <si>
    <t>Product Mkting Mgr, Software</t>
  </si>
  <si>
    <t>Manager Sr Technical</t>
  </si>
  <si>
    <t>Global Data &amp; Analytic Ops Ldr</t>
  </si>
  <si>
    <t>S&amp;PS Europe - Product Marketing Director</t>
  </si>
  <si>
    <t>Field Service Engineer 1</t>
  </si>
  <si>
    <t>Senior Product Manager VAPA EMEA (Voice, Alarm, Public Address)</t>
  </si>
  <si>
    <t>Graduate Marketing &amp; Communications; 12 months FTC</t>
  </si>
  <si>
    <t>Manager Business Operations</t>
  </si>
  <si>
    <t>HSF Europe IT Business Partner</t>
  </si>
  <si>
    <t>Database Administrator Lead</t>
  </si>
  <si>
    <t>CT Global IT Finance Ldr</t>
  </si>
  <si>
    <t>Indirect Spend Operations Leader – Hardware/Software, Telecom</t>
  </si>
  <si>
    <t>Printer Product Marketing Manager</t>
  </si>
  <si>
    <t>HSF Europe Regional Marketing Leader</t>
  </si>
  <si>
    <t>E-commerce Category Manager - Footwear</t>
  </si>
  <si>
    <t>BI&amp;A Solutions Design Lead</t>
  </si>
  <si>
    <t>Commodity Manager</t>
  </si>
  <si>
    <t>Infrastructure Support Lead</t>
  </si>
  <si>
    <t>Data Report &amp; Dashboard Lead</t>
  </si>
  <si>
    <t>HBS HGR/Global Airports ISC Leader</t>
  </si>
  <si>
    <t>Release Supervisor</t>
  </si>
  <si>
    <t>Sr Product Mktg Mgr Electrical</t>
  </si>
  <si>
    <t>Project Lead</t>
  </si>
  <si>
    <t>Access Control Product Manager</t>
  </si>
  <si>
    <t>Senior Marketing Director - ADI</t>
  </si>
  <si>
    <t>Order to Cash Process Lead</t>
  </si>
  <si>
    <t>Desktop Antivirus Specialist</t>
  </si>
  <si>
    <t>Global Security Controls &amp; Compliance Leader</t>
  </si>
  <si>
    <t>Director of Commercial Excellence</t>
  </si>
  <si>
    <t>Brazil</t>
  </si>
  <si>
    <t>System Software Product Manager</t>
  </si>
  <si>
    <t>Director of Product Management</t>
  </si>
  <si>
    <t>Trade Channel Manager</t>
  </si>
  <si>
    <t>Embedded Products Leader - Packaged Solutions</t>
  </si>
  <si>
    <t>Product Category Manager - IP/Video/Networking</t>
  </si>
  <si>
    <t>Product Marketing Specialist</t>
  </si>
  <si>
    <t>Channel Marketing Leader - Honeywell Security &amp; Fire Europe (North &amp; Nordics)</t>
  </si>
  <si>
    <t>Strategic Marketing Leader</t>
  </si>
  <si>
    <t>Residential Marketing Leader</t>
  </si>
  <si>
    <t>Customer Marketing Manager UK</t>
  </si>
  <si>
    <t>ICT Strategic Marketing Director</t>
  </si>
  <si>
    <t>HSF Global Product Manager - Access Control Enterprise Software</t>
  </si>
  <si>
    <t>HSF Global Product Manager - Commercial Intrusion SMB Systems</t>
  </si>
  <si>
    <t>Product Marketing Manager - Stationary Refrigeration</t>
  </si>
  <si>
    <t>Especialista de Produto de Marketing</t>
  </si>
  <si>
    <t>Marketing Leader, Medium Enterprise &amp; Distribution, Honeywell Security &amp; Fire Europe</t>
  </si>
  <si>
    <t>HSF Global Product Manager - Access Control SMB Software</t>
  </si>
  <si>
    <t>Regional Marketing Manager EMEA - Workflow Solutions</t>
  </si>
  <si>
    <t>Strategic Marketing Leader - BreakThrough</t>
  </si>
  <si>
    <t>HSF Global Product Manager - Access Control Edge Devices</t>
  </si>
  <si>
    <t>Global Product Manager - Lead Sensors</t>
  </si>
  <si>
    <t>Marketing Leader – Integrated Systems, Security &amp; Fire Europe</t>
  </si>
  <si>
    <t>Product Category Manager</t>
  </si>
  <si>
    <t>HSF Global Product Management Leader SMB SaaS</t>
  </si>
  <si>
    <t>Global Category Leader - Hearing</t>
  </si>
  <si>
    <t>Malaysia</t>
  </si>
  <si>
    <t>Marketing and Communications Manager</t>
  </si>
  <si>
    <t>Global Pricing Leader</t>
  </si>
  <si>
    <t>Global Product Manager</t>
  </si>
  <si>
    <t>Singapore</t>
  </si>
  <si>
    <t>Lead Pricing Analyst</t>
  </si>
  <si>
    <t>OEM/Private Label Prod Mgr</t>
  </si>
  <si>
    <t>Strategic Marketing Manager IIOT</t>
  </si>
  <si>
    <t>Vertical Marketing Manager</t>
  </si>
  <si>
    <t>Product Manager Advanced Planning &amp; Scheduling</t>
  </si>
  <si>
    <t>Product Marketing Manager</t>
  </si>
  <si>
    <t>Hungary</t>
  </si>
  <si>
    <t>Category Manager (m/w)</t>
  </si>
  <si>
    <t>Commercial</t>
  </si>
  <si>
    <t>Senior Brand Manager (Band VIB)</t>
  </si>
  <si>
    <t>Business Leader WE Commercial Processes &amp; Tool (band VB)</t>
  </si>
  <si>
    <t>BBP Consolidation Specialist BNFL (Band VIIIA)</t>
  </si>
  <si>
    <t>Corporate Audit Manager (Band VA)</t>
  </si>
  <si>
    <t>CSC Commercial Reporting Senior Team Member (Band VIIIB) - Dutch speaking.</t>
  </si>
  <si>
    <t>Regional Activation Manager North East</t>
  </si>
  <si>
    <t>Head of Category Management (m/w)</t>
  </si>
  <si>
    <t>Financial Accounting Specialist (Band VIIIA)</t>
  </si>
  <si>
    <t>Innovation Manager (m/w)</t>
  </si>
  <si>
    <t>Senior Internal IT Auditor</t>
  </si>
  <si>
    <t>BBP Reporting Specialist (Band VIIIA)</t>
  </si>
  <si>
    <t>Tax Specialist (m/w)</t>
  </si>
  <si>
    <t>Brand Manager Hertog Jan &amp; Dommelsch (Band VIIA)</t>
  </si>
  <si>
    <t>CatMan Lead (Band VIB)</t>
  </si>
  <si>
    <t>Pricing Analyst (BU UKI) (Band VIB)</t>
  </si>
  <si>
    <t>Finance Control Manager</t>
  </si>
  <si>
    <t>Manager Treasury Operations</t>
  </si>
  <si>
    <t>Financial Accounting Expert (Band VIIB)</t>
  </si>
  <si>
    <t>Consumer Activation Manager On Trade</t>
  </si>
  <si>
    <t>Finance Control Manager UK (VI B)</t>
  </si>
  <si>
    <t>AB InBev Regional Activation Manager (m/f)</t>
  </si>
  <si>
    <t>Consumer Activation Executive Western Europe (Band VIIB)</t>
  </si>
  <si>
    <t>Jupiler Marketing Manager</t>
  </si>
  <si>
    <t>Tax Specialist NL (Band VIB)</t>
  </si>
  <si>
    <t>Space Planning Executive - Luton (Band VIIa)</t>
  </si>
  <si>
    <t>BSC Finance Manager Czech Republic and Hungary (Band VB) – Temporary position</t>
  </si>
  <si>
    <t>Budweiser Marketing Manager</t>
  </si>
  <si>
    <t>Activation Executive WEZ on trade</t>
  </si>
  <si>
    <t>Senior Brand Manager Leffe</t>
  </si>
  <si>
    <t>Global Sales WCCP &amp; Trade Marketing Coordinator (VIB)</t>
  </si>
  <si>
    <t>Space Planning Executive UK (Band VIIA)</t>
  </si>
  <si>
    <t>Senior Brand Manager Hoegaarden &amp; Corona</t>
  </si>
  <si>
    <t>Head of Consumer Activation NL (Band VIB)</t>
  </si>
  <si>
    <t>Event Manager Beck's (m/w)</t>
  </si>
  <si>
    <t>(ECommerce) Head of ECommerce Logistics</t>
  </si>
  <si>
    <t>Connections Manager FRITS</t>
  </si>
  <si>
    <t>Trade Marketing Project Manager</t>
  </si>
  <si>
    <t>Category Manager Delhaize, Makro, Lidl &amp; Albert Heijn</t>
  </si>
  <si>
    <t>Senior Innovations Manager FRITS</t>
  </si>
  <si>
    <t>Activation Executive (Band VIIB)</t>
  </si>
  <si>
    <t>Budweiser Brand Manager (Band VIIA)</t>
  </si>
  <si>
    <t>Senior Brand Manager Beck's</t>
  </si>
  <si>
    <t>(ECommerce) Head of eCommerce Marketing</t>
  </si>
  <si>
    <t>Senior Brand Manager - Stella Artois (Band VIa)</t>
  </si>
  <si>
    <t>Consumer Insights Executive BNFL</t>
  </si>
  <si>
    <t>Brand Manager Hoegaarden</t>
  </si>
  <si>
    <t>Head of Consumer Insights (m/w)</t>
  </si>
  <si>
    <t>(Ecommerce) Campaign and Merchandise Manager</t>
  </si>
  <si>
    <t>Corona Brand Manager ABI International</t>
  </si>
  <si>
    <t>Brand Manager Jupiler (Band VIIA)</t>
  </si>
  <si>
    <t>Innovation Manager BNL</t>
  </si>
  <si>
    <t>Stella Artois Brand Manager (Band VIIA)</t>
  </si>
  <si>
    <t>(ECommerce) Data Scientist</t>
  </si>
  <si>
    <t>Media Manager</t>
  </si>
  <si>
    <t>I-Sell Lead Western Europe (Band VB)</t>
  </si>
  <si>
    <t>Trade Marketing Executive (m/w)</t>
  </si>
  <si>
    <t>Connections (media) Manager BNFL</t>
  </si>
  <si>
    <t>Snr Brand Manager (Band VIB)</t>
  </si>
  <si>
    <t>Sponsoring Manager Deutschland (m/w)</t>
  </si>
  <si>
    <t>Consumer Activation Executive Off Trade Belgium (Band VIIB)</t>
  </si>
  <si>
    <t>Consumer Connections Manager (m/w)</t>
  </si>
  <si>
    <t>Brand Manager (Band VIIA)</t>
  </si>
  <si>
    <t>Media Manager UK (Band VB)</t>
  </si>
  <si>
    <t>CSC Front Office Agent On Trade</t>
  </si>
  <si>
    <t>Sales Consultant National Accounts</t>
  </si>
  <si>
    <t>Digital Content Manager</t>
  </si>
  <si>
    <t>OTC Project Manager (Band VIB)</t>
  </si>
  <si>
    <t>Account Development Manager (ADM, band VIIB)</t>
  </si>
  <si>
    <t>Horeca Account Manager Hoogeveen Apeldoorn</t>
  </si>
  <si>
    <t>Sales Consultant Strategic Accounts</t>
  </si>
  <si>
    <t>Packaging Manager FRITS</t>
  </si>
  <si>
    <t>Expansion Manager France</t>
  </si>
  <si>
    <t>Senior Consumer Insights Manager</t>
  </si>
  <si>
    <t>Brand Activation Manager - 24 (Bari)</t>
  </si>
  <si>
    <t>POCM Executive UKI (Band VIIA)</t>
  </si>
  <si>
    <t>M1 Off trade (Band VIIIA)</t>
  </si>
  <si>
    <t>Teleseller Indirect</t>
  </si>
  <si>
    <t>Junior Key Account Manager Off Trade (m/f)</t>
  </si>
  <si>
    <t>KAM GK &amp; Belhaven</t>
  </si>
  <si>
    <t>M1 On trade Orléans</t>
  </si>
  <si>
    <t>Brand Manager (m/w)</t>
  </si>
  <si>
    <t>Category Insights Manager</t>
  </si>
  <si>
    <t>Activation Manager (m/w)</t>
  </si>
  <si>
    <t>Activation Manager (Band VIA)</t>
  </si>
  <si>
    <t>Insight Analyst (Band VIIB)</t>
  </si>
  <si>
    <t>Category Manger (Band VIB)</t>
  </si>
  <si>
    <t>Content Media Manager (m/w)</t>
  </si>
  <si>
    <t>(ECommerce) eCommerce Strategy Manager</t>
  </si>
  <si>
    <t>Category Management Executive (m/w)</t>
  </si>
  <si>
    <t>Regional Activation Manager (Rome/South)</t>
  </si>
  <si>
    <t>Senior Media Manager (m/w)</t>
  </si>
  <si>
    <t>RTM Director (Band VA)</t>
  </si>
  <si>
    <t>Assistant Brand Manager (Band VIIB)</t>
  </si>
  <si>
    <t>Jr Brand Manager Jupiler</t>
  </si>
  <si>
    <t>Activation Executive On Trade (replacement)</t>
  </si>
  <si>
    <t>Tech Sales Manager (Band VIB)</t>
  </si>
  <si>
    <t>Brand Manager Beck's</t>
  </si>
  <si>
    <t>Innovation Manager UK</t>
  </si>
  <si>
    <t>Marketing Manager (Band VB)</t>
  </si>
  <si>
    <t>Brand Manager Jupiler</t>
  </si>
  <si>
    <t>Head of Category Management NL</t>
  </si>
  <si>
    <t>Event Manager (m/w)</t>
  </si>
  <si>
    <t>Consumer Activation Manager Western Europe (Band VIB)</t>
  </si>
  <si>
    <t>Insight Analyst</t>
  </si>
  <si>
    <t>Head of Category Management - Off Trade (Band VA)</t>
  </si>
  <si>
    <t>Trade Marketing - Marques Tendances</t>
  </si>
  <si>
    <t>Shopper Insights Manager</t>
  </si>
  <si>
    <t>Trade marketing executive Off Trade Jumbo and On Trade Corona</t>
  </si>
  <si>
    <t>Category Manager Off Trade NL</t>
  </si>
  <si>
    <t>Head of POCM WE (Band VIA) - Zone role</t>
  </si>
  <si>
    <t>Brand Manager Leffe</t>
  </si>
  <si>
    <t>Consumer Activation Manager</t>
  </si>
  <si>
    <t>Assistant Brand Manager</t>
  </si>
  <si>
    <t>Marketing Manager Imported Brands</t>
  </si>
  <si>
    <t>Trade Marketing Executive Western Europe (band VIB)</t>
  </si>
  <si>
    <t>ATR Team Member BENEFRALUX GA 9 (Band VIIIA)</t>
  </si>
  <si>
    <t>BBP and Revenue Management Analyst Sales NL (Band VIIB)</t>
  </si>
  <si>
    <t>Senior Brand Manager Hoegaarden/Bud France</t>
  </si>
  <si>
    <t>Content Planner</t>
  </si>
  <si>
    <t>Brand Manager Hasser./Franz./Loc. Br</t>
  </si>
  <si>
    <t>Activation Executive</t>
  </si>
  <si>
    <t>Sr Brand Manager Hertog Jan</t>
  </si>
  <si>
    <t>ABII PPM</t>
  </si>
  <si>
    <t>IM Swat Team Member (Band IXA)</t>
  </si>
  <si>
    <t xml:space="preserve">Statutory Accounting Controller </t>
  </si>
  <si>
    <t>Cash-Flow and Core Working Capital Manager (Band VIIA)</t>
  </si>
  <si>
    <t>Senior Brand Manager</t>
  </si>
  <si>
    <t>Insights Project &amp; Data Manager Europe (MEP / PMO)</t>
  </si>
  <si>
    <t>Senior Innovation Manager (Band VB)</t>
  </si>
  <si>
    <t>Leffe Brewpub Creator</t>
  </si>
  <si>
    <t>Tech Sales Support CHR</t>
  </si>
  <si>
    <t>Brand Manager Leffe (Jr)</t>
  </si>
  <si>
    <t>Marketing Manager Specialities &amp; Corona</t>
  </si>
  <si>
    <t>Brand Manager Jupiler Foot</t>
  </si>
  <si>
    <t>Content Planning Manager BNL</t>
  </si>
  <si>
    <t>Tech Sales and Sales Intelligence Manager</t>
  </si>
  <si>
    <t>POCM Executive BENL (Band VIIA)</t>
  </si>
  <si>
    <t>Head of WCCP - Category 7 (WEZ) - (Band VA)</t>
  </si>
  <si>
    <t>Tech sales Analyst Spain</t>
  </si>
  <si>
    <t>Innovation Manager Zone</t>
  </si>
  <si>
    <t>ADM Morrison’s (Band VII B)</t>
  </si>
  <si>
    <t>Category Manager Proximity &amp; Convenience</t>
  </si>
  <si>
    <t>Jr. Brand Manager</t>
  </si>
  <si>
    <t>Category and Space Manager Tesco</t>
  </si>
  <si>
    <t>Customer Service Representative</t>
  </si>
  <si>
    <t>Inventory Manager (m/w)</t>
  </si>
  <si>
    <t>Master Data Specialist</t>
  </si>
  <si>
    <t>Customer Service</t>
  </si>
  <si>
    <t>Customer Service Manager (m/f)</t>
  </si>
  <si>
    <t>Order Entry Team Leader</t>
  </si>
  <si>
    <t>Customer Care representative</t>
  </si>
  <si>
    <t>Order Entry Agent with English and another European language (Filled)</t>
  </si>
  <si>
    <t>SCM Daten Manager / Materialstammdaten Manager  (m/w) (Filled)</t>
  </si>
  <si>
    <t>Master Data Specialist (Filled)</t>
  </si>
  <si>
    <t>Electrical/Mechanical Technician</t>
  </si>
  <si>
    <t>Customer Service Complaints Representative with French</t>
  </si>
  <si>
    <t>Technical Service Complaints Representative with German</t>
  </si>
  <si>
    <t>Investigation Engineer (Electronics), Infusion Instruments - Basingstoke</t>
  </si>
  <si>
    <t>Senior Product Engineer – Project Lead</t>
  </si>
  <si>
    <t>Electrical/Electronic Engineer</t>
  </si>
  <si>
    <t>Regulatory Affairs Specialist</t>
  </si>
  <si>
    <t>Product Complaints Agent with Italian</t>
  </si>
  <si>
    <t>Product Complaints Agent with English and German</t>
  </si>
  <si>
    <t>Investigation Engineer – Disposables</t>
  </si>
  <si>
    <t>Senior Electrical/Electronic Engineer - Project Lead - Basingstoke</t>
  </si>
  <si>
    <t>Nordic Price &amp; Tender Specialist, Anesthesia &amp; Respiratory Disposables</t>
  </si>
  <si>
    <t>Order Entry WSSC Manager</t>
  </si>
  <si>
    <t>Health &amp; Dental Clinics</t>
  </si>
  <si>
    <t>Dental Hygienist</t>
  </si>
  <si>
    <t>float dental nurse</t>
  </si>
  <si>
    <t>Support Coordinator</t>
  </si>
  <si>
    <t xml:space="preserve">Health Adviser </t>
  </si>
  <si>
    <t>Lead Dental Nurse-Mat Cover</t>
  </si>
  <si>
    <t>Qualified Dental Nurse</t>
  </si>
  <si>
    <t xml:space="preserve">Information Governance and Compliance </t>
  </si>
  <si>
    <t>Associate Dentist</t>
  </si>
  <si>
    <t>Bank Cosmetic Nurse</t>
  </si>
  <si>
    <t>Physiotherapist Telephone Triage</t>
  </si>
  <si>
    <t>Dental Receptionist</t>
  </si>
  <si>
    <t>Hygienist</t>
  </si>
  <si>
    <t>Admin Team Leader</t>
  </si>
  <si>
    <t>Dental Treatment Co-Ordinator/Reception</t>
  </si>
  <si>
    <t>Health Adviser</t>
  </si>
  <si>
    <t>OH Practice Nurse</t>
  </si>
  <si>
    <t>Clinical Services Team Manager</t>
  </si>
  <si>
    <t>Lead Physician</t>
  </si>
  <si>
    <t>Bank OH Practice Nurse</t>
  </si>
  <si>
    <t>Bank Health Adviser</t>
  </si>
  <si>
    <t>Health Services Manager</t>
  </si>
  <si>
    <t>Senior Physiotherapist</t>
  </si>
  <si>
    <t>Dental Nurse Onsite PT</t>
  </si>
  <si>
    <t>Admin</t>
  </si>
  <si>
    <t>Associate Dentist (SAT)</t>
  </si>
  <si>
    <t>Central Sterilisation Assistant</t>
  </si>
  <si>
    <t>Clinical and Operations System Improvement Lead</t>
  </si>
  <si>
    <t>Senior Radiographer-Internal only</t>
  </si>
  <si>
    <t>Dental Nurse-Mat Cover-Part Time</t>
  </si>
  <si>
    <t>Dermatology Nurse- Part Time West End</t>
  </si>
  <si>
    <t>Health Advisor Bank</t>
  </si>
  <si>
    <t>Dental Nurse-Maternity Cover</t>
  </si>
  <si>
    <t>Dental Nurse-Saturdays</t>
  </si>
  <si>
    <t>Adminstrator - Bank</t>
  </si>
  <si>
    <t>PA to Healthcare Director</t>
  </si>
  <si>
    <t>Centre Manager - Gough Square</t>
  </si>
  <si>
    <t>Part time Practice Nurse, Citi Bank</t>
  </si>
  <si>
    <t>Float Nurse</t>
  </si>
  <si>
    <t>Specialist Dental Nurse-Part Time</t>
  </si>
  <si>
    <t>Health Clinics Contracting Manager</t>
  </si>
  <si>
    <t>Adminstrator BBH</t>
  </si>
  <si>
    <t>Senior Physio Fixed Term Contract Part Time</t>
  </si>
  <si>
    <t>Physiotherapist-Sessional</t>
  </si>
  <si>
    <t>Associate Dentist PT</t>
  </si>
  <si>
    <t>Systems and Operations Support Advisor</t>
  </si>
  <si>
    <t>Dental Nurse-Mat Cover</t>
  </si>
  <si>
    <t>Senior MSK Physiotherapist</t>
  </si>
  <si>
    <t>Dermatologist sessional- Solihull</t>
  </si>
  <si>
    <t>Health Advisor Kings Cross</t>
  </si>
  <si>
    <t>HSBC Centre Manager-C.Wharf</t>
  </si>
  <si>
    <t>OHA Plymouth</t>
  </si>
  <si>
    <t>Dental Administrator/Receptionist</t>
  </si>
  <si>
    <t xml:space="preserve">Dermatology Nurse- Part Time   </t>
  </si>
  <si>
    <t>Dermatology Nurse-Solihull</t>
  </si>
  <si>
    <t>Dental/Decon Nurse-Multi Site</t>
  </si>
  <si>
    <t>Aesthetic Nurse Prescriber</t>
  </si>
  <si>
    <t>Adminstrator</t>
  </si>
  <si>
    <t>Support Co-ordinator- FTC 6 months</t>
  </si>
  <si>
    <t>Bank OHA role, National</t>
  </si>
  <si>
    <t>FTC- CPT Pharmacist</t>
  </si>
  <si>
    <t>Admin -  3 days Nottingham</t>
  </si>
  <si>
    <t>Dermatologist Sessional-Reading</t>
  </si>
  <si>
    <t>Health Promotion/ London Float Health Adviser</t>
  </si>
  <si>
    <t>Dermatologist-West End</t>
  </si>
  <si>
    <t>Dental Nurse FTC</t>
  </si>
  <si>
    <t>Trainee Laboratory Technician</t>
  </si>
  <si>
    <t>Centre Manager-Reading- FTC 6months</t>
  </si>
  <si>
    <t xml:space="preserve">OHA part time, Glasgow </t>
  </si>
  <si>
    <t>Radiographer</t>
  </si>
  <si>
    <t xml:space="preserve">Health Promotion Co-ordinator </t>
  </si>
  <si>
    <t>Dental Receptionist/Administrator</t>
  </si>
  <si>
    <t xml:space="preserve">Senior Physiotherapist </t>
  </si>
  <si>
    <t>Occupational Health Advisor</t>
  </si>
  <si>
    <t xml:space="preserve">Dental Nurse / Receptionist </t>
  </si>
  <si>
    <t>OHA - Bank Nurse</t>
  </si>
  <si>
    <t>Qualified Dental Nurse x 2</t>
  </si>
  <si>
    <t>Hygienist-32 hours per month</t>
  </si>
  <si>
    <t>Receptionist Administrator</t>
  </si>
  <si>
    <t>Central Admin Team Leader</t>
  </si>
  <si>
    <t>Practice Nurse</t>
  </si>
  <si>
    <t xml:space="preserve">Receptionist/Administrator </t>
  </si>
  <si>
    <t>Trainee Dental Nurse</t>
  </si>
  <si>
    <t>Operational Process Manager</t>
  </si>
  <si>
    <t>Primary care Dr Glasgow</t>
  </si>
  <si>
    <t>Bank – OHA/OH Practice Nurse</t>
  </si>
  <si>
    <t>Administrator / Receptionist</t>
  </si>
  <si>
    <t xml:space="preserve">Dental Receptionist </t>
  </si>
  <si>
    <t>Dermatology Nurse</t>
  </si>
  <si>
    <t>Dental  Nurse</t>
  </si>
  <si>
    <t>Advanced Physiotherapy Practitioner</t>
  </si>
  <si>
    <t>Resource Support Coordinator</t>
  </si>
  <si>
    <t>Health Advisor - Citi</t>
  </si>
  <si>
    <t>MSK Physician (Sessional)</t>
  </si>
  <si>
    <t>Dental Health clinic receptionist</t>
  </si>
  <si>
    <t>Manufacturing</t>
  </si>
  <si>
    <t>Welder (2nd Shift)</t>
  </si>
  <si>
    <t>Shipper Receiver</t>
  </si>
  <si>
    <t>Electrical Technician</t>
  </si>
  <si>
    <t>Manufacturing Lead Sr. - 2nd Shift</t>
  </si>
  <si>
    <t>Welder 2nd Shift (2:30 - 11:00 p.m.)</t>
  </si>
  <si>
    <t>Welder</t>
  </si>
  <si>
    <t>WAREHOUSE COORD I</t>
  </si>
  <si>
    <t>Machinist 2nd Shift (2:30 - 11 p.m.)</t>
  </si>
  <si>
    <t>Product Discipline Engineer - Hydraulic Systems</t>
  </si>
  <si>
    <t>BUYER III</t>
  </si>
  <si>
    <t>Purchasing Coordinator</t>
  </si>
  <si>
    <t>Shipping Analyst (Contract)</t>
  </si>
  <si>
    <t>Customer Account Analyst - Poland</t>
  </si>
  <si>
    <t>Customer Account Analyst - High Wycombe</t>
  </si>
  <si>
    <t>EMEA Planning Analyst (Contract)</t>
  </si>
  <si>
    <t>Jr. Planning Coordinator - Distributor (Planeador de Distribuidores)</t>
  </si>
  <si>
    <t>Colombia</t>
  </si>
  <si>
    <t>Customer Service Manager</t>
  </si>
  <si>
    <t>Master Scheduler Singapore</t>
  </si>
  <si>
    <t>Transport European Supervisor</t>
  </si>
  <si>
    <t>Logistics Analyst</t>
  </si>
  <si>
    <t>Customer Service Analyst (Night Shift-New Zealand)</t>
  </si>
  <si>
    <t>Customer Service Analyst (Night Shift-Australia))</t>
  </si>
  <si>
    <t>Finite Scheduler (Singapore)</t>
  </si>
  <si>
    <t>Customer Service Analyst (Day Shift)</t>
  </si>
  <si>
    <t>Corporate Counsel</t>
  </si>
  <si>
    <t>&lt;b&gt;Legal Counsel, Novartis, Prague, Czech Republic&lt;/b&gt;</t>
  </si>
  <si>
    <t>LEGAL</t>
  </si>
  <si>
    <t>Assistant Company Secretary</t>
  </si>
  <si>
    <t>Lawyer - Business Finance</t>
  </si>
  <si>
    <t>HR Manager</t>
  </si>
  <si>
    <t>Service Delivery</t>
  </si>
  <si>
    <t>ID00158</t>
  </si>
  <si>
    <t>ID00159</t>
  </si>
  <si>
    <t>ID00160</t>
  </si>
  <si>
    <t>ID00161</t>
  </si>
  <si>
    <t>ID00162</t>
  </si>
  <si>
    <t>ID00163</t>
  </si>
  <si>
    <t>ID00164</t>
  </si>
  <si>
    <t>ID00165</t>
  </si>
  <si>
    <t>ID00166</t>
  </si>
  <si>
    <t>ID00167</t>
  </si>
  <si>
    <t>ID00168</t>
  </si>
  <si>
    <t>ID00169</t>
  </si>
  <si>
    <t>ID00170</t>
  </si>
  <si>
    <t>ID00171</t>
  </si>
  <si>
    <t>ID00172</t>
  </si>
  <si>
    <t>ID00173</t>
  </si>
  <si>
    <t>ID00174</t>
  </si>
  <si>
    <t>ID00175</t>
  </si>
  <si>
    <t>ID00176</t>
  </si>
  <si>
    <t>ID00177</t>
  </si>
  <si>
    <t>ID00178</t>
  </si>
  <si>
    <t>ID00179</t>
  </si>
  <si>
    <t>ID00180</t>
  </si>
  <si>
    <t>ID00181</t>
  </si>
  <si>
    <t>ID00182</t>
  </si>
  <si>
    <t>ID00183</t>
  </si>
  <si>
    <t>ID00184</t>
  </si>
  <si>
    <t>ID00185</t>
  </si>
  <si>
    <t>ID00186</t>
  </si>
  <si>
    <t>ID00187</t>
  </si>
  <si>
    <t>ID00188</t>
  </si>
  <si>
    <t>ID00189</t>
  </si>
  <si>
    <t>ID00190</t>
  </si>
  <si>
    <t>ID00191</t>
  </si>
  <si>
    <t>ID00192</t>
  </si>
  <si>
    <t>ID00193</t>
  </si>
  <si>
    <t>ID00194</t>
  </si>
  <si>
    <t>ID00195</t>
  </si>
  <si>
    <t>ID00196</t>
  </si>
  <si>
    <t>ID00197</t>
  </si>
  <si>
    <t>ID00198</t>
  </si>
  <si>
    <t>ID00199</t>
  </si>
  <si>
    <t>ID00200</t>
  </si>
  <si>
    <t>ID00204</t>
  </si>
  <si>
    <t>ID00208</t>
  </si>
  <si>
    <t>ID00209</t>
  </si>
  <si>
    <t>ID00210</t>
  </si>
  <si>
    <t>ID00211</t>
  </si>
  <si>
    <t>ID00212</t>
  </si>
  <si>
    <t>ID00213</t>
  </si>
  <si>
    <t>ID00214</t>
  </si>
  <si>
    <t>ID00215</t>
  </si>
  <si>
    <t>ID00216</t>
  </si>
  <si>
    <t>ID00217</t>
  </si>
  <si>
    <t>ID00218</t>
  </si>
  <si>
    <t>ID00219</t>
  </si>
  <si>
    <t>ID00220</t>
  </si>
  <si>
    <t>ID00221</t>
  </si>
  <si>
    <t>ID00222</t>
  </si>
  <si>
    <t>ID00223</t>
  </si>
  <si>
    <t>ID00224</t>
  </si>
  <si>
    <t>ID00225</t>
  </si>
  <si>
    <t>ID00226</t>
  </si>
  <si>
    <t>ID00227</t>
  </si>
  <si>
    <t>ID00228</t>
  </si>
  <si>
    <t>ID00229</t>
  </si>
  <si>
    <t>ID00230</t>
  </si>
  <si>
    <t>ID00231</t>
  </si>
  <si>
    <t>ID00232</t>
  </si>
  <si>
    <t>ID00233</t>
  </si>
  <si>
    <t>ID00234</t>
  </si>
  <si>
    <t>ID00235</t>
  </si>
  <si>
    <t>ID00236</t>
  </si>
  <si>
    <t>ID00237</t>
  </si>
  <si>
    <t>ID00238</t>
  </si>
  <si>
    <t>ID00239</t>
  </si>
  <si>
    <t>ID00240</t>
  </si>
  <si>
    <t>ID00241</t>
  </si>
  <si>
    <t>ID00242</t>
  </si>
  <si>
    <t>ID00243</t>
  </si>
  <si>
    <t>ID00244</t>
  </si>
  <si>
    <t>ID00245</t>
  </si>
  <si>
    <t>ID00246</t>
  </si>
  <si>
    <t>ID00247</t>
  </si>
  <si>
    <t>ID00248</t>
  </si>
  <si>
    <t>ID00249</t>
  </si>
  <si>
    <t>ID00250</t>
  </si>
  <si>
    <t>ID00251</t>
  </si>
  <si>
    <t>ID00252</t>
  </si>
  <si>
    <t>ID00253</t>
  </si>
  <si>
    <t>ID00254</t>
  </si>
  <si>
    <t>ID00255</t>
  </si>
  <si>
    <t>ID00256</t>
  </si>
  <si>
    <t>ID00257</t>
  </si>
  <si>
    <t>ID00258</t>
  </si>
  <si>
    <t>ID00259</t>
  </si>
  <si>
    <t>ID00260</t>
  </si>
  <si>
    <t>ID00261</t>
  </si>
  <si>
    <t>ID00262</t>
  </si>
  <si>
    <t>ID00263</t>
  </si>
  <si>
    <t>ID00264</t>
  </si>
  <si>
    <t>ID00265</t>
  </si>
  <si>
    <t>ID00266</t>
  </si>
  <si>
    <t>ID00267</t>
  </si>
  <si>
    <t>ID00268</t>
  </si>
  <si>
    <t>ID00269</t>
  </si>
  <si>
    <t>ID00270</t>
  </si>
  <si>
    <t>ID00271</t>
  </si>
  <si>
    <t>ID00272</t>
  </si>
  <si>
    <t>ID00273</t>
  </si>
  <si>
    <t>ID00274</t>
  </si>
  <si>
    <t>ID00275</t>
  </si>
  <si>
    <t>ID00276</t>
  </si>
  <si>
    <t>ID00277</t>
  </si>
  <si>
    <t>ID00278</t>
  </si>
  <si>
    <t>ID00279</t>
  </si>
  <si>
    <t>ID00280</t>
  </si>
  <si>
    <t>ID00281</t>
  </si>
  <si>
    <t>ID00282</t>
  </si>
  <si>
    <t>ID00283</t>
  </si>
  <si>
    <t>ID00284</t>
  </si>
  <si>
    <t>ID00285</t>
  </si>
  <si>
    <t>ID00286</t>
  </si>
  <si>
    <t>ID00287</t>
  </si>
  <si>
    <t>ID00288</t>
  </si>
  <si>
    <t>ID00289</t>
  </si>
  <si>
    <t>ID00290</t>
  </si>
  <si>
    <t>ID00291</t>
  </si>
  <si>
    <t>ID00292</t>
  </si>
  <si>
    <t>ID00293</t>
  </si>
  <si>
    <t>ID00294</t>
  </si>
  <si>
    <t>ID00295</t>
  </si>
  <si>
    <t>ID00296</t>
  </si>
  <si>
    <t>ID00297</t>
  </si>
  <si>
    <t>ID00298</t>
  </si>
  <si>
    <t>ID00299</t>
  </si>
  <si>
    <t>ID00300</t>
  </si>
  <si>
    <t>ID00301</t>
  </si>
  <si>
    <t>ID00302</t>
  </si>
  <si>
    <t>ID00303</t>
  </si>
  <si>
    <t>ID00304</t>
  </si>
  <si>
    <t>ID00305</t>
  </si>
  <si>
    <t>ID00306</t>
  </si>
  <si>
    <t>ID00307</t>
  </si>
  <si>
    <t>ID00308</t>
  </si>
  <si>
    <t>ID00309</t>
  </si>
  <si>
    <t>ID00310</t>
  </si>
  <si>
    <t>ID00311</t>
  </si>
  <si>
    <t>ID00312</t>
  </si>
  <si>
    <t>ID00313</t>
  </si>
  <si>
    <t>ID00314</t>
  </si>
  <si>
    <t>ID00315</t>
  </si>
  <si>
    <t>ID00316</t>
  </si>
  <si>
    <t>ID00317</t>
  </si>
  <si>
    <t>ID00318</t>
  </si>
  <si>
    <t>ID00319</t>
  </si>
  <si>
    <t>ID00320</t>
  </si>
  <si>
    <t>ID00321</t>
  </si>
  <si>
    <t>ID00322</t>
  </si>
  <si>
    <t>ID00323</t>
  </si>
  <si>
    <t>ID00324</t>
  </si>
  <si>
    <t>ID00325</t>
  </si>
  <si>
    <t>ID00326</t>
  </si>
  <si>
    <t>ID00327</t>
  </si>
  <si>
    <t>ID00328</t>
  </si>
  <si>
    <t>ID00329</t>
  </si>
  <si>
    <t>ID00330</t>
  </si>
  <si>
    <t>ID00331</t>
  </si>
  <si>
    <t>ID00332</t>
  </si>
  <si>
    <t>ID00333</t>
  </si>
  <si>
    <t>ID00334</t>
  </si>
  <si>
    <t>ID00335</t>
  </si>
  <si>
    <t>ID00336</t>
  </si>
  <si>
    <t>ID00337</t>
  </si>
  <si>
    <t>ID00338</t>
  </si>
  <si>
    <t>ID00339</t>
  </si>
  <si>
    <t>ID00340</t>
  </si>
  <si>
    <t>ID00341</t>
  </si>
  <si>
    <t>ID00342</t>
  </si>
  <si>
    <t>ID00343</t>
  </si>
  <si>
    <t>ID00344</t>
  </si>
  <si>
    <t>ID00345</t>
  </si>
  <si>
    <t>ID00346</t>
  </si>
  <si>
    <t>ID00347</t>
  </si>
  <si>
    <t>ID00348</t>
  </si>
  <si>
    <t>ID00349</t>
  </si>
  <si>
    <t>ID00350</t>
  </si>
  <si>
    <t>ID00351</t>
  </si>
  <si>
    <t>ID00352</t>
  </si>
  <si>
    <t>ID00353</t>
  </si>
  <si>
    <t>ID00354</t>
  </si>
  <si>
    <t>ID00355</t>
  </si>
  <si>
    <t>ID00356</t>
  </si>
  <si>
    <t>ID00357</t>
  </si>
  <si>
    <t>ID00358</t>
  </si>
  <si>
    <t>ID00359</t>
  </si>
  <si>
    <t>ID00360</t>
  </si>
  <si>
    <t>ID00361</t>
  </si>
  <si>
    <t>ID00362</t>
  </si>
  <si>
    <t>ID00363</t>
  </si>
  <si>
    <t>ID00364</t>
  </si>
  <si>
    <t>ID00365</t>
  </si>
  <si>
    <t>ID00366</t>
  </si>
  <si>
    <t>ID00367</t>
  </si>
  <si>
    <t>ID00368</t>
  </si>
  <si>
    <t>ID00369</t>
  </si>
  <si>
    <t>ID00370</t>
  </si>
  <si>
    <t>ID00371</t>
  </si>
  <si>
    <t>ID00372</t>
  </si>
  <si>
    <t>ID00373</t>
  </si>
  <si>
    <t>ID00374</t>
  </si>
  <si>
    <t>ID00375</t>
  </si>
  <si>
    <t>ID00376</t>
  </si>
  <si>
    <t>ID00377</t>
  </si>
  <si>
    <t>ID00378</t>
  </si>
  <si>
    <t>ID00379</t>
  </si>
  <si>
    <t>ID00380</t>
  </si>
  <si>
    <t>ID00381</t>
  </si>
  <si>
    <t>ID00382</t>
  </si>
  <si>
    <t>ID00383</t>
  </si>
  <si>
    <t>ID00384</t>
  </si>
  <si>
    <t>ID00385</t>
  </si>
  <si>
    <t>ID00386</t>
  </si>
  <si>
    <t>ID00387</t>
  </si>
  <si>
    <t>ID00388</t>
  </si>
  <si>
    <t>ID00389</t>
  </si>
  <si>
    <t>ID00390</t>
  </si>
  <si>
    <t>ID00392</t>
  </si>
  <si>
    <t>ID00393</t>
  </si>
  <si>
    <t>ID00394</t>
  </si>
  <si>
    <t>ID00397</t>
  </si>
  <si>
    <t>ID00399</t>
  </si>
  <si>
    <t>ID00400</t>
  </si>
  <si>
    <t>ID00401</t>
  </si>
  <si>
    <t>ID00403</t>
  </si>
  <si>
    <t>ID00408</t>
  </si>
  <si>
    <t>ID00409</t>
  </si>
  <si>
    <t>ID00410</t>
  </si>
  <si>
    <t>ID00411</t>
  </si>
  <si>
    <t>ID00412</t>
  </si>
  <si>
    <t>ID00413</t>
  </si>
  <si>
    <t>ID00414</t>
  </si>
  <si>
    <t>ID00415</t>
  </si>
  <si>
    <t>ID00416</t>
  </si>
  <si>
    <t>ID00417</t>
  </si>
  <si>
    <t>ID00418</t>
  </si>
  <si>
    <t>ID00419</t>
  </si>
  <si>
    <t>ID00420</t>
  </si>
  <si>
    <t>ID00421</t>
  </si>
  <si>
    <t>ID00422</t>
  </si>
  <si>
    <t>ID00423</t>
  </si>
  <si>
    <t>ID00424</t>
  </si>
  <si>
    <t>ID00425</t>
  </si>
  <si>
    <t>ID00426</t>
  </si>
  <si>
    <t>ID00427</t>
  </si>
  <si>
    <t>ID00428</t>
  </si>
  <si>
    <t>ID00429</t>
  </si>
  <si>
    <t>ID00430</t>
  </si>
  <si>
    <t>ID00431</t>
  </si>
  <si>
    <t>ID00432</t>
  </si>
  <si>
    <t>ID00433</t>
  </si>
  <si>
    <t>ID00434</t>
  </si>
  <si>
    <t>ID00435</t>
  </si>
  <si>
    <t>ID00436</t>
  </si>
  <si>
    <t>ID00437</t>
  </si>
  <si>
    <t>ID00438</t>
  </si>
  <si>
    <t>ID00439</t>
  </si>
  <si>
    <t>ID00440</t>
  </si>
  <si>
    <t>ID00441</t>
  </si>
  <si>
    <t>ID00442</t>
  </si>
  <si>
    <t>ID00443</t>
  </si>
  <si>
    <t>ID00444</t>
  </si>
  <si>
    <t>ID00445</t>
  </si>
  <si>
    <t>ID00446</t>
  </si>
  <si>
    <t>ID00447</t>
  </si>
  <si>
    <t>ID00448</t>
  </si>
  <si>
    <t>ID00449</t>
  </si>
  <si>
    <t>ID00450</t>
  </si>
  <si>
    <t>ID00451</t>
  </si>
  <si>
    <t>ID00452</t>
  </si>
  <si>
    <t>ID00453</t>
  </si>
  <si>
    <t>ID00454</t>
  </si>
  <si>
    <t>ID00455</t>
  </si>
  <si>
    <t>ID00456</t>
  </si>
  <si>
    <t>ID00457</t>
  </si>
  <si>
    <t>ID00458</t>
  </si>
  <si>
    <t>ID00459</t>
  </si>
  <si>
    <t>ID00460</t>
  </si>
  <si>
    <t>ID00461</t>
  </si>
  <si>
    <t>ID00462</t>
  </si>
  <si>
    <t>ID00463</t>
  </si>
  <si>
    <t>ID00464</t>
  </si>
  <si>
    <t>ID00465</t>
  </si>
  <si>
    <t>ID00466</t>
  </si>
  <si>
    <t>ID00467</t>
  </si>
  <si>
    <t>ID00468</t>
  </si>
  <si>
    <t>ID00469</t>
  </si>
  <si>
    <t>ID00470</t>
  </si>
  <si>
    <t>ID00471</t>
  </si>
  <si>
    <t>ID00472</t>
  </si>
  <si>
    <t>ID00473</t>
  </si>
  <si>
    <t>ID00474</t>
  </si>
  <si>
    <t>ID00475</t>
  </si>
  <si>
    <t>ID00476</t>
  </si>
  <si>
    <t>ID00477</t>
  </si>
  <si>
    <t>ID00478</t>
  </si>
  <si>
    <t>ID00479</t>
  </si>
  <si>
    <t>ID00480</t>
  </si>
  <si>
    <t>ID00481</t>
  </si>
  <si>
    <t>ID00482</t>
  </si>
  <si>
    <t>ID00483</t>
  </si>
  <si>
    <t>ID00484</t>
  </si>
  <si>
    <t>ID00485</t>
  </si>
  <si>
    <t>ID00486</t>
  </si>
  <si>
    <t>ID00487</t>
  </si>
  <si>
    <t>ID00488</t>
  </si>
  <si>
    <t>ID00489</t>
  </si>
  <si>
    <t>ID00490</t>
  </si>
  <si>
    <t>ID00491</t>
  </si>
  <si>
    <t>ID00492</t>
  </si>
  <si>
    <t>ID00493</t>
  </si>
  <si>
    <t>ID00494</t>
  </si>
  <si>
    <t>ID00495</t>
  </si>
  <si>
    <t>ID00496</t>
  </si>
  <si>
    <t>ID00497</t>
  </si>
  <si>
    <t>ID00498</t>
  </si>
  <si>
    <t>ID00499</t>
  </si>
  <si>
    <t>ID00500</t>
  </si>
  <si>
    <t>ID00501</t>
  </si>
  <si>
    <t>ID00502</t>
  </si>
  <si>
    <t>ID00503</t>
  </si>
  <si>
    <t>ID00504</t>
  </si>
  <si>
    <t>ID00505</t>
  </si>
  <si>
    <t>ID00506</t>
  </si>
  <si>
    <t>ID00507</t>
  </si>
  <si>
    <t>ID00508</t>
  </si>
  <si>
    <t>ID00509</t>
  </si>
  <si>
    <t>ID00510</t>
  </si>
  <si>
    <t>ID00511</t>
  </si>
  <si>
    <t>ID00512</t>
  </si>
  <si>
    <t>ID00513</t>
  </si>
  <si>
    <t>ID00514</t>
  </si>
  <si>
    <t>ID00515</t>
  </si>
  <si>
    <t>ID00516</t>
  </si>
  <si>
    <t>ID00517</t>
  </si>
  <si>
    <t>ID00518</t>
  </si>
  <si>
    <t>ID00519</t>
  </si>
  <si>
    <t>ID00520</t>
  </si>
  <si>
    <t>ID00521</t>
  </si>
  <si>
    <t>ID00522</t>
  </si>
  <si>
    <t>ID00523</t>
  </si>
  <si>
    <t>ID00524</t>
  </si>
  <si>
    <t>ID00525</t>
  </si>
  <si>
    <t>ID00526</t>
  </si>
  <si>
    <t>ID00527</t>
  </si>
  <si>
    <t>ID00528</t>
  </si>
  <si>
    <t>ID00529</t>
  </si>
  <si>
    <t>ID00530</t>
  </si>
  <si>
    <t>ID00531</t>
  </si>
  <si>
    <t>ID00532</t>
  </si>
  <si>
    <t>ID00533</t>
  </si>
  <si>
    <t>ID00534</t>
  </si>
  <si>
    <t>ID00535</t>
  </si>
  <si>
    <t>ID00536</t>
  </si>
  <si>
    <t>ID00537</t>
  </si>
  <si>
    <t>ID00538</t>
  </si>
  <si>
    <t>ID00539</t>
  </si>
  <si>
    <t>ID00540</t>
  </si>
  <si>
    <t>ID00541</t>
  </si>
  <si>
    <t>ID00542</t>
  </si>
  <si>
    <t>ID00543</t>
  </si>
  <si>
    <t>ID00544</t>
  </si>
  <si>
    <t>ID00545</t>
  </si>
  <si>
    <t>ID00546</t>
  </si>
  <si>
    <t>ID00547</t>
  </si>
  <si>
    <t>ID00548</t>
  </si>
  <si>
    <t>ID00549</t>
  </si>
  <si>
    <t>ID00550</t>
  </si>
  <si>
    <t>ID00551</t>
  </si>
  <si>
    <t>ID00552</t>
  </si>
  <si>
    <t>ID00553</t>
  </si>
  <si>
    <t>ID00554</t>
  </si>
  <si>
    <t>ID00555</t>
  </si>
  <si>
    <t>ID00556</t>
  </si>
  <si>
    <t>ID00557</t>
  </si>
  <si>
    <t>ID00558</t>
  </si>
  <si>
    <t>ID00559</t>
  </si>
  <si>
    <t>ID00560</t>
  </si>
  <si>
    <t>ID00561</t>
  </si>
  <si>
    <t>ID00562</t>
  </si>
  <si>
    <t>ID00563</t>
  </si>
  <si>
    <t>ID00564</t>
  </si>
  <si>
    <t>ID00565</t>
  </si>
  <si>
    <t>ID00566</t>
  </si>
  <si>
    <t>ID00567</t>
  </si>
  <si>
    <t>ID00568</t>
  </si>
  <si>
    <t>ID00569</t>
  </si>
  <si>
    <t>ID00570</t>
  </si>
  <si>
    <t>ID00571</t>
  </si>
  <si>
    <t>ID00572</t>
  </si>
  <si>
    <t>ID00573</t>
  </si>
  <si>
    <t>ID00574</t>
  </si>
  <si>
    <t>ID00575</t>
  </si>
  <si>
    <t>ID00576</t>
  </si>
  <si>
    <t>ID00577</t>
  </si>
  <si>
    <t>ID00578</t>
  </si>
  <si>
    <t>ID00579</t>
  </si>
  <si>
    <t>ID00580</t>
  </si>
  <si>
    <t>ID00581</t>
  </si>
  <si>
    <t>ID00582</t>
  </si>
  <si>
    <t>ID00583</t>
  </si>
  <si>
    <t>ID00584</t>
  </si>
  <si>
    <t>ID00585</t>
  </si>
  <si>
    <t>ID00586</t>
  </si>
  <si>
    <t>ID00587</t>
  </si>
  <si>
    <t>ID00588</t>
  </si>
  <si>
    <t>ID00589</t>
  </si>
  <si>
    <t>ID00590</t>
  </si>
  <si>
    <t>ID00591</t>
  </si>
  <si>
    <t>ID00592</t>
  </si>
  <si>
    <t>ID00593</t>
  </si>
  <si>
    <t>ID00594</t>
  </si>
  <si>
    <t>ID00595</t>
  </si>
  <si>
    <t>ID00596</t>
  </si>
  <si>
    <t>ID00597</t>
  </si>
  <si>
    <t>ID00598</t>
  </si>
  <si>
    <t>ID00599</t>
  </si>
  <si>
    <t>ID00600</t>
  </si>
  <si>
    <t>ID00601</t>
  </si>
  <si>
    <t>ID00602</t>
  </si>
  <si>
    <t>ID00603</t>
  </si>
  <si>
    <t>ID00604</t>
  </si>
  <si>
    <t>ID00605</t>
  </si>
  <si>
    <t>ID00606</t>
  </si>
  <si>
    <t>ID00607</t>
  </si>
  <si>
    <t>ID00608</t>
  </si>
  <si>
    <t>ID00609</t>
  </si>
  <si>
    <t>ID00610</t>
  </si>
  <si>
    <t>ID00611</t>
  </si>
  <si>
    <t>ID00612</t>
  </si>
  <si>
    <t>ID00613</t>
  </si>
  <si>
    <t>ID00614</t>
  </si>
  <si>
    <t>ID00615</t>
  </si>
  <si>
    <t>ID00616</t>
  </si>
  <si>
    <t>ID00617</t>
  </si>
  <si>
    <t>ID00618</t>
  </si>
  <si>
    <t>ID00619</t>
  </si>
  <si>
    <t>ID00620</t>
  </si>
  <si>
    <t>ID00621</t>
  </si>
  <si>
    <t>ID00625</t>
  </si>
  <si>
    <t>ID00627</t>
  </si>
  <si>
    <t>ID00630</t>
  </si>
  <si>
    <t>ID00631</t>
  </si>
  <si>
    <t>ID00632</t>
  </si>
  <si>
    <t>ID00633</t>
  </si>
  <si>
    <t>ID00634</t>
  </si>
  <si>
    <t>ID00635</t>
  </si>
  <si>
    <t>ID00636</t>
  </si>
  <si>
    <t>ID00637</t>
  </si>
  <si>
    <t>ID00638</t>
  </si>
  <si>
    <t>ID00639</t>
  </si>
  <si>
    <t>ID00640</t>
  </si>
  <si>
    <t>ID00641</t>
  </si>
  <si>
    <t>ID00642</t>
  </si>
  <si>
    <t>ID00643</t>
  </si>
  <si>
    <t>ID00644</t>
  </si>
  <si>
    <t>Nae</t>
  </si>
  <si>
    <t>Tom Moore</t>
  </si>
  <si>
    <t>Charly Melia</t>
  </si>
  <si>
    <t>Martin Szczypka</t>
  </si>
  <si>
    <t>Bogaert, Dianna</t>
  </si>
  <si>
    <t>Bonnett, Sarah</t>
  </si>
  <si>
    <t>Marshall-Conn, Stephanie</t>
  </si>
  <si>
    <t>Chandar, Neil</t>
  </si>
  <si>
    <t>Clements, Michael</t>
  </si>
  <si>
    <t>Williams, Clare</t>
  </si>
  <si>
    <t>Thakrar, Sweta</t>
  </si>
  <si>
    <t>Hamlin, Paul</t>
  </si>
  <si>
    <t>Beck, James</t>
  </si>
  <si>
    <t>Ghedia, Deesha</t>
  </si>
  <si>
    <t>Parsons, Laura</t>
  </si>
  <si>
    <t>Salles, Carli</t>
  </si>
  <si>
    <t>Sanghavi, Shruti</t>
  </si>
  <si>
    <t>Vanessa Gramlow</t>
  </si>
  <si>
    <t>Other</t>
  </si>
  <si>
    <t>Laurene Delelis</t>
  </si>
  <si>
    <t>Annelies Verbruggen</t>
  </si>
  <si>
    <t>Kate Salisbury</t>
  </si>
  <si>
    <t>Borbala Pap</t>
  </si>
  <si>
    <t>Miguel Costa</t>
  </si>
  <si>
    <t>Liselore DuBois</t>
  </si>
  <si>
    <t>Service Overview - OPEN roles</t>
  </si>
  <si>
    <t>Current Open Roles</t>
  </si>
  <si>
    <t>Avg. days open</t>
  </si>
  <si>
    <t>% Ageing Roles</t>
  </si>
  <si>
    <t>CHART 1
Open Roles by Department</t>
  </si>
  <si>
    <t>Service Overview - FILLED roles</t>
  </si>
  <si>
    <t>Q1</t>
  </si>
  <si>
    <t>Q2</t>
  </si>
  <si>
    <t>Q3</t>
  </si>
  <si>
    <t>Q4</t>
  </si>
  <si>
    <t>Total Rolles Filled</t>
  </si>
  <si>
    <t>Open Roles by Region</t>
  </si>
  <si>
    <t>Avg. Time to Hire</t>
  </si>
  <si>
    <t>Business Development Manager</t>
  </si>
  <si>
    <t>Accounts Assistant</t>
  </si>
  <si>
    <t>Health &amp; Disability Assessor</t>
  </si>
  <si>
    <t>Product Manager</t>
  </si>
  <si>
    <t>Senior Accountant</t>
  </si>
  <si>
    <t>Tax Manager</t>
  </si>
  <si>
    <t>Assistant Production Manager</t>
  </si>
  <si>
    <t>Technical Application Engineer</t>
  </si>
  <si>
    <t>Change Manager</t>
  </si>
  <si>
    <t>Business Analyst</t>
  </si>
  <si>
    <t>Business Development Executive</t>
  </si>
  <si>
    <t>Sales Manager</t>
  </si>
  <si>
    <t>Tester</t>
  </si>
  <si>
    <t>Buyer</t>
  </si>
  <si>
    <t>Treasury Analyst</t>
  </si>
  <si>
    <t>Operations Supervisor</t>
  </si>
  <si>
    <t>Pricing Analyst</t>
  </si>
  <si>
    <t>Client Relationship Manager</t>
  </si>
  <si>
    <t>Relationship Director, North West</t>
  </si>
  <si>
    <t>IT Developer</t>
  </si>
  <si>
    <t>Assistant Financial Accountant</t>
  </si>
  <si>
    <t>Senior Analyst, Model Governance</t>
  </si>
  <si>
    <t>Senior Finance Manager</t>
  </si>
  <si>
    <t>Head of ALM Middle Office</t>
  </si>
  <si>
    <t>ETL Developer</t>
  </si>
  <si>
    <t>BAS Analyst</t>
  </si>
  <si>
    <t>Relationship Director - North East</t>
  </si>
  <si>
    <t>Insights Analyst</t>
  </si>
  <si>
    <t>Senior Analyst - Risk Analytics</t>
  </si>
  <si>
    <t>Quality Control Officer</t>
  </si>
  <si>
    <t>CR Manager Asset Finance</t>
  </si>
  <si>
    <t>Senior Analyst - Analytics</t>
  </si>
  <si>
    <t>Short Term Lending Manager</t>
  </si>
  <si>
    <t>Partner Manager</t>
  </si>
  <si>
    <t>Pricing Manager</t>
  </si>
  <si>
    <t>Portfolio Manager</t>
  </si>
  <si>
    <t>Lawyer</t>
  </si>
  <si>
    <t>New Business Support Analyst, North East</t>
  </si>
  <si>
    <t>Head of Marketing, Consumer Lending</t>
  </si>
  <si>
    <t>Head of Credit Risk Underwriting</t>
  </si>
  <si>
    <t>Cognos TM1 Developer</t>
  </si>
  <si>
    <t>Complaint &amp; Quality Assurance Officer</t>
  </si>
  <si>
    <t>Marketing Executive/ Senior Marketing Executive</t>
  </si>
  <si>
    <t>Lending Officer</t>
  </si>
  <si>
    <t>Credit Risk Manager</t>
  </si>
  <si>
    <t>Lending Officer - Secured</t>
  </si>
  <si>
    <t>Lending Manager</t>
  </si>
  <si>
    <t>Senior Infrastructure Engineer</t>
  </si>
  <si>
    <t>Senior PMO</t>
  </si>
  <si>
    <t>Sales Manager, Healthcare</t>
  </si>
  <si>
    <t>Project Manager / Business Analyst – Business Finance</t>
  </si>
  <si>
    <t>Training &amp; Competence SME</t>
  </si>
  <si>
    <t>Project Analyst</t>
  </si>
  <si>
    <t>Senior Risk Analyst</t>
  </si>
  <si>
    <t>New Business Support Analyst, South East</t>
  </si>
  <si>
    <t>Collections &amp; Recoveries Officer</t>
  </si>
  <si>
    <t>MI and Reporting Analyst - 6 Month Ftc</t>
  </si>
  <si>
    <t>Complaints Assistant – 6 Month FTC</t>
  </si>
  <si>
    <t>Relationship Manager, South West &amp; Wales</t>
  </si>
  <si>
    <t>Loan Officer</t>
  </si>
  <si>
    <t>Operational Risk Manager - Commercial Property</t>
  </si>
  <si>
    <t>Assistant Asset Manager</t>
  </si>
  <si>
    <t>Loan Manager</t>
  </si>
  <si>
    <t>Senior Credit Portfolio Analyst</t>
  </si>
  <si>
    <t>Trainee Lending Manager</t>
  </si>
  <si>
    <t>Analyst, Structured Finance</t>
  </si>
  <si>
    <t>UAT Tester</t>
  </si>
  <si>
    <t>Underwriter</t>
  </si>
  <si>
    <t>Motor - Underwriter</t>
  </si>
  <si>
    <t>Head of Compliance Advice</t>
  </si>
  <si>
    <t>Head of Market &amp; Liquidity Risk</t>
  </si>
  <si>
    <t>Market &amp; Liquidity Risk Analyst</t>
  </si>
  <si>
    <t>Relationship Director, South West &amp; Wales</t>
  </si>
  <si>
    <t>Relationship Director, South East</t>
  </si>
  <si>
    <t>Deputy Head of Operations</t>
  </si>
  <si>
    <t>New Business Support Analyst, Scotland</t>
  </si>
  <si>
    <t>Arrears and Servicing Rep</t>
  </si>
  <si>
    <t>Credit Risk Assurance &amp; Analytics Analyst</t>
  </si>
  <si>
    <t>Arrears and Servicing Representative</t>
  </si>
  <si>
    <t>Internal Sales Support and Credit Analyst</t>
  </si>
  <si>
    <t>Group Head of IT Development</t>
  </si>
  <si>
    <t>Operations Executive</t>
  </si>
  <si>
    <t>Relationship Director</t>
  </si>
  <si>
    <t>Collections and Recoveries Officer</t>
  </si>
  <si>
    <t>Associate, Structured Finance</t>
  </si>
  <si>
    <t>Relationship Manager, Broker</t>
  </si>
  <si>
    <t>Marketing Operations Manager</t>
  </si>
  <si>
    <t>New Business Analyst, Midlands</t>
  </si>
  <si>
    <t>New Business Support Analyst, London, Thames Valley South</t>
  </si>
  <si>
    <t>Business Improvement Coordinator</t>
  </si>
  <si>
    <t>HR Adviser</t>
  </si>
  <si>
    <t>Customer Service Representative - Savings</t>
  </si>
  <si>
    <t>Lending Manager - Commercial</t>
  </si>
  <si>
    <t>Business Development Manager - Mortgages</t>
  </si>
  <si>
    <t>Sales Support Coordinator</t>
  </si>
  <si>
    <t>Qlikview Manager</t>
  </si>
  <si>
    <t>Account Administrator, Healthcare</t>
  </si>
  <si>
    <t>Customer Service Administrator</t>
  </si>
  <si>
    <t>Head of Agricultural Finance</t>
  </si>
  <si>
    <t>Relationship Director, Midlands</t>
  </si>
  <si>
    <t>Service Desk Engineer</t>
  </si>
  <si>
    <t>Business Analyst - Secured Lending</t>
  </si>
  <si>
    <t>Senior Policy and Compliance Analyst</t>
  </si>
  <si>
    <t>Customer Service Representative - 1 Year FTC</t>
  </si>
  <si>
    <t>Learning and Development Manager</t>
  </si>
  <si>
    <t>Assistant Relationship Manager</t>
  </si>
  <si>
    <t>NPL Manager</t>
  </si>
  <si>
    <t>Senior Regulatory Accountant</t>
  </si>
  <si>
    <t>Customer Service Representative - 7 Month FTC</t>
  </si>
  <si>
    <t>Relationship Manager, Midlands</t>
  </si>
  <si>
    <t>Programme Manager - Head Office</t>
  </si>
  <si>
    <t>Commercial Director - Property Finance</t>
  </si>
  <si>
    <t>Product  and Markets Director</t>
  </si>
  <si>
    <t>Senior Credit &amp; Risk Manager</t>
  </si>
  <si>
    <t>Risk &amp; Controls Quality Assurance Officer</t>
  </si>
  <si>
    <t>Learning &amp; Development Partner – Property</t>
  </si>
  <si>
    <t>MI &amp; Reporting Analyst</t>
  </si>
  <si>
    <t>Credit Manager - Group Credit Risk</t>
  </si>
  <si>
    <t>CSR</t>
  </si>
  <si>
    <t>Risk Analyst</t>
  </si>
  <si>
    <t>IT Developer -  (Property)</t>
  </si>
  <si>
    <t>Collections Assistant – 4 Month FTC</t>
  </si>
  <si>
    <t>New Business Support Analyst</t>
  </si>
  <si>
    <t>Senior Policy and Compliance Manager</t>
  </si>
  <si>
    <t>Project Manager - Special Projects</t>
  </si>
  <si>
    <t>Collections and Recoveries Analyst</t>
  </si>
  <si>
    <t>Relationship Manager- Broker,  South East</t>
  </si>
  <si>
    <t>Business Development Manager - Networks</t>
  </si>
  <si>
    <t>Operations Operations</t>
  </si>
  <si>
    <t>Relationship Manager - Development Finance</t>
  </si>
  <si>
    <t>Litigator</t>
  </si>
  <si>
    <t>Portfolio Analytics Manager</t>
  </si>
  <si>
    <t>HRIS, Payroll &amp; HR Project Manager</t>
  </si>
  <si>
    <t>Lending Administrator</t>
  </si>
  <si>
    <t>Risk &amp; Quality Assurance Manager, Collections &amp; Recoveries</t>
  </si>
  <si>
    <t>Office Manager and Sales Support</t>
  </si>
  <si>
    <t>Auditor</t>
  </si>
  <si>
    <t>Strategy Development Analyst</t>
  </si>
  <si>
    <t>BAU Developer</t>
  </si>
  <si>
    <t>WPF Developer</t>
  </si>
  <si>
    <t>Finance Administration Assistant</t>
  </si>
  <si>
    <t>Project Support/Business Analyst</t>
  </si>
  <si>
    <t>Quality Assurance Officer</t>
  </si>
  <si>
    <t>Operational Risk Analyst</t>
  </si>
  <si>
    <t>Senior Risk Analytics Manager</t>
  </si>
  <si>
    <t>Credit Officer, Group Credit Risk</t>
  </si>
  <si>
    <t>Lending Manager - Residential</t>
  </si>
  <si>
    <t>Regional Managing Director</t>
  </si>
  <si>
    <t>BDM</t>
  </si>
  <si>
    <t>Senior Manager Business Implementation</t>
  </si>
  <si>
    <t>Sales Support Manager</t>
  </si>
  <si>
    <t>Head of First Line Risk &amp; Controls Quality Assurance</t>
  </si>
  <si>
    <t>Scanning Assistant</t>
  </si>
  <si>
    <t>Head of Outsourced Services &amp; Complaints</t>
  </si>
  <si>
    <t>Director, Renewable Energy Finance</t>
  </si>
  <si>
    <t>Senior Relationship Manager</t>
  </si>
  <si>
    <t>Director, Wholesale</t>
  </si>
  <si>
    <t>IT Development Lead</t>
  </si>
  <si>
    <t>Director, Business Support</t>
  </si>
  <si>
    <t>Product Delivery Manager</t>
  </si>
  <si>
    <t>Development Manager, Marine &amp; Aviation</t>
  </si>
  <si>
    <t>Managing Director, BF</t>
  </si>
  <si>
    <t>Commercial Director</t>
  </si>
  <si>
    <t>BDM - Consumer</t>
  </si>
  <si>
    <t>Client Manager</t>
  </si>
  <si>
    <t>Managing Director, Specialist Asset and Structured Finance</t>
  </si>
  <si>
    <t>External Reporting Manager</t>
  </si>
  <si>
    <t>Head of Restructuring</t>
  </si>
  <si>
    <t>STL Lending Manager</t>
  </si>
  <si>
    <t>CI &amp; Ops Readiness Lead</t>
  </si>
  <si>
    <t>Sales Operations Support Administrator</t>
  </si>
  <si>
    <t>Sales desk Team Leader</t>
  </si>
  <si>
    <t>Senior ETL Developer</t>
  </si>
  <si>
    <t>Compliance / KYC Analyst</t>
  </si>
  <si>
    <t>Business Development Manager - Commercial</t>
  </si>
  <si>
    <t>Bookkeeper</t>
  </si>
  <si>
    <t>Finance Analyst Manager</t>
  </si>
  <si>
    <t>Desk-side Engineer</t>
  </si>
  <si>
    <t>Customer Savings Administrator</t>
  </si>
  <si>
    <t>Customer Service Representative - Lending</t>
  </si>
  <si>
    <t>Intermediary Management Executive</t>
  </si>
  <si>
    <t>Head of Asset Management</t>
  </si>
  <si>
    <t>Risk and Compliance Officer</t>
  </si>
  <si>
    <t>Contractor Migration - Bookeeper</t>
  </si>
  <si>
    <t>Contractor Migration - Business Analyst</t>
  </si>
  <si>
    <t>Contractor Migration - Complaints Project Manager</t>
  </si>
  <si>
    <t>Contractor Migration - Compliance Manager</t>
  </si>
  <si>
    <t>Contractor Migration - External Reporting Accountant</t>
  </si>
  <si>
    <t>Risk Analytics SAS Programmer</t>
  </si>
  <si>
    <t>Facilities Coordinator</t>
  </si>
  <si>
    <t>Contractor Migration - Project Manager</t>
  </si>
  <si>
    <t>Contractor Migration - ETL Developer</t>
  </si>
  <si>
    <t>Contractor Migration - IT Solutions Architect</t>
  </si>
  <si>
    <t>Contractor Migration - Test Lead</t>
  </si>
  <si>
    <t>SAS Contractor</t>
  </si>
  <si>
    <t>Tax Consultant</t>
  </si>
  <si>
    <t>Contractor Migration - IT Developer</t>
  </si>
  <si>
    <t>Senior Solution Architect</t>
  </si>
  <si>
    <t>IFRS9 Developer</t>
  </si>
  <si>
    <t>Project Buffalo Contractor</t>
  </si>
  <si>
    <t>Work Experience</t>
  </si>
  <si>
    <t>HRIS Consultant</t>
  </si>
  <si>
    <t>Complaint Handler - 5</t>
  </si>
  <si>
    <t>Compliance Business Partner - Consumer (Contractor)</t>
  </si>
  <si>
    <t>IFRS 9 Contractor</t>
  </si>
  <si>
    <t>Complaint Handler - 3</t>
  </si>
  <si>
    <t>Data Protection Consultant</t>
  </si>
  <si>
    <t>Complaint Handler - 4</t>
  </si>
  <si>
    <t>Compliance Business Partner - Property Finance (Contractor)</t>
  </si>
  <si>
    <t>Complaint Handler - 2</t>
  </si>
  <si>
    <t>Complaint Handler - 6</t>
  </si>
  <si>
    <t>Project Manager - GDPR</t>
  </si>
  <si>
    <t>ID00645</t>
  </si>
  <si>
    <t>ID00646</t>
  </si>
  <si>
    <t>ID00647</t>
  </si>
  <si>
    <t>ID00648</t>
  </si>
  <si>
    <t>ID00649</t>
  </si>
  <si>
    <t>ID00650</t>
  </si>
  <si>
    <t>ID00651</t>
  </si>
  <si>
    <t>ID00652</t>
  </si>
  <si>
    <t>ID00653</t>
  </si>
  <si>
    <t>ID00654</t>
  </si>
  <si>
    <t>ID00655</t>
  </si>
  <si>
    <t>ID00656</t>
  </si>
  <si>
    <t>ID00657</t>
  </si>
  <si>
    <t>ID00658</t>
  </si>
  <si>
    <t>ID00659</t>
  </si>
  <si>
    <t>ID00660</t>
  </si>
  <si>
    <t>ID00661</t>
  </si>
  <si>
    <t>ID00662</t>
  </si>
  <si>
    <t>ID00663</t>
  </si>
  <si>
    <t>ID00664</t>
  </si>
  <si>
    <t>ID00665</t>
  </si>
  <si>
    <t>ID00666</t>
  </si>
  <si>
    <t>ID00667</t>
  </si>
  <si>
    <t>ID00668</t>
  </si>
  <si>
    <t>ID00669</t>
  </si>
  <si>
    <t>ID00670</t>
  </si>
  <si>
    <t>ID00671</t>
  </si>
  <si>
    <t>ID00672</t>
  </si>
  <si>
    <t>ID00673</t>
  </si>
  <si>
    <t>ID00674</t>
  </si>
  <si>
    <t>ID00675</t>
  </si>
  <si>
    <t>ID00676</t>
  </si>
  <si>
    <t>ID00677</t>
  </si>
  <si>
    <t>ID00678</t>
  </si>
  <si>
    <t>ID00679</t>
  </si>
  <si>
    <t>ID00680</t>
  </si>
  <si>
    <t>ID00681</t>
  </si>
  <si>
    <t>ID00682</t>
  </si>
  <si>
    <t>ID00683</t>
  </si>
  <si>
    <t>ID00684</t>
  </si>
  <si>
    <t>ID00685</t>
  </si>
  <si>
    <t>ID00686</t>
  </si>
  <si>
    <t>ID00687</t>
  </si>
  <si>
    <t>ID00688</t>
  </si>
  <si>
    <t>ID00689</t>
  </si>
  <si>
    <t>ID00690</t>
  </si>
  <si>
    <t>ID00691</t>
  </si>
  <si>
    <t>ID00692</t>
  </si>
  <si>
    <t>ID00693</t>
  </si>
  <si>
    <t>ID00694</t>
  </si>
  <si>
    <t>ID00695</t>
  </si>
  <si>
    <t>ID00696</t>
  </si>
  <si>
    <t>ID00697</t>
  </si>
  <si>
    <t>ID00698</t>
  </si>
  <si>
    <t>ID00699</t>
  </si>
  <si>
    <t>ID00700</t>
  </si>
  <si>
    <t>ID00701</t>
  </si>
  <si>
    <t>ID00702</t>
  </si>
  <si>
    <t>ID00703</t>
  </si>
  <si>
    <t>ID00704</t>
  </si>
  <si>
    <t>ID00705</t>
  </si>
  <si>
    <t>ID00706</t>
  </si>
  <si>
    <t>ID00707</t>
  </si>
  <si>
    <t>ID00708</t>
  </si>
  <si>
    <t>ID00709</t>
  </si>
  <si>
    <t>ID00710</t>
  </si>
  <si>
    <t>ID00711</t>
  </si>
  <si>
    <t>ID00712</t>
  </si>
  <si>
    <t>ID00713</t>
  </si>
  <si>
    <t>ID00714</t>
  </si>
  <si>
    <t>ID00715</t>
  </si>
  <si>
    <t>ID00716</t>
  </si>
  <si>
    <t>ID00717</t>
  </si>
  <si>
    <t>ID00718</t>
  </si>
  <si>
    <t>ID00719</t>
  </si>
  <si>
    <t>ID00720</t>
  </si>
  <si>
    <t>ID00721</t>
  </si>
  <si>
    <t>ID00722</t>
  </si>
  <si>
    <t>ID00723</t>
  </si>
  <si>
    <t>ID00724</t>
  </si>
  <si>
    <t>ID00725</t>
  </si>
  <si>
    <t>ID00726</t>
  </si>
  <si>
    <t>ID00727</t>
  </si>
  <si>
    <t>ID00728</t>
  </si>
  <si>
    <t>ID00729</t>
  </si>
  <si>
    <t>ID00730</t>
  </si>
  <si>
    <t>ID00731</t>
  </si>
  <si>
    <t>ID00732</t>
  </si>
  <si>
    <t>ID00733</t>
  </si>
  <si>
    <t>ID00734</t>
  </si>
  <si>
    <t>ID00735</t>
  </si>
  <si>
    <t>ID00736</t>
  </si>
  <si>
    <t>ID00737</t>
  </si>
  <si>
    <t>ID00738</t>
  </si>
  <si>
    <t>ID00739</t>
  </si>
  <si>
    <t>ID00740</t>
  </si>
  <si>
    <t>ID00741</t>
  </si>
  <si>
    <t>ID00742</t>
  </si>
  <si>
    <t>ID00743</t>
  </si>
  <si>
    <t>ID00744</t>
  </si>
  <si>
    <t>ID00745</t>
  </si>
  <si>
    <t>ID00746</t>
  </si>
  <si>
    <t>ID00747</t>
  </si>
  <si>
    <t>ID00748</t>
  </si>
  <si>
    <t>ID00749</t>
  </si>
  <si>
    <t>ID00750</t>
  </si>
  <si>
    <t>ID00751</t>
  </si>
  <si>
    <t>ID00752</t>
  </si>
  <si>
    <t>ID00753</t>
  </si>
  <si>
    <t>ID00754</t>
  </si>
  <si>
    <t>ID00755</t>
  </si>
  <si>
    <t>ID00756</t>
  </si>
  <si>
    <t>ID00757</t>
  </si>
  <si>
    <t>ID00758</t>
  </si>
  <si>
    <t>ID00759</t>
  </si>
  <si>
    <t>ID00760</t>
  </si>
  <si>
    <t>ID00761</t>
  </si>
  <si>
    <t>ID00762</t>
  </si>
  <si>
    <t>ID00763</t>
  </si>
  <si>
    <t>ID00764</t>
  </si>
  <si>
    <t>ID00765</t>
  </si>
  <si>
    <t>ID00766</t>
  </si>
  <si>
    <t>ID00767</t>
  </si>
  <si>
    <t>ID00768</t>
  </si>
  <si>
    <t>ID00769</t>
  </si>
  <si>
    <t>ID00770</t>
  </si>
  <si>
    <t>ID00771</t>
  </si>
  <si>
    <t>ID00772</t>
  </si>
  <si>
    <t>ID00773</t>
  </si>
  <si>
    <t>ID00774</t>
  </si>
  <si>
    <t>ID00775</t>
  </si>
  <si>
    <t>ID00776</t>
  </si>
  <si>
    <t>ID00777</t>
  </si>
  <si>
    <t>ID00778</t>
  </si>
  <si>
    <t>ID00779</t>
  </si>
  <si>
    <t>ID00780</t>
  </si>
  <si>
    <t>ID00781</t>
  </si>
  <si>
    <t>ID00782</t>
  </si>
  <si>
    <t>ID00783</t>
  </si>
  <si>
    <t>ID00784</t>
  </si>
  <si>
    <t>ID00785</t>
  </si>
  <si>
    <t>ID00786</t>
  </si>
  <si>
    <t>ID00787</t>
  </si>
  <si>
    <t>ID00788</t>
  </si>
  <si>
    <t>ID00789</t>
  </si>
  <si>
    <t>ID00790</t>
  </si>
  <si>
    <t>ID00791</t>
  </si>
  <si>
    <t>ID00792</t>
  </si>
  <si>
    <t>ID00793</t>
  </si>
  <si>
    <t>ID00794</t>
  </si>
  <si>
    <t>ID00795</t>
  </si>
  <si>
    <t>ID00796</t>
  </si>
  <si>
    <t>ID00797</t>
  </si>
  <si>
    <t>ID00798</t>
  </si>
  <si>
    <t>ID00799</t>
  </si>
  <si>
    <t>ID00800</t>
  </si>
  <si>
    <t>ID00801</t>
  </si>
  <si>
    <t>ID00802</t>
  </si>
  <si>
    <t>ID00803</t>
  </si>
  <si>
    <t>ID00804</t>
  </si>
  <si>
    <t>ID00805</t>
  </si>
  <si>
    <t>ID00806</t>
  </si>
  <si>
    <t>ID00807</t>
  </si>
  <si>
    <t>ID00808</t>
  </si>
  <si>
    <t>ID00809</t>
  </si>
  <si>
    <t>ID00810</t>
  </si>
  <si>
    <t>ID00811</t>
  </si>
  <si>
    <t>ID00812</t>
  </si>
  <si>
    <t>ID00813</t>
  </si>
  <si>
    <t>ID00814</t>
  </si>
  <si>
    <t>ID00815</t>
  </si>
  <si>
    <t>ID00816</t>
  </si>
  <si>
    <t>ID00817</t>
  </si>
  <si>
    <t>ID00818</t>
  </si>
  <si>
    <t>ID00819</t>
  </si>
  <si>
    <t>ID00820</t>
  </si>
  <si>
    <t>ID00821</t>
  </si>
  <si>
    <t>ID00822</t>
  </si>
  <si>
    <t>ID00823</t>
  </si>
  <si>
    <t>ID00824</t>
  </si>
  <si>
    <t>ID00825</t>
  </si>
  <si>
    <t>ID00826</t>
  </si>
  <si>
    <t>ID00827</t>
  </si>
  <si>
    <t>ID00828</t>
  </si>
  <si>
    <t>ID00829</t>
  </si>
  <si>
    <t>ID00830</t>
  </si>
  <si>
    <t>ID00831</t>
  </si>
  <si>
    <t>ID00832</t>
  </si>
  <si>
    <t>ID00833</t>
  </si>
  <si>
    <t>ID00834</t>
  </si>
  <si>
    <t>ID00835</t>
  </si>
  <si>
    <t>ID00836</t>
  </si>
  <si>
    <t>ID00837</t>
  </si>
  <si>
    <t>ID00838</t>
  </si>
  <si>
    <t>ID00839</t>
  </si>
  <si>
    <t>ID00840</t>
  </si>
  <si>
    <t>ID00841</t>
  </si>
  <si>
    <t>ID00842</t>
  </si>
  <si>
    <t>ID00843</t>
  </si>
  <si>
    <t>ID00844</t>
  </si>
  <si>
    <t>ID00845</t>
  </si>
  <si>
    <t>ID00846</t>
  </si>
  <si>
    <t>ID00847</t>
  </si>
  <si>
    <t>ID00848</t>
  </si>
  <si>
    <t>ID00849</t>
  </si>
  <si>
    <t>ID00850</t>
  </si>
  <si>
    <t>ID00851</t>
  </si>
  <si>
    <t>ID00852</t>
  </si>
  <si>
    <t>ID00853</t>
  </si>
  <si>
    <t>ID00854</t>
  </si>
  <si>
    <t>ID00855</t>
  </si>
  <si>
    <t>ID00856</t>
  </si>
  <si>
    <t>ID00857</t>
  </si>
  <si>
    <t>ID00858</t>
  </si>
  <si>
    <t>ID00859</t>
  </si>
  <si>
    <t>ID00860</t>
  </si>
  <si>
    <t>ID00861</t>
  </si>
  <si>
    <t>ID00862</t>
  </si>
  <si>
    <t>ID00863</t>
  </si>
  <si>
    <t>ID00864</t>
  </si>
  <si>
    <t>ID00865</t>
  </si>
  <si>
    <t>ID00866</t>
  </si>
  <si>
    <t>ID00867</t>
  </si>
  <si>
    <t>ID00868</t>
  </si>
  <si>
    <t>ID00869</t>
  </si>
  <si>
    <t>ID00870</t>
  </si>
  <si>
    <t>ID00871</t>
  </si>
  <si>
    <t>ID00872</t>
  </si>
  <si>
    <t>ID00873</t>
  </si>
  <si>
    <t>ID00874</t>
  </si>
  <si>
    <t>ID00875</t>
  </si>
  <si>
    <t>ID00876</t>
  </si>
  <si>
    <t>ID00877</t>
  </si>
  <si>
    <t>ID00878</t>
  </si>
  <si>
    <t>ID00879</t>
  </si>
  <si>
    <t>ID00880</t>
  </si>
  <si>
    <t>ID00881</t>
  </si>
  <si>
    <t>ID00882</t>
  </si>
  <si>
    <t>ID00883</t>
  </si>
  <si>
    <t>ID00884</t>
  </si>
  <si>
    <t>ID00885</t>
  </si>
  <si>
    <t>ID00886</t>
  </si>
  <si>
    <t>ID00887</t>
  </si>
  <si>
    <t>ID00888</t>
  </si>
  <si>
    <t>ID00889</t>
  </si>
  <si>
    <t>ID00890</t>
  </si>
  <si>
    <t>ID00891</t>
  </si>
  <si>
    <t>ID00892</t>
  </si>
  <si>
    <t>ID00893</t>
  </si>
  <si>
    <t>ID00894</t>
  </si>
  <si>
    <t>ID00895</t>
  </si>
  <si>
    <t>ID00896</t>
  </si>
  <si>
    <t>ID00897</t>
  </si>
  <si>
    <t>ID00898</t>
  </si>
  <si>
    <t>ID00899</t>
  </si>
  <si>
    <t>ID00900</t>
  </si>
  <si>
    <t>ID00901</t>
  </si>
  <si>
    <t>ID00902</t>
  </si>
  <si>
    <t>ID00903</t>
  </si>
  <si>
    <t>ID00904</t>
  </si>
  <si>
    <t>ID00905</t>
  </si>
  <si>
    <t>ID00906</t>
  </si>
  <si>
    <t>ID00907</t>
  </si>
  <si>
    <t>ID00908</t>
  </si>
  <si>
    <t>ID00909</t>
  </si>
  <si>
    <t>ID00910</t>
  </si>
  <si>
    <t>ID00911</t>
  </si>
  <si>
    <t>ID00912</t>
  </si>
  <si>
    <t>ID00913</t>
  </si>
  <si>
    <t>ID00914</t>
  </si>
  <si>
    <t>ID00915</t>
  </si>
  <si>
    <t>ID00916</t>
  </si>
  <si>
    <t>ID00917</t>
  </si>
  <si>
    <t>ID00918</t>
  </si>
  <si>
    <t>ID00919</t>
  </si>
  <si>
    <t>ID00920</t>
  </si>
  <si>
    <t>ID00921</t>
  </si>
  <si>
    <t>ID00922</t>
  </si>
  <si>
    <t>Nurses - Adult</t>
  </si>
  <si>
    <t>Nurses Mental Health</t>
  </si>
  <si>
    <t>Occ. Health Therapists</t>
  </si>
  <si>
    <t>Production</t>
  </si>
  <si>
    <t>ICOS</t>
  </si>
  <si>
    <t>Sales &amp; Marketing</t>
  </si>
  <si>
    <t>Business Finance</t>
  </si>
  <si>
    <t>Chief Operating Office</t>
  </si>
  <si>
    <t>Chief Finance Office</t>
  </si>
  <si>
    <t>Group Risk</t>
  </si>
  <si>
    <t>Consumer</t>
  </si>
  <si>
    <t>Property Finance</t>
  </si>
  <si>
    <t>Human Resources</t>
  </si>
  <si>
    <t>Althea D'Oyley-Bowen</t>
  </si>
  <si>
    <t>Sushiel Summan</t>
  </si>
  <si>
    <t>Rita Varga</t>
  </si>
  <si>
    <t>Victory</t>
  </si>
  <si>
    <t>Liburd</t>
  </si>
  <si>
    <t>Shufflebotham</t>
  </si>
  <si>
    <t>October</t>
  </si>
  <si>
    <t>November</t>
  </si>
  <si>
    <t>December</t>
  </si>
  <si>
    <t>January</t>
  </si>
  <si>
    <t>February</t>
  </si>
  <si>
    <t>March</t>
  </si>
  <si>
    <t>April</t>
  </si>
  <si>
    <t>May</t>
  </si>
  <si>
    <t>June</t>
  </si>
  <si>
    <t>July</t>
  </si>
  <si>
    <t>August</t>
  </si>
  <si>
    <t>September</t>
  </si>
  <si>
    <t>Month</t>
  </si>
  <si>
    <t/>
  </si>
  <si>
    <t>Offer Accept Date</t>
  </si>
  <si>
    <t>Open Date</t>
  </si>
  <si>
    <t>Philippines</t>
  </si>
  <si>
    <t>NAM</t>
  </si>
  <si>
    <t>Opens</t>
  </si>
  <si>
    <t>Accepts</t>
  </si>
  <si>
    <t>Source of Hire FY22</t>
  </si>
  <si>
    <t>Filled Roles by Region FY22</t>
  </si>
  <si>
    <r>
      <t xml:space="preserve">CHART 3
Filled Roles by Region
</t>
    </r>
    <r>
      <rPr>
        <b/>
        <sz val="16"/>
        <color rgb="FFFF0000"/>
        <rFont val="Calibri"/>
        <family val="2"/>
        <scheme val="minor"/>
      </rPr>
      <t>FY22 only!</t>
    </r>
  </si>
  <si>
    <r>
      <t xml:space="preserve">CHART2 (Pie chart)
Number of filled role by billing type
</t>
    </r>
    <r>
      <rPr>
        <b/>
        <sz val="14"/>
        <color rgb="FFFF0000"/>
        <rFont val="Calibri"/>
        <family val="2"/>
        <scheme val="minor"/>
      </rPr>
      <t>FY22 only!</t>
    </r>
  </si>
  <si>
    <t>Financial Year 2019</t>
  </si>
  <si>
    <t>Financial Year 2021</t>
  </si>
  <si>
    <t>Financial Year 2022</t>
  </si>
  <si>
    <t>Financial Year 2020</t>
  </si>
  <si>
    <t>Regional Revenue</t>
  </si>
  <si>
    <t>Total Revenue</t>
  </si>
  <si>
    <t>Year on Year Revenue by Region FY19 -FY2022</t>
  </si>
  <si>
    <t>CHART 4
Year on Year Revenue by Region</t>
  </si>
  <si>
    <t>Req Status</t>
  </si>
  <si>
    <t>Open</t>
  </si>
  <si>
    <t>Days Opened (Business Days)</t>
  </si>
  <si>
    <t>Days Opened (Calendar Days)</t>
  </si>
  <si>
    <t>Year of Offer Acceptance</t>
  </si>
  <si>
    <t>Month of Offer Acceptance</t>
  </si>
  <si>
    <t>Quarter of Offer Acceptance</t>
  </si>
  <si>
    <t>Financial Year of Offer Acceptance</t>
  </si>
  <si>
    <t>Revenue per job</t>
  </si>
  <si>
    <t>Row Labels</t>
  </si>
  <si>
    <t>Grand Total</t>
  </si>
  <si>
    <t>Sum of Revenue per job</t>
  </si>
  <si>
    <t>Count of Req Status</t>
  </si>
  <si>
    <t>Corrected cells highlighted</t>
  </si>
  <si>
    <t>Column Labels</t>
  </si>
  <si>
    <t>Filled</t>
  </si>
  <si>
    <t>Observations/Insights:</t>
  </si>
  <si>
    <t>1.) NAM and EMEA regions are generating the highest revenue for the business compared to other regions.</t>
  </si>
  <si>
    <t>2.) USA and UK are generating the highest revenue for the business compared to other countries.</t>
  </si>
  <si>
    <t>3.) Direct and Internal source of hiring has been among the highest revenue rich resources for the business.</t>
  </si>
  <si>
    <t>4.) Marketing, Chief Operating Office and Health &amp; Dental Clinics are generating highest revenues for the business, which means these are the departments which are having a lot of job openings.</t>
  </si>
  <si>
    <t>5.) The average number of days the positions are open and not filled is around 670 days (almost around 1.5 years), this needs to be brought down to reduce the TAT and fill the positions on time for cost effective and efficient business.</t>
  </si>
  <si>
    <t>7.) YOY in revenue in 2022 has gone down for APAC region in the past 5 years.</t>
  </si>
  <si>
    <t>6.) Q2 and Q3 are mostly slow in past 5 years in terms of hiring and revenue in general as per the data received from the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</si>
</sst>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mmmm"/>
    <numFmt numFmtId="166" formatCode="[$$-409]#,##0.00"/>
    <numFmt numFmtId="167" formatCode="&quot;₹&quot;\ #,##0.00"/>
  </numFmts>
  <fonts count="11"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12"/>
      <color theme="0"/>
      <name val="Calibri"/>
      <family val="2"/>
      <scheme val="minor"/>
    </font>
    <font>
      <b/>
      <sz val="14"/>
      <color theme="7"/>
      <name val="Calibri"/>
      <family val="2"/>
      <scheme val="minor"/>
    </font>
    <font>
      <b/>
      <sz val="16"/>
      <color rgb="FFFF0000"/>
      <name val="Calibri"/>
      <family val="2"/>
      <scheme val="minor"/>
    </font>
    <font>
      <b/>
      <sz val="14"/>
      <color rgb="FFFF0000"/>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89"/>
        <bgColor indexed="64"/>
      </patternFill>
    </fill>
    <fill>
      <patternFill patternType="solid">
        <fgColor theme="3"/>
        <bgColor indexed="64"/>
      </patternFill>
    </fill>
  </fills>
  <borders count="25">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theme="0" tint="-0.34998626667073579"/>
      </left>
      <right style="thin">
        <color theme="0" tint="-0.34998626667073579"/>
      </right>
      <top style="medium">
        <color theme="0" tint="-0.34998626667073579"/>
      </top>
      <bottom/>
      <diagonal/>
    </border>
    <border>
      <left style="thin">
        <color theme="0" tint="-0.34998626667073579"/>
      </left>
      <right style="thin">
        <color theme="0" tint="-0.34998626667073579"/>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medium">
        <color theme="0" tint="-0.34998626667073579"/>
      </right>
      <top/>
      <bottom style="thin">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right style="thin">
        <color theme="0" tint="-0.34998626667073579"/>
      </right>
      <top style="medium">
        <color theme="0" tint="-0.34998626667073579"/>
      </top>
      <bottom style="medium">
        <color theme="0" tint="-0.34998626667073579"/>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9" fillId="0" borderId="0" applyFont="0" applyFill="0" applyBorder="0" applyAlignment="0" applyProtection="0"/>
    <xf numFmtId="164" fontId="9" fillId="0" borderId="0" applyFont="0" applyFill="0" applyBorder="0" applyAlignment="0" applyProtection="0"/>
  </cellStyleXfs>
  <cellXfs count="86">
    <xf numFmtId="0" fontId="0" fillId="0" borderId="0" xfId="0"/>
    <xf numFmtId="14" fontId="0" fillId="0" borderId="0" xfId="0" applyNumberFormat="1"/>
    <xf numFmtId="0" fontId="0" fillId="0" borderId="0" xfId="0" applyAlignment="1">
      <alignment horizontal="center" vertical="center" wrapText="1"/>
    </xf>
    <xf numFmtId="0" fontId="0" fillId="2" borderId="0" xfId="0" applyFill="1"/>
    <xf numFmtId="0" fontId="0" fillId="2" borderId="12" xfId="0" applyFill="1" applyBorder="1" applyAlignment="1">
      <alignment horizontal="left"/>
    </xf>
    <xf numFmtId="0" fontId="0" fillId="2" borderId="13" xfId="0" applyFill="1" applyBorder="1" applyAlignment="1">
      <alignment horizontal="left"/>
    </xf>
    <xf numFmtId="0" fontId="2" fillId="2" borderId="12" xfId="0" applyFont="1" applyFill="1" applyBorder="1" applyAlignment="1">
      <alignment horizontal="left"/>
    </xf>
    <xf numFmtId="0" fontId="2" fillId="2" borderId="15" xfId="0" applyFont="1" applyFill="1" applyBorder="1" applyAlignment="1">
      <alignment horizontal="left"/>
    </xf>
    <xf numFmtId="0" fontId="2" fillId="2" borderId="16"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0" xfId="0" applyFont="1" applyFill="1" applyAlignment="1">
      <alignment horizontal="left"/>
    </xf>
    <xf numFmtId="0" fontId="6" fillId="2" borderId="0" xfId="0" applyFont="1" applyFill="1" applyAlignment="1">
      <alignment vertical="center"/>
    </xf>
    <xf numFmtId="0" fontId="1" fillId="3" borderId="0" xfId="0" applyFont="1" applyFill="1" applyAlignment="1">
      <alignment horizontal="center" vertical="center" wrapText="1"/>
    </xf>
    <xf numFmtId="14" fontId="1" fillId="3" borderId="0" xfId="0" applyNumberFormat="1" applyFont="1" applyFill="1" applyAlignment="1">
      <alignment horizontal="center" vertical="center" wrapText="1"/>
    </xf>
    <xf numFmtId="0" fontId="0" fillId="0" borderId="0" xfId="0" applyAlignment="1">
      <alignment horizontal="center"/>
    </xf>
    <xf numFmtId="0" fontId="10" fillId="2" borderId="0" xfId="0" applyFont="1" applyFill="1"/>
    <xf numFmtId="0" fontId="0" fillId="2" borderId="19" xfId="0" applyFill="1" applyBorder="1" applyAlignment="1">
      <alignment horizontal="center"/>
    </xf>
    <xf numFmtId="0" fontId="0" fillId="2" borderId="10" xfId="0" applyFill="1" applyBorder="1" applyAlignment="1">
      <alignment horizontal="center"/>
    </xf>
    <xf numFmtId="2" fontId="0" fillId="2" borderId="11" xfId="0" applyNumberFormat="1" applyFill="1" applyBorder="1" applyAlignment="1">
      <alignment horizontal="center"/>
    </xf>
    <xf numFmtId="164" fontId="0" fillId="0" borderId="0" xfId="2" applyFont="1"/>
    <xf numFmtId="0" fontId="4" fillId="2" borderId="0" xfId="0" applyFont="1" applyFill="1" applyAlignment="1">
      <alignment vertical="center"/>
    </xf>
    <xf numFmtId="14" fontId="0" fillId="0" borderId="0" xfId="0" applyNumberFormat="1" applyAlignment="1">
      <alignment horizontal="center"/>
    </xf>
    <xf numFmtId="165" fontId="0" fillId="0" borderId="0" xfId="0" applyNumberFormat="1"/>
    <xf numFmtId="0" fontId="0" fillId="0" borderId="0" xfId="0" applyNumberFormat="1"/>
    <xf numFmtId="165" fontId="0" fillId="0" borderId="0" xfId="0" applyNumberFormat="1" applyAlignment="1">
      <alignment horizontal="center" vertical="center" wrapText="1"/>
    </xf>
    <xf numFmtId="165" fontId="0" fillId="0" borderId="0" xfId="0" applyNumberFormat="1" applyAlignment="1">
      <alignment horizontal="center"/>
    </xf>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applyAlignment="1">
      <alignment horizontal="center"/>
    </xf>
    <xf numFmtId="166" fontId="0" fillId="0" borderId="0" xfId="0" applyNumberFormat="1" applyAlignment="1">
      <alignment horizontal="center"/>
    </xf>
    <xf numFmtId="0" fontId="2" fillId="2" borderId="0" xfId="0" applyFont="1" applyFill="1"/>
    <xf numFmtId="0" fontId="0" fillId="4" borderId="14" xfId="0" applyFill="1" applyBorder="1" applyAlignment="1">
      <alignment horizontal="left"/>
    </xf>
    <xf numFmtId="0" fontId="0" fillId="0" borderId="0" xfId="0" pivotButton="1" applyAlignment="1">
      <alignment wrapText="1"/>
    </xf>
    <xf numFmtId="10" fontId="0" fillId="0" borderId="0" xfId="0" applyNumberFormat="1"/>
    <xf numFmtId="167" fontId="0" fillId="2" borderId="10" xfId="0" applyNumberFormat="1" applyFill="1" applyBorder="1" applyAlignment="1">
      <alignment horizontal="center"/>
    </xf>
    <xf numFmtId="166" fontId="0" fillId="2" borderId="19" xfId="0" applyNumberFormat="1"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2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6" fillId="2" borderId="23" xfId="0" applyFont="1" applyFill="1" applyBorder="1" applyAlignment="1">
      <alignment horizontal="center" vertical="center"/>
    </xf>
    <xf numFmtId="0" fontId="6" fillId="2" borderId="0" xfId="0" applyFont="1" applyFill="1" applyAlignment="1">
      <alignment horizontal="center"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0" xfId="0" applyFont="1" applyFill="1" applyAlignment="1">
      <alignment horizontal="center" vertical="center"/>
    </xf>
    <xf numFmtId="0" fontId="3" fillId="2" borderId="2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14" fontId="5" fillId="3" borderId="0" xfId="0" applyNumberFormat="1" applyFont="1" applyFill="1" applyAlignment="1">
      <alignment horizontal="center"/>
    </xf>
    <xf numFmtId="9" fontId="0" fillId="2" borderId="2" xfId="1" applyFont="1" applyFill="1" applyBorder="1" applyAlignment="1">
      <alignment horizontal="center"/>
    </xf>
    <xf numFmtId="9" fontId="0" fillId="2" borderId="1" xfId="1" applyFont="1" applyFill="1" applyBorder="1" applyAlignment="1">
      <alignment horizontal="center"/>
    </xf>
    <xf numFmtId="0" fontId="0" fillId="4" borderId="2" xfId="0" applyFill="1" applyBorder="1" applyAlignment="1">
      <alignment horizontal="center"/>
    </xf>
    <xf numFmtId="0" fontId="0" fillId="4" borderId="1" xfId="0" applyFill="1" applyBorder="1" applyAlignment="1">
      <alignment horizont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0" xfId="0" applyFont="1" applyFill="1" applyAlignment="1">
      <alignment horizontal="center" vertical="center"/>
    </xf>
    <xf numFmtId="0" fontId="4" fillId="2" borderId="22"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2" fontId="0" fillId="2" borderId="2" xfId="0" applyNumberFormat="1" applyFill="1" applyBorder="1" applyAlignment="1">
      <alignment horizontal="center"/>
    </xf>
    <xf numFmtId="2" fontId="0" fillId="2" borderId="1" xfId="0" applyNumberFormat="1" applyFill="1" applyBorder="1" applyAlignment="1">
      <alignment horizontal="center"/>
    </xf>
    <xf numFmtId="0" fontId="0" fillId="0" borderId="0" xfId="0" applyAlignment="1">
      <alignment horizontal="left"/>
    </xf>
    <xf numFmtId="0" fontId="2" fillId="0" borderId="0" xfId="0" applyFont="1" applyAlignment="1">
      <alignment horizontal="center"/>
    </xf>
    <xf numFmtId="14" fontId="1" fillId="5" borderId="0" xfId="0" applyNumberFormat="1" applyFont="1" applyFill="1" applyAlignment="1">
      <alignment horizontal="center" vertical="center" wrapText="1"/>
    </xf>
    <xf numFmtId="0" fontId="1" fillId="5" borderId="0" xfId="0" applyNumberFormat="1" applyFont="1" applyFill="1" applyAlignment="1">
      <alignment horizontal="center" vertical="center" wrapText="1"/>
    </xf>
    <xf numFmtId="1"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wrapText="1"/>
    </xf>
  </cellXfs>
  <cellStyles count="3">
    <cellStyle name="Currency" xfId="2" builtinId="4"/>
    <cellStyle name="Normal" xfId="0" builtinId="0"/>
    <cellStyle name="Percent" xfId="1" builtinId="5"/>
  </cellStyles>
  <dxfs count="16">
    <dxf>
      <numFmt numFmtId="166" formatCode="[$$-409]#,##0.00"/>
    </dxf>
    <dxf>
      <numFmt numFmtId="167" formatCode="&quot;₹&quot;\ #,##0.00"/>
    </dxf>
    <dxf>
      <numFmt numFmtId="166" formatCode="[$$-409]#,##0.00"/>
    </dxf>
    <dxf>
      <numFmt numFmtId="167" formatCode="&quot;₹&quot;\ #,##0.00"/>
    </dxf>
    <dxf>
      <alignment wrapText="1" readingOrder="0"/>
    </dxf>
    <dxf>
      <numFmt numFmtId="166" formatCode="[$$-409]#,##0.00"/>
    </dxf>
    <dxf>
      <numFmt numFmtId="167" formatCode="&quot;₹&quot;\ #,##0.00"/>
    </dxf>
    <dxf>
      <alignment wrapText="1" readingOrder="0"/>
    </dxf>
    <dxf>
      <numFmt numFmtId="166" formatCode="[$$-409]#,##0.00"/>
    </dxf>
    <dxf>
      <numFmt numFmtId="167" formatCode="&quot;₹&quot;\ #,##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F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[Recruitment Data Analysis.xlsx]Pivot sheet!pivotsheet</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sheet'!$B$15</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sheet'!$A$16:$A$37</c:f>
              <c:strCache>
                <c:ptCount val="21"/>
                <c:pt idx="0">
                  <c:v>Marketing</c:v>
                </c:pt>
                <c:pt idx="1">
                  <c:v>Health &amp; Dental Clinics</c:v>
                </c:pt>
                <c:pt idx="2">
                  <c:v>Chief Operating Office</c:v>
                </c:pt>
                <c:pt idx="3">
                  <c:v>Business Finance</c:v>
                </c:pt>
                <c:pt idx="4">
                  <c:v>Finance</c:v>
                </c:pt>
                <c:pt idx="5">
                  <c:v>Supply Chain</c:v>
                </c:pt>
                <c:pt idx="6">
                  <c:v>Property Finance</c:v>
                </c:pt>
                <c:pt idx="7">
                  <c:v>Engineering</c:v>
                </c:pt>
                <c:pt idx="8">
                  <c:v>Global Infrastructure</c:v>
                </c:pt>
                <c:pt idx="9">
                  <c:v>Legal</c:v>
                </c:pt>
                <c:pt idx="10">
                  <c:v>Information Technology</c:v>
                </c:pt>
                <c:pt idx="11">
                  <c:v>Consumer</c:v>
                </c:pt>
                <c:pt idx="12">
                  <c:v>Corporate</c:v>
                </c:pt>
                <c:pt idx="13">
                  <c:v>Customer Service</c:v>
                </c:pt>
                <c:pt idx="14">
                  <c:v>Group Risk</c:v>
                </c:pt>
                <c:pt idx="15">
                  <c:v>Nurses - Adult</c:v>
                </c:pt>
                <c:pt idx="16">
                  <c:v>Chief Finance Office</c:v>
                </c:pt>
                <c:pt idx="17">
                  <c:v>Manufacturing</c:v>
                </c:pt>
                <c:pt idx="18">
                  <c:v>Administration</c:v>
                </c:pt>
                <c:pt idx="19">
                  <c:v>Sales</c:v>
                </c:pt>
                <c:pt idx="20">
                  <c:v>Development</c:v>
                </c:pt>
              </c:strCache>
            </c:strRef>
          </c:cat>
          <c:val>
            <c:numRef>
              <c:f>'Pivot sheet'!$B$16:$B$37</c:f>
              <c:numCache>
                <c:formatCode>General</c:formatCode>
                <c:ptCount val="21"/>
                <c:pt idx="0">
                  <c:v>16</c:v>
                </c:pt>
                <c:pt idx="1">
                  <c:v>15</c:v>
                </c:pt>
                <c:pt idx="2">
                  <c:v>11</c:v>
                </c:pt>
                <c:pt idx="3">
                  <c:v>7</c:v>
                </c:pt>
                <c:pt idx="4">
                  <c:v>5</c:v>
                </c:pt>
                <c:pt idx="5">
                  <c:v>5</c:v>
                </c:pt>
                <c:pt idx="6">
                  <c:v>4</c:v>
                </c:pt>
                <c:pt idx="7">
                  <c:v>4</c:v>
                </c:pt>
                <c:pt idx="8">
                  <c:v>4</c:v>
                </c:pt>
                <c:pt idx="9">
                  <c:v>3</c:v>
                </c:pt>
                <c:pt idx="10">
                  <c:v>2</c:v>
                </c:pt>
                <c:pt idx="11">
                  <c:v>2</c:v>
                </c:pt>
                <c:pt idx="12">
                  <c:v>2</c:v>
                </c:pt>
                <c:pt idx="13">
                  <c:v>2</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C819-48C3-A3E5-948ACD6A3AA8}"/>
            </c:ext>
          </c:extLst>
        </c:ser>
        <c:dLbls>
          <c:dLblPos val="inEnd"/>
          <c:showLegendKey val="0"/>
          <c:showVal val="1"/>
          <c:showCatName val="0"/>
          <c:showSerName val="0"/>
          <c:showPercent val="0"/>
          <c:showBubbleSize val="0"/>
        </c:dLbls>
        <c:gapWidth val="65"/>
        <c:axId val="617292496"/>
        <c:axId val="617292824"/>
      </c:barChart>
      <c:catAx>
        <c:axId val="617292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Department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7292824"/>
        <c:crosses val="autoZero"/>
        <c:auto val="1"/>
        <c:lblAlgn val="ctr"/>
        <c:lblOffset val="100"/>
        <c:noMultiLvlLbl val="0"/>
      </c:catAx>
      <c:valAx>
        <c:axId val="617292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 of Open roles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172924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[Recruitment Data Analysis.xlsx]Pivot sheet!PivotTable1</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4">
                  <a:alpha val="0"/>
                </a:schemeClr>
              </a:gs>
              <a:gs pos="50000">
                <a:schemeClr val="accent4"/>
              </a:gs>
            </a:gsLst>
            <a:lin ang="10800000" scaled="1"/>
          </a:gradFill>
          <a:ln>
            <a:noFill/>
          </a:ln>
          <a:effectLst/>
          <a:sp3d/>
        </c:spPr>
        <c:marker>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4">
                  <a:alpha val="0"/>
                </a:schemeClr>
              </a:gs>
              <a:gs pos="50000">
                <a:schemeClr val="accent4"/>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4">
                  <a:alpha val="0"/>
                </a:schemeClr>
              </a:gs>
              <a:gs pos="50000">
                <a:schemeClr val="accent4"/>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sheet'!$E$11:$E$12</c:f>
              <c:strCache>
                <c:ptCount val="1"/>
                <c:pt idx="0">
                  <c:v>2022</c:v>
                </c:pt>
              </c:strCache>
            </c:strRef>
          </c:tx>
          <c:spPr>
            <a:gradFill flip="none" rotWithShape="1">
              <a:gsLst>
                <a:gs pos="100000">
                  <a:schemeClr val="accent4">
                    <a:alpha val="0"/>
                  </a:schemeClr>
                </a:gs>
                <a:gs pos="50000">
                  <a:schemeClr val="accent4"/>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sheet'!$D$13:$D$16</c:f>
              <c:strCache>
                <c:ptCount val="4"/>
                <c:pt idx="0">
                  <c:v>APAC</c:v>
                </c:pt>
                <c:pt idx="1">
                  <c:v>EMEA</c:v>
                </c:pt>
                <c:pt idx="2">
                  <c:v>LATAM</c:v>
                </c:pt>
                <c:pt idx="3">
                  <c:v>NAM</c:v>
                </c:pt>
              </c:strCache>
            </c:strRef>
          </c:cat>
          <c:val>
            <c:numRef>
              <c:f>'Pivot sheet'!$E$13:$E$16</c:f>
              <c:numCache>
                <c:formatCode>General</c:formatCode>
                <c:ptCount val="4"/>
                <c:pt idx="0">
                  <c:v>15</c:v>
                </c:pt>
                <c:pt idx="1">
                  <c:v>74</c:v>
                </c:pt>
                <c:pt idx="2">
                  <c:v>42</c:v>
                </c:pt>
                <c:pt idx="3">
                  <c:v>79</c:v>
                </c:pt>
              </c:numCache>
            </c:numRef>
          </c:val>
          <c:extLst>
            <c:ext xmlns:c16="http://schemas.microsoft.com/office/drawing/2014/chart" uri="{C3380CC4-5D6E-409C-BE32-E72D297353CC}">
              <c16:uniqueId val="{00000000-1210-4FFC-8C8E-9BDCD8E43513}"/>
            </c:ext>
          </c:extLst>
        </c:ser>
        <c:dLbls>
          <c:showLegendKey val="0"/>
          <c:showVal val="1"/>
          <c:showCatName val="0"/>
          <c:showSerName val="0"/>
          <c:showPercent val="0"/>
          <c:showBubbleSize val="0"/>
        </c:dLbls>
        <c:gapWidth val="150"/>
        <c:gapDepth val="0"/>
        <c:shape val="box"/>
        <c:axId val="528529600"/>
        <c:axId val="528530912"/>
        <c:axId val="0"/>
      </c:bar3DChart>
      <c:catAx>
        <c:axId val="52852960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30912"/>
        <c:crosses val="autoZero"/>
        <c:auto val="1"/>
        <c:lblAlgn val="ctr"/>
        <c:lblOffset val="100"/>
        <c:noMultiLvlLbl val="0"/>
      </c:catAx>
      <c:valAx>
        <c:axId val="528530912"/>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roles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2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Data Analysis.xlsx]Pivot sheet!PivotTable4</c:name>
    <c:fmtId val="3"/>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sheet'!$E$21:$E$22</c:f>
              <c:strCache>
                <c:ptCount val="1"/>
                <c:pt idx="0">
                  <c:v>2022</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04-4BCD-9F75-A3EEB97750E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04-4BCD-9F75-A3EEB97750E6}"/>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604-4BCD-9F75-A3EEB97750E6}"/>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604-4BCD-9F75-A3EEB97750E6}"/>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604-4BCD-9F75-A3EEB97750E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'Pivot sheet'!$D$23:$D$27</c:f>
              <c:strCache>
                <c:ptCount val="5"/>
                <c:pt idx="0">
                  <c:v>Admin</c:v>
                </c:pt>
                <c:pt idx="1">
                  <c:v>Agency</c:v>
                </c:pt>
                <c:pt idx="2">
                  <c:v>Direct</c:v>
                </c:pt>
                <c:pt idx="3">
                  <c:v>Internal</c:v>
                </c:pt>
                <c:pt idx="4">
                  <c:v>Referral</c:v>
                </c:pt>
              </c:strCache>
            </c:strRef>
          </c:cat>
          <c:val>
            <c:numRef>
              <c:f>'Pivot sheet'!$E$23:$E$27</c:f>
              <c:numCache>
                <c:formatCode>0.00%</c:formatCode>
                <c:ptCount val="5"/>
                <c:pt idx="0">
                  <c:v>4.7619047619047623E-3</c:v>
                </c:pt>
                <c:pt idx="1">
                  <c:v>0.19047619047619047</c:v>
                </c:pt>
                <c:pt idx="2">
                  <c:v>0.43333333333333335</c:v>
                </c:pt>
                <c:pt idx="3">
                  <c:v>0.14285714285714285</c:v>
                </c:pt>
                <c:pt idx="4">
                  <c:v>0.22857142857142856</c:v>
                </c:pt>
              </c:numCache>
            </c:numRef>
          </c:val>
          <c:extLst>
            <c:ext xmlns:c16="http://schemas.microsoft.com/office/drawing/2014/chart" uri="{C3380CC4-5D6E-409C-BE32-E72D297353CC}">
              <c16:uniqueId val="{0000000A-D604-4BCD-9F75-A3EEB97750E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Data Analysis.xlsx]Pivot sheet!PivotTable5</c:name>
    <c:fmtId val="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 sheet'!$E$1:$E$2</c:f>
              <c:strCache>
                <c:ptCount val="1"/>
                <c:pt idx="0">
                  <c:v>APAC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sheet'!$D$3:$D$6</c:f>
              <c:strCache>
                <c:ptCount val="4"/>
                <c:pt idx="0">
                  <c:v>2019</c:v>
                </c:pt>
                <c:pt idx="1">
                  <c:v>2020</c:v>
                </c:pt>
                <c:pt idx="2">
                  <c:v>2021</c:v>
                </c:pt>
                <c:pt idx="3">
                  <c:v>2022</c:v>
                </c:pt>
              </c:strCache>
            </c:strRef>
          </c:cat>
          <c:val>
            <c:numRef>
              <c:f>'Pivot sheet'!$E$3:$E$6</c:f>
              <c:numCache>
                <c:formatCode>[$$-409]#,##0.00</c:formatCode>
                <c:ptCount val="4"/>
                <c:pt idx="0">
                  <c:v>6900</c:v>
                </c:pt>
                <c:pt idx="1">
                  <c:v>8400</c:v>
                </c:pt>
                <c:pt idx="2">
                  <c:v>10200</c:v>
                </c:pt>
                <c:pt idx="3">
                  <c:v>4500</c:v>
                </c:pt>
              </c:numCache>
            </c:numRef>
          </c:val>
          <c:smooth val="0"/>
          <c:extLst>
            <c:ext xmlns:c16="http://schemas.microsoft.com/office/drawing/2014/chart" uri="{C3380CC4-5D6E-409C-BE32-E72D297353CC}">
              <c16:uniqueId val="{00000000-C352-418A-A486-EFE39566800F}"/>
            </c:ext>
          </c:extLst>
        </c:ser>
        <c:ser>
          <c:idx val="1"/>
          <c:order val="1"/>
          <c:tx>
            <c:strRef>
              <c:f>'Pivot sheet'!$F$1:$F$2</c:f>
              <c:strCache>
                <c:ptCount val="1"/>
                <c:pt idx="0">
                  <c:v>EMEA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sheet'!$D$3:$D$6</c:f>
              <c:strCache>
                <c:ptCount val="4"/>
                <c:pt idx="0">
                  <c:v>2019</c:v>
                </c:pt>
                <c:pt idx="1">
                  <c:v>2020</c:v>
                </c:pt>
                <c:pt idx="2">
                  <c:v>2021</c:v>
                </c:pt>
                <c:pt idx="3">
                  <c:v>2022</c:v>
                </c:pt>
              </c:strCache>
            </c:strRef>
          </c:cat>
          <c:val>
            <c:numRef>
              <c:f>'Pivot sheet'!$F$3:$F$6</c:f>
              <c:numCache>
                <c:formatCode>[$$-409]#,##0.00</c:formatCode>
                <c:ptCount val="4"/>
                <c:pt idx="0">
                  <c:v>2625</c:v>
                </c:pt>
                <c:pt idx="1">
                  <c:v>16275</c:v>
                </c:pt>
                <c:pt idx="2">
                  <c:v>18900</c:v>
                </c:pt>
                <c:pt idx="3">
                  <c:v>38850</c:v>
                </c:pt>
              </c:numCache>
            </c:numRef>
          </c:val>
          <c:smooth val="0"/>
          <c:extLst>
            <c:ext xmlns:c16="http://schemas.microsoft.com/office/drawing/2014/chart" uri="{C3380CC4-5D6E-409C-BE32-E72D297353CC}">
              <c16:uniqueId val="{00000001-C352-418A-A486-EFE39566800F}"/>
            </c:ext>
          </c:extLst>
        </c:ser>
        <c:ser>
          <c:idx val="2"/>
          <c:order val="2"/>
          <c:tx>
            <c:strRef>
              <c:f>'Pivot sheet'!$G$1:$G$2</c:f>
              <c:strCache>
                <c:ptCount val="1"/>
                <c:pt idx="0">
                  <c:v>LATAM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sheet'!$D$3:$D$6</c:f>
              <c:strCache>
                <c:ptCount val="4"/>
                <c:pt idx="0">
                  <c:v>2019</c:v>
                </c:pt>
                <c:pt idx="1">
                  <c:v>2020</c:v>
                </c:pt>
                <c:pt idx="2">
                  <c:v>2021</c:v>
                </c:pt>
                <c:pt idx="3">
                  <c:v>2022</c:v>
                </c:pt>
              </c:strCache>
            </c:strRef>
          </c:cat>
          <c:val>
            <c:numRef>
              <c:f>'Pivot sheet'!$G$3:$G$6</c:f>
              <c:numCache>
                <c:formatCode>[$$-409]#,##0.00</c:formatCode>
                <c:ptCount val="4"/>
                <c:pt idx="0">
                  <c:v>525</c:v>
                </c:pt>
                <c:pt idx="1">
                  <c:v>4200</c:v>
                </c:pt>
                <c:pt idx="2">
                  <c:v>13650</c:v>
                </c:pt>
                <c:pt idx="3">
                  <c:v>22050</c:v>
                </c:pt>
              </c:numCache>
            </c:numRef>
          </c:val>
          <c:smooth val="0"/>
          <c:extLst>
            <c:ext xmlns:c16="http://schemas.microsoft.com/office/drawing/2014/chart" uri="{C3380CC4-5D6E-409C-BE32-E72D297353CC}">
              <c16:uniqueId val="{00000002-C352-418A-A486-EFE39566800F}"/>
            </c:ext>
          </c:extLst>
        </c:ser>
        <c:ser>
          <c:idx val="3"/>
          <c:order val="3"/>
          <c:tx>
            <c:strRef>
              <c:f>'Pivot sheet'!$H$1:$H$2</c:f>
              <c:strCache>
                <c:ptCount val="1"/>
                <c:pt idx="0">
                  <c:v>NAM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sheet'!$D$3:$D$6</c:f>
              <c:strCache>
                <c:ptCount val="4"/>
                <c:pt idx="0">
                  <c:v>2019</c:v>
                </c:pt>
                <c:pt idx="1">
                  <c:v>2020</c:v>
                </c:pt>
                <c:pt idx="2">
                  <c:v>2021</c:v>
                </c:pt>
                <c:pt idx="3">
                  <c:v>2022</c:v>
                </c:pt>
              </c:strCache>
            </c:strRef>
          </c:cat>
          <c:val>
            <c:numRef>
              <c:f>'Pivot sheet'!$H$3:$H$6</c:f>
              <c:numCache>
                <c:formatCode>[$$-409]#,##0.00</c:formatCode>
                <c:ptCount val="4"/>
                <c:pt idx="0">
                  <c:v>13750</c:v>
                </c:pt>
                <c:pt idx="1">
                  <c:v>19250</c:v>
                </c:pt>
                <c:pt idx="2">
                  <c:v>30800</c:v>
                </c:pt>
                <c:pt idx="3">
                  <c:v>43450</c:v>
                </c:pt>
              </c:numCache>
            </c:numRef>
          </c:val>
          <c:smooth val="0"/>
          <c:extLst>
            <c:ext xmlns:c16="http://schemas.microsoft.com/office/drawing/2014/chart" uri="{C3380CC4-5D6E-409C-BE32-E72D297353CC}">
              <c16:uniqueId val="{00000003-C352-418A-A486-EFE39566800F}"/>
            </c:ext>
          </c:extLst>
        </c:ser>
        <c:dLbls>
          <c:showLegendKey val="0"/>
          <c:showVal val="0"/>
          <c:showCatName val="0"/>
          <c:showSerName val="0"/>
          <c:showPercent val="0"/>
          <c:showBubbleSize val="0"/>
        </c:dLbls>
        <c:marker val="1"/>
        <c:smooth val="0"/>
        <c:axId val="669124400"/>
        <c:axId val="669120136"/>
      </c:lineChart>
      <c:catAx>
        <c:axId val="6691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Financial</a:t>
                </a:r>
                <a:r>
                  <a:rPr lang="en-IN" baseline="0"/>
                  <a:t> 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20136"/>
        <c:crosses val="autoZero"/>
        <c:auto val="1"/>
        <c:lblAlgn val="ctr"/>
        <c:lblOffset val="100"/>
        <c:noMultiLvlLbl val="0"/>
      </c:catAx>
      <c:valAx>
        <c:axId val="669120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t>
                </a:r>
                <a:r>
                  <a:rPr lang="en-IN"/>
                  <a:t>Revenue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244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[Recruitment Data Analysis.xlsx]Pivot sheet!Revenue by Region</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sheet'!$B$1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sheet'!$A$2:$A$6</c:f>
              <c:strCache>
                <c:ptCount val="4"/>
                <c:pt idx="0">
                  <c:v>NAM</c:v>
                </c:pt>
                <c:pt idx="1">
                  <c:v>EMEA</c:v>
                </c:pt>
                <c:pt idx="2">
                  <c:v>LATAM</c:v>
                </c:pt>
                <c:pt idx="3">
                  <c:v>APAC</c:v>
                </c:pt>
              </c:strCache>
            </c:strRef>
          </c:cat>
          <c:val>
            <c:numRef>
              <c:f>'Pivot sheet'!$B$2:$B$6</c:f>
              <c:numCache>
                <c:formatCode>[$$-409]#,##0.00</c:formatCode>
                <c:ptCount val="4"/>
                <c:pt idx="0">
                  <c:v>136450</c:v>
                </c:pt>
                <c:pt idx="1">
                  <c:v>130585</c:v>
                </c:pt>
                <c:pt idx="2">
                  <c:v>54320</c:v>
                </c:pt>
                <c:pt idx="3">
                  <c:v>45180</c:v>
                </c:pt>
              </c:numCache>
            </c:numRef>
          </c:val>
          <c:extLst>
            <c:ext xmlns:c16="http://schemas.microsoft.com/office/drawing/2014/chart" uri="{C3380CC4-5D6E-409C-BE32-E72D297353CC}">
              <c16:uniqueId val="{00000000-0A36-423F-A95A-9B5E0EF87D64}"/>
            </c:ext>
          </c:extLst>
        </c:ser>
        <c:dLbls>
          <c:dLblPos val="ctr"/>
          <c:showLegendKey val="0"/>
          <c:showVal val="1"/>
          <c:showCatName val="0"/>
          <c:showSerName val="0"/>
          <c:showPercent val="0"/>
          <c:showBubbleSize val="0"/>
        </c:dLbls>
        <c:gapWidth val="150"/>
        <c:overlap val="100"/>
        <c:axId val="404569496"/>
        <c:axId val="404566872"/>
      </c:barChart>
      <c:catAx>
        <c:axId val="40456949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566872"/>
        <c:crosses val="autoZero"/>
        <c:auto val="1"/>
        <c:lblAlgn val="ctr"/>
        <c:lblOffset val="100"/>
        <c:noMultiLvlLbl val="0"/>
      </c:catAx>
      <c:valAx>
        <c:axId val="4045668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45694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[Recruitment Data Analysis.xlsx]Pivot sheet!Revenue By Department</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Top 10 Departments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3">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sheet'!$B$41</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sheet'!$A$42:$A$51</c:f>
              <c:strCache>
                <c:ptCount val="10"/>
                <c:pt idx="0">
                  <c:v>Marketing</c:v>
                </c:pt>
                <c:pt idx="1">
                  <c:v>Chief Operating Office</c:v>
                </c:pt>
                <c:pt idx="2">
                  <c:v>Health &amp; Dental Clinics</c:v>
                </c:pt>
                <c:pt idx="3">
                  <c:v>Business Finance</c:v>
                </c:pt>
                <c:pt idx="4">
                  <c:v>Engineering</c:v>
                </c:pt>
                <c:pt idx="5">
                  <c:v>Property Finance</c:v>
                </c:pt>
                <c:pt idx="6">
                  <c:v>Finance</c:v>
                </c:pt>
                <c:pt idx="7">
                  <c:v>Information Technology</c:v>
                </c:pt>
                <c:pt idx="8">
                  <c:v>Consumer</c:v>
                </c:pt>
                <c:pt idx="9">
                  <c:v>Sales</c:v>
                </c:pt>
              </c:strCache>
            </c:strRef>
          </c:cat>
          <c:val>
            <c:numRef>
              <c:f>'Pivot sheet'!$B$42:$B$51</c:f>
              <c:numCache>
                <c:formatCode>[$$-409]#,##0.00</c:formatCode>
                <c:ptCount val="10"/>
                <c:pt idx="0">
                  <c:v>71970</c:v>
                </c:pt>
                <c:pt idx="1">
                  <c:v>53510</c:v>
                </c:pt>
                <c:pt idx="2">
                  <c:v>45725</c:v>
                </c:pt>
                <c:pt idx="3">
                  <c:v>30665</c:v>
                </c:pt>
                <c:pt idx="4">
                  <c:v>23885</c:v>
                </c:pt>
                <c:pt idx="5">
                  <c:v>18190</c:v>
                </c:pt>
                <c:pt idx="6">
                  <c:v>17555</c:v>
                </c:pt>
                <c:pt idx="7">
                  <c:v>12585</c:v>
                </c:pt>
                <c:pt idx="8">
                  <c:v>11580</c:v>
                </c:pt>
                <c:pt idx="9">
                  <c:v>11250</c:v>
                </c:pt>
              </c:numCache>
            </c:numRef>
          </c:val>
          <c:extLst>
            <c:ext xmlns:c16="http://schemas.microsoft.com/office/drawing/2014/chart" uri="{C3380CC4-5D6E-409C-BE32-E72D297353CC}">
              <c16:uniqueId val="{00000000-7470-4DB1-98BF-D2600EDD4BED}"/>
            </c:ext>
          </c:extLst>
        </c:ser>
        <c:dLbls>
          <c:dLblPos val="inEnd"/>
          <c:showLegendKey val="0"/>
          <c:showVal val="1"/>
          <c:showCatName val="0"/>
          <c:showSerName val="0"/>
          <c:showPercent val="0"/>
          <c:showBubbleSize val="0"/>
        </c:dLbls>
        <c:gapWidth val="65"/>
        <c:axId val="545081352"/>
        <c:axId val="545077744"/>
      </c:barChart>
      <c:catAx>
        <c:axId val="54508135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5077744"/>
        <c:crosses val="autoZero"/>
        <c:auto val="1"/>
        <c:lblAlgn val="ctr"/>
        <c:lblOffset val="100"/>
        <c:noMultiLvlLbl val="0"/>
      </c:catAx>
      <c:valAx>
        <c:axId val="545077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5081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Data Analysis.xlsx]Pivot sheet!Revenue by Billing_type</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by Source of Hiring</a:t>
            </a:r>
          </a:p>
        </c:rich>
      </c:tx>
      <c:layout>
        <c:manualLayout>
          <c:xMode val="edge"/>
          <c:yMode val="edge"/>
          <c:x val="0.28035269709543564"/>
          <c:y val="1.8939393939393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c:spPr>
        <c:dLbl>
          <c:idx val="0"/>
          <c:layout>
            <c:manualLayout>
              <c:x val="0.17427385892116182"/>
              <c:y val="9.46969696969696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254000" sx="102000" sy="102000" algn="ctr" rotWithShape="0">
              <a:prstClr val="black">
                <a:alpha val="20000"/>
              </a:prstClr>
            </a:outerShdw>
          </a:effectLst>
        </c:spPr>
        <c:dLbl>
          <c:idx val="0"/>
          <c:layout>
            <c:manualLayout>
              <c:x val="-0.15767634854771784"/>
              <c:y val="-0.1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dLbl>
          <c:idx val="0"/>
          <c:layout>
            <c:manualLayout>
              <c:x val="-0.21369294605809128"/>
              <c:y val="-5.30303030303030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dLbl>
          <c:idx val="0"/>
          <c:layout>
            <c:manualLayout>
              <c:x val="-0.14315352697095435"/>
              <c:y val="9.84848484848484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c:spPr>
        <c:dLbl>
          <c:idx val="0"/>
          <c:layout>
            <c:manualLayout>
              <c:x val="0.26970938020714214"/>
              <c:y val="-0.10227242901455499"/>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9BFC193D-76B6-4EF6-81DD-0BBB195867E9}"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53526970954358"/>
                  <c:h val="8.0322118826055833E-2"/>
                </c:manualLayout>
              </c15:layout>
              <c15:dlblFieldTable/>
              <c15:showDataLabelsRange val="0"/>
            </c:ext>
          </c:extLst>
        </c:dLbl>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dLbl>
          <c:idx val="0"/>
          <c:layout>
            <c:manualLayout>
              <c:x val="0.12448132780082988"/>
              <c:y val="0.12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2"/>
          </a:solidFill>
          <a:ln>
            <a:noFill/>
          </a:ln>
          <a:effectLst>
            <a:outerShdw blurRad="254000" sx="102000" sy="102000" algn="ctr" rotWithShape="0">
              <a:prstClr val="black">
                <a:alpha val="20000"/>
              </a:prstClr>
            </a:outerShdw>
          </a:effectLst>
        </c:spPr>
        <c:dLbl>
          <c:idx val="0"/>
          <c:layout>
            <c:manualLayout>
              <c:x val="-0.16182572614107885"/>
              <c:y val="-6.9443642225563597E-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solidFill>
          <a:ln>
            <a:noFill/>
          </a:ln>
          <a:effectLst>
            <a:outerShdw blurRad="254000" sx="102000" sy="102000" algn="ctr" rotWithShape="0">
              <a:prstClr val="black">
                <a:alpha val="20000"/>
              </a:prstClr>
            </a:outerShdw>
          </a:effectLst>
        </c:spPr>
        <c:dLbl>
          <c:idx val="0"/>
          <c:layout>
            <c:manualLayout>
              <c:x val="-0.21369294605809128"/>
              <c:y val="-0.18181818181818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2"/>
          </a:solidFill>
          <a:ln>
            <a:noFill/>
          </a:ln>
          <a:effectLst>
            <a:outerShdw blurRad="254000" sx="102000" sy="102000" algn="ctr" rotWithShape="0">
              <a:prstClr val="black">
                <a:alpha val="20000"/>
              </a:prstClr>
            </a:outerShdw>
          </a:effectLst>
        </c:spPr>
        <c:dLbl>
          <c:idx val="0"/>
          <c:layout>
            <c:manualLayout>
              <c:x val="0.28008295235585323"/>
              <c:y val="-9.46969696969696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2"/>
          </a:solidFill>
          <a:ln>
            <a:noFill/>
          </a:ln>
          <a:effectLst>
            <a:outerShdw blurRad="254000" sx="102000" sy="102000" algn="ctr" rotWithShape="0">
              <a:prstClr val="black">
                <a:alpha val="20000"/>
              </a:prstClr>
            </a:outerShdw>
          </a:effectLst>
        </c:spPr>
        <c:dLbl>
          <c:idx val="0"/>
          <c:layout>
            <c:manualLayout>
              <c:x val="-0.10373443983402493"/>
              <c:y val="-0.1363636363636363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780409710197015"/>
          <c:y val="0.19143581484132666"/>
          <c:w val="0.41679860816153169"/>
          <c:h val="0.76097321641612981"/>
        </c:manualLayout>
      </c:layout>
      <c:doughnutChart>
        <c:varyColors val="1"/>
        <c:ser>
          <c:idx val="0"/>
          <c:order val="0"/>
          <c:tx>
            <c:strRef>
              <c:f>'Pivot sheet'!$E$31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8B-45E1-900F-79474356F2DA}"/>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8B-45E1-900F-79474356F2DA}"/>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08B-45E1-900F-79474356F2D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08B-45E1-900F-79474356F2DA}"/>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08B-45E1-900F-79474356F2DA}"/>
              </c:ext>
            </c:extLst>
          </c:dPt>
          <c:dLbls>
            <c:dLbl>
              <c:idx val="0"/>
              <c:layout>
                <c:manualLayout>
                  <c:x val="-0.10373443983402493"/>
                  <c:y val="-0.1363636363636363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08B-45E1-900F-79474356F2DA}"/>
                </c:ext>
              </c:extLst>
            </c:dLbl>
            <c:dLbl>
              <c:idx val="1"/>
              <c:layout>
                <c:manualLayout>
                  <c:x val="0.28008295235585323"/>
                  <c:y val="-9.46969696969696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08B-45E1-900F-79474356F2DA}"/>
                </c:ext>
              </c:extLst>
            </c:dLbl>
            <c:dLbl>
              <c:idx val="2"/>
              <c:layout>
                <c:manualLayout>
                  <c:x val="0.12448132780082988"/>
                  <c:y val="0.12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08B-45E1-900F-79474356F2DA}"/>
                </c:ext>
              </c:extLst>
            </c:dLbl>
            <c:dLbl>
              <c:idx val="3"/>
              <c:layout>
                <c:manualLayout>
                  <c:x val="-0.16182572614107885"/>
                  <c:y val="-6.9443642225563597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08B-45E1-900F-79474356F2DA}"/>
                </c:ext>
              </c:extLst>
            </c:dLbl>
            <c:dLbl>
              <c:idx val="4"/>
              <c:layout>
                <c:manualLayout>
                  <c:x val="-0.21369294605809128"/>
                  <c:y val="-0.1818181818181818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C08B-45E1-900F-79474356F2D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sheet'!$D$32:$D$36</c:f>
              <c:strCache>
                <c:ptCount val="5"/>
                <c:pt idx="0">
                  <c:v>Admin</c:v>
                </c:pt>
                <c:pt idx="1">
                  <c:v>Agency</c:v>
                </c:pt>
                <c:pt idx="2">
                  <c:v>Direct</c:v>
                </c:pt>
                <c:pt idx="3">
                  <c:v>Internal</c:v>
                </c:pt>
                <c:pt idx="4">
                  <c:v>Referral</c:v>
                </c:pt>
              </c:strCache>
            </c:strRef>
          </c:cat>
          <c:val>
            <c:numRef>
              <c:f>'Pivot sheet'!$E$32:$E$36</c:f>
              <c:numCache>
                <c:formatCode>[$$-409]#,##0.00</c:formatCode>
                <c:ptCount val="5"/>
                <c:pt idx="0">
                  <c:v>5755</c:v>
                </c:pt>
                <c:pt idx="1">
                  <c:v>51530</c:v>
                </c:pt>
                <c:pt idx="2">
                  <c:v>167755</c:v>
                </c:pt>
                <c:pt idx="3">
                  <c:v>90075</c:v>
                </c:pt>
                <c:pt idx="4">
                  <c:v>51420</c:v>
                </c:pt>
              </c:numCache>
            </c:numRef>
          </c:val>
          <c:extLst>
            <c:ext xmlns:c16="http://schemas.microsoft.com/office/drawing/2014/chart" uri="{C3380CC4-5D6E-409C-BE32-E72D297353CC}">
              <c16:uniqueId val="{0000000A-C08B-45E1-900F-79474356F2D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049792531120337"/>
          <c:y val="0.35998091147697447"/>
          <c:w val="0.1549792531120332"/>
          <c:h val="0.374640598902409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Data Analysis.xlsx]Pivot sheet!Revenue by Country</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sheet'!$E$41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sheet'!$D$42:$D$54</c:f>
              <c:strCache>
                <c:ptCount val="13"/>
                <c:pt idx="0">
                  <c:v>USA</c:v>
                </c:pt>
                <c:pt idx="1">
                  <c:v>UK</c:v>
                </c:pt>
                <c:pt idx="2">
                  <c:v>Brazil</c:v>
                </c:pt>
                <c:pt idx="3">
                  <c:v>Puerto Rico</c:v>
                </c:pt>
                <c:pt idx="4">
                  <c:v>Singapore</c:v>
                </c:pt>
                <c:pt idx="5">
                  <c:v>India</c:v>
                </c:pt>
                <c:pt idx="6">
                  <c:v>Germany</c:v>
                </c:pt>
                <c:pt idx="7">
                  <c:v>Philippines</c:v>
                </c:pt>
                <c:pt idx="8">
                  <c:v>Colombia</c:v>
                </c:pt>
                <c:pt idx="9">
                  <c:v>Mexico</c:v>
                </c:pt>
                <c:pt idx="10">
                  <c:v>Malaysia</c:v>
                </c:pt>
                <c:pt idx="11">
                  <c:v>Hungary</c:v>
                </c:pt>
                <c:pt idx="12">
                  <c:v>Denmark</c:v>
                </c:pt>
              </c:strCache>
            </c:strRef>
          </c:cat>
          <c:val>
            <c:numRef>
              <c:f>'Pivot sheet'!$E$42:$E$54</c:f>
              <c:numCache>
                <c:formatCode>[$$-409]#,##0.00</c:formatCode>
                <c:ptCount val="13"/>
                <c:pt idx="0">
                  <c:v>136450</c:v>
                </c:pt>
                <c:pt idx="1">
                  <c:v>110250</c:v>
                </c:pt>
                <c:pt idx="2">
                  <c:v>21630</c:v>
                </c:pt>
                <c:pt idx="3">
                  <c:v>16065</c:v>
                </c:pt>
                <c:pt idx="4">
                  <c:v>14160</c:v>
                </c:pt>
                <c:pt idx="5">
                  <c:v>13420</c:v>
                </c:pt>
                <c:pt idx="6">
                  <c:v>13160</c:v>
                </c:pt>
                <c:pt idx="7">
                  <c:v>12770</c:v>
                </c:pt>
                <c:pt idx="8">
                  <c:v>9240</c:v>
                </c:pt>
                <c:pt idx="9">
                  <c:v>7385</c:v>
                </c:pt>
                <c:pt idx="10">
                  <c:v>5880</c:v>
                </c:pt>
                <c:pt idx="11">
                  <c:v>5040</c:v>
                </c:pt>
                <c:pt idx="12">
                  <c:v>1085</c:v>
                </c:pt>
              </c:numCache>
            </c:numRef>
          </c:val>
          <c:extLst>
            <c:ext xmlns:c16="http://schemas.microsoft.com/office/drawing/2014/chart" uri="{C3380CC4-5D6E-409C-BE32-E72D297353CC}">
              <c16:uniqueId val="{00000000-CDB5-4022-A11B-A8AFA30D6E36}"/>
            </c:ext>
          </c:extLst>
        </c:ser>
        <c:dLbls>
          <c:dLblPos val="inEnd"/>
          <c:showLegendKey val="0"/>
          <c:showVal val="1"/>
          <c:showCatName val="0"/>
          <c:showSerName val="0"/>
          <c:showPercent val="0"/>
          <c:showBubbleSize val="0"/>
        </c:dLbls>
        <c:gapWidth val="65"/>
        <c:axId val="516799032"/>
        <c:axId val="516800344"/>
      </c:barChart>
      <c:catAx>
        <c:axId val="51679903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6800344"/>
        <c:crosses val="autoZero"/>
        <c:auto val="1"/>
        <c:lblAlgn val="ctr"/>
        <c:lblOffset val="100"/>
        <c:noMultiLvlLbl val="0"/>
      </c:catAx>
      <c:valAx>
        <c:axId val="5168003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67990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95250</xdr:rowOff>
    </xdr:from>
    <xdr:to>
      <xdr:col>13</xdr:col>
      <xdr:colOff>109887</xdr:colOff>
      <xdr:row>6</xdr:row>
      <xdr:rowOff>114155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86075" y="95250"/>
          <a:ext cx="4828572" cy="1161905"/>
        </a:xfrm>
        <a:prstGeom prst="rect">
          <a:avLst/>
        </a:prstGeom>
      </xdr:spPr>
    </xdr:pic>
    <xdr:clientData/>
  </xdr:twoCellAnchor>
  <xdr:twoCellAnchor>
    <xdr:from>
      <xdr:col>6</xdr:col>
      <xdr:colOff>617220</xdr:colOff>
      <xdr:row>8</xdr:row>
      <xdr:rowOff>68580</xdr:rowOff>
    </xdr:from>
    <xdr:to>
      <xdr:col>18</xdr:col>
      <xdr:colOff>53340</xdr:colOff>
      <xdr:row>21</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609600</xdr:colOff>
      <xdr:row>33</xdr:row>
      <xdr:rowOff>228600</xdr:rowOff>
    </xdr:from>
    <xdr:to>
      <xdr:col>18</xdr:col>
      <xdr:colOff>0</xdr:colOff>
      <xdr:row>49</xdr:row>
      <xdr:rowOff>190500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617220</xdr:colOff>
      <xdr:row>33</xdr:row>
      <xdr:rowOff>220980</xdr:rowOff>
    </xdr:from>
    <xdr:to>
      <xdr:col>5</xdr:col>
      <xdr:colOff>30480</xdr:colOff>
      <xdr:row>50</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617220</xdr:colOff>
      <xdr:row>62</xdr:row>
      <xdr:rowOff>220980</xdr:rowOff>
    </xdr:from>
    <xdr:to>
      <xdr:col>18</xdr:col>
      <xdr:colOff>30480</xdr:colOff>
      <xdr:row>79</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240454</xdr:colOff>
      <xdr:row>4</xdr:row>
      <xdr:rowOff>151553</xdr:rowOff>
    </xdr:from>
    <xdr:to>
      <xdr:col>8</xdr:col>
      <xdr:colOff>400474</xdr:colOff>
      <xdr:row>22</xdr:row>
      <xdr:rowOff>151553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182032</xdr:colOff>
      <xdr:row>0</xdr:row>
      <xdr:rowOff>129540</xdr:rowOff>
    </xdr:from>
    <xdr:to>
      <xdr:col>14</xdr:col>
      <xdr:colOff>22012</xdr:colOff>
      <xdr:row>4</xdr:row>
      <xdr:rowOff>22860</xdr:rowOff>
    </xdr:to>
    <xdr:sp macro="" textlink="">
      <xdr:nvSpPr>
        <xdr:cNvPr id="3" name="Rectangle 2"/>
        <xdr:cNvSpPr/>
      </xdr:nvSpPr>
      <xdr:spPr>
        <a:xfrm>
          <a:off x="2620432" y="129540"/>
          <a:ext cx="5935980" cy="63838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3200">
              <a:latin typeface="Bookman Old Style" panose="02050604050505020204" pitchFamily="18" charset="0"/>
            </a:rPr>
            <a:t>Financial</a:t>
          </a:r>
          <a:r>
            <a:rPr lang="en-IN" sz="3200" baseline="0">
              <a:latin typeface="Bookman Old Style" panose="02050604050505020204" pitchFamily="18" charset="0"/>
            </a:rPr>
            <a:t> Dashboard</a:t>
          </a:r>
        </a:p>
      </xdr:txBody>
    </xdr:sp>
    <xdr:clientData/>
  </xdr:twoCellAnchor>
  <xdr:twoCellAnchor>
    <xdr:from>
      <xdr:col>8</xdr:col>
      <xdr:colOff>454869</xdr:colOff>
      <xdr:row>23</xdr:row>
      <xdr:rowOff>210</xdr:rowOff>
    </xdr:from>
    <xdr:to>
      <xdr:col>19</xdr:col>
      <xdr:colOff>211667</xdr:colOff>
      <xdr:row>41</xdr:row>
      <xdr:rowOff>7830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392007</xdr:colOff>
      <xdr:row>7</xdr:row>
      <xdr:rowOff>152613</xdr:rowOff>
    </xdr:from>
    <xdr:to>
      <xdr:col>22</xdr:col>
      <xdr:colOff>392007</xdr:colOff>
      <xdr:row>12</xdr:row>
      <xdr:rowOff>116418</xdr:rowOff>
    </xdr:to>
    <mc:AlternateContent xmlns:mc="http://schemas.openxmlformats.org/markup-compatibility/2006" xmlns:a14="http://schemas.microsoft.com/office/drawing/2010/main">
      <mc:Choice Requires="a14">
        <xdr:graphicFrame macro="">
          <xdr:nvGraphicFramePr>
            <xdr:cNvPr id="6" name="Req Status"/>
            <xdr:cNvGraphicFramePr/>
          </xdr:nvGraphicFramePr>
          <xdr:xfrm>
            <a:off x="0" y="0"/>
            <a:ext cx="0" cy="0"/>
          </xdr:xfrm>
          <a:graphic>
            <a:graphicData uri="http://schemas.microsoft.com/office/drawing/2010/slicer">
              <sle:slicer xmlns:sle="http://schemas.microsoft.com/office/drawing/2010/slicer" name="Req Status"/>
            </a:graphicData>
          </a:graphic>
        </xdr:graphicFrame>
      </mc:Choice>
      <mc:Fallback xmlns="">
        <xdr:sp macro="" textlink="">
          <xdr:nvSpPr>
            <xdr:cNvPr id="0" name=""/>
            <xdr:cNvSpPr>
              <a:spLocks noTextEdit="1"/>
            </xdr:cNvSpPr>
          </xdr:nvSpPr>
          <xdr:spPr>
            <a:xfrm>
              <a:off x="11974407" y="1456480"/>
              <a:ext cx="1828800" cy="895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369358</xdr:colOff>
      <xdr:row>0</xdr:row>
      <xdr:rowOff>101389</xdr:rowOff>
    </xdr:from>
    <xdr:to>
      <xdr:col>22</xdr:col>
      <xdr:colOff>369358</xdr:colOff>
      <xdr:row>7</xdr:row>
      <xdr:rowOff>99484</xdr:rowOff>
    </xdr:to>
    <mc:AlternateContent xmlns:mc="http://schemas.openxmlformats.org/markup-compatibility/2006" xmlns:a14="http://schemas.microsoft.com/office/drawing/2010/main">
      <mc:Choice Requires="a14">
        <xdr:graphicFrame macro="">
          <xdr:nvGraphicFramePr>
            <xdr:cNvPr id="7" name="Financial Yea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11951758" y="101389"/>
              <a:ext cx="1828800" cy="130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222251</xdr:colOff>
      <xdr:row>23</xdr:row>
      <xdr:rowOff>10583</xdr:rowOff>
    </xdr:from>
    <xdr:to>
      <xdr:col>8</xdr:col>
      <xdr:colOff>414867</xdr:colOff>
      <xdr:row>41</xdr:row>
      <xdr:rowOff>10583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457199</xdr:colOff>
      <xdr:row>4</xdr:row>
      <xdr:rowOff>142874</xdr:rowOff>
    </xdr:from>
    <xdr:to>
      <xdr:col>19</xdr:col>
      <xdr:colOff>200025</xdr:colOff>
      <xdr:row>22</xdr:row>
      <xdr:rowOff>152399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jani Das" refreshedDate="45113.991693055556" createdVersion="6" refreshedVersion="6" minRefreshableVersion="3" recordCount="792">
  <cacheSource type="worksheet">
    <worksheetSource ref="A1:Q793" sheet="Data"/>
  </cacheSource>
  <cacheFields count="17">
    <cacheField name="Ref Number" numFmtId="0">
      <sharedItems/>
    </cacheField>
    <cacheField name="Job Title" numFmtId="0">
      <sharedItems/>
    </cacheField>
    <cacheField name="Department" numFmtId="0">
      <sharedItems count="31">
        <s v="Marketing"/>
        <s v="Finance"/>
        <s v="Sales"/>
        <s v="Development"/>
        <s v="Digital Marketing"/>
        <s v="Customer Service"/>
        <s v="Engineering"/>
        <s v="Commercial"/>
        <s v="Global Infrastructure"/>
        <s v="Legal"/>
        <s v="Information Technology"/>
        <s v="Corporate"/>
        <s v="Administration"/>
        <s v="Procurement"/>
        <s v="Health &amp; Dental Clinics"/>
        <s v="Supply Chain"/>
        <s v="Service Delivery"/>
        <s v="Chief Operating Office"/>
        <s v="Chief Finance Office"/>
        <s v="Consumer"/>
        <s v="Group Risk"/>
        <s v="Business Finance"/>
        <s v="Manufacturing"/>
        <s v="Property Finance"/>
        <s v="Nurses - Adult"/>
        <s v="Nurses Mental Health"/>
        <s v="Occ. Health Therapists"/>
        <s v="Human Resources"/>
        <s v="Sales &amp; Marketing"/>
        <s v="Production"/>
        <s v="ICOS"/>
      </sharedItems>
    </cacheField>
    <cacheField name="Country" numFmtId="0">
      <sharedItems count="13">
        <s v="Singapore"/>
        <s v="UK"/>
        <s v="Hungary"/>
        <s v="Germany"/>
        <s v="Malaysia"/>
        <s v="Colombia"/>
        <s v="Brazil"/>
        <s v="Philippines"/>
        <s v="India"/>
        <s v="USA"/>
        <s v="Denmark"/>
        <s v="Puerto Rico"/>
        <s v="Mexico"/>
      </sharedItems>
    </cacheField>
    <cacheField name="Region" numFmtId="0">
      <sharedItems count="4">
        <s v="APAC"/>
        <s v="EMEA"/>
        <s v="LATAM"/>
        <s v="NAM"/>
      </sharedItems>
    </cacheField>
    <cacheField name="Recruiter" numFmtId="0">
      <sharedItems/>
    </cacheField>
    <cacheField name="BILLING TYPE" numFmtId="0">
      <sharedItems count="5">
        <s v="Direct"/>
        <s v="Internal"/>
        <s v="Agency"/>
        <s v="Referral"/>
        <s v="Admin"/>
      </sharedItems>
    </cacheField>
    <cacheField name="Open Date" numFmtId="14">
      <sharedItems containsSemiMixedTypes="0" containsNonDate="0" containsDate="1" containsString="0" minDate="2016-02-03T00:00:00" maxDate="2022-12-29T00:00:00"/>
    </cacheField>
    <cacheField name="Offer Accept Date" numFmtId="14">
      <sharedItems containsDate="1" containsMixedTypes="1" minDate="2016-05-01T00:00:00" maxDate="2022-12-29T00:00:00"/>
    </cacheField>
    <cacheField name="Req Status" numFmtId="0">
      <sharedItems count="2">
        <s v="Open"/>
        <s v="Filled"/>
      </sharedItems>
    </cacheField>
    <cacheField name="Days Opened (Business Days)" numFmtId="0">
      <sharedItems containsSemiMixedTypes="0" containsString="0" containsNumber="1" containsInteger="1" minValue="0" maxValue="1937"/>
    </cacheField>
    <cacheField name="Days Opened (Calendar Days)" numFmtId="0">
      <sharedItems containsSemiMixedTypes="0" containsString="0" containsNumber="1" containsInteger="1" minValue="0" maxValue="2710"/>
    </cacheField>
    <cacheField name="Year of Offer Acceptance" numFmtId="0">
      <sharedItems containsMixedTypes="1" containsNumber="1" containsInteger="1" minValue="2016" maxValue="2022"/>
    </cacheField>
    <cacheField name="Month of Offer Acceptance" numFmtId="165">
      <sharedItems/>
    </cacheField>
    <cacheField name="Quarter of Offer Acceptance" numFmtId="0">
      <sharedItems count="5">
        <s v=""/>
        <s v="Q3"/>
        <s v="Q1"/>
        <s v="Q4"/>
        <s v="Q2"/>
      </sharedItems>
    </cacheField>
    <cacheField name="Financial Year of Offer Acceptance" numFmtId="0">
      <sharedItems containsMixedTypes="1" containsNumber="1" containsInteger="1" minValue="2016" maxValue="2023" count="9">
        <s v=""/>
        <n v="2016"/>
        <n v="2017"/>
        <n v="2021"/>
        <n v="2018"/>
        <n v="2019"/>
        <n v="2020"/>
        <n v="2022"/>
        <n v="2023"/>
      </sharedItems>
    </cacheField>
    <cacheField name="Revenue per job" numFmtId="166">
      <sharedItems containsSemiMixedTypes="0" containsString="0" containsNumber="1" containsInteger="1" minValue="160" maxValue="5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2">
  <r>
    <s v="ID00554"/>
    <s v="Trade Marketing Executive Western Europe (band VIB)"/>
    <x v="0"/>
    <x v="0"/>
    <x v="0"/>
    <s v="Other"/>
    <x v="0"/>
    <d v="2016-02-03T00:00:00"/>
    <s v=""/>
    <x v="0"/>
    <n v="1937"/>
    <n v="2710"/>
    <s v=""/>
    <s v=""/>
    <x v="0"/>
    <x v="0"/>
    <n v="160"/>
  </r>
  <r>
    <s v="ID00236"/>
    <s v="Finance Control Manager UK (VI B)"/>
    <x v="1"/>
    <x v="1"/>
    <x v="1"/>
    <s v="Bogaert, Dianna"/>
    <x v="0"/>
    <d v="2016-02-08T00:00:00"/>
    <d v="2016-05-01T00:00:00"/>
    <x v="1"/>
    <n v="60"/>
    <n v="83"/>
    <n v="2016"/>
    <s v="May"/>
    <x v="1"/>
    <x v="1"/>
    <n v="525"/>
  </r>
  <r>
    <s v="ID00574"/>
    <s v="ADM Morrison’s (Band VII B)"/>
    <x v="0"/>
    <x v="1"/>
    <x v="1"/>
    <s v="Vanessa Gramlow"/>
    <x v="0"/>
    <d v="2016-02-08T00:00:00"/>
    <d v="2016-11-27T00:00:00"/>
    <x v="1"/>
    <n v="210"/>
    <n v="293"/>
    <n v="2016"/>
    <s v="November"/>
    <x v="2"/>
    <x v="2"/>
    <n v="525"/>
  </r>
  <r>
    <s v="ID00481"/>
    <s v="Global Sales WCCP &amp; Trade Marketing Coordinator (VIB)"/>
    <x v="0"/>
    <x v="0"/>
    <x v="0"/>
    <s v="Other"/>
    <x v="0"/>
    <d v="2016-02-25T00:00:00"/>
    <d v="2016-10-04T00:00:00"/>
    <x v="1"/>
    <n v="159"/>
    <n v="222"/>
    <n v="2016"/>
    <s v="October"/>
    <x v="2"/>
    <x v="2"/>
    <n v="300"/>
  </r>
  <r>
    <s v="ID00612"/>
    <s v="Account Development Manager (ADM, band VIIB)"/>
    <x v="2"/>
    <x v="1"/>
    <x v="1"/>
    <s v="Other"/>
    <x v="0"/>
    <d v="2016-03-02T00:00:00"/>
    <d v="2016-08-15T00:00:00"/>
    <x v="1"/>
    <n v="119"/>
    <n v="166"/>
    <n v="2016"/>
    <s v="August"/>
    <x v="3"/>
    <x v="1"/>
    <n v="525"/>
  </r>
  <r>
    <s v="ID00470"/>
    <s v="Business Leader WE Commercial Processes &amp; Tool (band VB)"/>
    <x v="0"/>
    <x v="0"/>
    <x v="0"/>
    <s v="Other"/>
    <x v="0"/>
    <d v="2016-03-11T00:00:00"/>
    <d v="2016-11-24T00:00:00"/>
    <x v="1"/>
    <n v="185"/>
    <n v="258"/>
    <n v="2016"/>
    <s v="November"/>
    <x v="2"/>
    <x v="2"/>
    <n v="300"/>
  </r>
  <r>
    <s v="ID00482"/>
    <s v="Space Planning Executive UK (Band VIIA)"/>
    <x v="0"/>
    <x v="1"/>
    <x v="1"/>
    <s v="Other"/>
    <x v="0"/>
    <d v="2016-03-16T00:00:00"/>
    <d v="2016-11-05T00:00:00"/>
    <x v="1"/>
    <n v="168"/>
    <n v="234"/>
    <n v="2016"/>
    <s v="November"/>
    <x v="2"/>
    <x v="2"/>
    <n v="525"/>
  </r>
  <r>
    <s v="ID00531"/>
    <s v="RTM Director (Band VA)"/>
    <x v="0"/>
    <x v="1"/>
    <x v="1"/>
    <s v="Other"/>
    <x v="0"/>
    <d v="2016-03-17T00:00:00"/>
    <d v="2016-05-09T00:00:00"/>
    <x v="1"/>
    <n v="38"/>
    <n v="53"/>
    <n v="2016"/>
    <s v="May"/>
    <x v="1"/>
    <x v="1"/>
    <n v="525"/>
  </r>
  <r>
    <s v="ID00231"/>
    <s v="BBP Reporting Specialist (Band VIIIA)"/>
    <x v="1"/>
    <x v="2"/>
    <x v="1"/>
    <s v="Chandar, Neil"/>
    <x v="1"/>
    <d v="2016-03-31T00:00:00"/>
    <d v="2016-09-10T00:00:00"/>
    <x v="1"/>
    <n v="117"/>
    <n v="163"/>
    <n v="2016"/>
    <s v="September"/>
    <x v="3"/>
    <x v="1"/>
    <n v="525"/>
  </r>
  <r>
    <s v="ID00538"/>
    <s v="Marketing Manager (Band VB)"/>
    <x v="0"/>
    <x v="1"/>
    <x v="1"/>
    <s v="Other"/>
    <x v="0"/>
    <d v="2016-04-08T00:00:00"/>
    <d v="2016-05-02T00:00:00"/>
    <x v="1"/>
    <n v="17"/>
    <n v="24"/>
    <n v="2016"/>
    <s v="May"/>
    <x v="1"/>
    <x v="1"/>
    <n v="525"/>
  </r>
  <r>
    <s v="ID00491"/>
    <s v="Activation Executive (Band VIIB)"/>
    <x v="0"/>
    <x v="1"/>
    <x v="1"/>
    <s v="Vanessa Gramlow"/>
    <x v="0"/>
    <d v="2016-04-26T00:00:00"/>
    <d v="2016-11-23T00:00:00"/>
    <x v="1"/>
    <n v="152"/>
    <n v="211"/>
    <n v="2016"/>
    <s v="November"/>
    <x v="2"/>
    <x v="2"/>
    <n v="525"/>
  </r>
  <r>
    <s v="ID00492"/>
    <s v="Budweiser Brand Manager (Band VIIA)"/>
    <x v="0"/>
    <x v="1"/>
    <x v="1"/>
    <s v="Other"/>
    <x v="0"/>
    <d v="2016-04-27T00:00:00"/>
    <d v="2016-10-17T00:00:00"/>
    <x v="1"/>
    <n v="124"/>
    <n v="173"/>
    <n v="2016"/>
    <s v="October"/>
    <x v="2"/>
    <x v="2"/>
    <n v="525"/>
  </r>
  <r>
    <s v="ID00495"/>
    <s v="Senior Brand Manager - Stella Artois (Band VIa)"/>
    <x v="0"/>
    <x v="1"/>
    <x v="1"/>
    <s v="Other"/>
    <x v="0"/>
    <d v="2016-05-02T00:00:00"/>
    <d v="2016-09-24T00:00:00"/>
    <x v="1"/>
    <n v="105"/>
    <n v="145"/>
    <n v="2016"/>
    <s v="September"/>
    <x v="3"/>
    <x v="1"/>
    <n v="525"/>
  </r>
  <r>
    <s v="ID00239"/>
    <s v="ATR Team Member BENEFRALUX GA 9 (Band VIIIA)"/>
    <x v="1"/>
    <x v="2"/>
    <x v="1"/>
    <s v="Bogaert, Dianna"/>
    <x v="0"/>
    <d v="2016-05-03T00:00:00"/>
    <d v="2016-08-16T00:00:00"/>
    <x v="1"/>
    <n v="76"/>
    <n v="105"/>
    <n v="2016"/>
    <s v="August"/>
    <x v="3"/>
    <x v="1"/>
    <n v="525"/>
  </r>
  <r>
    <s v="ID00532"/>
    <s v="Assistant Brand Manager (Band VIIB)"/>
    <x v="0"/>
    <x v="1"/>
    <x v="1"/>
    <s v="Other"/>
    <x v="0"/>
    <d v="2016-06-14T00:00:00"/>
    <d v="2016-11-06T00:00:00"/>
    <x v="1"/>
    <n v="104"/>
    <n v="145"/>
    <n v="2016"/>
    <s v="November"/>
    <x v="2"/>
    <x v="2"/>
    <n v="525"/>
  </r>
  <r>
    <s v="ID00514"/>
    <s v="Media Manager UK (Band VB)"/>
    <x v="0"/>
    <x v="1"/>
    <x v="1"/>
    <s v="Other"/>
    <x v="0"/>
    <d v="2016-06-20T00:00:00"/>
    <d v="2016-08-16T00:00:00"/>
    <x v="1"/>
    <n v="42"/>
    <n v="57"/>
    <n v="2016"/>
    <s v="August"/>
    <x v="3"/>
    <x v="1"/>
    <n v="525"/>
  </r>
  <r>
    <s v="ID00544"/>
    <s v="Head of Category Management - Off Trade (Band VA)"/>
    <x v="0"/>
    <x v="1"/>
    <x v="1"/>
    <s v="Other"/>
    <x v="0"/>
    <d v="2016-06-20T00:00:00"/>
    <d v="2016-10-23T00:00:00"/>
    <x v="1"/>
    <n v="90"/>
    <n v="125"/>
    <n v="2016"/>
    <s v="October"/>
    <x v="2"/>
    <x v="2"/>
    <n v="525"/>
  </r>
  <r>
    <s v="ID00513"/>
    <s v="Brand Manager (Band VIIA)"/>
    <x v="0"/>
    <x v="1"/>
    <x v="1"/>
    <s v="Other"/>
    <x v="0"/>
    <d v="2016-06-21T00:00:00"/>
    <s v=""/>
    <x v="0"/>
    <n v="1838"/>
    <n v="2571"/>
    <s v=""/>
    <s v=""/>
    <x v="0"/>
    <x v="0"/>
    <n v="280"/>
  </r>
  <r>
    <s v="ID00226"/>
    <s v="BBP Consolidation Specialist BNFL (Band VIIIA)"/>
    <x v="1"/>
    <x v="2"/>
    <x v="1"/>
    <s v="Clements, Michael"/>
    <x v="0"/>
    <d v="2016-06-22T00:00:00"/>
    <d v="2016-07-01T00:00:00"/>
    <x v="1"/>
    <n v="8"/>
    <n v="9"/>
    <n v="2016"/>
    <s v="July"/>
    <x v="3"/>
    <x v="1"/>
    <n v="525"/>
  </r>
  <r>
    <s v="ID00232"/>
    <s v="Tax Specialist (m/w)"/>
    <x v="1"/>
    <x v="3"/>
    <x v="1"/>
    <s v="Bonnett, Sarah"/>
    <x v="0"/>
    <d v="2016-07-04T00:00:00"/>
    <d v="2016-07-26T00:00:00"/>
    <x v="1"/>
    <n v="17"/>
    <n v="22"/>
    <n v="2016"/>
    <s v="July"/>
    <x v="3"/>
    <x v="1"/>
    <n v="525"/>
  </r>
  <r>
    <s v="ID00521"/>
    <s v="Category Insights Manager"/>
    <x v="0"/>
    <x v="3"/>
    <x v="1"/>
    <s v="Other"/>
    <x v="0"/>
    <d v="2016-07-04T00:00:00"/>
    <d v="2016-12-01T00:00:00"/>
    <x v="1"/>
    <n v="109"/>
    <n v="150"/>
    <n v="2016"/>
    <s v="December"/>
    <x v="2"/>
    <x v="2"/>
    <n v="525"/>
  </r>
  <r>
    <s v="ID00522"/>
    <s v="Activation Manager (m/w)"/>
    <x v="0"/>
    <x v="3"/>
    <x v="1"/>
    <s v="Vanessa Gramlow"/>
    <x v="0"/>
    <d v="2016-07-04T00:00:00"/>
    <d v="2016-10-22T00:00:00"/>
    <x v="1"/>
    <n v="80"/>
    <n v="110"/>
    <n v="2016"/>
    <s v="October"/>
    <x v="2"/>
    <x v="2"/>
    <n v="525"/>
  </r>
  <r>
    <s v="ID00228"/>
    <s v="CSC Commercial Reporting Senior Team Member (Band VIIIB) - Dutch speaking."/>
    <x v="1"/>
    <x v="2"/>
    <x v="1"/>
    <s v="Chandar, Neil"/>
    <x v="0"/>
    <d v="2016-07-06T00:00:00"/>
    <d v="2016-09-24T00:00:00"/>
    <x v="1"/>
    <n v="58"/>
    <n v="80"/>
    <n v="2016"/>
    <s v="September"/>
    <x v="3"/>
    <x v="1"/>
    <n v="525"/>
  </r>
  <r>
    <s v="ID00571"/>
    <s v="Head of WCCP - Category 7 (WEZ) - (Band VA)"/>
    <x v="0"/>
    <x v="0"/>
    <x v="0"/>
    <s v="Other"/>
    <x v="1"/>
    <d v="2016-07-15T00:00:00"/>
    <d v="2016-11-18T00:00:00"/>
    <x v="1"/>
    <n v="91"/>
    <n v="126"/>
    <n v="2016"/>
    <s v="November"/>
    <x v="2"/>
    <x v="2"/>
    <n v="300"/>
  </r>
  <r>
    <s v="ID00549"/>
    <s v="Head of POCM WE (Band VIA) - Zone role"/>
    <x v="0"/>
    <x v="0"/>
    <x v="0"/>
    <s v="Other"/>
    <x v="0"/>
    <d v="2016-07-27T00:00:00"/>
    <s v=""/>
    <x v="0"/>
    <n v="1812"/>
    <n v="2535"/>
    <s v=""/>
    <s v=""/>
    <x v="0"/>
    <x v="0"/>
    <n v="160"/>
  </r>
  <r>
    <s v="ID00229"/>
    <s v="Financial Accounting Specialist (Band VIIIA)"/>
    <x v="1"/>
    <x v="2"/>
    <x v="1"/>
    <s v="Bonnett, Sarah"/>
    <x v="0"/>
    <d v="2016-08-15T00:00:00"/>
    <d v="2016-10-15T00:00:00"/>
    <x v="1"/>
    <n v="45"/>
    <n v="61"/>
    <n v="2016"/>
    <s v="October"/>
    <x v="2"/>
    <x v="2"/>
    <n v="525"/>
  </r>
  <r>
    <s v="ID00525"/>
    <s v="Category Manger (Band VIB)"/>
    <x v="0"/>
    <x v="1"/>
    <x v="1"/>
    <s v="Other"/>
    <x v="0"/>
    <d v="2016-08-25T00:00:00"/>
    <d v="2016-12-10T00:00:00"/>
    <x v="1"/>
    <n v="77"/>
    <n v="107"/>
    <n v="2016"/>
    <s v="December"/>
    <x v="2"/>
    <x v="2"/>
    <n v="525"/>
  </r>
  <r>
    <s v="ID00235"/>
    <s v="Financial Accounting Expert (Band VIIB)"/>
    <x v="1"/>
    <x v="2"/>
    <x v="1"/>
    <s v="Bogaert, Dianna"/>
    <x v="0"/>
    <d v="2016-09-13T00:00:00"/>
    <d v="2016-11-24T00:00:00"/>
    <x v="1"/>
    <n v="53"/>
    <n v="72"/>
    <n v="2016"/>
    <s v="November"/>
    <x v="2"/>
    <x v="2"/>
    <n v="525"/>
  </r>
  <r>
    <s v="ID00535"/>
    <s v="Tech Sales Manager (Band VIB)"/>
    <x v="0"/>
    <x v="1"/>
    <x v="1"/>
    <s v="Other"/>
    <x v="0"/>
    <d v="2016-09-20T00:00:00"/>
    <d v="2016-12-28T00:00:00"/>
    <x v="1"/>
    <n v="72"/>
    <n v="99"/>
    <n v="2016"/>
    <s v="December"/>
    <x v="2"/>
    <x v="2"/>
    <n v="525"/>
  </r>
  <r>
    <s v="ID00242"/>
    <s v="IM Swat Team Member (Band IXA)"/>
    <x v="1"/>
    <x v="2"/>
    <x v="1"/>
    <s v="Bonnett, Sarah"/>
    <x v="0"/>
    <d v="2016-09-21T00:00:00"/>
    <d v="2016-10-27T00:00:00"/>
    <x v="1"/>
    <n v="27"/>
    <n v="36"/>
    <n v="2016"/>
    <s v="October"/>
    <x v="2"/>
    <x v="2"/>
    <n v="525"/>
  </r>
  <r>
    <s v="ID00506"/>
    <s v="I-Sell Lead Western Europe (Band VB)"/>
    <x v="0"/>
    <x v="0"/>
    <x v="0"/>
    <s v="Vanessa Gramlow"/>
    <x v="0"/>
    <d v="2016-09-30T00:00:00"/>
    <d v="2016-11-16T00:00:00"/>
    <x v="1"/>
    <n v="34"/>
    <n v="47"/>
    <n v="2016"/>
    <s v="November"/>
    <x v="2"/>
    <x v="2"/>
    <n v="300"/>
  </r>
  <r>
    <s v="ID00542"/>
    <s v="Consumer Activation Manager Western Europe (Band VIB)"/>
    <x v="0"/>
    <x v="0"/>
    <x v="0"/>
    <s v="Other"/>
    <x v="0"/>
    <d v="2016-09-30T00:00:00"/>
    <d v="2016-10-07T00:00:00"/>
    <x v="1"/>
    <n v="6"/>
    <n v="7"/>
    <n v="2016"/>
    <s v="October"/>
    <x v="2"/>
    <x v="2"/>
    <n v="300"/>
  </r>
  <r>
    <s v="ID00227"/>
    <s v="Corporate Audit Manager (Band VA)"/>
    <x v="1"/>
    <x v="0"/>
    <x v="0"/>
    <s v="Bonnett, Sarah"/>
    <x v="0"/>
    <d v="2016-10-20T00:00:00"/>
    <d v="2016-10-24T00:00:00"/>
    <x v="1"/>
    <n v="3"/>
    <n v="4"/>
    <n v="2016"/>
    <s v="October"/>
    <x v="2"/>
    <x v="2"/>
    <n v="300"/>
  </r>
  <r>
    <s v="ID00238"/>
    <s v="BSC Finance Manager Czech Republic and Hungary (Band VB) – Temporary position"/>
    <x v="1"/>
    <x v="2"/>
    <x v="1"/>
    <s v="Bogaert, Dianna"/>
    <x v="0"/>
    <d v="2016-10-20T00:00:00"/>
    <s v=""/>
    <x v="0"/>
    <n v="1751"/>
    <n v="2450"/>
    <s v=""/>
    <s v=""/>
    <x v="0"/>
    <x v="0"/>
    <n v="280"/>
  </r>
  <r>
    <s v="ID00510"/>
    <s v="Sponsoring Manager Deutschland (m/w)"/>
    <x v="0"/>
    <x v="3"/>
    <x v="1"/>
    <s v="Vanessa Gramlow"/>
    <x v="0"/>
    <d v="2016-11-14T00:00:00"/>
    <d v="2016-11-23T00:00:00"/>
    <x v="1"/>
    <n v="8"/>
    <n v="9"/>
    <n v="2016"/>
    <s v="November"/>
    <x v="2"/>
    <x v="2"/>
    <n v="525"/>
  </r>
  <r>
    <s v="ID00476"/>
    <s v="Consumer Activation Executive Western Europe (Band VIIB)"/>
    <x v="0"/>
    <x v="0"/>
    <x v="0"/>
    <s v="Other"/>
    <x v="0"/>
    <d v="2016-12-09T00:00:00"/>
    <d v="2016-12-24T00:00:00"/>
    <x v="1"/>
    <n v="11"/>
    <n v="15"/>
    <n v="2016"/>
    <s v="December"/>
    <x v="2"/>
    <x v="2"/>
    <n v="300"/>
  </r>
  <r>
    <s v="ID00523"/>
    <s v="Activation Manager (Band VIA)"/>
    <x v="0"/>
    <x v="1"/>
    <x v="1"/>
    <s v="Vanessa Gramlow"/>
    <x v="0"/>
    <d v="2016-12-14T00:00:00"/>
    <d v="2016-12-16T00:00:00"/>
    <x v="1"/>
    <n v="3"/>
    <n v="2"/>
    <n v="2016"/>
    <s v="December"/>
    <x v="2"/>
    <x v="2"/>
    <n v="525"/>
  </r>
  <r>
    <s v="ID00562"/>
    <s v="Senior Innovation Manager (Band VB)"/>
    <x v="0"/>
    <x v="1"/>
    <x v="1"/>
    <s v="Other"/>
    <x v="0"/>
    <d v="2016-12-19T00:00:00"/>
    <d v="2016-12-20T00:00:00"/>
    <x v="1"/>
    <n v="2"/>
    <n v="1"/>
    <n v="2016"/>
    <s v="December"/>
    <x v="2"/>
    <x v="2"/>
    <n v="525"/>
  </r>
  <r>
    <s v="ID00519"/>
    <s v="POCM Executive UKI (Band VIIA)"/>
    <x v="0"/>
    <x v="1"/>
    <x v="1"/>
    <s v="Other"/>
    <x v="0"/>
    <d v="2016-12-30T00:00:00"/>
    <d v="2016-12-30T00:00:00"/>
    <x v="1"/>
    <n v="1"/>
    <n v="0"/>
    <n v="2016"/>
    <s v="December"/>
    <x v="2"/>
    <x v="2"/>
    <n v="525"/>
  </r>
  <r>
    <s v="ID00524"/>
    <s v="Insight Analyst (Band VIIB)"/>
    <x v="0"/>
    <x v="1"/>
    <x v="1"/>
    <s v="Other"/>
    <x v="0"/>
    <d v="2017-02-21T00:00:00"/>
    <d v="2017-06-17T00:00:00"/>
    <x v="1"/>
    <n v="84"/>
    <n v="116"/>
    <n v="2017"/>
    <s v="June"/>
    <x v="1"/>
    <x v="2"/>
    <n v="525"/>
  </r>
  <r>
    <s v="ID00503"/>
    <s v="Stella Artois Brand Manager (Band VIIA)"/>
    <x v="0"/>
    <x v="1"/>
    <x v="1"/>
    <s v="Other"/>
    <x v="0"/>
    <d v="2016-02-29T00:00:00"/>
    <d v="2021-07-20T00:00:00"/>
    <x v="1"/>
    <n v="1407"/>
    <n v="1968"/>
    <n v="2021"/>
    <s v="July"/>
    <x v="3"/>
    <x v="3"/>
    <n v="525"/>
  </r>
  <r>
    <s v="ID00469"/>
    <s v="Senior Brand Manager (Band VIB)"/>
    <x v="0"/>
    <x v="1"/>
    <x v="1"/>
    <s v="Other"/>
    <x v="2"/>
    <d v="2017-03-02T00:00:00"/>
    <d v="2017-12-04T00:00:00"/>
    <x v="1"/>
    <n v="198"/>
    <n v="277"/>
    <n v="2017"/>
    <s v="December"/>
    <x v="2"/>
    <x v="4"/>
    <n v="525"/>
  </r>
  <r>
    <s v="ID00528"/>
    <s v="Category Management Executive (m/w)"/>
    <x v="0"/>
    <x v="3"/>
    <x v="1"/>
    <s v="Other"/>
    <x v="0"/>
    <d v="2017-03-13T00:00:00"/>
    <d v="2017-10-30T00:00:00"/>
    <x v="1"/>
    <n v="166"/>
    <n v="231"/>
    <n v="2017"/>
    <s v="October"/>
    <x v="2"/>
    <x v="4"/>
    <n v="525"/>
  </r>
  <r>
    <s v="ID00511"/>
    <s v="Consumer Activation Executive Off Trade Belgium (Band VIIB)"/>
    <x v="0"/>
    <x v="0"/>
    <x v="0"/>
    <s v="Other"/>
    <x v="0"/>
    <d v="2017-03-16T00:00:00"/>
    <d v="2017-03-24T00:00:00"/>
    <x v="1"/>
    <n v="7"/>
    <n v="8"/>
    <n v="2017"/>
    <s v="March"/>
    <x v="4"/>
    <x v="2"/>
    <n v="300"/>
  </r>
  <r>
    <s v="ID00501"/>
    <s v="Brand Manager Jupiler (Band VIIA)"/>
    <x v="0"/>
    <x v="0"/>
    <x v="0"/>
    <s v="Other"/>
    <x v="0"/>
    <d v="2017-03-29T00:00:00"/>
    <s v=""/>
    <x v="0"/>
    <n v="1637"/>
    <n v="2290"/>
    <s v=""/>
    <s v=""/>
    <x v="0"/>
    <x v="0"/>
    <n v="160"/>
  </r>
  <r>
    <s v="ID00240"/>
    <s v="BBP and Revenue Management Analyst Sales NL (Band VIIB)"/>
    <x v="1"/>
    <x v="4"/>
    <x v="0"/>
    <s v="Bogaert, Dianna"/>
    <x v="0"/>
    <d v="2017-04-05T00:00:00"/>
    <d v="2017-09-20T00:00:00"/>
    <x v="1"/>
    <n v="121"/>
    <n v="168"/>
    <n v="2017"/>
    <s v="September"/>
    <x v="3"/>
    <x v="2"/>
    <n v="300"/>
  </r>
  <r>
    <s v="ID00484"/>
    <s v="Head of Consumer Activation NL (Band VIB)"/>
    <x v="0"/>
    <x v="4"/>
    <x v="0"/>
    <s v="Other"/>
    <x v="0"/>
    <d v="2017-04-13T00:00:00"/>
    <d v="2017-09-22T00:00:00"/>
    <x v="1"/>
    <n v="117"/>
    <n v="162"/>
    <n v="2017"/>
    <s v="September"/>
    <x v="3"/>
    <x v="2"/>
    <n v="300"/>
  </r>
  <r>
    <s v="ID00244"/>
    <s v="Cash-Flow and Core Working Capital Manager (Band VIIA)"/>
    <x v="1"/>
    <x v="2"/>
    <x v="1"/>
    <s v="Bogaert, Dianna"/>
    <x v="0"/>
    <d v="2017-04-18T00:00:00"/>
    <s v=""/>
    <x v="0"/>
    <n v="1623"/>
    <n v="2270"/>
    <s v=""/>
    <s v=""/>
    <x v="0"/>
    <x v="0"/>
    <n v="280"/>
  </r>
  <r>
    <s v="ID00570"/>
    <s v="POCM Executive BENL (Band VIIA)"/>
    <x v="0"/>
    <x v="0"/>
    <x v="0"/>
    <s v="Other"/>
    <x v="0"/>
    <d v="2017-04-25T00:00:00"/>
    <d v="2017-07-14T00:00:00"/>
    <x v="1"/>
    <n v="59"/>
    <n v="80"/>
    <n v="2017"/>
    <s v="July"/>
    <x v="3"/>
    <x v="2"/>
    <n v="300"/>
  </r>
  <r>
    <s v="ID00611"/>
    <s v="OTC Project Manager (Band VIB)"/>
    <x v="2"/>
    <x v="5"/>
    <x v="2"/>
    <s v="Other"/>
    <x v="0"/>
    <d v="2017-05-17T00:00:00"/>
    <d v="2017-10-20T00:00:00"/>
    <x v="1"/>
    <n v="113"/>
    <n v="156"/>
    <n v="2017"/>
    <s v="October"/>
    <x v="2"/>
    <x v="4"/>
    <n v="525"/>
  </r>
  <r>
    <s v="ID00478"/>
    <s v="Budweiser Marketing Manager"/>
    <x v="0"/>
    <x v="1"/>
    <x v="1"/>
    <s v="Other"/>
    <x v="2"/>
    <d v="2017-05-24T00:00:00"/>
    <d v="2017-10-27T00:00:00"/>
    <x v="1"/>
    <n v="113"/>
    <n v="156"/>
    <n v="2017"/>
    <s v="October"/>
    <x v="2"/>
    <x v="4"/>
    <n v="525"/>
  </r>
  <r>
    <s v="ID00243"/>
    <s v="Statutory Accounting Controller "/>
    <x v="1"/>
    <x v="2"/>
    <x v="1"/>
    <s v="Bonnett, Sarah"/>
    <x v="0"/>
    <d v="2017-05-25T00:00:00"/>
    <d v="2017-09-09T00:00:00"/>
    <x v="1"/>
    <n v="77"/>
    <n v="107"/>
    <n v="2017"/>
    <s v="September"/>
    <x v="3"/>
    <x v="2"/>
    <n v="525"/>
  </r>
  <r>
    <s v="ID00575"/>
    <s v="Category Manager Proximity &amp; Convenience"/>
    <x v="0"/>
    <x v="0"/>
    <x v="0"/>
    <s v="Vanessa Gramlow"/>
    <x v="0"/>
    <d v="2017-06-14T00:00:00"/>
    <d v="2017-06-24T00:00:00"/>
    <x v="1"/>
    <n v="8"/>
    <n v="10"/>
    <n v="2017"/>
    <s v="June"/>
    <x v="1"/>
    <x v="2"/>
    <n v="300"/>
  </r>
  <r>
    <s v="ID00509"/>
    <s v="Snr Brand Manager (Band VIB)"/>
    <x v="0"/>
    <x v="1"/>
    <x v="1"/>
    <s v="Other"/>
    <x v="2"/>
    <d v="2017-06-18T00:00:00"/>
    <d v="2017-08-27T00:00:00"/>
    <x v="1"/>
    <n v="50"/>
    <n v="70"/>
    <n v="2017"/>
    <s v="August"/>
    <x v="3"/>
    <x v="2"/>
    <n v="525"/>
  </r>
  <r>
    <s v="ID00473"/>
    <s v="Brand Manager Hertog Jan &amp; Dommelsch (Band VIIA)"/>
    <x v="0"/>
    <x v="4"/>
    <x v="0"/>
    <s v="Other"/>
    <x v="0"/>
    <d v="2017-06-20T00:00:00"/>
    <d v="2017-10-04T00:00:00"/>
    <x v="1"/>
    <n v="77"/>
    <n v="106"/>
    <n v="2017"/>
    <s v="October"/>
    <x v="2"/>
    <x v="4"/>
    <n v="300"/>
  </r>
  <r>
    <s v="ID00237"/>
    <s v="Tax Specialist NL (Band VIB)"/>
    <x v="1"/>
    <x v="4"/>
    <x v="0"/>
    <s v="Bogaert, Dianna"/>
    <x v="0"/>
    <d v="2017-07-03T00:00:00"/>
    <d v="2017-07-19T00:00:00"/>
    <x v="1"/>
    <n v="13"/>
    <n v="16"/>
    <n v="2017"/>
    <s v="July"/>
    <x v="3"/>
    <x v="2"/>
    <n v="300"/>
  </r>
  <r>
    <s v="ID00616"/>
    <s v="M1 Off trade (Band VIIIA)"/>
    <x v="2"/>
    <x v="6"/>
    <x v="2"/>
    <s v="Other"/>
    <x v="0"/>
    <d v="2017-08-02T00:00:00"/>
    <d v="2017-09-24T00:00:00"/>
    <x v="1"/>
    <n v="38"/>
    <n v="53"/>
    <n v="2017"/>
    <s v="September"/>
    <x v="3"/>
    <x v="2"/>
    <n v="525"/>
  </r>
  <r>
    <s v="ID00608"/>
    <s v="Sales Executive"/>
    <x v="2"/>
    <x v="7"/>
    <x v="0"/>
    <s v="Other"/>
    <x v="2"/>
    <d v="2017-09-05T00:00:00"/>
    <d v="2017-12-09T00:00:00"/>
    <x v="1"/>
    <n v="69"/>
    <n v="95"/>
    <n v="2017"/>
    <s v="December"/>
    <x v="2"/>
    <x v="4"/>
    <n v="300"/>
  </r>
  <r>
    <s v="ID00599"/>
    <s v="Multi-Channel Analytics Solutions Sales Manager"/>
    <x v="2"/>
    <x v="1"/>
    <x v="1"/>
    <s v="Other"/>
    <x v="3"/>
    <d v="2017-10-03T00:00:00"/>
    <d v="2017-11-02T00:00:00"/>
    <x v="1"/>
    <n v="23"/>
    <n v="30"/>
    <n v="2017"/>
    <s v="November"/>
    <x v="2"/>
    <x v="4"/>
    <n v="525"/>
  </r>
  <r>
    <s v="ID00597"/>
    <s v="Financial Trading Floor Sales Manager"/>
    <x v="2"/>
    <x v="1"/>
    <x v="1"/>
    <s v="Other"/>
    <x v="3"/>
    <d v="2017-10-11T00:00:00"/>
    <d v="2017-10-12T00:00:00"/>
    <x v="1"/>
    <n v="2"/>
    <n v="1"/>
    <n v="2017"/>
    <s v="October"/>
    <x v="2"/>
    <x v="4"/>
    <n v="525"/>
  </r>
  <r>
    <s v="ID00151"/>
    <s v="Implementation Consultant"/>
    <x v="3"/>
    <x v="7"/>
    <x v="0"/>
    <s v="Robson"/>
    <x v="3"/>
    <d v="2017-10-12T00:00:00"/>
    <s v=""/>
    <x v="0"/>
    <n v="1496"/>
    <n v="2093"/>
    <s v=""/>
    <s v=""/>
    <x v="0"/>
    <x v="0"/>
    <n v="160"/>
  </r>
  <r>
    <s v="ID00155"/>
    <s v="PPC Manager"/>
    <x v="4"/>
    <x v="1"/>
    <x v="1"/>
    <s v="Robson"/>
    <x v="0"/>
    <d v="2017-10-12T00:00:00"/>
    <d v="2017-11-17T00:00:00"/>
    <x v="1"/>
    <n v="27"/>
    <n v="36"/>
    <n v="2017"/>
    <s v="November"/>
    <x v="2"/>
    <x v="4"/>
    <n v="525"/>
  </r>
  <r>
    <s v="ID00609"/>
    <s v="CSC Front Office Agent On Trade"/>
    <x v="2"/>
    <x v="0"/>
    <x v="0"/>
    <s v="Other"/>
    <x v="0"/>
    <d v="2017-10-26T00:00:00"/>
    <d v="2017-12-05T00:00:00"/>
    <x v="1"/>
    <n v="29"/>
    <n v="40"/>
    <n v="2017"/>
    <s v="December"/>
    <x v="2"/>
    <x v="4"/>
    <n v="300"/>
  </r>
  <r>
    <s v="ID00477"/>
    <s v="Jupiler Marketing Manager"/>
    <x v="0"/>
    <x v="4"/>
    <x v="0"/>
    <s v="Other"/>
    <x v="0"/>
    <d v="2017-11-09T00:00:00"/>
    <d v="2017-12-09T00:00:00"/>
    <x v="1"/>
    <n v="22"/>
    <n v="30"/>
    <n v="2017"/>
    <s v="December"/>
    <x v="2"/>
    <x v="4"/>
    <n v="300"/>
  </r>
  <r>
    <s v="ID00230"/>
    <s v="Senior Internal IT Auditor"/>
    <x v="1"/>
    <x v="0"/>
    <x v="0"/>
    <s v="Bonnett, Sarah"/>
    <x v="0"/>
    <d v="2017-11-15T00:00:00"/>
    <d v="2017-11-27T00:00:00"/>
    <x v="1"/>
    <n v="9"/>
    <n v="12"/>
    <n v="2017"/>
    <s v="November"/>
    <x v="2"/>
    <x v="4"/>
    <n v="300"/>
  </r>
  <r>
    <s v="ID00619"/>
    <s v="KAM GK &amp; Belhaven"/>
    <x v="2"/>
    <x v="1"/>
    <x v="1"/>
    <s v="Other"/>
    <x v="0"/>
    <d v="2017-11-22T00:00:00"/>
    <d v="2017-12-10T00:00:00"/>
    <x v="1"/>
    <n v="13"/>
    <n v="18"/>
    <n v="2017"/>
    <s v="December"/>
    <x v="2"/>
    <x v="4"/>
    <n v="525"/>
  </r>
  <r>
    <s v="ID00152"/>
    <s v="Implementation Engineer South Africa"/>
    <x v="3"/>
    <x v="7"/>
    <x v="0"/>
    <s v="Robson"/>
    <x v="3"/>
    <d v="2017-11-29T00:00:00"/>
    <d v="2017-12-03T00:00:00"/>
    <x v="1"/>
    <n v="3"/>
    <n v="4"/>
    <n v="2017"/>
    <s v="December"/>
    <x v="2"/>
    <x v="4"/>
    <n v="300"/>
  </r>
  <r>
    <s v="ID00142"/>
    <s v="Customer Care representative"/>
    <x v="5"/>
    <x v="1"/>
    <x v="1"/>
    <s v="Robson"/>
    <x v="0"/>
    <d v="2017-12-03T00:00:00"/>
    <d v="2017-12-12T00:00:00"/>
    <x v="1"/>
    <n v="7"/>
    <n v="9"/>
    <n v="2017"/>
    <s v="December"/>
    <x v="2"/>
    <x v="4"/>
    <n v="525"/>
  </r>
  <r>
    <s v="ID00156"/>
    <s v="UCP Sr Technical Manager"/>
    <x v="6"/>
    <x v="1"/>
    <x v="1"/>
    <s v="Robson"/>
    <x v="1"/>
    <d v="2017-12-20T00:00:00"/>
    <d v="2017-12-20T00:00:00"/>
    <x v="1"/>
    <n v="1"/>
    <n v="0"/>
    <n v="2017"/>
    <s v="December"/>
    <x v="2"/>
    <x v="4"/>
    <n v="525"/>
  </r>
  <r>
    <s v="ID00520"/>
    <s v="Brand Manager (m/w)"/>
    <x v="0"/>
    <x v="3"/>
    <x v="1"/>
    <s v="Annelies Verbruggen"/>
    <x v="1"/>
    <d v="2018-01-11T00:00:00"/>
    <d v="2018-07-17T00:00:00"/>
    <x v="1"/>
    <n v="134"/>
    <n v="187"/>
    <n v="2018"/>
    <s v="July"/>
    <x v="3"/>
    <x v="4"/>
    <n v="525"/>
  </r>
  <r>
    <s v="ID00129"/>
    <s v="Pricing Analyst (BU UKI) (Band VIB)"/>
    <x v="7"/>
    <x v="1"/>
    <x v="1"/>
    <s v="Keane"/>
    <x v="1"/>
    <d v="2018-01-21T00:00:00"/>
    <d v="2018-07-04T00:00:00"/>
    <x v="1"/>
    <n v="118"/>
    <n v="164"/>
    <n v="2018"/>
    <s v="July"/>
    <x v="3"/>
    <x v="4"/>
    <n v="525"/>
  </r>
  <r>
    <s v="ID00610"/>
    <s v="Sales Consultant National Accounts"/>
    <x v="2"/>
    <x v="0"/>
    <x v="0"/>
    <s v="Other"/>
    <x v="2"/>
    <d v="2018-01-25T00:00:00"/>
    <d v="2018-08-19T00:00:00"/>
    <x v="1"/>
    <n v="147"/>
    <n v="206"/>
    <n v="2018"/>
    <s v="August"/>
    <x v="3"/>
    <x v="4"/>
    <n v="300"/>
  </r>
  <r>
    <s v="ID00512"/>
    <s v="Consumer Connections Manager (m/w)"/>
    <x v="0"/>
    <x v="3"/>
    <x v="1"/>
    <s v="Other"/>
    <x v="0"/>
    <d v="2018-01-28T00:00:00"/>
    <d v="2018-07-02T00:00:00"/>
    <x v="1"/>
    <n v="111"/>
    <n v="155"/>
    <n v="2018"/>
    <s v="July"/>
    <x v="3"/>
    <x v="4"/>
    <n v="525"/>
  </r>
  <r>
    <s v="ID00479"/>
    <s v="Activation Executive WEZ on trade"/>
    <x v="0"/>
    <x v="0"/>
    <x v="0"/>
    <s v="Other"/>
    <x v="1"/>
    <d v="2018-02-01T00:00:00"/>
    <d v="2018-09-24T00:00:00"/>
    <x v="1"/>
    <n v="168"/>
    <n v="235"/>
    <n v="2018"/>
    <s v="September"/>
    <x v="3"/>
    <x v="4"/>
    <n v="300"/>
  </r>
  <r>
    <s v="ID00472"/>
    <s v="Innovation Manager (m/w)"/>
    <x v="0"/>
    <x v="3"/>
    <x v="1"/>
    <s v="Vanessa Gramlow"/>
    <x v="0"/>
    <d v="2018-02-12T00:00:00"/>
    <d v="2018-10-16T00:00:00"/>
    <x v="1"/>
    <n v="177"/>
    <n v="246"/>
    <n v="2018"/>
    <s v="October"/>
    <x v="2"/>
    <x v="5"/>
    <n v="525"/>
  </r>
  <r>
    <s v="ID00620"/>
    <s v="M1 On trade Orléans"/>
    <x v="2"/>
    <x v="6"/>
    <x v="2"/>
    <s v="Other"/>
    <x v="0"/>
    <d v="2018-02-15T00:00:00"/>
    <d v="2018-11-16T00:00:00"/>
    <x v="1"/>
    <n v="197"/>
    <n v="274"/>
    <n v="2018"/>
    <s v="November"/>
    <x v="2"/>
    <x v="5"/>
    <n v="525"/>
  </r>
  <r>
    <s v="ID00613"/>
    <s v="Horeca Account Manager Hoogeveen Apeldoorn"/>
    <x v="2"/>
    <x v="4"/>
    <x v="0"/>
    <s v="Other"/>
    <x v="0"/>
    <d v="2018-03-06T00:00:00"/>
    <d v="2018-08-08T00:00:00"/>
    <x v="1"/>
    <n v="112"/>
    <n v="155"/>
    <n v="2018"/>
    <s v="August"/>
    <x v="3"/>
    <x v="4"/>
    <n v="300"/>
  </r>
  <r>
    <s v="ID00143"/>
    <s v="Order Entry Agent with English and another European language (Filled)"/>
    <x v="5"/>
    <x v="8"/>
    <x v="0"/>
    <s v="Robson"/>
    <x v="0"/>
    <d v="2018-03-14T00:00:00"/>
    <d v="2018-08-26T00:00:00"/>
    <x v="1"/>
    <n v="118"/>
    <n v="165"/>
    <n v="2018"/>
    <s v="August"/>
    <x v="3"/>
    <x v="4"/>
    <n v="300"/>
  </r>
  <r>
    <s v="ID00606"/>
    <s v="Sales Director South Africa"/>
    <x v="2"/>
    <x v="7"/>
    <x v="0"/>
    <s v="Other"/>
    <x v="3"/>
    <d v="2018-03-21T00:00:00"/>
    <d v="2018-03-28T00:00:00"/>
    <x v="1"/>
    <n v="6"/>
    <n v="7"/>
    <n v="2018"/>
    <s v="March"/>
    <x v="4"/>
    <x v="4"/>
    <n v="300"/>
  </r>
  <r>
    <s v="ID00596"/>
    <s v="Financial Trading Floor Sales Executive"/>
    <x v="2"/>
    <x v="1"/>
    <x v="1"/>
    <s v="Other"/>
    <x v="0"/>
    <d v="2018-04-02T00:00:00"/>
    <d v="2018-04-26T00:00:00"/>
    <x v="1"/>
    <n v="19"/>
    <n v="24"/>
    <n v="2018"/>
    <s v="April"/>
    <x v="1"/>
    <x v="4"/>
    <n v="525"/>
  </r>
  <r>
    <s v="ID00603"/>
    <s v="Sales Development Manager - Fraud &amp; Cybercrime Solutions"/>
    <x v="2"/>
    <x v="1"/>
    <x v="1"/>
    <s v="Other"/>
    <x v="3"/>
    <d v="2018-05-14T00:00:00"/>
    <d v="2018-05-16T00:00:00"/>
    <x v="1"/>
    <n v="3"/>
    <n v="2"/>
    <n v="2018"/>
    <s v="May"/>
    <x v="1"/>
    <x v="4"/>
    <n v="525"/>
  </r>
  <r>
    <s v="ID00233"/>
    <s v="Finance Control Manager"/>
    <x v="1"/>
    <x v="1"/>
    <x v="1"/>
    <s v="Chandar, Neil"/>
    <x v="1"/>
    <d v="2018-06-03T00:00:00"/>
    <d v="2018-07-30T00:00:00"/>
    <x v="1"/>
    <n v="41"/>
    <n v="57"/>
    <n v="2018"/>
    <s v="July"/>
    <x v="3"/>
    <x v="4"/>
    <n v="525"/>
  </r>
  <r>
    <s v="ID00144"/>
    <s v="Master Data Specialist (Filled)"/>
    <x v="5"/>
    <x v="8"/>
    <x v="0"/>
    <s v="Keane"/>
    <x v="0"/>
    <d v="2018-07-30T00:00:00"/>
    <s v=""/>
    <x v="0"/>
    <n v="1289"/>
    <n v="1802"/>
    <s v=""/>
    <s v=""/>
    <x v="0"/>
    <x v="0"/>
    <n v="160"/>
  </r>
  <r>
    <s v="ID00234"/>
    <s v="Manager Treasury Operations"/>
    <x v="1"/>
    <x v="8"/>
    <x v="0"/>
    <s v="Bonnett, Sarah"/>
    <x v="0"/>
    <d v="2018-09-02T00:00:00"/>
    <d v="2018-10-05T00:00:00"/>
    <x v="1"/>
    <n v="25"/>
    <n v="33"/>
    <n v="2018"/>
    <s v="October"/>
    <x v="2"/>
    <x v="5"/>
    <n v="300"/>
  </r>
  <r>
    <s v="ID00175"/>
    <s v="Princ Technical Sales Engineer"/>
    <x v="6"/>
    <x v="1"/>
    <x v="1"/>
    <s v="Nae"/>
    <x v="2"/>
    <d v="2018-09-10T08:17:21"/>
    <d v="2018-11-03T00:00:00"/>
    <x v="1"/>
    <n v="40"/>
    <n v="54"/>
    <n v="2018"/>
    <s v="November"/>
    <x v="2"/>
    <x v="5"/>
    <n v="525"/>
  </r>
  <r>
    <s v="ID00172"/>
    <s v="Project Manager"/>
    <x v="6"/>
    <x v="1"/>
    <x v="1"/>
    <s v="Nae"/>
    <x v="0"/>
    <d v="2018-09-17T09:53:16"/>
    <d v="2018-10-07T00:00:00"/>
    <x v="1"/>
    <n v="15"/>
    <n v="20"/>
    <n v="2018"/>
    <s v="October"/>
    <x v="2"/>
    <x v="5"/>
    <n v="525"/>
  </r>
  <r>
    <s v="ID00181"/>
    <s v="Senior Project Manager (m/f)"/>
    <x v="6"/>
    <x v="9"/>
    <x v="3"/>
    <s v="Nae"/>
    <x v="0"/>
    <d v="2018-09-30T14:09:59"/>
    <d v="2018-10-03T00:00:00"/>
    <x v="1"/>
    <n v="3"/>
    <n v="3"/>
    <n v="2018"/>
    <s v="October"/>
    <x v="2"/>
    <x v="5"/>
    <n v="550"/>
  </r>
  <r>
    <s v="ID00496"/>
    <s v="Consumer Insights Executive BNFL"/>
    <x v="0"/>
    <x v="0"/>
    <x v="0"/>
    <s v="Laurene Delelis"/>
    <x v="3"/>
    <d v="2018-10-11T00:00:00"/>
    <d v="2018-11-02T00:00:00"/>
    <x v="1"/>
    <n v="17"/>
    <n v="22"/>
    <n v="2018"/>
    <s v="November"/>
    <x v="2"/>
    <x v="5"/>
    <n v="300"/>
  </r>
  <r>
    <s v="ID00545"/>
    <s v="Trade Marketing - Marques Tendances"/>
    <x v="0"/>
    <x v="0"/>
    <x v="0"/>
    <s v="Vanessa Gramlow"/>
    <x v="0"/>
    <d v="2018-10-11T00:00:00"/>
    <d v="2018-10-23T00:00:00"/>
    <x v="1"/>
    <n v="9"/>
    <n v="12"/>
    <n v="2018"/>
    <s v="October"/>
    <x v="2"/>
    <x v="5"/>
    <n v="300"/>
  </r>
  <r>
    <s v="ID00161"/>
    <s v="Engineer Project"/>
    <x v="6"/>
    <x v="9"/>
    <x v="3"/>
    <s v="Tom Moore"/>
    <x v="0"/>
    <d v="2018-10-18T09:46:39"/>
    <d v="2018-11-15T00:00:00"/>
    <x v="1"/>
    <n v="21"/>
    <n v="28"/>
    <n v="2018"/>
    <s v="November"/>
    <x v="2"/>
    <x v="5"/>
    <n v="550"/>
  </r>
  <r>
    <s v="ID00614"/>
    <s v="Sales Consultant Strategic Accounts"/>
    <x v="2"/>
    <x v="0"/>
    <x v="0"/>
    <s v="Other"/>
    <x v="2"/>
    <d v="2018-10-25T00:00:00"/>
    <d v="2018-11-04T00:00:00"/>
    <x v="1"/>
    <n v="7"/>
    <n v="10"/>
    <n v="2018"/>
    <s v="November"/>
    <x v="2"/>
    <x v="5"/>
    <n v="300"/>
  </r>
  <r>
    <s v="ID00498"/>
    <s v="Head of Consumer Insights (m/w)"/>
    <x v="0"/>
    <x v="0"/>
    <x v="0"/>
    <s v="Vanessa Gramlow"/>
    <x v="0"/>
    <d v="2018-10-29T00:00:00"/>
    <d v="2018-11-07T00:00:00"/>
    <x v="1"/>
    <n v="8"/>
    <n v="9"/>
    <n v="2018"/>
    <s v="November"/>
    <x v="2"/>
    <x v="5"/>
    <n v="300"/>
  </r>
  <r>
    <s v="ID00500"/>
    <s v="Corona Brand Manager ABI International"/>
    <x v="0"/>
    <x v="0"/>
    <x v="0"/>
    <s v="Other"/>
    <x v="1"/>
    <d v="2018-11-22T00:00:00"/>
    <d v="2018-12-11T00:00:00"/>
    <x v="1"/>
    <n v="14"/>
    <n v="19"/>
    <n v="2018"/>
    <s v="December"/>
    <x v="2"/>
    <x v="5"/>
    <n v="300"/>
  </r>
  <r>
    <s v="ID00158"/>
    <s v="ACS - Senior Engineer"/>
    <x v="6"/>
    <x v="9"/>
    <x v="3"/>
    <s v="Nae"/>
    <x v="0"/>
    <d v="2018-11-25T09:11:20"/>
    <d v="2018-12-04T00:00:00"/>
    <x v="1"/>
    <n v="7"/>
    <n v="9"/>
    <n v="2018"/>
    <s v="December"/>
    <x v="2"/>
    <x v="5"/>
    <n v="550"/>
  </r>
  <r>
    <s v="ID00157"/>
    <s v="Chemical Engineer"/>
    <x v="6"/>
    <x v="9"/>
    <x v="3"/>
    <s v="Machado"/>
    <x v="0"/>
    <d v="2018-11-26T00:00:00"/>
    <d v="2018-11-27T00:00:00"/>
    <x v="1"/>
    <n v="2"/>
    <n v="1"/>
    <n v="2018"/>
    <s v="November"/>
    <x v="2"/>
    <x v="5"/>
    <n v="550"/>
  </r>
  <r>
    <s v="ID00576"/>
    <s v="Jr. Brand Manager"/>
    <x v="0"/>
    <x v="0"/>
    <x v="0"/>
    <s v="Vanessa Gramlow"/>
    <x v="1"/>
    <d v="2018-11-29T00:00:00"/>
    <d v="2018-12-11T00:00:00"/>
    <x v="1"/>
    <n v="9"/>
    <n v="12"/>
    <n v="2018"/>
    <s v="December"/>
    <x v="2"/>
    <x v="5"/>
    <n v="300"/>
  </r>
  <r>
    <s v="ID00485"/>
    <s v="Event Manager Beck's (m/w)"/>
    <x v="0"/>
    <x v="0"/>
    <x v="0"/>
    <s v="Vanessa Gramlow"/>
    <x v="0"/>
    <d v="2018-12-04T00:00:00"/>
    <d v="2018-12-07T00:00:00"/>
    <x v="1"/>
    <n v="4"/>
    <n v="3"/>
    <n v="2018"/>
    <s v="December"/>
    <x v="2"/>
    <x v="5"/>
    <n v="300"/>
  </r>
  <r>
    <s v="ID00536"/>
    <s v="Brand Manager Beck's"/>
    <x v="0"/>
    <x v="0"/>
    <x v="0"/>
    <s v="Other"/>
    <x v="0"/>
    <d v="2018-12-04T00:00:00"/>
    <d v="2018-12-08T00:00:00"/>
    <x v="1"/>
    <n v="4"/>
    <n v="4"/>
    <n v="2018"/>
    <s v="December"/>
    <x v="2"/>
    <x v="5"/>
    <n v="300"/>
  </r>
  <r>
    <s v="ID00508"/>
    <s v="Connections (media) Manager BNFL"/>
    <x v="0"/>
    <x v="0"/>
    <x v="0"/>
    <s v="Other"/>
    <x v="0"/>
    <d v="2018-12-06T00:00:00"/>
    <d v="2018-12-07T00:00:00"/>
    <x v="1"/>
    <n v="2"/>
    <n v="1"/>
    <n v="2018"/>
    <s v="December"/>
    <x v="2"/>
    <x v="5"/>
    <n v="300"/>
  </r>
  <r>
    <s v="ID00210"/>
    <s v="Reporting Analyst (GBS)"/>
    <x v="1"/>
    <x v="9"/>
    <x v="3"/>
    <s v="Bonnett, Sarah"/>
    <x v="1"/>
    <d v="2018-12-12T11:32:01"/>
    <d v="2018-12-13T00:00:00"/>
    <x v="1"/>
    <n v="2"/>
    <n v="1"/>
    <n v="2018"/>
    <s v="December"/>
    <x v="2"/>
    <x v="5"/>
    <n v="550"/>
  </r>
  <r>
    <s v="ID00251"/>
    <s v="Customer Service Coordinator (m/w)"/>
    <x v="8"/>
    <x v="3"/>
    <x v="1"/>
    <s v="Bonnett, Sarah"/>
    <x v="3"/>
    <d v="2018-12-13T00:00:00"/>
    <d v="2018-12-13T00:00:00"/>
    <x v="1"/>
    <n v="1"/>
    <n v="0"/>
    <n v="2018"/>
    <s v="December"/>
    <x v="2"/>
    <x v="5"/>
    <n v="525"/>
  </r>
  <r>
    <s v="ID00160"/>
    <s v="Product Engineer III"/>
    <x v="6"/>
    <x v="9"/>
    <x v="3"/>
    <s v="Nae"/>
    <x v="1"/>
    <d v="2019-01-02T04:25:58"/>
    <d v="2019-07-21T00:00:00"/>
    <x v="1"/>
    <n v="143"/>
    <n v="200"/>
    <n v="2019"/>
    <s v="July"/>
    <x v="3"/>
    <x v="5"/>
    <n v="550"/>
  </r>
  <r>
    <s v="ID00605"/>
    <s v="Sales Director - Trading Platforms"/>
    <x v="2"/>
    <x v="9"/>
    <x v="3"/>
    <s v="Other"/>
    <x v="1"/>
    <d v="2019-01-06T00:00:00"/>
    <d v="2019-02-21T00:00:00"/>
    <x v="1"/>
    <n v="34"/>
    <n v="46"/>
    <n v="2019"/>
    <s v="February"/>
    <x v="4"/>
    <x v="5"/>
    <n v="550"/>
  </r>
  <r>
    <s v="ID00164"/>
    <s v="Product Application Support Specialist"/>
    <x v="6"/>
    <x v="9"/>
    <x v="3"/>
    <s v="Tom Moore"/>
    <x v="1"/>
    <d v="2019-01-09T05:21:33"/>
    <d v="2019-05-01T00:00:00"/>
    <x v="1"/>
    <n v="81"/>
    <n v="112"/>
    <n v="2019"/>
    <s v="May"/>
    <x v="1"/>
    <x v="5"/>
    <n v="550"/>
  </r>
  <r>
    <s v="ID00163"/>
    <s v="Project Engineer"/>
    <x v="6"/>
    <x v="9"/>
    <x v="3"/>
    <s v="Nae"/>
    <x v="2"/>
    <d v="2019-01-14T08:55:45"/>
    <d v="2019-07-11T00:00:00"/>
    <x v="1"/>
    <n v="129"/>
    <n v="178"/>
    <n v="2019"/>
    <s v="July"/>
    <x v="3"/>
    <x v="5"/>
    <n v="550"/>
  </r>
  <r>
    <s v="ID00550"/>
    <s v="Brand Manager Leffe"/>
    <x v="0"/>
    <x v="0"/>
    <x v="0"/>
    <s v="Vanessa Gramlow"/>
    <x v="1"/>
    <d v="2019-01-15T00:00:00"/>
    <d v="2019-02-13T00:00:00"/>
    <x v="1"/>
    <n v="22"/>
    <n v="29"/>
    <n v="2019"/>
    <s v="February"/>
    <x v="4"/>
    <x v="5"/>
    <n v="300"/>
  </r>
  <r>
    <s v="ID00526"/>
    <s v="Content Media Manager (m/w)"/>
    <x v="0"/>
    <x v="0"/>
    <x v="0"/>
    <s v="Other"/>
    <x v="0"/>
    <d v="2019-01-22T00:00:00"/>
    <d v="2019-07-06T00:00:00"/>
    <x v="1"/>
    <n v="119"/>
    <n v="165"/>
    <n v="2019"/>
    <s v="July"/>
    <x v="3"/>
    <x v="5"/>
    <n v="300"/>
  </r>
  <r>
    <s v="ID00159"/>
    <s v="UCP Sr Engineer"/>
    <x v="6"/>
    <x v="9"/>
    <x v="3"/>
    <s v="Tom Moore"/>
    <x v="1"/>
    <d v="2019-01-23T11:20:14"/>
    <d v="2019-04-28T00:00:00"/>
    <x v="1"/>
    <n v="68"/>
    <n v="95"/>
    <n v="2019"/>
    <s v="April"/>
    <x v="1"/>
    <x v="5"/>
    <n v="550"/>
  </r>
  <r>
    <s v="ID00169"/>
    <s v="Programme Manager"/>
    <x v="6"/>
    <x v="9"/>
    <x v="3"/>
    <s v="Nae"/>
    <x v="2"/>
    <d v="2019-01-26T18:36:42"/>
    <d v="2019-02-14T00:00:00"/>
    <x v="1"/>
    <n v="14"/>
    <n v="19"/>
    <n v="2019"/>
    <s v="February"/>
    <x v="4"/>
    <x v="5"/>
    <n v="550"/>
  </r>
  <r>
    <s v="ID00162"/>
    <s v="Career Development Engineer"/>
    <x v="6"/>
    <x v="9"/>
    <x v="3"/>
    <s v="Tom Moore"/>
    <x v="0"/>
    <d v="2019-01-31T05:57:40"/>
    <d v="2019-02-11T00:00:00"/>
    <x v="1"/>
    <n v="8"/>
    <n v="11"/>
    <n v="2019"/>
    <s v="February"/>
    <x v="4"/>
    <x v="5"/>
    <n v="550"/>
  </r>
  <r>
    <s v="ID00173"/>
    <s v="Development Engineer"/>
    <x v="6"/>
    <x v="9"/>
    <x v="3"/>
    <s v="Nae"/>
    <x v="0"/>
    <d v="2019-02-05T04:26:35"/>
    <d v="2019-09-02T00:00:00"/>
    <x v="1"/>
    <n v="150"/>
    <n v="209"/>
    <n v="2019"/>
    <s v="September"/>
    <x v="3"/>
    <x v="5"/>
    <n v="550"/>
  </r>
  <r>
    <s v="ID00556"/>
    <s v="Content Planner"/>
    <x v="0"/>
    <x v="0"/>
    <x v="0"/>
    <s v="Other"/>
    <x v="0"/>
    <d v="2019-02-07T00:00:00"/>
    <d v="2019-10-08T00:00:00"/>
    <x v="1"/>
    <n v="174"/>
    <n v="243"/>
    <n v="2019"/>
    <s v="October"/>
    <x v="2"/>
    <x v="6"/>
    <n v="300"/>
  </r>
  <r>
    <s v="ID00177"/>
    <s v="Engineering Manager"/>
    <x v="6"/>
    <x v="9"/>
    <x v="3"/>
    <s v="Nae"/>
    <x v="0"/>
    <d v="2019-02-09T14:21:34"/>
    <s v=""/>
    <x v="0"/>
    <n v="1149"/>
    <n v="1608"/>
    <s v=""/>
    <s v=""/>
    <x v="0"/>
    <x v="0"/>
    <n v="300"/>
  </r>
  <r>
    <s v="ID00555"/>
    <s v="Senior Brand Manager Hoegaarden/Bud France"/>
    <x v="0"/>
    <x v="0"/>
    <x v="0"/>
    <s v="Other"/>
    <x v="0"/>
    <d v="2019-02-14T00:00:00"/>
    <d v="2019-06-08T00:00:00"/>
    <x v="1"/>
    <n v="82"/>
    <n v="114"/>
    <n v="2019"/>
    <s v="June"/>
    <x v="1"/>
    <x v="5"/>
    <n v="300"/>
  </r>
  <r>
    <s v="ID00211"/>
    <s v="Analyst"/>
    <x v="1"/>
    <x v="9"/>
    <x v="3"/>
    <s v="Bogaert, Dianna"/>
    <x v="3"/>
    <d v="2019-02-20T04:43:30"/>
    <d v="2019-07-05T00:00:00"/>
    <x v="1"/>
    <n v="98"/>
    <n v="135"/>
    <n v="2019"/>
    <s v="July"/>
    <x v="3"/>
    <x v="5"/>
    <n v="550"/>
  </r>
  <r>
    <s v="ID00241"/>
    <s v="ABII PPM"/>
    <x v="1"/>
    <x v="0"/>
    <x v="0"/>
    <s v="Clements, Michael"/>
    <x v="1"/>
    <d v="2019-02-21T00:00:00"/>
    <s v=""/>
    <x v="0"/>
    <n v="1141"/>
    <n v="1596"/>
    <s v=""/>
    <s v=""/>
    <x v="0"/>
    <x v="0"/>
    <n v="160"/>
  </r>
  <r>
    <s v="ID00167"/>
    <s v="Quality/Calibration Engineer"/>
    <x v="6"/>
    <x v="9"/>
    <x v="3"/>
    <s v="Nae"/>
    <x v="0"/>
    <d v="2019-02-25T12:23:27"/>
    <s v=""/>
    <x v="0"/>
    <n v="1139"/>
    <n v="1592"/>
    <s v=""/>
    <s v=""/>
    <x v="0"/>
    <x v="0"/>
    <n v="300"/>
  </r>
  <r>
    <s v="ID00174"/>
    <s v="Product Engineer I"/>
    <x v="6"/>
    <x v="9"/>
    <x v="3"/>
    <s v="Nae"/>
    <x v="0"/>
    <d v="2019-02-25T15:34:29"/>
    <d v="2019-04-15T00:00:00"/>
    <x v="1"/>
    <n v="36"/>
    <n v="49"/>
    <n v="2019"/>
    <s v="April"/>
    <x v="1"/>
    <x v="5"/>
    <n v="550"/>
  </r>
  <r>
    <s v="ID00150"/>
    <s v="Order Entry WSSC Manager"/>
    <x v="5"/>
    <x v="8"/>
    <x v="0"/>
    <s v="Sorensen, Jonas"/>
    <x v="1"/>
    <d v="2019-02-26T00:00:00"/>
    <d v="2019-06-23T00:00:00"/>
    <x v="1"/>
    <n v="84"/>
    <n v="117"/>
    <n v="2019"/>
    <s v="June"/>
    <x v="1"/>
    <x v="5"/>
    <n v="300"/>
  </r>
  <r>
    <s v="ID00183"/>
    <s v="Principal Systems Engineer"/>
    <x v="6"/>
    <x v="9"/>
    <x v="3"/>
    <s v="Nae"/>
    <x v="2"/>
    <d v="2019-02-28T04:46:57"/>
    <d v="2019-09-30T00:00:00"/>
    <x v="1"/>
    <n v="153"/>
    <n v="214"/>
    <n v="2019"/>
    <s v="September"/>
    <x v="3"/>
    <x v="5"/>
    <n v="550"/>
  </r>
  <r>
    <s v="ID00165"/>
    <s v="Application Engineer II"/>
    <x v="6"/>
    <x v="9"/>
    <x v="3"/>
    <s v="Tom Moore"/>
    <x v="0"/>
    <d v="2019-03-11T11:32:03"/>
    <d v="2019-05-29T00:00:00"/>
    <x v="1"/>
    <n v="58"/>
    <n v="79"/>
    <n v="2019"/>
    <s v="May"/>
    <x v="1"/>
    <x v="5"/>
    <n v="550"/>
  </r>
  <r>
    <s v="ID00168"/>
    <s v="UCP Technical Manager"/>
    <x v="6"/>
    <x v="9"/>
    <x v="3"/>
    <s v="Nae"/>
    <x v="0"/>
    <d v="2019-03-11T11:39:48"/>
    <d v="2019-05-23T00:00:00"/>
    <x v="1"/>
    <n v="54"/>
    <n v="73"/>
    <n v="2019"/>
    <s v="May"/>
    <x v="1"/>
    <x v="5"/>
    <n v="550"/>
  </r>
  <r>
    <s v="ID00166"/>
    <s v="Application Eng Manager"/>
    <x v="6"/>
    <x v="9"/>
    <x v="3"/>
    <s v="Tom Moore"/>
    <x v="0"/>
    <d v="2019-03-13T11:19:49"/>
    <d v="2019-08-25T00:00:00"/>
    <x v="1"/>
    <n v="118"/>
    <n v="165"/>
    <n v="2019"/>
    <s v="August"/>
    <x v="3"/>
    <x v="5"/>
    <n v="550"/>
  </r>
  <r>
    <s v="ID00179"/>
    <s v="Senior Technical Supervisor"/>
    <x v="6"/>
    <x v="9"/>
    <x v="3"/>
    <s v="Nae"/>
    <x v="1"/>
    <d v="2019-03-21T16:06:23"/>
    <d v="2019-10-12T00:00:00"/>
    <x v="1"/>
    <n v="147"/>
    <n v="205"/>
    <n v="2019"/>
    <s v="October"/>
    <x v="2"/>
    <x v="6"/>
    <n v="550"/>
  </r>
  <r>
    <s v="ID00170"/>
    <s v="Junior Technician"/>
    <x v="6"/>
    <x v="9"/>
    <x v="3"/>
    <s v="Nae"/>
    <x v="4"/>
    <d v="2019-03-27T10:34:53"/>
    <d v="2019-06-22T00:00:00"/>
    <x v="1"/>
    <n v="63"/>
    <n v="87"/>
    <n v="2019"/>
    <s v="June"/>
    <x v="1"/>
    <x v="5"/>
    <n v="550"/>
  </r>
  <r>
    <s v="ID00386"/>
    <s v="Legal Counsel"/>
    <x v="9"/>
    <x v="9"/>
    <x v="3"/>
    <s v="Other"/>
    <x v="0"/>
    <d v="2019-04-03T00:00:00"/>
    <s v=""/>
    <x v="0"/>
    <n v="1112"/>
    <n v="1555"/>
    <s v=""/>
    <s v=""/>
    <x v="0"/>
    <x v="0"/>
    <n v="300"/>
  </r>
  <r>
    <s v="ID00171"/>
    <s v="Snr Mechanical Design Engineer"/>
    <x v="6"/>
    <x v="9"/>
    <x v="3"/>
    <s v="Nae"/>
    <x v="1"/>
    <d v="2019-04-07T09:55:07"/>
    <d v="2019-11-28T00:00:00"/>
    <x v="1"/>
    <n v="169"/>
    <n v="235"/>
    <n v="2019"/>
    <s v="November"/>
    <x v="2"/>
    <x v="6"/>
    <n v="550"/>
  </r>
  <r>
    <s v="ID00249"/>
    <s v="Country Process Manager"/>
    <x v="8"/>
    <x v="7"/>
    <x v="0"/>
    <s v="Bonnett, Sarah"/>
    <x v="0"/>
    <d v="2019-04-10T00:00:00"/>
    <d v="2019-06-22T00:00:00"/>
    <x v="1"/>
    <n v="53"/>
    <n v="73"/>
    <n v="2019"/>
    <s v="June"/>
    <x v="1"/>
    <x v="5"/>
    <n v="300"/>
  </r>
  <r>
    <s v="ID00247"/>
    <s v="Country Controller"/>
    <x v="8"/>
    <x v="7"/>
    <x v="0"/>
    <s v="Hamlin, Paul"/>
    <x v="0"/>
    <d v="2019-04-11T00:00:00"/>
    <d v="2019-10-18T00:00:00"/>
    <x v="1"/>
    <n v="137"/>
    <n v="190"/>
    <n v="2019"/>
    <s v="October"/>
    <x v="2"/>
    <x v="6"/>
    <n v="300"/>
  </r>
  <r>
    <s v="ID00551"/>
    <s v="Consumer Activation Manager"/>
    <x v="0"/>
    <x v="0"/>
    <x v="0"/>
    <s v="Other"/>
    <x v="0"/>
    <d v="2019-04-11T00:00:00"/>
    <d v="2019-09-04T00:00:00"/>
    <x v="1"/>
    <n v="105"/>
    <n v="146"/>
    <n v="2019"/>
    <s v="September"/>
    <x v="3"/>
    <x v="5"/>
    <n v="300"/>
  </r>
  <r>
    <s v="ID00253"/>
    <s v="Department Manager QA"/>
    <x v="8"/>
    <x v="10"/>
    <x v="1"/>
    <s v="Bonnett, Sarah"/>
    <x v="0"/>
    <d v="2019-04-14T00:00:00"/>
    <d v="2019-08-15T00:00:00"/>
    <x v="1"/>
    <n v="89"/>
    <n v="123"/>
    <n v="2019"/>
    <s v="August"/>
    <x v="3"/>
    <x v="5"/>
    <n v="525"/>
  </r>
  <r>
    <s v="ID00212"/>
    <s v="Bournemouth ISC Finance Lead"/>
    <x v="1"/>
    <x v="9"/>
    <x v="3"/>
    <s v="Bogaert, Dianna"/>
    <x v="1"/>
    <d v="2019-04-16T15:03:42"/>
    <s v=""/>
    <x v="0"/>
    <n v="1103"/>
    <n v="1542"/>
    <s v=""/>
    <s v=""/>
    <x v="0"/>
    <x v="0"/>
    <n v="300"/>
  </r>
  <r>
    <s v="ID00176"/>
    <s v="ACS - Senior Software Engineer"/>
    <x v="6"/>
    <x v="9"/>
    <x v="3"/>
    <s v="Nae"/>
    <x v="2"/>
    <d v="2019-04-22T20:29:18"/>
    <d v="2019-12-15T00:00:00"/>
    <x v="1"/>
    <n v="170"/>
    <n v="237"/>
    <n v="2019"/>
    <s v="December"/>
    <x v="2"/>
    <x v="6"/>
    <n v="550"/>
  </r>
  <r>
    <s v="ID00180"/>
    <s v="UCP Principal Engineer"/>
    <x v="6"/>
    <x v="9"/>
    <x v="3"/>
    <s v="Nae"/>
    <x v="1"/>
    <d v="2019-04-29T16:05:37"/>
    <d v="2019-08-15T00:00:00"/>
    <x v="1"/>
    <n v="79"/>
    <n v="108"/>
    <n v="2019"/>
    <s v="August"/>
    <x v="3"/>
    <x v="5"/>
    <n v="550"/>
  </r>
  <r>
    <s v="ID00214"/>
    <s v="ACS - Finance Leader"/>
    <x v="1"/>
    <x v="9"/>
    <x v="3"/>
    <s v="Chandar, Neil"/>
    <x v="1"/>
    <d v="2019-05-01T15:57:53"/>
    <d v="2019-11-08T00:00:00"/>
    <x v="1"/>
    <n v="138"/>
    <n v="191"/>
    <n v="2019"/>
    <s v="November"/>
    <x v="2"/>
    <x v="6"/>
    <n v="550"/>
  </r>
  <r>
    <s v="ID00182"/>
    <s v="Principal Staff Engineer"/>
    <x v="6"/>
    <x v="9"/>
    <x v="3"/>
    <s v="Nae"/>
    <x v="1"/>
    <d v="2019-05-01T19:47:18"/>
    <d v="2019-06-07T00:00:00"/>
    <x v="1"/>
    <n v="28"/>
    <n v="37"/>
    <n v="2019"/>
    <s v="June"/>
    <x v="1"/>
    <x v="5"/>
    <n v="550"/>
  </r>
  <r>
    <s v="ID00561"/>
    <s v="Insights Project &amp; Data Manager Europe (MEP / PMO)"/>
    <x v="0"/>
    <x v="0"/>
    <x v="0"/>
    <s v="Other"/>
    <x v="1"/>
    <d v="2019-05-09T00:00:00"/>
    <d v="2019-07-08T00:00:00"/>
    <x v="1"/>
    <n v="43"/>
    <n v="60"/>
    <n v="2019"/>
    <s v="July"/>
    <x v="3"/>
    <x v="5"/>
    <n v="300"/>
  </r>
  <r>
    <s v="ID00560"/>
    <s v="Senior Brand Manager"/>
    <x v="0"/>
    <x v="0"/>
    <x v="0"/>
    <s v="Other"/>
    <x v="0"/>
    <d v="2019-05-11T00:00:00"/>
    <d v="2019-08-04T00:00:00"/>
    <x v="1"/>
    <n v="60"/>
    <n v="85"/>
    <n v="2019"/>
    <s v="August"/>
    <x v="3"/>
    <x v="5"/>
    <n v="300"/>
  </r>
  <r>
    <s v="ID00178"/>
    <s v="Principle Project Engineer"/>
    <x v="6"/>
    <x v="9"/>
    <x v="3"/>
    <s v="Nae"/>
    <x v="1"/>
    <d v="2019-05-19T09:32:48"/>
    <d v="2019-10-04T00:00:00"/>
    <x v="1"/>
    <n v="100"/>
    <n v="138"/>
    <n v="2019"/>
    <s v="October"/>
    <x v="2"/>
    <x v="6"/>
    <n v="550"/>
  </r>
  <r>
    <s v="ID00546"/>
    <s v="Shopper Insights Manager"/>
    <x v="0"/>
    <x v="0"/>
    <x v="0"/>
    <s v="Other"/>
    <x v="1"/>
    <d v="2019-06-06T00:00:00"/>
    <d v="2019-06-23T00:00:00"/>
    <x v="1"/>
    <n v="12"/>
    <n v="17"/>
    <n v="2019"/>
    <s v="June"/>
    <x v="1"/>
    <x v="5"/>
    <n v="300"/>
  </r>
  <r>
    <s v="ID00539"/>
    <s v="Brand Manager Jupiler"/>
    <x v="0"/>
    <x v="0"/>
    <x v="0"/>
    <s v="Other"/>
    <x v="1"/>
    <d v="2019-06-13T00:00:00"/>
    <d v="2019-08-25T00:00:00"/>
    <x v="1"/>
    <n v="52"/>
    <n v="73"/>
    <n v="2019"/>
    <s v="August"/>
    <x v="3"/>
    <x v="5"/>
    <n v="300"/>
  </r>
  <r>
    <s v="ID00248"/>
    <s v="Country Legal/HR Manager"/>
    <x v="8"/>
    <x v="7"/>
    <x v="0"/>
    <s v="Bonnett, Sarah"/>
    <x v="0"/>
    <d v="2019-06-17T00:00:00"/>
    <d v="2019-08-11T00:00:00"/>
    <x v="1"/>
    <n v="40"/>
    <n v="55"/>
    <n v="2019"/>
    <s v="August"/>
    <x v="3"/>
    <x v="5"/>
    <n v="300"/>
  </r>
  <r>
    <s v="ID00184"/>
    <s v="FCC Technology Manager"/>
    <x v="6"/>
    <x v="9"/>
    <x v="3"/>
    <s v="Nae"/>
    <x v="1"/>
    <d v="2019-06-17T15:25:51"/>
    <d v="2019-07-21T00:00:00"/>
    <x v="1"/>
    <n v="25"/>
    <n v="34"/>
    <n v="2019"/>
    <s v="July"/>
    <x v="3"/>
    <x v="5"/>
    <n v="550"/>
  </r>
  <r>
    <s v="ID00246"/>
    <s v="Country Analyst Deutschland/Österreich"/>
    <x v="8"/>
    <x v="3"/>
    <x v="1"/>
    <s v="Bogaert, Dianna"/>
    <x v="2"/>
    <d v="2019-06-18T00:00:00"/>
    <d v="2019-10-09T00:00:00"/>
    <x v="1"/>
    <n v="82"/>
    <n v="113"/>
    <n v="2019"/>
    <s v="October"/>
    <x v="2"/>
    <x v="6"/>
    <n v="525"/>
  </r>
  <r>
    <s v="ID00257"/>
    <s v="Electrical CAD Tools Architect (m/f)"/>
    <x v="8"/>
    <x v="3"/>
    <x v="1"/>
    <s v="Thakrar, Sweta"/>
    <x v="2"/>
    <d v="2019-07-04T00:00:00"/>
    <d v="2019-12-15T00:00:00"/>
    <x v="1"/>
    <n v="117"/>
    <n v="164"/>
    <n v="2019"/>
    <s v="December"/>
    <x v="2"/>
    <x v="6"/>
    <n v="525"/>
  </r>
  <r>
    <s v="ID00213"/>
    <s v="Statutory accountant"/>
    <x v="1"/>
    <x v="9"/>
    <x v="3"/>
    <s v="Bonnett, Sarah"/>
    <x v="1"/>
    <d v="2019-07-08T21:24:53"/>
    <d v="2019-09-27T00:00:00"/>
    <x v="1"/>
    <n v="60"/>
    <n v="81"/>
    <n v="2019"/>
    <s v="September"/>
    <x v="3"/>
    <x v="5"/>
    <n v="550"/>
  </r>
  <r>
    <s v="ID00145"/>
    <s v="Customer Service Complaints Representative with French"/>
    <x v="5"/>
    <x v="8"/>
    <x v="0"/>
    <s v="Kimerina, Daria"/>
    <x v="3"/>
    <d v="2019-07-14T00:00:00"/>
    <d v="2019-08-12T00:00:00"/>
    <x v="1"/>
    <n v="21"/>
    <n v="29"/>
    <n v="2019"/>
    <s v="August"/>
    <x v="3"/>
    <x v="5"/>
    <n v="300"/>
  </r>
  <r>
    <s v="ID00216"/>
    <s v="Sr. Financial Analyst"/>
    <x v="1"/>
    <x v="7"/>
    <x v="0"/>
    <s v="Clements, Michael"/>
    <x v="1"/>
    <d v="2019-07-18T14:53:42"/>
    <d v="2019-11-30T00:00:00"/>
    <x v="1"/>
    <n v="97"/>
    <n v="135"/>
    <n v="2019"/>
    <s v="November"/>
    <x v="2"/>
    <x v="6"/>
    <n v="300"/>
  </r>
  <r>
    <s v="ID00215"/>
    <s v="FP&amp;A Manager"/>
    <x v="1"/>
    <x v="9"/>
    <x v="3"/>
    <s v="Marshall-Conn, Stephanie"/>
    <x v="1"/>
    <d v="2019-07-30T21:40:12"/>
    <d v="2019-08-13T00:00:00"/>
    <x v="1"/>
    <n v="11"/>
    <n v="14"/>
    <n v="2019"/>
    <s v="August"/>
    <x v="3"/>
    <x v="5"/>
    <n v="550"/>
  </r>
  <r>
    <s v="ID00362"/>
    <s v="Solution Architect"/>
    <x v="10"/>
    <x v="9"/>
    <x v="3"/>
    <s v="Bonnett, Sarah"/>
    <x v="3"/>
    <d v="2019-08-05T05:57:54"/>
    <d v="2019-10-31T00:00:00"/>
    <x v="1"/>
    <n v="64"/>
    <n v="87"/>
    <n v="2019"/>
    <s v="October"/>
    <x v="2"/>
    <x v="6"/>
    <n v="550"/>
  </r>
  <r>
    <s v="ID00573"/>
    <s v="Innovation Manager Zone"/>
    <x v="0"/>
    <x v="0"/>
    <x v="0"/>
    <s v="Other"/>
    <x v="1"/>
    <d v="2019-08-08T00:00:00"/>
    <d v="2019-08-27T00:00:00"/>
    <x v="1"/>
    <n v="14"/>
    <n v="19"/>
    <n v="2019"/>
    <s v="August"/>
    <x v="3"/>
    <x v="5"/>
    <n v="300"/>
  </r>
  <r>
    <s v="ID00217"/>
    <s v="Senior Treasury Analsyt"/>
    <x v="1"/>
    <x v="9"/>
    <x v="3"/>
    <s v="Chandar, Neil"/>
    <x v="1"/>
    <d v="2019-08-20T21:20:17"/>
    <d v="2019-10-07T00:00:00"/>
    <x v="1"/>
    <n v="35"/>
    <n v="48"/>
    <n v="2019"/>
    <s v="October"/>
    <x v="2"/>
    <x v="6"/>
    <n v="550"/>
  </r>
  <r>
    <s v="ID00577"/>
    <s v="Category and Space Manager Tesco"/>
    <x v="0"/>
    <x v="9"/>
    <x v="3"/>
    <s v="Other"/>
    <x v="3"/>
    <d v="2019-08-29T00:00:00"/>
    <d v="2019-10-01T00:00:00"/>
    <x v="1"/>
    <n v="24"/>
    <n v="33"/>
    <n v="2019"/>
    <s v="October"/>
    <x v="2"/>
    <x v="6"/>
    <n v="550"/>
  </r>
  <r>
    <s v="ID00148"/>
    <s v="Product Complaints Agent with English and German"/>
    <x v="5"/>
    <x v="8"/>
    <x v="0"/>
    <s v="Keane"/>
    <x v="0"/>
    <d v="2019-09-08T00:00:00"/>
    <d v="2019-10-05T00:00:00"/>
    <x v="1"/>
    <n v="20"/>
    <n v="27"/>
    <n v="2019"/>
    <s v="October"/>
    <x v="2"/>
    <x v="6"/>
    <n v="300"/>
  </r>
  <r>
    <s v="ID00518"/>
    <s v="Senior Consumer Insights Manager"/>
    <x v="0"/>
    <x v="9"/>
    <x v="3"/>
    <s v="Other"/>
    <x v="3"/>
    <d v="2019-09-11T00:00:00"/>
    <d v="2019-10-10T00:00:00"/>
    <x v="1"/>
    <n v="22"/>
    <n v="29"/>
    <n v="2019"/>
    <s v="October"/>
    <x v="2"/>
    <x v="6"/>
    <n v="550"/>
  </r>
  <r>
    <s v="ID00136"/>
    <s v="Electrical Engineer IV - One Subsea"/>
    <x v="11"/>
    <x v="2"/>
    <x v="1"/>
    <s v="Sorensen, Jonas"/>
    <x v="3"/>
    <d v="2019-09-24T00:00:00"/>
    <s v=""/>
    <x v="0"/>
    <n v="988"/>
    <n v="1381"/>
    <s v=""/>
    <s v=""/>
    <x v="0"/>
    <x v="0"/>
    <n v="280"/>
  </r>
  <r>
    <s v="ID00471"/>
    <s v="Regional Activation Manager North East"/>
    <x v="0"/>
    <x v="7"/>
    <x v="0"/>
    <s v="Laurene Delelis"/>
    <x v="1"/>
    <d v="2019-09-25T00:00:00"/>
    <s v=""/>
    <x v="0"/>
    <n v="987"/>
    <n v="1380"/>
    <s v=""/>
    <s v=""/>
    <x v="0"/>
    <x v="0"/>
    <n v="160"/>
  </r>
  <r>
    <s v="ID00475"/>
    <s v="AB InBev Regional Activation Manager (m/f)"/>
    <x v="0"/>
    <x v="7"/>
    <x v="0"/>
    <s v="Vanessa Gramlow"/>
    <x v="1"/>
    <d v="2019-09-25T00:00:00"/>
    <d v="2019-11-09T00:00:00"/>
    <x v="1"/>
    <n v="33"/>
    <n v="45"/>
    <n v="2019"/>
    <s v="November"/>
    <x v="2"/>
    <x v="6"/>
    <n v="300"/>
  </r>
  <r>
    <s v="ID00529"/>
    <s v="Regional Activation Manager (Rome/South)"/>
    <x v="0"/>
    <x v="7"/>
    <x v="0"/>
    <s v="Other"/>
    <x v="1"/>
    <d v="2019-09-25T00:00:00"/>
    <d v="2019-11-06T00:00:00"/>
    <x v="1"/>
    <n v="31"/>
    <n v="42"/>
    <n v="2019"/>
    <s v="November"/>
    <x v="2"/>
    <x v="6"/>
    <n v="300"/>
  </r>
  <r>
    <s v="ID00138"/>
    <s v="Master Data Specialist"/>
    <x v="5"/>
    <x v="8"/>
    <x v="0"/>
    <s v="Sorensen, Jonas"/>
    <x v="0"/>
    <d v="2019-10-06T00:00:00"/>
    <d v="2019-11-05T00:00:00"/>
    <x v="1"/>
    <n v="22"/>
    <n v="30"/>
    <n v="2019"/>
    <s v="November"/>
    <x v="2"/>
    <x v="6"/>
    <n v="300"/>
  </r>
  <r>
    <s v="ID00255"/>
    <s v="Document Release - Change Analyst"/>
    <x v="8"/>
    <x v="10"/>
    <x v="1"/>
    <s v="Thakrar, Sweta"/>
    <x v="0"/>
    <d v="2019-10-08T00:00:00"/>
    <s v=""/>
    <x v="0"/>
    <n v="978"/>
    <n v="1367"/>
    <s v=""/>
    <s v=""/>
    <x v="0"/>
    <x v="0"/>
    <n v="280"/>
  </r>
  <r>
    <s v="ID00558"/>
    <s v="Activation Executive"/>
    <x v="0"/>
    <x v="9"/>
    <x v="3"/>
    <s v="Other"/>
    <x v="0"/>
    <d v="2019-10-10T00:00:00"/>
    <d v="2019-11-22T00:00:00"/>
    <x v="1"/>
    <n v="32"/>
    <n v="43"/>
    <n v="2019"/>
    <s v="November"/>
    <x v="2"/>
    <x v="6"/>
    <n v="550"/>
  </r>
  <r>
    <s v="ID00559"/>
    <s v="Sr Brand Manager Hertog Jan"/>
    <x v="0"/>
    <x v="4"/>
    <x v="0"/>
    <s v="Other"/>
    <x v="1"/>
    <d v="2019-10-24T00:00:00"/>
    <d v="2019-10-26T00:00:00"/>
    <x v="1"/>
    <n v="2"/>
    <n v="2"/>
    <n v="2019"/>
    <s v="October"/>
    <x v="2"/>
    <x v="6"/>
    <n v="300"/>
  </r>
  <r>
    <s v="ID00135"/>
    <s v="Financial analyst "/>
    <x v="11"/>
    <x v="9"/>
    <x v="3"/>
    <s v="Sorensen, Jonas"/>
    <x v="0"/>
    <d v="2019-10-27T00:00:00"/>
    <d v="2019-11-21T00:00:00"/>
    <x v="1"/>
    <n v="19"/>
    <n v="25"/>
    <n v="2019"/>
    <s v="November"/>
    <x v="2"/>
    <x v="6"/>
    <n v="550"/>
  </r>
  <r>
    <s v="ID00153"/>
    <s v="Product Manager - Fizzback"/>
    <x v="3"/>
    <x v="9"/>
    <x v="3"/>
    <s v="Ritzke, Christoph"/>
    <x v="0"/>
    <d v="2019-10-27T00:00:00"/>
    <d v="2019-11-13T00:00:00"/>
    <x v="1"/>
    <n v="13"/>
    <n v="17"/>
    <n v="2019"/>
    <s v="November"/>
    <x v="2"/>
    <x v="6"/>
    <n v="550"/>
  </r>
  <r>
    <s v="ID00146"/>
    <s v="Technical Service Complaints Representative with German"/>
    <x v="5"/>
    <x v="8"/>
    <x v="0"/>
    <s v="Sorensen, Jonas"/>
    <x v="0"/>
    <d v="2019-10-28T00:00:00"/>
    <d v="2019-11-11T00:00:00"/>
    <x v="1"/>
    <n v="11"/>
    <n v="14"/>
    <n v="2019"/>
    <s v="November"/>
    <x v="2"/>
    <x v="6"/>
    <n v="300"/>
  </r>
  <r>
    <s v="ID00128"/>
    <s v="CatMan Lead (Band VIB)"/>
    <x v="7"/>
    <x v="6"/>
    <x v="2"/>
    <s v="Sarah Parnell"/>
    <x v="0"/>
    <d v="2019-11-01T00:00:00"/>
    <d v="2019-12-04T00:00:00"/>
    <x v="1"/>
    <n v="24"/>
    <n v="33"/>
    <n v="2019"/>
    <s v="December"/>
    <x v="2"/>
    <x v="6"/>
    <n v="525"/>
  </r>
  <r>
    <s v="ID00219"/>
    <s v="Principal Financial Analyst"/>
    <x v="1"/>
    <x v="9"/>
    <x v="3"/>
    <s v="Williams, Clare"/>
    <x v="1"/>
    <d v="2019-11-11T13:53:55"/>
    <d v="2019-11-26T00:00:00"/>
    <x v="1"/>
    <n v="12"/>
    <n v="15"/>
    <n v="2019"/>
    <s v="November"/>
    <x v="2"/>
    <x v="6"/>
    <n v="550"/>
  </r>
  <r>
    <s v="ID00252"/>
    <s v="Customs classification Specialist"/>
    <x v="8"/>
    <x v="3"/>
    <x v="1"/>
    <s v="Bonnett, Sarah"/>
    <x v="3"/>
    <d v="2019-11-20T00:00:00"/>
    <s v=""/>
    <x v="0"/>
    <n v="947"/>
    <n v="1324"/>
    <s v=""/>
    <s v=""/>
    <x v="0"/>
    <x v="0"/>
    <n v="280"/>
  </r>
  <r>
    <s v="ID00220"/>
    <s v="Financial Analyst II"/>
    <x v="1"/>
    <x v="9"/>
    <x v="3"/>
    <s v="Bonnett, Sarah"/>
    <x v="1"/>
    <d v="2019-11-20T10:27:28"/>
    <d v="2019-12-03T00:00:00"/>
    <x v="1"/>
    <n v="10"/>
    <n v="13"/>
    <n v="2019"/>
    <s v="December"/>
    <x v="2"/>
    <x v="6"/>
    <n v="550"/>
  </r>
  <r>
    <s v="ID00218"/>
    <s v="Senior Finance Analyst"/>
    <x v="1"/>
    <x v="9"/>
    <x v="3"/>
    <s v="Clements, Michael"/>
    <x v="1"/>
    <d v="2019-11-25T12:32:03"/>
    <d v="2019-12-14T00:00:00"/>
    <x v="1"/>
    <n v="15"/>
    <n v="19"/>
    <n v="2019"/>
    <s v="December"/>
    <x v="2"/>
    <x v="6"/>
    <n v="550"/>
  </r>
  <r>
    <s v="ID00224"/>
    <s v="Finance Analyst"/>
    <x v="1"/>
    <x v="9"/>
    <x v="3"/>
    <s v="Bonnett, Sarah"/>
    <x v="2"/>
    <d v="2019-11-27T03:01:21"/>
    <d v="2019-12-15T00:00:00"/>
    <x v="1"/>
    <n v="13"/>
    <n v="18"/>
    <n v="2019"/>
    <s v="December"/>
    <x v="2"/>
    <x v="6"/>
    <n v="550"/>
  </r>
  <r>
    <s v="ID00507"/>
    <s v="Trade Marketing Executive (m/w)"/>
    <x v="0"/>
    <x v="3"/>
    <x v="1"/>
    <s v="Other"/>
    <x v="1"/>
    <d v="2019-12-08T00:00:00"/>
    <s v=""/>
    <x v="0"/>
    <n v="934"/>
    <n v="1306"/>
    <s v=""/>
    <s v=""/>
    <x v="0"/>
    <x v="0"/>
    <n v="280"/>
  </r>
  <r>
    <s v="ID00533"/>
    <s v="Jr Brand Manager Jupiler"/>
    <x v="0"/>
    <x v="4"/>
    <x v="0"/>
    <s v="Other"/>
    <x v="4"/>
    <d v="2019-12-08T00:00:00"/>
    <d v="2019-12-10T00:00:00"/>
    <x v="1"/>
    <n v="2"/>
    <n v="2"/>
    <n v="2019"/>
    <s v="December"/>
    <x v="2"/>
    <x v="6"/>
    <n v="300"/>
  </r>
  <r>
    <s v="ID00547"/>
    <s v="Trade marketing executive Off Trade Jumbo and On Trade Corona"/>
    <x v="0"/>
    <x v="4"/>
    <x v="0"/>
    <s v="Other"/>
    <x v="4"/>
    <d v="2019-12-08T00:00:00"/>
    <d v="2019-12-11T00:00:00"/>
    <x v="1"/>
    <n v="3"/>
    <n v="3"/>
    <n v="2019"/>
    <s v="December"/>
    <x v="2"/>
    <x v="6"/>
    <n v="300"/>
  </r>
  <r>
    <s v="ID00548"/>
    <s v="Category Manager Off Trade NL"/>
    <x v="0"/>
    <x v="4"/>
    <x v="0"/>
    <s v="Vanessa Gramlow"/>
    <x v="1"/>
    <d v="2019-12-08T00:00:00"/>
    <d v="2019-12-15T00:00:00"/>
    <x v="1"/>
    <n v="5"/>
    <n v="7"/>
    <n v="2019"/>
    <s v="December"/>
    <x v="2"/>
    <x v="6"/>
    <n v="300"/>
  </r>
  <r>
    <s v="ID00250"/>
    <s v="Credit Analyst"/>
    <x v="8"/>
    <x v="8"/>
    <x v="0"/>
    <s v="Thakrar, Sweta"/>
    <x v="1"/>
    <d v="2019-12-10T00:00:00"/>
    <d v="2019-12-12T00:00:00"/>
    <x v="1"/>
    <n v="3"/>
    <n v="2"/>
    <n v="2019"/>
    <s v="December"/>
    <x v="2"/>
    <x v="6"/>
    <n v="300"/>
  </r>
  <r>
    <s v="ID00125"/>
    <s v="PA/Administrative Assistant"/>
    <x v="12"/>
    <x v="9"/>
    <x v="3"/>
    <s v="Sarah Parnell"/>
    <x v="0"/>
    <d v="2019-12-12T00:00:00"/>
    <s v=""/>
    <x v="0"/>
    <n v="931"/>
    <n v="1302"/>
    <s v=""/>
    <s v=""/>
    <x v="0"/>
    <x v="0"/>
    <n v="300"/>
  </r>
  <r>
    <s v="ID00493"/>
    <s v="Senior Brand Manager Beck's"/>
    <x v="0"/>
    <x v="3"/>
    <x v="1"/>
    <s v="Other"/>
    <x v="0"/>
    <d v="2019-12-12T00:00:00"/>
    <d v="2019-12-15T00:00:00"/>
    <x v="1"/>
    <n v="2"/>
    <n v="3"/>
    <n v="2019"/>
    <s v="December"/>
    <x v="2"/>
    <x v="6"/>
    <n v="525"/>
  </r>
  <r>
    <s v="ID00567"/>
    <s v="Brand Manager Jupiler Foot"/>
    <x v="0"/>
    <x v="0"/>
    <x v="0"/>
    <s v="Other"/>
    <x v="1"/>
    <d v="2019-12-12T00:00:00"/>
    <d v="2019-12-14T00:00:00"/>
    <x v="1"/>
    <n v="2"/>
    <n v="2"/>
    <n v="2019"/>
    <s v="December"/>
    <x v="2"/>
    <x v="6"/>
    <n v="300"/>
  </r>
  <r>
    <s v="ID00543"/>
    <s v="Insight Analyst"/>
    <x v="0"/>
    <x v="9"/>
    <x v="3"/>
    <s v="Other"/>
    <x v="2"/>
    <d v="2019-12-15T00:00:00"/>
    <d v="2019-12-15T00:00:00"/>
    <x v="1"/>
    <n v="0"/>
    <n v="0"/>
    <n v="2019"/>
    <s v="December"/>
    <x v="2"/>
    <x v="6"/>
    <n v="550"/>
  </r>
  <r>
    <s v="ID00483"/>
    <s v="Senior Brand Manager Hoegaarden &amp; Corona"/>
    <x v="0"/>
    <x v="0"/>
    <x v="0"/>
    <s v="Other"/>
    <x v="0"/>
    <d v="2020-01-02T00:00:00"/>
    <d v="2020-10-17T00:00:00"/>
    <x v="1"/>
    <n v="207"/>
    <n v="289"/>
    <n v="2020"/>
    <s v="October"/>
    <x v="2"/>
    <x v="3"/>
    <n v="300"/>
  </r>
  <r>
    <s v="ID00578"/>
    <s v="Bureau Service Engineer"/>
    <x v="13"/>
    <x v="9"/>
    <x v="3"/>
    <s v="Annelies Verbruggen"/>
    <x v="3"/>
    <d v="2020-01-05T03:28:22"/>
    <d v="2020-08-28T00:00:00"/>
    <x v="1"/>
    <n v="170"/>
    <n v="236"/>
    <n v="2020"/>
    <s v="August"/>
    <x v="3"/>
    <x v="6"/>
    <n v="550"/>
  </r>
  <r>
    <s v="ID00131"/>
    <s v="APBP JR"/>
    <x v="11"/>
    <x v="9"/>
    <x v="3"/>
    <s v="Sarah Parnell"/>
    <x v="1"/>
    <d v="2020-01-07T00:00:00"/>
    <d v="2020-02-01T00:00:00"/>
    <x v="1"/>
    <n v="19"/>
    <n v="25"/>
    <n v="2020"/>
    <s v="February"/>
    <x v="4"/>
    <x v="6"/>
    <n v="550"/>
  </r>
  <r>
    <s v="ID00497"/>
    <s v="Brand Manager Hoegaarden"/>
    <x v="0"/>
    <x v="6"/>
    <x v="2"/>
    <s v="Other"/>
    <x v="0"/>
    <d v="2020-01-09T00:00:00"/>
    <d v="2020-04-11T00:00:00"/>
    <x v="1"/>
    <n v="67"/>
    <n v="93"/>
    <n v="2020"/>
    <s v="April"/>
    <x v="1"/>
    <x v="6"/>
    <n v="525"/>
  </r>
  <r>
    <s v="ID00357"/>
    <s v="HFS Deployment Leader"/>
    <x v="10"/>
    <x v="9"/>
    <x v="3"/>
    <s v="Bonnett, Sarah"/>
    <x v="1"/>
    <d v="2020-01-15T17:35:09"/>
    <d v="2020-11-21T00:00:00"/>
    <x v="1"/>
    <n v="223"/>
    <n v="311"/>
    <n v="2020"/>
    <s v="November"/>
    <x v="2"/>
    <x v="3"/>
    <n v="550"/>
  </r>
  <r>
    <s v="ID00487"/>
    <s v="Connections Manager FRITS"/>
    <x v="0"/>
    <x v="6"/>
    <x v="2"/>
    <s v="Other"/>
    <x v="0"/>
    <d v="2020-01-16T00:00:00"/>
    <d v="2020-07-01T00:00:00"/>
    <x v="1"/>
    <n v="120"/>
    <n v="167"/>
    <n v="2020"/>
    <s v="July"/>
    <x v="3"/>
    <x v="6"/>
    <n v="525"/>
  </r>
  <r>
    <s v="ID00490"/>
    <s v="Senior Innovations Manager FRITS"/>
    <x v="0"/>
    <x v="6"/>
    <x v="2"/>
    <s v="Other"/>
    <x v="1"/>
    <d v="2020-01-16T00:00:00"/>
    <d v="2020-07-17T00:00:00"/>
    <x v="1"/>
    <n v="132"/>
    <n v="183"/>
    <n v="2020"/>
    <s v="July"/>
    <x v="3"/>
    <x v="6"/>
    <n v="525"/>
  </r>
  <r>
    <s v="ID00516"/>
    <s v="Packaging Manager FRITS"/>
    <x v="0"/>
    <x v="6"/>
    <x v="2"/>
    <s v="Other"/>
    <x v="0"/>
    <d v="2020-01-16T00:00:00"/>
    <d v="2020-07-25T00:00:00"/>
    <x v="1"/>
    <n v="137"/>
    <n v="191"/>
    <n v="2020"/>
    <s v="July"/>
    <x v="3"/>
    <x v="6"/>
    <n v="525"/>
  </r>
  <r>
    <s v="ID00540"/>
    <s v="Head of Category Management NL"/>
    <x v="0"/>
    <x v="4"/>
    <x v="0"/>
    <s v="Other"/>
    <x v="0"/>
    <d v="2020-01-16T00:00:00"/>
    <d v="2020-11-16T00:00:00"/>
    <x v="1"/>
    <n v="218"/>
    <n v="305"/>
    <n v="2020"/>
    <s v="November"/>
    <x v="2"/>
    <x v="3"/>
    <n v="300"/>
  </r>
  <r>
    <s v="ID00601"/>
    <s v="Presales - France - Remy"/>
    <x v="2"/>
    <x v="6"/>
    <x v="2"/>
    <s v="Other"/>
    <x v="3"/>
    <d v="2020-01-19T00:00:00"/>
    <d v="2020-11-27T00:00:00"/>
    <x v="1"/>
    <n v="225"/>
    <n v="313"/>
    <n v="2020"/>
    <s v="November"/>
    <x v="2"/>
    <x v="3"/>
    <n v="525"/>
  </r>
  <r>
    <s v="ID00602"/>
    <s v="Presales Netherlands - Remy"/>
    <x v="2"/>
    <x v="4"/>
    <x v="0"/>
    <s v="Other"/>
    <x v="0"/>
    <d v="2020-01-19T00:00:00"/>
    <d v="2020-03-28T00:00:00"/>
    <x v="1"/>
    <n v="50"/>
    <n v="69"/>
    <n v="2020"/>
    <s v="March"/>
    <x v="4"/>
    <x v="6"/>
    <n v="300"/>
  </r>
  <r>
    <s v="ID00221"/>
    <s v="Assistante de Direction"/>
    <x v="1"/>
    <x v="9"/>
    <x v="3"/>
    <s v="Bonnett, Sarah"/>
    <x v="1"/>
    <d v="2020-01-19T06:31:42"/>
    <d v="2020-07-19T00:00:00"/>
    <x v="1"/>
    <n v="130"/>
    <n v="182"/>
    <n v="2020"/>
    <s v="July"/>
    <x v="3"/>
    <x v="6"/>
    <n v="550"/>
  </r>
  <r>
    <s v="ID00225"/>
    <s v="Principal Financial Planning A"/>
    <x v="1"/>
    <x v="9"/>
    <x v="3"/>
    <s v="Bonnett, Sarah"/>
    <x v="1"/>
    <d v="2020-01-20T17:22:28"/>
    <d v="2020-06-16T00:00:00"/>
    <x v="1"/>
    <n v="107"/>
    <n v="148"/>
    <n v="2020"/>
    <s v="June"/>
    <x v="1"/>
    <x v="6"/>
    <n v="550"/>
  </r>
  <r>
    <s v="ID00488"/>
    <s v="Trade Marketing Project Manager"/>
    <x v="0"/>
    <x v="0"/>
    <x v="0"/>
    <s v="Other"/>
    <x v="1"/>
    <d v="2020-01-27T00:00:00"/>
    <d v="2020-05-19T00:00:00"/>
    <x v="1"/>
    <n v="82"/>
    <n v="113"/>
    <n v="2020"/>
    <s v="May"/>
    <x v="1"/>
    <x v="6"/>
    <n v="300"/>
  </r>
  <r>
    <s v="ID00552"/>
    <s v="Assistant Brand Manager"/>
    <x v="0"/>
    <x v="9"/>
    <x v="3"/>
    <s v="Other"/>
    <x v="3"/>
    <d v="2020-01-27T00:00:00"/>
    <d v="2020-09-16T00:00:00"/>
    <x v="1"/>
    <n v="168"/>
    <n v="233"/>
    <n v="2020"/>
    <s v="September"/>
    <x v="3"/>
    <x v="6"/>
    <n v="550"/>
  </r>
  <r>
    <s v="ID00617"/>
    <s v="Teleseller Indirect"/>
    <x v="2"/>
    <x v="0"/>
    <x v="0"/>
    <s v="Other"/>
    <x v="1"/>
    <d v="2020-01-30T00:00:00"/>
    <d v="2020-12-01T00:00:00"/>
    <x v="1"/>
    <n v="219"/>
    <n v="306"/>
    <n v="2020"/>
    <s v="December"/>
    <x v="2"/>
    <x v="3"/>
    <n v="300"/>
  </r>
  <r>
    <s v="ID00579"/>
    <s v="Technical Buyer"/>
    <x v="13"/>
    <x v="9"/>
    <x v="3"/>
    <s v="Other"/>
    <x v="0"/>
    <d v="2020-01-30T15:51:20"/>
    <d v="2020-02-15T00:00:00"/>
    <x v="1"/>
    <n v="12"/>
    <n v="16"/>
    <n v="2020"/>
    <s v="February"/>
    <x v="4"/>
    <x v="6"/>
    <n v="550"/>
  </r>
  <r>
    <s v="ID00505"/>
    <s v="Media Manager"/>
    <x v="0"/>
    <x v="9"/>
    <x v="3"/>
    <s v="Laurene Delelis"/>
    <x v="2"/>
    <d v="2020-02-02T00:00:00"/>
    <d v="2020-09-03T00:00:00"/>
    <x v="1"/>
    <n v="154"/>
    <n v="214"/>
    <n v="2020"/>
    <s v="September"/>
    <x v="3"/>
    <x v="6"/>
    <n v="550"/>
  </r>
  <r>
    <s v="ID00415"/>
    <s v="Snr Product Marketing Manager"/>
    <x v="0"/>
    <x v="9"/>
    <x v="3"/>
    <s v="Other"/>
    <x v="1"/>
    <d v="2020-02-04T14:02:51"/>
    <d v="2020-05-04T00:00:00"/>
    <x v="1"/>
    <n v="65"/>
    <n v="90"/>
    <n v="2020"/>
    <s v="May"/>
    <x v="1"/>
    <x v="6"/>
    <n v="550"/>
  </r>
  <r>
    <s v="ID00530"/>
    <s v="Senior Media Manager (m/w)"/>
    <x v="0"/>
    <x v="3"/>
    <x v="1"/>
    <s v="Vanessa Gramlow"/>
    <x v="0"/>
    <d v="2020-02-10T00:00:00"/>
    <d v="2020-03-31T00:00:00"/>
    <x v="1"/>
    <n v="37"/>
    <n v="50"/>
    <n v="2020"/>
    <s v="March"/>
    <x v="4"/>
    <x v="6"/>
    <n v="525"/>
  </r>
  <r>
    <s v="ID00480"/>
    <s v="Senior Brand Manager Leffe"/>
    <x v="0"/>
    <x v="6"/>
    <x v="2"/>
    <s v="Other"/>
    <x v="1"/>
    <d v="2020-02-18T00:00:00"/>
    <d v="2020-08-24T00:00:00"/>
    <x v="1"/>
    <n v="135"/>
    <n v="188"/>
    <n v="2020"/>
    <s v="August"/>
    <x v="3"/>
    <x v="6"/>
    <n v="525"/>
  </r>
  <r>
    <s v="ID00267"/>
    <s v="Information Governance and Compliance "/>
    <x v="14"/>
    <x v="9"/>
    <x v="3"/>
    <s v="Hamlin, Paul"/>
    <x v="0"/>
    <d v="2020-02-24T00:00:00"/>
    <d v="2020-11-27T00:00:00"/>
    <x v="1"/>
    <n v="200"/>
    <n v="277"/>
    <n v="2020"/>
    <s v="November"/>
    <x v="2"/>
    <x v="3"/>
    <n v="550"/>
  </r>
  <r>
    <s v="ID00130"/>
    <s v="Space Planning Executive - Luton (Band VIIa)"/>
    <x v="7"/>
    <x v="9"/>
    <x v="3"/>
    <s v="Sarah Parnell"/>
    <x v="0"/>
    <d v="2020-02-26T00:00:00"/>
    <d v="2020-10-11T00:00:00"/>
    <x v="1"/>
    <n v="163"/>
    <n v="228"/>
    <n v="2020"/>
    <s v="October"/>
    <x v="2"/>
    <x v="3"/>
    <n v="550"/>
  </r>
  <r>
    <s v="ID00222"/>
    <s v="HFS Northern Europe Finance Leader"/>
    <x v="1"/>
    <x v="9"/>
    <x v="3"/>
    <s v="Bonnett, Sarah"/>
    <x v="1"/>
    <d v="2020-03-04T10:19:52"/>
    <d v="2020-05-07T00:00:00"/>
    <x v="1"/>
    <n v="47"/>
    <n v="64"/>
    <n v="2020"/>
    <s v="May"/>
    <x v="1"/>
    <x v="6"/>
    <n v="550"/>
  </r>
  <r>
    <s v="ID00223"/>
    <s v="Credit Control Manager"/>
    <x v="1"/>
    <x v="9"/>
    <x v="3"/>
    <s v="Bonnett, Sarah"/>
    <x v="0"/>
    <d v="2020-03-10T07:22:56"/>
    <d v="2020-06-02T00:00:00"/>
    <x v="1"/>
    <n v="61"/>
    <n v="84"/>
    <n v="2020"/>
    <s v="June"/>
    <x v="1"/>
    <x v="6"/>
    <n v="550"/>
  </r>
  <r>
    <s v="ID00580"/>
    <s v="Specialist Category"/>
    <x v="13"/>
    <x v="9"/>
    <x v="3"/>
    <s v="Laurene Delelis"/>
    <x v="2"/>
    <d v="2020-03-12T13:11:34"/>
    <d v="2020-04-14T00:00:00"/>
    <x v="1"/>
    <n v="24"/>
    <n v="33"/>
    <n v="2020"/>
    <s v="April"/>
    <x v="1"/>
    <x v="6"/>
    <n v="550"/>
  </r>
  <r>
    <s v="ID00268"/>
    <s v="Associate Dentist"/>
    <x v="14"/>
    <x v="9"/>
    <x v="3"/>
    <s v="Thakrar, Sweta"/>
    <x v="0"/>
    <d v="2020-03-13T00:00:00"/>
    <d v="2020-05-18T00:00:00"/>
    <x v="1"/>
    <n v="47"/>
    <n v="66"/>
    <n v="2020"/>
    <s v="May"/>
    <x v="1"/>
    <x v="6"/>
    <n v="550"/>
  </r>
  <r>
    <s v="ID00569"/>
    <s v="Tech Sales and Sales Intelligence Manager"/>
    <x v="0"/>
    <x v="8"/>
    <x v="0"/>
    <s v="Vanessa Gramlow"/>
    <x v="0"/>
    <d v="2020-03-13T00:00:00"/>
    <d v="2020-03-22T00:00:00"/>
    <x v="1"/>
    <n v="6"/>
    <n v="9"/>
    <n v="2020"/>
    <s v="March"/>
    <x v="4"/>
    <x v="6"/>
    <n v="300"/>
  </r>
  <r>
    <s v="ID00537"/>
    <s v="Innovation Manager UK"/>
    <x v="0"/>
    <x v="9"/>
    <x v="3"/>
    <s v="Other"/>
    <x v="1"/>
    <d v="2020-03-16T00:00:00"/>
    <d v="2020-08-18T00:00:00"/>
    <x v="1"/>
    <n v="112"/>
    <n v="155"/>
    <n v="2020"/>
    <s v="August"/>
    <x v="3"/>
    <x v="6"/>
    <n v="550"/>
  </r>
  <r>
    <s v="ID00126"/>
    <s v="Category Manager (m/w)"/>
    <x v="7"/>
    <x v="3"/>
    <x v="1"/>
    <s v="Hugh Campbell"/>
    <x v="0"/>
    <d v="2020-03-19T00:00:00"/>
    <d v="2020-10-06T00:00:00"/>
    <x v="1"/>
    <n v="144"/>
    <n v="201"/>
    <n v="2020"/>
    <s v="October"/>
    <x v="2"/>
    <x v="3"/>
    <n v="525"/>
  </r>
  <r>
    <s v="ID00127"/>
    <s v="Head of Category Management (m/w)"/>
    <x v="7"/>
    <x v="3"/>
    <x v="1"/>
    <s v="Sarah Parnell"/>
    <x v="0"/>
    <d v="2020-03-19T00:00:00"/>
    <d v="2020-04-19T00:00:00"/>
    <x v="1"/>
    <n v="22"/>
    <n v="31"/>
    <n v="2020"/>
    <s v="April"/>
    <x v="1"/>
    <x v="6"/>
    <n v="525"/>
  </r>
  <r>
    <s v="ID00618"/>
    <s v="Junior Key Account Manager Off Trade (m/f)"/>
    <x v="2"/>
    <x v="7"/>
    <x v="0"/>
    <s v="Other"/>
    <x v="1"/>
    <d v="2020-03-25T00:00:00"/>
    <d v="2020-12-09T00:00:00"/>
    <x v="1"/>
    <n v="186"/>
    <n v="259"/>
    <n v="2020"/>
    <s v="December"/>
    <x v="2"/>
    <x v="3"/>
    <n v="300"/>
  </r>
  <r>
    <s v="ID00262"/>
    <s v="float dental nurse"/>
    <x v="14"/>
    <x v="9"/>
    <x v="3"/>
    <s v="Bogaert, Dianna"/>
    <x v="0"/>
    <d v="2020-03-26T00:00:00"/>
    <d v="2020-07-07T00:00:00"/>
    <x v="1"/>
    <n v="74"/>
    <n v="103"/>
    <n v="2020"/>
    <s v="July"/>
    <x v="3"/>
    <x v="6"/>
    <n v="550"/>
  </r>
  <r>
    <s v="ID00572"/>
    <s v="Tech sales Analyst Spain"/>
    <x v="0"/>
    <x v="8"/>
    <x v="0"/>
    <s v="Other"/>
    <x v="3"/>
    <d v="2020-03-26T00:00:00"/>
    <d v="2020-06-15T00:00:00"/>
    <x v="1"/>
    <n v="58"/>
    <n v="81"/>
    <n v="2020"/>
    <s v="June"/>
    <x v="1"/>
    <x v="6"/>
    <n v="300"/>
  </r>
  <r>
    <s v="ID00534"/>
    <s v="Activation Executive On Trade (replacement)"/>
    <x v="0"/>
    <x v="6"/>
    <x v="2"/>
    <s v="Laurene Delelis"/>
    <x v="1"/>
    <d v="2020-03-27T00:00:00"/>
    <d v="2020-11-30T00:00:00"/>
    <x v="1"/>
    <n v="177"/>
    <n v="248"/>
    <n v="2020"/>
    <s v="November"/>
    <x v="2"/>
    <x v="3"/>
    <n v="525"/>
  </r>
  <r>
    <s v="ID00615"/>
    <s v="Brand Activation Manager - 24 (Bari)"/>
    <x v="2"/>
    <x v="7"/>
    <x v="0"/>
    <s v="Other"/>
    <x v="0"/>
    <d v="2020-04-01T00:00:00"/>
    <d v="2020-12-06T00:00:00"/>
    <x v="1"/>
    <n v="178"/>
    <n v="249"/>
    <n v="2020"/>
    <s v="December"/>
    <x v="2"/>
    <x v="3"/>
    <n v="300"/>
  </r>
  <r>
    <s v="ID00515"/>
    <s v="Digital Content Manager"/>
    <x v="0"/>
    <x v="9"/>
    <x v="3"/>
    <s v="Other"/>
    <x v="0"/>
    <d v="2020-04-02T00:00:00"/>
    <s v=""/>
    <x v="0"/>
    <n v="851"/>
    <n v="1190"/>
    <s v=""/>
    <s v=""/>
    <x v="0"/>
    <x v="0"/>
    <n v="300"/>
  </r>
  <r>
    <s v="ID00600"/>
    <s v="PA - Enterprise"/>
    <x v="2"/>
    <x v="9"/>
    <x v="3"/>
    <s v="Other"/>
    <x v="0"/>
    <d v="2020-04-02T00:00:00"/>
    <s v=""/>
    <x v="0"/>
    <n v="851"/>
    <n v="1190"/>
    <s v=""/>
    <s v=""/>
    <x v="0"/>
    <x v="0"/>
    <n v="300"/>
  </r>
  <r>
    <s v="ID00564"/>
    <s v="Tech Sales Support CHR"/>
    <x v="0"/>
    <x v="6"/>
    <x v="2"/>
    <s v="Other"/>
    <x v="1"/>
    <d v="2020-04-03T00:00:00"/>
    <s v=""/>
    <x v="0"/>
    <n v="850"/>
    <n v="1189"/>
    <s v=""/>
    <s v=""/>
    <x v="0"/>
    <x v="0"/>
    <n v="280"/>
  </r>
  <r>
    <s v="ID00565"/>
    <s v="Brand Manager Leffe (Jr)"/>
    <x v="0"/>
    <x v="6"/>
    <x v="2"/>
    <s v="Other"/>
    <x v="1"/>
    <d v="2020-04-03T00:00:00"/>
    <d v="2020-11-04T00:00:00"/>
    <x v="1"/>
    <n v="154"/>
    <n v="215"/>
    <n v="2020"/>
    <s v="November"/>
    <x v="2"/>
    <x v="3"/>
    <n v="525"/>
  </r>
  <r>
    <s v="ID00265"/>
    <s v="Lead Dental Nurse-Mat Cover"/>
    <x v="14"/>
    <x v="9"/>
    <x v="3"/>
    <s v="Beck, James"/>
    <x v="0"/>
    <d v="2020-04-07T00:00:00"/>
    <s v=""/>
    <x v="0"/>
    <n v="848"/>
    <n v="1185"/>
    <s v=""/>
    <s v=""/>
    <x v="0"/>
    <x v="0"/>
    <n v="300"/>
  </r>
  <r>
    <s v="ID00140"/>
    <s v="Customer Service Manager (m/f)"/>
    <x v="5"/>
    <x v="3"/>
    <x v="1"/>
    <s v="Sarah Parnell"/>
    <x v="3"/>
    <d v="2020-04-08T00:00:00"/>
    <d v="2020-07-02T00:00:00"/>
    <x v="1"/>
    <n v="62"/>
    <n v="85"/>
    <n v="2020"/>
    <s v="July"/>
    <x v="3"/>
    <x v="6"/>
    <n v="525"/>
  </r>
  <r>
    <s v="ID00141"/>
    <s v="Order Entry Team Leader"/>
    <x v="5"/>
    <x v="8"/>
    <x v="0"/>
    <s v="Sarah Parnell"/>
    <x v="1"/>
    <d v="2020-04-08T00:00:00"/>
    <d v="2020-10-07T00:00:00"/>
    <x v="1"/>
    <n v="131"/>
    <n v="182"/>
    <n v="2020"/>
    <s v="October"/>
    <x v="2"/>
    <x v="3"/>
    <n v="300"/>
  </r>
  <r>
    <s v="ID00584"/>
    <s v="Procurement Leader"/>
    <x v="13"/>
    <x v="7"/>
    <x v="0"/>
    <s v="Vanessa Gramlow"/>
    <x v="1"/>
    <d v="2020-04-08T06:44:44"/>
    <d v="2020-07-12T00:00:00"/>
    <x v="1"/>
    <n v="68"/>
    <n v="95"/>
    <n v="2020"/>
    <s v="July"/>
    <x v="3"/>
    <x v="6"/>
    <n v="300"/>
  </r>
  <r>
    <s v="ID00581"/>
    <s v="Planner / Buyer"/>
    <x v="13"/>
    <x v="7"/>
    <x v="0"/>
    <s v="Other"/>
    <x v="1"/>
    <d v="2020-04-08T10:28:49"/>
    <d v="2020-11-10T00:00:00"/>
    <x v="1"/>
    <n v="155"/>
    <n v="216"/>
    <n v="2020"/>
    <s v="November"/>
    <x v="2"/>
    <x v="3"/>
    <n v="300"/>
  </r>
  <r>
    <s v="ID00409"/>
    <s v="Marketing Intern"/>
    <x v="0"/>
    <x v="7"/>
    <x v="0"/>
    <s v="Other"/>
    <x v="0"/>
    <d v="2020-04-10T05:44:19"/>
    <d v="2020-08-16T00:00:00"/>
    <x v="1"/>
    <n v="91"/>
    <n v="128"/>
    <n v="2020"/>
    <s v="August"/>
    <x v="3"/>
    <x v="6"/>
    <n v="300"/>
  </r>
  <r>
    <s v="ID00585"/>
    <s v="SIOP Supply &amp; Materials Leader"/>
    <x v="13"/>
    <x v="7"/>
    <x v="1"/>
    <s v="Vanessa Gramlow"/>
    <x v="1"/>
    <d v="2020-04-13T09:46:22"/>
    <d v="2020-05-13T00:00:00"/>
    <x v="1"/>
    <n v="23"/>
    <n v="30"/>
    <n v="2020"/>
    <s v="May"/>
    <x v="1"/>
    <x v="6"/>
    <n v="525"/>
  </r>
  <r>
    <s v="ID00582"/>
    <s v="Tactical Sourcing Team Leader"/>
    <x v="13"/>
    <x v="7"/>
    <x v="0"/>
    <s v="Vanessa Gramlow"/>
    <x v="1"/>
    <d v="2020-04-14T05:49:01"/>
    <d v="2020-06-07T00:00:00"/>
    <x v="1"/>
    <n v="39"/>
    <n v="54"/>
    <n v="2020"/>
    <s v="June"/>
    <x v="1"/>
    <x v="6"/>
    <n v="300"/>
  </r>
  <r>
    <s v="ID00266"/>
    <s v="Qualified Dental Nurse"/>
    <x v="14"/>
    <x v="9"/>
    <x v="3"/>
    <s v="Ghedia, Deesha"/>
    <x v="0"/>
    <d v="2020-04-15T00:00:00"/>
    <d v="2020-11-04T00:00:00"/>
    <x v="1"/>
    <n v="146"/>
    <n v="203"/>
    <n v="2020"/>
    <s v="November"/>
    <x v="2"/>
    <x v="3"/>
    <n v="550"/>
  </r>
  <r>
    <s v="ID00583"/>
    <s v="Strategic Buyer / Commodity Specialist"/>
    <x v="13"/>
    <x v="7"/>
    <x v="0"/>
    <s v="Vanessa Gramlow"/>
    <x v="1"/>
    <d v="2020-04-15T04:01:49"/>
    <d v="2020-06-03T00:00:00"/>
    <x v="1"/>
    <n v="36"/>
    <n v="49"/>
    <n v="2020"/>
    <s v="June"/>
    <x v="1"/>
    <x v="6"/>
    <n v="300"/>
  </r>
  <r>
    <s v="ID00263"/>
    <s v="Support Coordinator"/>
    <x v="14"/>
    <x v="9"/>
    <x v="3"/>
    <s v="Hamlin, Paul"/>
    <x v="0"/>
    <d v="2020-04-17T00:00:00"/>
    <d v="2020-09-15T00:00:00"/>
    <x v="1"/>
    <n v="108"/>
    <n v="151"/>
    <n v="2020"/>
    <s v="September"/>
    <x v="3"/>
    <x v="6"/>
    <n v="550"/>
  </r>
  <r>
    <s v="ID00278"/>
    <s v="Lead Physician"/>
    <x v="14"/>
    <x v="9"/>
    <x v="3"/>
    <s v="Bonnett, Sarah"/>
    <x v="0"/>
    <d v="2020-04-17T00:00:00"/>
    <s v=""/>
    <x v="0"/>
    <n v="840"/>
    <n v="1175"/>
    <s v=""/>
    <s v=""/>
    <x v="0"/>
    <x v="0"/>
    <n v="300"/>
  </r>
  <r>
    <s v="ID00598"/>
    <s v="Lead Sales Executive - CEA"/>
    <x v="2"/>
    <x v="9"/>
    <x v="3"/>
    <s v="Annelies Verbruggen"/>
    <x v="0"/>
    <d v="2020-04-21T00:00:00"/>
    <d v="2020-09-03T00:00:00"/>
    <x v="1"/>
    <n v="98"/>
    <n v="135"/>
    <n v="2020"/>
    <s v="September"/>
    <x v="3"/>
    <x v="6"/>
    <n v="550"/>
  </r>
  <r>
    <s v="ID00426"/>
    <s v="Senior Product Manager VAPA EMEA (Voice, Alarm, Public Address)"/>
    <x v="0"/>
    <x v="1"/>
    <x v="1"/>
    <s v="Other"/>
    <x v="2"/>
    <d v="2020-04-21T05:19:17"/>
    <d v="2020-10-12T00:00:00"/>
    <x v="1"/>
    <n v="125"/>
    <n v="174"/>
    <n v="2020"/>
    <s v="October"/>
    <x v="2"/>
    <x v="3"/>
    <n v="525"/>
  </r>
  <r>
    <s v="ID00408"/>
    <s v="Product Development Manager"/>
    <x v="0"/>
    <x v="1"/>
    <x v="1"/>
    <s v="Vanessa Gramlow"/>
    <x v="1"/>
    <d v="2020-04-23T06:18:35"/>
    <d v="2020-11-30T00:00:00"/>
    <x v="1"/>
    <n v="158"/>
    <n v="221"/>
    <n v="2020"/>
    <s v="November"/>
    <x v="2"/>
    <x v="3"/>
    <n v="525"/>
  </r>
  <r>
    <s v="ID00270"/>
    <s v="Physiotherapist Telephone Triage"/>
    <x v="14"/>
    <x v="1"/>
    <x v="1"/>
    <s v="Bonnett, Sarah"/>
    <x v="0"/>
    <d v="2020-04-24T00:00:00"/>
    <d v="2020-08-09T00:00:00"/>
    <x v="1"/>
    <n v="76"/>
    <n v="107"/>
    <n v="2020"/>
    <s v="August"/>
    <x v="3"/>
    <x v="6"/>
    <n v="525"/>
  </r>
  <r>
    <s v="ID00277"/>
    <s v="Clinical Services Team Manager"/>
    <x v="14"/>
    <x v="1"/>
    <x v="1"/>
    <s v="Hamlin, Paul"/>
    <x v="0"/>
    <d v="2020-04-27T00:00:00"/>
    <d v="2020-05-29T00:00:00"/>
    <x v="1"/>
    <n v="25"/>
    <n v="32"/>
    <n v="2020"/>
    <s v="May"/>
    <x v="1"/>
    <x v="6"/>
    <n v="525"/>
  </r>
  <r>
    <s v="ID00474"/>
    <s v="Consumer Activation Manager On Trade"/>
    <x v="0"/>
    <x v="0"/>
    <x v="0"/>
    <s v="Other"/>
    <x v="2"/>
    <d v="2020-04-27T00:00:00"/>
    <d v="2020-11-13T00:00:00"/>
    <x v="1"/>
    <n v="145"/>
    <n v="200"/>
    <n v="2020"/>
    <s v="November"/>
    <x v="2"/>
    <x v="3"/>
    <n v="300"/>
  </r>
  <r>
    <s v="ID00568"/>
    <s v="Content Planning Manager BNL"/>
    <x v="0"/>
    <x v="0"/>
    <x v="0"/>
    <s v="Other"/>
    <x v="3"/>
    <d v="2020-04-27T00:00:00"/>
    <d v="2020-12-21T00:00:00"/>
    <x v="1"/>
    <n v="171"/>
    <n v="238"/>
    <n v="2020"/>
    <s v="December"/>
    <x v="2"/>
    <x v="3"/>
    <n v="300"/>
  </r>
  <r>
    <s v="ID00264"/>
    <s v="Health Adviser "/>
    <x v="14"/>
    <x v="1"/>
    <x v="1"/>
    <s v="Bonnett, Sarah"/>
    <x v="0"/>
    <d v="2020-04-28T00:00:00"/>
    <d v="2020-10-02T00:00:00"/>
    <x v="1"/>
    <n v="114"/>
    <n v="157"/>
    <n v="2020"/>
    <s v="October"/>
    <x v="2"/>
    <x v="3"/>
    <n v="525"/>
  </r>
  <r>
    <s v="ID00276"/>
    <s v="OH Practice Nurse"/>
    <x v="14"/>
    <x v="1"/>
    <x v="1"/>
    <s v="Hamlin, Paul"/>
    <x v="0"/>
    <d v="2020-04-28T00:00:00"/>
    <d v="2020-05-04T00:00:00"/>
    <x v="1"/>
    <n v="5"/>
    <n v="6"/>
    <n v="2020"/>
    <s v="May"/>
    <x v="1"/>
    <x v="6"/>
    <n v="525"/>
  </r>
  <r>
    <s v="ID00254"/>
    <s v="Document &amp; Change Control Team leader"/>
    <x v="8"/>
    <x v="10"/>
    <x v="1"/>
    <s v="Hamlin, Paul"/>
    <x v="2"/>
    <d v="2020-04-29T00:00:00"/>
    <s v=""/>
    <x v="0"/>
    <n v="832"/>
    <n v="1163"/>
    <s v=""/>
    <s v=""/>
    <x v="0"/>
    <x v="0"/>
    <n v="280"/>
  </r>
  <r>
    <s v="ID00274"/>
    <s v="Dental Treatment Co-Ordinator/Reception"/>
    <x v="14"/>
    <x v="1"/>
    <x v="1"/>
    <s v="Thakrar, Sweta"/>
    <x v="0"/>
    <d v="2020-04-30T00:00:00"/>
    <d v="2020-12-16T00:00:00"/>
    <x v="1"/>
    <n v="165"/>
    <n v="230"/>
    <n v="2020"/>
    <s v="December"/>
    <x v="2"/>
    <x v="3"/>
    <n v="525"/>
  </r>
  <r>
    <s v="ID00271"/>
    <s v="Dental Receptionist"/>
    <x v="14"/>
    <x v="1"/>
    <x v="1"/>
    <s v="Hamlin, Paul"/>
    <x v="0"/>
    <d v="2020-05-05T00:00:00"/>
    <d v="2020-10-23T00:00:00"/>
    <x v="1"/>
    <n v="124"/>
    <n v="171"/>
    <n v="2020"/>
    <s v="October"/>
    <x v="2"/>
    <x v="3"/>
    <n v="525"/>
  </r>
  <r>
    <s v="ID00272"/>
    <s v="Hygienist"/>
    <x v="14"/>
    <x v="1"/>
    <x v="1"/>
    <s v="Beck, James"/>
    <x v="0"/>
    <d v="2020-05-05T00:00:00"/>
    <d v="2020-08-20T00:00:00"/>
    <x v="1"/>
    <n v="78"/>
    <n v="107"/>
    <n v="2020"/>
    <s v="August"/>
    <x v="3"/>
    <x v="6"/>
    <n v="525"/>
  </r>
  <r>
    <s v="ID00258"/>
    <s v="Facility &amp; EHS Manager (m/w)"/>
    <x v="8"/>
    <x v="3"/>
    <x v="1"/>
    <s v="Bonnett, Sarah"/>
    <x v="0"/>
    <d v="2020-05-06T00:00:00"/>
    <d v="2020-07-10T00:00:00"/>
    <x v="1"/>
    <n v="48"/>
    <n v="65"/>
    <n v="2020"/>
    <s v="July"/>
    <x v="3"/>
    <x v="6"/>
    <n v="525"/>
  </r>
  <r>
    <s v="ID00147"/>
    <s v="Product Complaints Agent with Italian"/>
    <x v="5"/>
    <x v="8"/>
    <x v="0"/>
    <s v="Ritzke, Christoph"/>
    <x v="0"/>
    <d v="2020-05-07T00:00:00"/>
    <s v=""/>
    <x v="0"/>
    <n v="826"/>
    <n v="1155"/>
    <s v=""/>
    <s v=""/>
    <x v="0"/>
    <x v="0"/>
    <n v="160"/>
  </r>
  <r>
    <s v="ID00261"/>
    <s v="Dental Hygienist"/>
    <x v="14"/>
    <x v="1"/>
    <x v="1"/>
    <s v="Thakrar, Sweta"/>
    <x v="0"/>
    <d v="2020-05-07T00:00:00"/>
    <d v="2020-11-16T00:00:00"/>
    <x v="1"/>
    <n v="138"/>
    <n v="193"/>
    <n v="2020"/>
    <s v="November"/>
    <x v="2"/>
    <x v="3"/>
    <n v="525"/>
  </r>
  <r>
    <s v="ID00273"/>
    <s v="Admin Team Leader"/>
    <x v="14"/>
    <x v="1"/>
    <x v="1"/>
    <s v="Hamlin, Paul"/>
    <x v="0"/>
    <d v="2020-05-07T00:00:00"/>
    <d v="2020-05-28T00:00:00"/>
    <x v="1"/>
    <n v="16"/>
    <n v="21"/>
    <n v="2020"/>
    <s v="May"/>
    <x v="1"/>
    <x v="6"/>
    <n v="525"/>
  </r>
  <r>
    <s v="ID00275"/>
    <s v="Health Adviser"/>
    <x v="14"/>
    <x v="1"/>
    <x v="1"/>
    <s v="Thakrar, Sweta"/>
    <x v="0"/>
    <d v="2020-05-07T00:00:00"/>
    <d v="2020-07-20T00:00:00"/>
    <x v="1"/>
    <n v="53"/>
    <n v="74"/>
    <n v="2020"/>
    <s v="July"/>
    <x v="3"/>
    <x v="6"/>
    <n v="525"/>
  </r>
  <r>
    <s v="ID00281"/>
    <s v="Health Services Manager"/>
    <x v="14"/>
    <x v="1"/>
    <x v="1"/>
    <s v="Bogaert, Dianna"/>
    <x v="0"/>
    <d v="2020-05-08T00:00:00"/>
    <d v="2020-07-15T00:00:00"/>
    <x v="1"/>
    <n v="49"/>
    <n v="68"/>
    <n v="2020"/>
    <s v="July"/>
    <x v="3"/>
    <x v="6"/>
    <n v="525"/>
  </r>
  <r>
    <s v="ID00283"/>
    <s v="Dental Nurse Onsite PT"/>
    <x v="14"/>
    <x v="1"/>
    <x v="1"/>
    <s v="Bogaert, Dianna"/>
    <x v="0"/>
    <d v="2020-05-11T00:00:00"/>
    <s v=""/>
    <x v="0"/>
    <n v="824"/>
    <n v="1151"/>
    <s v=""/>
    <s v=""/>
    <x v="0"/>
    <x v="0"/>
    <n v="280"/>
  </r>
  <r>
    <s v="ID00502"/>
    <s v="Innovation Manager BNL"/>
    <x v="0"/>
    <x v="0"/>
    <x v="0"/>
    <s v="Laurene Delelis"/>
    <x v="1"/>
    <d v="2020-05-11T00:00:00"/>
    <d v="2020-05-11T00:00:00"/>
    <x v="1"/>
    <n v="1"/>
    <n v="0"/>
    <n v="2020"/>
    <s v="May"/>
    <x v="1"/>
    <x v="6"/>
    <n v="300"/>
  </r>
  <r>
    <s v="ID00595"/>
    <s v="CS Solution Consultant - Germany"/>
    <x v="2"/>
    <x v="3"/>
    <x v="1"/>
    <s v="Other"/>
    <x v="3"/>
    <d v="2020-05-12T00:00:00"/>
    <d v="2020-12-08T00:00:00"/>
    <x v="1"/>
    <n v="151"/>
    <n v="210"/>
    <n v="2020"/>
    <s v="December"/>
    <x v="2"/>
    <x v="3"/>
    <n v="525"/>
  </r>
  <r>
    <s v="ID00282"/>
    <s v="Senior Physiotherapist"/>
    <x v="14"/>
    <x v="1"/>
    <x v="1"/>
    <s v="Bogaert, Dianna"/>
    <x v="0"/>
    <d v="2020-05-13T00:00:00"/>
    <d v="2020-09-05T00:00:00"/>
    <x v="1"/>
    <n v="83"/>
    <n v="115"/>
    <n v="2020"/>
    <s v="September"/>
    <x v="3"/>
    <x v="6"/>
    <n v="525"/>
  </r>
  <r>
    <s v="ID00124"/>
    <s v="Copywriter 1"/>
    <x v="12"/>
    <x v="1"/>
    <x v="1"/>
    <s v="Sarah Parnell"/>
    <x v="0"/>
    <d v="2020-05-14T00:00:00"/>
    <d v="2020-09-30T00:00:00"/>
    <x v="1"/>
    <n v="100"/>
    <n v="139"/>
    <n v="2020"/>
    <s v="September"/>
    <x v="3"/>
    <x v="6"/>
    <n v="525"/>
  </r>
  <r>
    <s v="ID00269"/>
    <s v="Bank Cosmetic Nurse"/>
    <x v="14"/>
    <x v="1"/>
    <x v="1"/>
    <s v="Bonnett, Sarah"/>
    <x v="0"/>
    <d v="2020-05-15T00:00:00"/>
    <d v="2020-09-07T00:00:00"/>
    <x v="1"/>
    <n v="82"/>
    <n v="115"/>
    <n v="2020"/>
    <s v="September"/>
    <x v="3"/>
    <x v="6"/>
    <n v="525"/>
  </r>
  <r>
    <s v="ID00588"/>
    <s v="Vendor Controller"/>
    <x v="13"/>
    <x v="7"/>
    <x v="0"/>
    <s v="Other"/>
    <x v="2"/>
    <d v="2020-05-19T04:00:12"/>
    <d v="2020-07-08T00:00:00"/>
    <x v="1"/>
    <n v="37"/>
    <n v="50"/>
    <n v="2020"/>
    <s v="July"/>
    <x v="3"/>
    <x v="6"/>
    <n v="300"/>
  </r>
  <r>
    <s v="ID00411"/>
    <s v="EMEA Product Manager"/>
    <x v="0"/>
    <x v="1"/>
    <x v="1"/>
    <s v="Other"/>
    <x v="0"/>
    <d v="2020-05-19T05:50:00"/>
    <d v="2020-09-03T00:00:00"/>
    <x v="1"/>
    <n v="78"/>
    <n v="107"/>
    <n v="2020"/>
    <s v="September"/>
    <x v="3"/>
    <x v="6"/>
    <n v="525"/>
  </r>
  <r>
    <s v="ID00414"/>
    <s v="Mkt Mgr – New Business Develop"/>
    <x v="0"/>
    <x v="1"/>
    <x v="1"/>
    <s v="Other"/>
    <x v="1"/>
    <d v="2020-05-20T11:42:11"/>
    <d v="2020-09-24T00:00:00"/>
    <x v="1"/>
    <n v="92"/>
    <n v="127"/>
    <n v="2020"/>
    <s v="September"/>
    <x v="3"/>
    <x v="6"/>
    <n v="525"/>
  </r>
  <r>
    <s v="ID00280"/>
    <s v="Bank Health Adviser"/>
    <x v="14"/>
    <x v="1"/>
    <x v="1"/>
    <s v="Ghedia, Deesha"/>
    <x v="0"/>
    <d v="2020-05-21T00:00:00"/>
    <d v="2020-12-23T00:00:00"/>
    <x v="1"/>
    <n v="155"/>
    <n v="216"/>
    <n v="2020"/>
    <s v="December"/>
    <x v="2"/>
    <x v="3"/>
    <n v="525"/>
  </r>
  <r>
    <s v="ID00486"/>
    <s v="(ECommerce) Head of ECommerce Logistics"/>
    <x v="0"/>
    <x v="1"/>
    <x v="1"/>
    <s v="Vanessa Gramlow"/>
    <x v="0"/>
    <d v="2020-05-22T00:00:00"/>
    <d v="2020-06-25T00:00:00"/>
    <x v="1"/>
    <n v="25"/>
    <n v="34"/>
    <n v="2020"/>
    <s v="June"/>
    <x v="1"/>
    <x v="6"/>
    <n v="525"/>
  </r>
  <r>
    <s v="ID00494"/>
    <s v="(ECommerce) Head of eCommerce Marketing"/>
    <x v="0"/>
    <x v="1"/>
    <x v="1"/>
    <s v="Other"/>
    <x v="1"/>
    <d v="2020-05-22T00:00:00"/>
    <d v="2020-08-26T00:00:00"/>
    <x v="1"/>
    <n v="69"/>
    <n v="96"/>
    <n v="2020"/>
    <s v="August"/>
    <x v="3"/>
    <x v="6"/>
    <n v="525"/>
  </r>
  <r>
    <s v="ID00504"/>
    <s v="(ECommerce) Data Scientist"/>
    <x v="0"/>
    <x v="1"/>
    <x v="1"/>
    <s v="Other"/>
    <x v="1"/>
    <d v="2020-05-22T00:00:00"/>
    <d v="2020-10-24T00:00:00"/>
    <x v="1"/>
    <n v="111"/>
    <n v="155"/>
    <n v="2020"/>
    <s v="October"/>
    <x v="2"/>
    <x v="3"/>
    <n v="525"/>
  </r>
  <r>
    <s v="ID00527"/>
    <s v="(ECommerce) eCommerce Strategy Manager"/>
    <x v="0"/>
    <x v="1"/>
    <x v="1"/>
    <s v="Other"/>
    <x v="4"/>
    <d v="2020-05-22T00:00:00"/>
    <d v="2020-08-25T00:00:00"/>
    <x v="1"/>
    <n v="68"/>
    <n v="95"/>
    <n v="2020"/>
    <s v="August"/>
    <x v="3"/>
    <x v="6"/>
    <n v="525"/>
  </r>
  <r>
    <s v="ID00587"/>
    <s v="Clerk Procurement"/>
    <x v="13"/>
    <x v="7"/>
    <x v="0"/>
    <s v="Other"/>
    <x v="0"/>
    <d v="2020-05-22T12:55:54"/>
    <d v="2020-09-16T00:00:00"/>
    <x v="1"/>
    <n v="84"/>
    <n v="117"/>
    <n v="2020"/>
    <s v="September"/>
    <x v="3"/>
    <x v="6"/>
    <n v="300"/>
  </r>
  <r>
    <s v="ID00499"/>
    <s v="(Ecommerce) Campaign and Merchandise Manager"/>
    <x v="0"/>
    <x v="1"/>
    <x v="1"/>
    <s v="Other"/>
    <x v="1"/>
    <d v="2020-05-26T00:00:00"/>
    <d v="2020-09-14T00:00:00"/>
    <x v="1"/>
    <n v="80"/>
    <n v="111"/>
    <n v="2020"/>
    <s v="September"/>
    <x v="3"/>
    <x v="6"/>
    <n v="525"/>
  </r>
  <r>
    <s v="ID00245"/>
    <s v="Collector for the German market"/>
    <x v="8"/>
    <x v="8"/>
    <x v="0"/>
    <s v="Thakrar, Sweta"/>
    <x v="0"/>
    <d v="2020-05-27T00:00:00"/>
    <d v="2020-09-18T00:00:00"/>
    <x v="1"/>
    <n v="83"/>
    <n v="114"/>
    <n v="2020"/>
    <s v="September"/>
    <x v="3"/>
    <x v="6"/>
    <n v="300"/>
  </r>
  <r>
    <s v="ID00260"/>
    <s v="Field Financial Analyst"/>
    <x v="8"/>
    <x v="7"/>
    <x v="0"/>
    <s v="Bonnett, Sarah"/>
    <x v="0"/>
    <d v="2020-05-27T00:00:00"/>
    <d v="2020-08-15T00:00:00"/>
    <x v="1"/>
    <n v="58"/>
    <n v="80"/>
    <n v="2020"/>
    <s v="August"/>
    <x v="3"/>
    <x v="6"/>
    <n v="300"/>
  </r>
  <r>
    <s v="ID00413"/>
    <s v="Product Manager - Connectivity"/>
    <x v="0"/>
    <x v="1"/>
    <x v="1"/>
    <s v="Laurene Delelis"/>
    <x v="2"/>
    <d v="2020-05-27T10:15:20"/>
    <s v=""/>
    <x v="0"/>
    <n v="812"/>
    <n v="1135"/>
    <s v=""/>
    <s v=""/>
    <x v="0"/>
    <x v="0"/>
    <n v="280"/>
  </r>
  <r>
    <s v="ID00354"/>
    <s v="EMEA Analytics Lead"/>
    <x v="10"/>
    <x v="1"/>
    <x v="1"/>
    <s v="Beck, James"/>
    <x v="1"/>
    <d v="2020-06-05T11:05:52"/>
    <d v="2020-10-14T00:00:00"/>
    <x v="1"/>
    <n v="94"/>
    <n v="131"/>
    <n v="2020"/>
    <s v="October"/>
    <x v="2"/>
    <x v="3"/>
    <n v="525"/>
  </r>
  <r>
    <s v="ID00412"/>
    <s v="Marketing Communications Mgr"/>
    <x v="0"/>
    <x v="1"/>
    <x v="1"/>
    <s v="Other"/>
    <x v="1"/>
    <d v="2020-06-05T12:30:59"/>
    <d v="2020-09-04T00:00:00"/>
    <x v="1"/>
    <n v="66"/>
    <n v="91"/>
    <n v="2020"/>
    <s v="September"/>
    <x v="3"/>
    <x v="6"/>
    <n v="525"/>
  </r>
  <r>
    <s v="ID00358"/>
    <s v="IT Leader- UK South"/>
    <x v="10"/>
    <x v="1"/>
    <x v="1"/>
    <s v="Bonnett, Sarah"/>
    <x v="1"/>
    <d v="2020-06-08T04:44:21"/>
    <d v="2020-10-06T00:00:00"/>
    <x v="1"/>
    <n v="87"/>
    <n v="120"/>
    <n v="2020"/>
    <s v="October"/>
    <x v="2"/>
    <x v="3"/>
    <n v="525"/>
  </r>
  <r>
    <s v="ID00359"/>
    <s v="IT Leader- Central UK &amp; Ire"/>
    <x v="10"/>
    <x v="1"/>
    <x v="1"/>
    <s v="Sanghavi, Shruti"/>
    <x v="1"/>
    <d v="2020-06-08T10:06:05"/>
    <d v="2020-08-06T00:00:00"/>
    <x v="1"/>
    <n v="44"/>
    <n v="59"/>
    <n v="2020"/>
    <s v="August"/>
    <x v="3"/>
    <x v="6"/>
    <n v="525"/>
  </r>
  <r>
    <s v="ID00356"/>
    <s v="IT Leader- UK North"/>
    <x v="10"/>
    <x v="1"/>
    <x v="1"/>
    <s v="Bonnett, Sarah"/>
    <x v="1"/>
    <d v="2020-06-08T10:06:56"/>
    <d v="2020-11-27T00:00:00"/>
    <x v="1"/>
    <n v="125"/>
    <n v="172"/>
    <n v="2020"/>
    <s v="November"/>
    <x v="2"/>
    <x v="3"/>
    <n v="525"/>
  </r>
  <r>
    <s v="ID00410"/>
    <s v="Global Marketing Manager"/>
    <x v="0"/>
    <x v="1"/>
    <x v="1"/>
    <s v="Other"/>
    <x v="1"/>
    <d v="2020-06-09T05:45:18"/>
    <d v="2020-09-12T00:00:00"/>
    <x v="1"/>
    <n v="69"/>
    <n v="95"/>
    <n v="2020"/>
    <s v="September"/>
    <x v="3"/>
    <x v="6"/>
    <n v="525"/>
  </r>
  <r>
    <s v="ID00279"/>
    <s v="Bank OH Practice Nurse"/>
    <x v="14"/>
    <x v="1"/>
    <x v="1"/>
    <s v="Hamlin, Paul"/>
    <x v="0"/>
    <d v="2020-06-10T00:00:00"/>
    <d v="2020-12-09T00:00:00"/>
    <x v="1"/>
    <n v="131"/>
    <n v="182"/>
    <n v="2020"/>
    <s v="December"/>
    <x v="2"/>
    <x v="3"/>
    <n v="525"/>
  </r>
  <r>
    <s v="ID00589"/>
    <s v="Procurement Team Lead"/>
    <x v="13"/>
    <x v="7"/>
    <x v="0"/>
    <s v="Other"/>
    <x v="0"/>
    <d v="2020-06-16T08:28:22"/>
    <d v="2020-08-26T00:00:00"/>
    <x v="1"/>
    <n v="52"/>
    <n v="71"/>
    <n v="2020"/>
    <s v="August"/>
    <x v="3"/>
    <x v="6"/>
    <n v="300"/>
  </r>
  <r>
    <s v="ID00416"/>
    <s v="Strategic Marketing Manager"/>
    <x v="0"/>
    <x v="1"/>
    <x v="1"/>
    <s v="Other"/>
    <x v="2"/>
    <d v="2020-06-16T12:09:25"/>
    <d v="2020-11-06T00:00:00"/>
    <x v="1"/>
    <n v="104"/>
    <n v="143"/>
    <n v="2020"/>
    <s v="November"/>
    <x v="2"/>
    <x v="3"/>
    <n v="525"/>
  </r>
  <r>
    <s v="ID00417"/>
    <s v="Sr. Manager, Marcom"/>
    <x v="0"/>
    <x v="1"/>
    <x v="1"/>
    <s v="Other"/>
    <x v="1"/>
    <d v="2020-06-24T11:04:03"/>
    <d v="2020-11-30T00:00:00"/>
    <x v="1"/>
    <n v="114"/>
    <n v="159"/>
    <n v="2020"/>
    <s v="November"/>
    <x v="2"/>
    <x v="3"/>
    <n v="525"/>
  </r>
  <r>
    <s v="ID00424"/>
    <s v="Product Mkting Mgr, Software"/>
    <x v="0"/>
    <x v="1"/>
    <x v="1"/>
    <s v="Other"/>
    <x v="2"/>
    <d v="2020-06-29T02:48:38"/>
    <d v="2020-08-02T00:00:00"/>
    <x v="1"/>
    <n v="25"/>
    <n v="34"/>
    <n v="2020"/>
    <s v="August"/>
    <x v="3"/>
    <x v="6"/>
    <n v="525"/>
  </r>
  <r>
    <s v="ID00586"/>
    <s v="Expeditor"/>
    <x v="13"/>
    <x v="1"/>
    <x v="1"/>
    <s v="Other"/>
    <x v="4"/>
    <d v="2020-06-30T10:19:03"/>
    <d v="2020-11-27T00:00:00"/>
    <x v="1"/>
    <n v="109"/>
    <n v="150"/>
    <n v="2020"/>
    <s v="November"/>
    <x v="2"/>
    <x v="3"/>
    <n v="525"/>
  </r>
  <r>
    <s v="ID00517"/>
    <s v="Expansion Manager France"/>
    <x v="0"/>
    <x v="6"/>
    <x v="2"/>
    <s v="Other"/>
    <x v="1"/>
    <d v="2020-07-03T00:00:00"/>
    <d v="2020-09-11T00:00:00"/>
    <x v="1"/>
    <n v="51"/>
    <n v="70"/>
    <n v="2020"/>
    <s v="September"/>
    <x v="3"/>
    <x v="6"/>
    <n v="525"/>
  </r>
  <r>
    <s v="ID00541"/>
    <s v="Event Manager (m/w)"/>
    <x v="0"/>
    <x v="3"/>
    <x v="1"/>
    <s v="Other"/>
    <x v="0"/>
    <d v="2020-07-06T00:00:00"/>
    <d v="2020-11-29T00:00:00"/>
    <x v="1"/>
    <n v="105"/>
    <n v="146"/>
    <n v="2020"/>
    <s v="November"/>
    <x v="2"/>
    <x v="3"/>
    <n v="525"/>
  </r>
  <r>
    <s v="ID00418"/>
    <s v="DIY Security Product Manager GRADUATE- 23 Months FTC"/>
    <x v="0"/>
    <x v="1"/>
    <x v="1"/>
    <s v="Vanessa Gramlow"/>
    <x v="1"/>
    <d v="2020-07-13T06:55:29"/>
    <d v="2020-10-29T00:00:00"/>
    <x v="1"/>
    <n v="79"/>
    <n v="108"/>
    <n v="2020"/>
    <s v="October"/>
    <x v="2"/>
    <x v="3"/>
    <n v="525"/>
  </r>
  <r>
    <s v="ID00185"/>
    <s v="Sr Systems Engineering Manager"/>
    <x v="6"/>
    <x v="1"/>
    <x v="1"/>
    <s v="Martin Szczypka"/>
    <x v="1"/>
    <d v="2020-07-22T10:18:26"/>
    <d v="2020-10-23T00:00:00"/>
    <x v="1"/>
    <n v="68"/>
    <n v="93"/>
    <n v="2020"/>
    <s v="October"/>
    <x v="2"/>
    <x v="3"/>
    <n v="525"/>
  </r>
  <r>
    <s v="ID00421"/>
    <s v="Industrial Marketing Leader"/>
    <x v="0"/>
    <x v="1"/>
    <x v="1"/>
    <s v="Other"/>
    <x v="1"/>
    <d v="2020-07-23T18:29:08"/>
    <d v="2020-12-15T00:00:00"/>
    <x v="1"/>
    <n v="104"/>
    <n v="145"/>
    <n v="2020"/>
    <s v="December"/>
    <x v="2"/>
    <x v="3"/>
    <n v="525"/>
  </r>
  <r>
    <s v="ID00355"/>
    <s v="AERO IT Manager - EMEAI Region"/>
    <x v="10"/>
    <x v="1"/>
    <x v="1"/>
    <s v="Parsons, Laura"/>
    <x v="1"/>
    <d v="2020-07-27T08:51:08"/>
    <d v="2020-08-22T00:00:00"/>
    <x v="1"/>
    <n v="20"/>
    <n v="26"/>
    <n v="2020"/>
    <s v="August"/>
    <x v="3"/>
    <x v="6"/>
    <n v="525"/>
  </r>
  <r>
    <s v="ID00360"/>
    <s v="Consultant Sales Supt Sr"/>
    <x v="10"/>
    <x v="1"/>
    <x v="1"/>
    <s v="Bogaert, Dianna"/>
    <x v="0"/>
    <d v="2020-07-27T11:41:51"/>
    <d v="2020-08-16T00:00:00"/>
    <x v="1"/>
    <n v="15"/>
    <n v="20"/>
    <n v="2020"/>
    <s v="August"/>
    <x v="3"/>
    <x v="6"/>
    <n v="525"/>
  </r>
  <r>
    <s v="ID00149"/>
    <s v="Nordic Price &amp; Tender Specialist, Anesthesia &amp; Respiratory Disposables"/>
    <x v="5"/>
    <x v="7"/>
    <x v="0"/>
    <s v="Ritzke, Christoph"/>
    <x v="1"/>
    <d v="2020-07-30T00:00:00"/>
    <d v="2020-12-05T00:00:00"/>
    <x v="1"/>
    <n v="92"/>
    <n v="128"/>
    <n v="2020"/>
    <s v="December"/>
    <x v="2"/>
    <x v="3"/>
    <n v="300"/>
  </r>
  <r>
    <s v="ID00489"/>
    <s v="Category Manager Delhaize, Makro, Lidl &amp; Albert Heijn"/>
    <x v="0"/>
    <x v="0"/>
    <x v="0"/>
    <s v="Other"/>
    <x v="2"/>
    <d v="2020-08-10T00:00:00"/>
    <d v="2020-10-15T00:00:00"/>
    <x v="1"/>
    <n v="49"/>
    <n v="66"/>
    <n v="2020"/>
    <s v="October"/>
    <x v="2"/>
    <x v="3"/>
    <n v="300"/>
  </r>
  <r>
    <s v="ID00566"/>
    <s v="Marketing Manager Specialities &amp; Corona"/>
    <x v="0"/>
    <x v="1"/>
    <x v="1"/>
    <s v="Vanessa Gramlow"/>
    <x v="1"/>
    <d v="2020-08-10T00:00:00"/>
    <d v="2020-08-21T00:00:00"/>
    <x v="1"/>
    <n v="10"/>
    <n v="11"/>
    <n v="2020"/>
    <s v="August"/>
    <x v="3"/>
    <x v="6"/>
    <n v="525"/>
  </r>
  <r>
    <s v="ID00191"/>
    <s v="Development Manager"/>
    <x v="6"/>
    <x v="1"/>
    <x v="1"/>
    <s v="Martin Szczypka"/>
    <x v="1"/>
    <d v="2020-08-13T07:31:24"/>
    <d v="2020-11-14T00:00:00"/>
    <x v="1"/>
    <n v="67"/>
    <n v="93"/>
    <n v="2020"/>
    <s v="November"/>
    <x v="2"/>
    <x v="3"/>
    <n v="525"/>
  </r>
  <r>
    <s v="ID00361"/>
    <s v="Infrastructure Architect Lead"/>
    <x v="10"/>
    <x v="9"/>
    <x v="3"/>
    <s v="Bogaert, Dianna"/>
    <x v="1"/>
    <d v="2020-08-18T16:17:53"/>
    <d v="2020-09-21T00:00:00"/>
    <x v="1"/>
    <n v="25"/>
    <n v="34"/>
    <n v="2020"/>
    <s v="September"/>
    <x v="3"/>
    <x v="6"/>
    <n v="550"/>
  </r>
  <r>
    <s v="ID00364"/>
    <s v="Effectiveness Leader"/>
    <x v="10"/>
    <x v="8"/>
    <x v="0"/>
    <s v="Salles, Carli"/>
    <x v="1"/>
    <d v="2020-08-25T12:01:50"/>
    <d v="2020-12-10T00:00:00"/>
    <x v="1"/>
    <n v="78"/>
    <n v="107"/>
    <n v="2020"/>
    <s v="December"/>
    <x v="2"/>
    <x v="3"/>
    <n v="300"/>
  </r>
  <r>
    <s v="ID00188"/>
    <s v="Sr Technical Manager, BA CoE"/>
    <x v="6"/>
    <x v="9"/>
    <x v="3"/>
    <s v="Martin Szczypka"/>
    <x v="1"/>
    <d v="2020-08-26T12:12:14"/>
    <d v="2020-12-27T00:00:00"/>
    <x v="1"/>
    <n v="88"/>
    <n v="123"/>
    <n v="2020"/>
    <s v="December"/>
    <x v="2"/>
    <x v="3"/>
    <n v="550"/>
  </r>
  <r>
    <s v="ID00189"/>
    <s v="Sr Technical Manager, CWF and PP&amp;C CoE"/>
    <x v="6"/>
    <x v="11"/>
    <x v="2"/>
    <s v="Martin Szczypka"/>
    <x v="1"/>
    <d v="2020-08-26T12:12:47"/>
    <d v="2020-09-07T00:00:00"/>
    <x v="1"/>
    <n v="9"/>
    <n v="12"/>
    <n v="2020"/>
    <s v="September"/>
    <x v="3"/>
    <x v="6"/>
    <n v="525"/>
  </r>
  <r>
    <s v="ID00192"/>
    <s v="Manager Sr Technical"/>
    <x v="6"/>
    <x v="12"/>
    <x v="2"/>
    <s v="Charly Melia"/>
    <x v="1"/>
    <d v="2020-09-01T21:56:14"/>
    <d v="2020-12-28T00:00:00"/>
    <x v="1"/>
    <n v="85"/>
    <n v="118"/>
    <n v="2020"/>
    <s v="December"/>
    <x v="2"/>
    <x v="3"/>
    <n v="525"/>
  </r>
  <r>
    <s v="ID00377"/>
    <s v="Release Supervisor"/>
    <x v="10"/>
    <x v="8"/>
    <x v="0"/>
    <s v="Ghedia, Deesha"/>
    <x v="0"/>
    <d v="2020-09-02T11:03:26"/>
    <d v="2020-12-18T00:00:00"/>
    <x v="1"/>
    <n v="78"/>
    <n v="107"/>
    <n v="2020"/>
    <s v="December"/>
    <x v="2"/>
    <x v="3"/>
    <n v="300"/>
  </r>
  <r>
    <s v="ID00365"/>
    <s v="Incident Management Supervisor"/>
    <x v="10"/>
    <x v="9"/>
    <x v="3"/>
    <s v="Bonnett, Sarah"/>
    <x v="4"/>
    <d v="2020-09-02T11:04:43"/>
    <d v="2020-09-21T00:00:00"/>
    <x v="1"/>
    <n v="14"/>
    <n v="19"/>
    <n v="2020"/>
    <s v="September"/>
    <x v="3"/>
    <x v="6"/>
    <n v="550"/>
  </r>
  <r>
    <s v="ID00190"/>
    <s v="Intern Bachelors"/>
    <x v="6"/>
    <x v="1"/>
    <x v="1"/>
    <s v="Martin Szczypka"/>
    <x v="0"/>
    <d v="2020-09-03T07:20:57"/>
    <s v=""/>
    <x v="0"/>
    <n v="741"/>
    <n v="1036"/>
    <s v=""/>
    <s v=""/>
    <x v="0"/>
    <x v="0"/>
    <n v="280"/>
  </r>
  <r>
    <s v="ID00427"/>
    <s v="Graduate Marketing &amp; Communications; 12 months FTC"/>
    <x v="0"/>
    <x v="1"/>
    <x v="1"/>
    <s v="Other"/>
    <x v="0"/>
    <d v="2020-09-03T07:20:57"/>
    <d v="2020-11-22T00:00:00"/>
    <x v="1"/>
    <n v="57"/>
    <n v="80"/>
    <n v="2020"/>
    <s v="November"/>
    <x v="2"/>
    <x v="3"/>
    <n v="525"/>
  </r>
  <r>
    <s v="ID00557"/>
    <s v="Brand Manager Hasser./Franz./Loc. Br"/>
    <x v="0"/>
    <x v="3"/>
    <x v="1"/>
    <s v="Other"/>
    <x v="4"/>
    <d v="2020-09-09T00:00:00"/>
    <d v="2020-11-22T00:00:00"/>
    <x v="1"/>
    <n v="53"/>
    <n v="74"/>
    <n v="2020"/>
    <s v="November"/>
    <x v="2"/>
    <x v="3"/>
    <n v="525"/>
  </r>
  <r>
    <s v="ID00593"/>
    <s v="Commodity Manager"/>
    <x v="13"/>
    <x v="1"/>
    <x v="1"/>
    <s v="Other"/>
    <x v="1"/>
    <d v="2020-09-10T13:49:58"/>
    <d v="2020-10-25T00:00:00"/>
    <x v="1"/>
    <n v="32"/>
    <n v="45"/>
    <n v="2020"/>
    <s v="October"/>
    <x v="2"/>
    <x v="3"/>
    <n v="525"/>
  </r>
  <r>
    <s v="ID00384"/>
    <s v="Correspondence Advisor"/>
    <x v="9"/>
    <x v="1"/>
    <x v="1"/>
    <s v="Other"/>
    <x v="0"/>
    <d v="2020-09-11T09:58:00"/>
    <d v="2020-12-03T00:00:00"/>
    <x v="1"/>
    <n v="60"/>
    <n v="83"/>
    <n v="2020"/>
    <s v="December"/>
    <x v="2"/>
    <x v="3"/>
    <n v="525"/>
  </r>
  <r>
    <s v="ID00419"/>
    <s v="Marcom Digital CoE Program Mgr"/>
    <x v="0"/>
    <x v="1"/>
    <x v="1"/>
    <s v="Other"/>
    <x v="1"/>
    <d v="2020-09-14T12:19:19"/>
    <d v="2020-11-25T00:00:00"/>
    <x v="1"/>
    <n v="53"/>
    <n v="72"/>
    <n v="2020"/>
    <s v="November"/>
    <x v="2"/>
    <x v="3"/>
    <n v="525"/>
  </r>
  <r>
    <s v="ID00590"/>
    <s v="Procurement Manager"/>
    <x v="13"/>
    <x v="7"/>
    <x v="0"/>
    <s v="Other"/>
    <x v="1"/>
    <d v="2020-09-15T09:06:08"/>
    <d v="2020-10-29T00:00:00"/>
    <x v="1"/>
    <n v="33"/>
    <n v="44"/>
    <n v="2020"/>
    <s v="October"/>
    <x v="2"/>
    <x v="3"/>
    <n v="300"/>
  </r>
  <r>
    <s v="ID00363"/>
    <s v="IT Director (EMEA)"/>
    <x v="10"/>
    <x v="1"/>
    <x v="1"/>
    <s v="Bogaert, Dianna"/>
    <x v="1"/>
    <d v="2020-09-15T10:21:40"/>
    <d v="2020-12-21T00:00:00"/>
    <x v="1"/>
    <n v="70"/>
    <n v="97"/>
    <n v="2020"/>
    <s v="December"/>
    <x v="2"/>
    <x v="3"/>
    <n v="525"/>
  </r>
  <r>
    <s v="ID00435"/>
    <s v="System Software Product Manager"/>
    <x v="0"/>
    <x v="8"/>
    <x v="0"/>
    <s v="Vanessa Gramlow"/>
    <x v="1"/>
    <d v="2020-09-16T12:42:57"/>
    <d v="2020-12-19T00:00:00"/>
    <x v="1"/>
    <n v="68"/>
    <n v="94"/>
    <n v="2020"/>
    <s v="December"/>
    <x v="2"/>
    <x v="3"/>
    <n v="300"/>
  </r>
  <r>
    <s v="ID00195"/>
    <s v="Investigation Engineer (Electronics), Infusion Instruments - Basingstoke"/>
    <x v="6"/>
    <x v="1"/>
    <x v="1"/>
    <s v="Chandar, Neil"/>
    <x v="3"/>
    <d v="2020-09-17T00:00:00"/>
    <d v="2020-10-21T00:00:00"/>
    <x v="1"/>
    <n v="25"/>
    <n v="34"/>
    <n v="2020"/>
    <s v="October"/>
    <x v="2"/>
    <x v="3"/>
    <n v="525"/>
  </r>
  <r>
    <s v="ID00123"/>
    <s v="Central Data Team Analyst"/>
    <x v="12"/>
    <x v="1"/>
    <x v="1"/>
    <s v="Soh, Anja"/>
    <x v="0"/>
    <d v="2020-09-21T00:00:00"/>
    <d v="2020-12-17T00:00:00"/>
    <x v="1"/>
    <n v="64"/>
    <n v="87"/>
    <n v="2020"/>
    <s v="December"/>
    <x v="2"/>
    <x v="3"/>
    <n v="525"/>
  </r>
  <r>
    <s v="ID00420"/>
    <s v="Graduate Product Manager"/>
    <x v="0"/>
    <x v="1"/>
    <x v="1"/>
    <s v="Other"/>
    <x v="2"/>
    <d v="2020-09-23T11:59:30"/>
    <d v="2020-11-10T00:00:00"/>
    <x v="1"/>
    <n v="35"/>
    <n v="48"/>
    <n v="2020"/>
    <s v="November"/>
    <x v="2"/>
    <x v="3"/>
    <n v="525"/>
  </r>
  <r>
    <s v="ID00448"/>
    <s v="Product Marketing Manager - Stationary Refrigeration"/>
    <x v="0"/>
    <x v="1"/>
    <x v="1"/>
    <s v="Other"/>
    <x v="2"/>
    <d v="2020-09-23T12:42:22"/>
    <d v="2020-11-10T00:00:00"/>
    <x v="1"/>
    <n v="35"/>
    <n v="48"/>
    <n v="2020"/>
    <s v="November"/>
    <x v="2"/>
    <x v="3"/>
    <n v="525"/>
  </r>
  <r>
    <s v="ID00187"/>
    <s v="Senior Technical Sales Enginee"/>
    <x v="6"/>
    <x v="1"/>
    <x v="1"/>
    <s v="Martin Szczypka"/>
    <x v="1"/>
    <d v="2020-09-25T09:05:19"/>
    <d v="2020-10-14T00:00:00"/>
    <x v="1"/>
    <n v="14"/>
    <n v="19"/>
    <n v="2020"/>
    <s v="October"/>
    <x v="2"/>
    <x v="3"/>
    <n v="525"/>
  </r>
  <r>
    <s v="ID00563"/>
    <s v="Leffe Brewpub Creator"/>
    <x v="0"/>
    <x v="0"/>
    <x v="0"/>
    <s v="Other"/>
    <x v="1"/>
    <d v="2020-09-28T00:00:00"/>
    <d v="2020-11-15T00:00:00"/>
    <x v="1"/>
    <n v="35"/>
    <n v="48"/>
    <n v="2020"/>
    <s v="November"/>
    <x v="2"/>
    <x v="3"/>
    <n v="300"/>
  </r>
  <r>
    <s v="ID00368"/>
    <s v="Collab &amp; Mobility Analyst"/>
    <x v="10"/>
    <x v="9"/>
    <x v="3"/>
    <s v="Beck, James"/>
    <x v="1"/>
    <d v="2020-09-29T11:59:56"/>
    <d v="2020-10-07T00:00:00"/>
    <x v="1"/>
    <n v="7"/>
    <n v="8"/>
    <n v="2020"/>
    <s v="October"/>
    <x v="2"/>
    <x v="3"/>
    <n v="550"/>
  </r>
  <r>
    <s v="ID00186"/>
    <s v="Director, Aero E&amp;T EMEA Advanced Technology"/>
    <x v="6"/>
    <x v="6"/>
    <x v="2"/>
    <s v="Martin Szczypka"/>
    <x v="1"/>
    <d v="2020-10-01T10:05:13"/>
    <d v="2020-10-04T00:00:00"/>
    <x v="1"/>
    <n v="2"/>
    <n v="3"/>
    <n v="2020"/>
    <s v="October"/>
    <x v="2"/>
    <x v="3"/>
    <n v="525"/>
  </r>
  <r>
    <s v="ID00385"/>
    <s v="Legal Clerk"/>
    <x v="9"/>
    <x v="1"/>
    <x v="1"/>
    <s v="Vanessa Gramlow"/>
    <x v="0"/>
    <d v="2020-10-01T11:10:00"/>
    <d v="2020-11-30T00:00:00"/>
    <x v="1"/>
    <n v="43"/>
    <n v="60"/>
    <n v="2020"/>
    <s v="November"/>
    <x v="2"/>
    <x v="3"/>
    <n v="525"/>
  </r>
  <r>
    <s v="ID00430"/>
    <s v="E-commerce Category Manager - Footwear"/>
    <x v="0"/>
    <x v="1"/>
    <x v="1"/>
    <s v="Other"/>
    <x v="0"/>
    <d v="2020-10-01T12:41:07"/>
    <d v="2020-10-29T00:00:00"/>
    <x v="1"/>
    <n v="21"/>
    <n v="28"/>
    <n v="2020"/>
    <s v="October"/>
    <x v="2"/>
    <x v="3"/>
    <n v="525"/>
  </r>
  <r>
    <s v="ID00423"/>
    <s v="Specialist Product Mrktg"/>
    <x v="0"/>
    <x v="9"/>
    <x v="3"/>
    <s v="Other"/>
    <x v="1"/>
    <d v="2020-10-02T06:46:12"/>
    <d v="2020-12-12T00:00:00"/>
    <x v="1"/>
    <n v="51"/>
    <n v="71"/>
    <n v="2020"/>
    <s v="December"/>
    <x v="2"/>
    <x v="3"/>
    <n v="550"/>
  </r>
  <r>
    <s v="ID00591"/>
    <s v="Corporate Procurement - Functional Transformation Senior Manager"/>
    <x v="13"/>
    <x v="8"/>
    <x v="0"/>
    <s v="Other"/>
    <x v="1"/>
    <d v="2020-10-02T13:24:52"/>
    <d v="2020-12-13T00:00:00"/>
    <x v="1"/>
    <n v="51"/>
    <n v="72"/>
    <n v="2020"/>
    <s v="December"/>
    <x v="2"/>
    <x v="3"/>
    <n v="300"/>
  </r>
  <r>
    <s v="ID00604"/>
    <s v="Sales Director - France"/>
    <x v="2"/>
    <x v="6"/>
    <x v="2"/>
    <s v="Other"/>
    <x v="0"/>
    <d v="2020-10-06T00:00:00"/>
    <d v="2020-11-23T00:00:00"/>
    <x v="1"/>
    <n v="35"/>
    <n v="48"/>
    <n v="2020"/>
    <s v="November"/>
    <x v="2"/>
    <x v="3"/>
    <n v="525"/>
  </r>
  <r>
    <s v="ID00422"/>
    <s v="Event Manager"/>
    <x v="0"/>
    <x v="9"/>
    <x v="3"/>
    <s v="Other"/>
    <x v="1"/>
    <d v="2020-10-07T15:11:36"/>
    <s v=""/>
    <x v="0"/>
    <n v="717"/>
    <n v="1002"/>
    <s v=""/>
    <s v=""/>
    <x v="0"/>
    <x v="0"/>
    <n v="300"/>
  </r>
  <r>
    <s v="ID00367"/>
    <s v="Senior IT Project Leader"/>
    <x v="10"/>
    <x v="9"/>
    <x v="3"/>
    <s v="Bonnett, Sarah"/>
    <x v="1"/>
    <d v="2020-10-12T08:48:44"/>
    <d v="2020-10-24T00:00:00"/>
    <x v="1"/>
    <n v="10"/>
    <n v="12"/>
    <n v="2020"/>
    <s v="October"/>
    <x v="2"/>
    <x v="3"/>
    <n v="550"/>
  </r>
  <r>
    <s v="ID00256"/>
    <s v="EHS Manager"/>
    <x v="8"/>
    <x v="4"/>
    <x v="0"/>
    <s v="Beck, James"/>
    <x v="0"/>
    <d v="2020-10-13T00:00:00"/>
    <s v=""/>
    <x v="0"/>
    <n v="713"/>
    <n v="996"/>
    <s v=""/>
    <s v=""/>
    <x v="0"/>
    <x v="0"/>
    <n v="160"/>
  </r>
  <r>
    <s v="ID00366"/>
    <s v="APAC Monitoring Supervisor"/>
    <x v="10"/>
    <x v="8"/>
    <x v="0"/>
    <s v="Bonnett, Sarah"/>
    <x v="1"/>
    <d v="2020-10-13T16:00:49"/>
    <d v="2020-11-28T00:00:00"/>
    <x v="1"/>
    <n v="34"/>
    <n v="46"/>
    <n v="2020"/>
    <s v="November"/>
    <x v="2"/>
    <x v="3"/>
    <n v="300"/>
  </r>
  <r>
    <s v="ID00382"/>
    <s v="Administrator/Secretarial Support"/>
    <x v="9"/>
    <x v="9"/>
    <x v="3"/>
    <s v="Other"/>
    <x v="0"/>
    <d v="2020-10-14T10:54:00"/>
    <d v="2020-11-08T00:00:00"/>
    <x v="1"/>
    <n v="18"/>
    <n v="25"/>
    <n v="2020"/>
    <s v="November"/>
    <x v="2"/>
    <x v="3"/>
    <n v="550"/>
  </r>
  <r>
    <s v="ID00553"/>
    <s v="Marketing Manager Imported Brands"/>
    <x v="0"/>
    <x v="9"/>
    <x v="3"/>
    <s v="Other"/>
    <x v="1"/>
    <d v="2020-10-15T00:00:00"/>
    <d v="2020-12-06T00:00:00"/>
    <x v="1"/>
    <n v="37"/>
    <n v="52"/>
    <n v="2020"/>
    <s v="December"/>
    <x v="2"/>
    <x v="3"/>
    <n v="550"/>
  </r>
  <r>
    <s v="ID00378"/>
    <s v="Project Lead"/>
    <x v="10"/>
    <x v="8"/>
    <x v="0"/>
    <s v="Bogaert, Dianna"/>
    <x v="1"/>
    <d v="2020-10-15T07:29:53"/>
    <d v="2020-10-19T00:00:00"/>
    <x v="1"/>
    <n v="3"/>
    <n v="4"/>
    <n v="2020"/>
    <s v="October"/>
    <x v="2"/>
    <x v="3"/>
    <n v="300"/>
  </r>
  <r>
    <s v="ID00137"/>
    <s v="Engineering Technologist"/>
    <x v="11"/>
    <x v="9"/>
    <x v="3"/>
    <s v="Soh, Anja"/>
    <x v="3"/>
    <d v="2020-10-19T00:00:00"/>
    <d v="2020-12-29T00:00:00"/>
    <x v="1"/>
    <n v="52"/>
    <n v="71"/>
    <n v="2020"/>
    <s v="December"/>
    <x v="2"/>
    <x v="3"/>
    <n v="550"/>
  </r>
  <r>
    <s v="ID00383"/>
    <s v="Auto-Enrolment Administrator"/>
    <x v="9"/>
    <x v="9"/>
    <x v="3"/>
    <s v="Other"/>
    <x v="0"/>
    <d v="2020-10-19T16:15:00"/>
    <d v="2020-12-08T00:00:00"/>
    <x v="1"/>
    <n v="37"/>
    <n v="50"/>
    <n v="2020"/>
    <s v="December"/>
    <x v="2"/>
    <x v="3"/>
    <n v="550"/>
  </r>
  <r>
    <s v="ID00208"/>
    <s v="BBP Analyst"/>
    <x v="1"/>
    <x v="9"/>
    <x v="3"/>
    <s v="Marshall-Conn, Stephanie"/>
    <x v="0"/>
    <d v="2020-10-21T00:00:00"/>
    <d v="2020-11-02T00:00:00"/>
    <x v="1"/>
    <n v="9"/>
    <n v="12"/>
    <n v="2020"/>
    <s v="November"/>
    <x v="2"/>
    <x v="3"/>
    <n v="550"/>
  </r>
  <r>
    <s v="ID00369"/>
    <s v="Global Data &amp; Analytic Ops Ldr"/>
    <x v="10"/>
    <x v="9"/>
    <x v="3"/>
    <s v="Bonnett, Sarah"/>
    <x v="1"/>
    <d v="2020-10-21T06:57:16"/>
    <d v="2020-11-07T00:00:00"/>
    <x v="1"/>
    <n v="13"/>
    <n v="17"/>
    <n v="2020"/>
    <s v="November"/>
    <x v="2"/>
    <x v="3"/>
    <n v="550"/>
  </r>
  <r>
    <s v="ID00372"/>
    <s v="CT Global IT Finance Ldr"/>
    <x v="10"/>
    <x v="8"/>
    <x v="0"/>
    <s v="Beck, James"/>
    <x v="0"/>
    <d v="2020-10-21T06:58:40"/>
    <d v="2020-11-29T00:00:00"/>
    <x v="1"/>
    <n v="28"/>
    <n v="39"/>
    <n v="2020"/>
    <s v="November"/>
    <x v="2"/>
    <x v="3"/>
    <n v="300"/>
  </r>
  <r>
    <s v="ID00374"/>
    <s v="BI&amp;A Solutions Design Lead"/>
    <x v="10"/>
    <x v="9"/>
    <x v="3"/>
    <s v="Bogaert, Dianna"/>
    <x v="1"/>
    <d v="2020-10-23T06:43:42"/>
    <d v="2020-12-11T00:00:00"/>
    <x v="1"/>
    <n v="36"/>
    <n v="49"/>
    <n v="2020"/>
    <s v="December"/>
    <x v="2"/>
    <x v="3"/>
    <n v="550"/>
  </r>
  <r>
    <s v="ID00432"/>
    <s v="Access Control Product Manager"/>
    <x v="0"/>
    <x v="9"/>
    <x v="3"/>
    <s v="Other"/>
    <x v="0"/>
    <d v="2020-10-26T10:52:57"/>
    <d v="2020-12-07T00:00:00"/>
    <x v="1"/>
    <n v="31"/>
    <n v="42"/>
    <n v="2020"/>
    <s v="December"/>
    <x v="2"/>
    <x v="3"/>
    <n v="550"/>
  </r>
  <r>
    <s v="ID00594"/>
    <s v="HBS HGR/Global Airports ISC Leader"/>
    <x v="13"/>
    <x v="7"/>
    <x v="0"/>
    <s v="Other"/>
    <x v="1"/>
    <d v="2020-10-28T22:43:05"/>
    <d v="2020-11-09T00:00:00"/>
    <x v="1"/>
    <n v="9"/>
    <n v="12"/>
    <n v="2020"/>
    <s v="November"/>
    <x v="2"/>
    <x v="3"/>
    <n v="300"/>
  </r>
  <r>
    <s v="ID00428"/>
    <s v="Printer Product Marketing Manager"/>
    <x v="0"/>
    <x v="9"/>
    <x v="3"/>
    <s v="Other"/>
    <x v="3"/>
    <d v="2020-10-29T05:38:21"/>
    <d v="2020-11-17T00:00:00"/>
    <x v="1"/>
    <n v="14"/>
    <n v="19"/>
    <n v="2020"/>
    <s v="November"/>
    <x v="2"/>
    <x v="3"/>
    <n v="550"/>
  </r>
  <r>
    <s v="ID00436"/>
    <s v="Director of Product Management"/>
    <x v="0"/>
    <x v="9"/>
    <x v="3"/>
    <s v="Other"/>
    <x v="1"/>
    <d v="2020-11-02T16:18:08"/>
    <d v="2020-11-26T00:00:00"/>
    <x v="1"/>
    <n v="19"/>
    <n v="24"/>
    <n v="2020"/>
    <s v="November"/>
    <x v="2"/>
    <x v="3"/>
    <n v="550"/>
  </r>
  <r>
    <s v="ID00439"/>
    <s v="Product Category Manager - IP/Video/Networking"/>
    <x v="0"/>
    <x v="9"/>
    <x v="3"/>
    <s v="Annelies Verbruggen"/>
    <x v="2"/>
    <d v="2020-11-03T08:47:32"/>
    <d v="2020-12-07T00:00:00"/>
    <x v="1"/>
    <n v="25"/>
    <n v="34"/>
    <n v="2020"/>
    <s v="December"/>
    <x v="2"/>
    <x v="3"/>
    <n v="550"/>
  </r>
  <r>
    <s v="ID00380"/>
    <s v="Desktop Antivirus Specialist"/>
    <x v="10"/>
    <x v="9"/>
    <x v="3"/>
    <s v="Other"/>
    <x v="1"/>
    <d v="2020-11-03T08:58:03"/>
    <d v="2020-11-19T00:00:00"/>
    <x v="1"/>
    <n v="13"/>
    <n v="16"/>
    <n v="2020"/>
    <s v="November"/>
    <x v="2"/>
    <x v="3"/>
    <n v="550"/>
  </r>
  <r>
    <s v="ID00425"/>
    <s v="S&amp;PS Europe - Product Marketing Director"/>
    <x v="0"/>
    <x v="9"/>
    <x v="3"/>
    <s v="Other"/>
    <x v="1"/>
    <d v="2020-11-06T08:42:09"/>
    <d v="2020-11-11T00:00:00"/>
    <x v="1"/>
    <n v="4"/>
    <n v="5"/>
    <n v="2020"/>
    <s v="November"/>
    <x v="2"/>
    <x v="3"/>
    <n v="550"/>
  </r>
  <r>
    <s v="ID00209"/>
    <s v="Internal Auditor"/>
    <x v="1"/>
    <x v="9"/>
    <x v="3"/>
    <s v="Bogaert, Dianna"/>
    <x v="0"/>
    <d v="2020-11-10T00:00:00"/>
    <d v="2020-11-21T00:00:00"/>
    <x v="1"/>
    <n v="9"/>
    <n v="11"/>
    <n v="2020"/>
    <s v="November"/>
    <x v="2"/>
    <x v="3"/>
    <n v="550"/>
  </r>
  <r>
    <s v="ID00370"/>
    <s v="HSF Europe IT Business Partner"/>
    <x v="10"/>
    <x v="9"/>
    <x v="3"/>
    <s v="Beck, James"/>
    <x v="1"/>
    <d v="2020-11-10T16:16:18"/>
    <s v=""/>
    <x v="0"/>
    <n v="693"/>
    <n v="968"/>
    <s v=""/>
    <s v=""/>
    <x v="0"/>
    <x v="0"/>
    <n v="300"/>
  </r>
  <r>
    <s v="ID00371"/>
    <s v="Database Administrator Lead"/>
    <x v="10"/>
    <x v="8"/>
    <x v="0"/>
    <s v="Sanghavi, Shruti"/>
    <x v="0"/>
    <d v="2020-11-12T07:17:20"/>
    <d v="2020-11-22T00:00:00"/>
    <x v="1"/>
    <n v="7"/>
    <n v="10"/>
    <n v="2020"/>
    <s v="November"/>
    <x v="2"/>
    <x v="3"/>
    <n v="300"/>
  </r>
  <r>
    <s v="ID00375"/>
    <s v="Infrastructure Support Lead"/>
    <x v="10"/>
    <x v="8"/>
    <x v="0"/>
    <s v="Bogaert, Dianna"/>
    <x v="0"/>
    <d v="2020-11-12T07:17:38"/>
    <s v=""/>
    <x v="0"/>
    <n v="691"/>
    <n v="966"/>
    <s v=""/>
    <s v=""/>
    <x v="0"/>
    <x v="0"/>
    <n v="160"/>
  </r>
  <r>
    <s v="ID00376"/>
    <s v="Data Report &amp; Dashboard Lead"/>
    <x v="10"/>
    <x v="8"/>
    <x v="0"/>
    <s v="Beck, James"/>
    <x v="0"/>
    <d v="2020-11-12T07:17:45"/>
    <d v="2020-12-26T00:00:00"/>
    <x v="1"/>
    <n v="32"/>
    <n v="44"/>
    <n v="2020"/>
    <s v="December"/>
    <x v="2"/>
    <x v="3"/>
    <n v="300"/>
  </r>
  <r>
    <s v="ID00592"/>
    <s v="Manager Business Operations"/>
    <x v="13"/>
    <x v="9"/>
    <x v="3"/>
    <s v="Other"/>
    <x v="1"/>
    <d v="2020-11-12T07:55:53"/>
    <d v="2020-12-26T00:00:00"/>
    <x v="1"/>
    <n v="32"/>
    <n v="44"/>
    <n v="2020"/>
    <s v="December"/>
    <x v="2"/>
    <x v="3"/>
    <n v="550"/>
  </r>
  <r>
    <s v="ID00193"/>
    <s v="Field Service Engineer 1"/>
    <x v="6"/>
    <x v="9"/>
    <x v="3"/>
    <s v="Charly Melia"/>
    <x v="0"/>
    <d v="2020-11-13T04:36:01"/>
    <d v="2020-12-05T00:00:00"/>
    <x v="1"/>
    <n v="16"/>
    <n v="22"/>
    <n v="2020"/>
    <s v="December"/>
    <x v="2"/>
    <x v="3"/>
    <n v="550"/>
  </r>
  <r>
    <s v="ID00132"/>
    <s v="Cash application analyst"/>
    <x v="11"/>
    <x v="9"/>
    <x v="3"/>
    <s v="Soh, Anja"/>
    <x v="3"/>
    <d v="2020-11-16T00:00:00"/>
    <d v="2020-12-25T00:00:00"/>
    <x v="1"/>
    <n v="30"/>
    <n v="39"/>
    <n v="2020"/>
    <s v="December"/>
    <x v="2"/>
    <x v="3"/>
    <n v="550"/>
  </r>
  <r>
    <s v="ID00433"/>
    <s v="Senior Marketing Director - ADI"/>
    <x v="0"/>
    <x v="7"/>
    <x v="0"/>
    <s v="Other"/>
    <x v="2"/>
    <d v="2020-11-16T06:59:11"/>
    <d v="2020-11-29T00:00:00"/>
    <x v="1"/>
    <n v="10"/>
    <n v="13"/>
    <n v="2020"/>
    <s v="November"/>
    <x v="2"/>
    <x v="3"/>
    <n v="300"/>
  </r>
  <r>
    <s v="ID00381"/>
    <s v="Global Security Controls &amp; Compliance Leader"/>
    <x v="10"/>
    <x v="8"/>
    <x v="0"/>
    <s v="Other"/>
    <x v="1"/>
    <d v="2020-11-23T07:58:11"/>
    <d v="2020-12-27T00:00:00"/>
    <x v="1"/>
    <n v="25"/>
    <n v="34"/>
    <n v="2020"/>
    <s v="December"/>
    <x v="2"/>
    <x v="3"/>
    <n v="300"/>
  </r>
  <r>
    <s v="ID00431"/>
    <s v="Sr Product Mktg Mgr Electrical"/>
    <x v="0"/>
    <x v="7"/>
    <x v="0"/>
    <s v="Other"/>
    <x v="1"/>
    <d v="2020-11-24T10:48:35"/>
    <d v="2020-12-20T00:00:00"/>
    <x v="1"/>
    <n v="19"/>
    <n v="26"/>
    <n v="2020"/>
    <s v="December"/>
    <x v="2"/>
    <x v="3"/>
    <n v="300"/>
  </r>
  <r>
    <s v="ID00429"/>
    <s v="HSF Europe Regional Marketing Leader"/>
    <x v="0"/>
    <x v="9"/>
    <x v="3"/>
    <s v="Other"/>
    <x v="1"/>
    <d v="2020-11-26T11:58:58"/>
    <d v="2020-12-23T00:00:00"/>
    <x v="1"/>
    <n v="20"/>
    <n v="27"/>
    <n v="2020"/>
    <s v="December"/>
    <x v="2"/>
    <x v="3"/>
    <n v="550"/>
  </r>
  <r>
    <s v="ID00387"/>
    <s v="Corporate Counsel"/>
    <x v="9"/>
    <x v="4"/>
    <x v="0"/>
    <s v="Other"/>
    <x v="0"/>
    <d v="2020-11-30T00:00:00"/>
    <s v=""/>
    <x v="0"/>
    <n v="679"/>
    <n v="948"/>
    <s v=""/>
    <s v=""/>
    <x v="0"/>
    <x v="0"/>
    <n v="160"/>
  </r>
  <r>
    <s v="ID00607"/>
    <s v="Sales Exec - London"/>
    <x v="2"/>
    <x v="9"/>
    <x v="3"/>
    <s v="Annelies Verbruggen"/>
    <x v="0"/>
    <d v="2020-12-02T00:00:00"/>
    <d v="2020-12-15T00:00:00"/>
    <x v="1"/>
    <n v="10"/>
    <n v="13"/>
    <n v="2020"/>
    <s v="December"/>
    <x v="2"/>
    <x v="3"/>
    <n v="550"/>
  </r>
  <r>
    <s v="ID00134"/>
    <s v="ECTL Engineer"/>
    <x v="11"/>
    <x v="9"/>
    <x v="3"/>
    <s v="Soh, Anja"/>
    <x v="3"/>
    <d v="2020-12-03T00:00:00"/>
    <s v=""/>
    <x v="0"/>
    <n v="676"/>
    <n v="945"/>
    <s v=""/>
    <s v=""/>
    <x v="0"/>
    <x v="0"/>
    <n v="300"/>
  </r>
  <r>
    <s v="ID00434"/>
    <s v="Director of Commercial Excellence"/>
    <x v="0"/>
    <x v="9"/>
    <x v="3"/>
    <s v="Other"/>
    <x v="1"/>
    <d v="2020-12-04T10:48:48"/>
    <d v="2020-12-18T00:00:00"/>
    <x v="1"/>
    <n v="11"/>
    <n v="14"/>
    <n v="2020"/>
    <s v="December"/>
    <x v="2"/>
    <x v="3"/>
    <n v="550"/>
  </r>
  <r>
    <s v="ID00133"/>
    <s v="Designer"/>
    <x v="11"/>
    <x v="9"/>
    <x v="3"/>
    <s v="Soh, Anja"/>
    <x v="3"/>
    <d v="2020-12-07T00:00:00"/>
    <d v="2020-12-15T00:00:00"/>
    <x v="1"/>
    <n v="7"/>
    <n v="8"/>
    <n v="2020"/>
    <s v="December"/>
    <x v="2"/>
    <x v="3"/>
    <n v="550"/>
  </r>
  <r>
    <s v="ID00154"/>
    <s v="QA Engineer"/>
    <x v="3"/>
    <x v="9"/>
    <x v="3"/>
    <s v="Sorensen, Jonas"/>
    <x v="0"/>
    <d v="2020-12-08T00:00:00"/>
    <d v="2020-12-25T00:00:00"/>
    <x v="1"/>
    <n v="14"/>
    <n v="17"/>
    <n v="2020"/>
    <s v="December"/>
    <x v="2"/>
    <x v="3"/>
    <n v="550"/>
  </r>
  <r>
    <s v="ID00373"/>
    <s v="Indirect Spend Operations Leader – Hardware/Software, Telecom"/>
    <x v="10"/>
    <x v="9"/>
    <x v="3"/>
    <s v="Beck, James"/>
    <x v="1"/>
    <d v="2020-12-08T09:47:03"/>
    <d v="2020-12-28T00:00:00"/>
    <x v="1"/>
    <n v="15"/>
    <n v="20"/>
    <n v="2020"/>
    <s v="December"/>
    <x v="2"/>
    <x v="3"/>
    <n v="550"/>
  </r>
  <r>
    <s v="ID00259"/>
    <s v="Facility Specialist"/>
    <x v="8"/>
    <x v="9"/>
    <x v="3"/>
    <s v="Bonnett, Sarah"/>
    <x v="0"/>
    <d v="2020-12-09T00:00:00"/>
    <d v="2020-12-09T00:00:00"/>
    <x v="1"/>
    <n v="1"/>
    <n v="0"/>
    <n v="2020"/>
    <s v="December"/>
    <x v="2"/>
    <x v="3"/>
    <n v="550"/>
  </r>
  <r>
    <s v="ID00139"/>
    <s v="Customer Service Representative"/>
    <x v="5"/>
    <x v="9"/>
    <x v="3"/>
    <s v="Soh, Anja"/>
    <x v="0"/>
    <d v="2020-12-14T00:00:00"/>
    <d v="2020-12-21T00:00:00"/>
    <x v="1"/>
    <n v="6"/>
    <n v="7"/>
    <n v="2020"/>
    <s v="December"/>
    <x v="2"/>
    <x v="3"/>
    <n v="550"/>
  </r>
  <r>
    <s v="ID00636"/>
    <s v="Jr. Planning Coordinator - Distributor (Planeador de Distribuidores)"/>
    <x v="15"/>
    <x v="5"/>
    <x v="2"/>
    <s v="Liselore DuBois"/>
    <x v="0"/>
    <d v="2020-12-18T09:46:00"/>
    <d v="2020-12-24T00:00:00"/>
    <x v="1"/>
    <n v="5"/>
    <n v="6"/>
    <n v="2020"/>
    <s v="December"/>
    <x v="2"/>
    <x v="3"/>
    <n v="525"/>
  </r>
  <r>
    <s v="ID00634"/>
    <s v="Customer Account Analyst - High Wycombe"/>
    <x v="15"/>
    <x v="9"/>
    <x v="3"/>
    <s v="Vanessa Gramlow"/>
    <x v="0"/>
    <d v="2020-12-29T04:35:00"/>
    <d v="2020-12-30T00:00:00"/>
    <x v="1"/>
    <n v="2"/>
    <n v="1"/>
    <n v="2020"/>
    <s v="December"/>
    <x v="2"/>
    <x v="3"/>
    <n v="550"/>
  </r>
  <r>
    <s v="ID00633"/>
    <s v="Customer Account Analyst - Poland"/>
    <x v="15"/>
    <x v="8"/>
    <x v="0"/>
    <s v="Other"/>
    <x v="3"/>
    <d v="2020-12-29T04:37:00"/>
    <s v=""/>
    <x v="0"/>
    <n v="658"/>
    <n v="919"/>
    <s v=""/>
    <s v=""/>
    <x v="0"/>
    <x v="0"/>
    <n v="160"/>
  </r>
  <r>
    <s v="ID00635"/>
    <s v="EMEA Planning Analyst (Contract)"/>
    <x v="15"/>
    <x v="9"/>
    <x v="3"/>
    <s v="Liselore DuBois"/>
    <x v="2"/>
    <d v="2021-01-04T08:24:00"/>
    <s v=""/>
    <x v="0"/>
    <n v="654"/>
    <n v="913"/>
    <s v=""/>
    <s v=""/>
    <x v="0"/>
    <x v="0"/>
    <n v="300"/>
  </r>
  <r>
    <s v="ID00632"/>
    <s v="Shipping Analyst (Contract)"/>
    <x v="15"/>
    <x v="0"/>
    <x v="0"/>
    <s v="Kate Salisbury"/>
    <x v="0"/>
    <d v="2021-01-07T20:37:00"/>
    <d v="2021-04-17T00:00:00"/>
    <x v="1"/>
    <n v="72"/>
    <n v="100"/>
    <n v="2021"/>
    <s v="April"/>
    <x v="1"/>
    <x v="3"/>
    <n v="300"/>
  </r>
  <r>
    <s v="ID00639"/>
    <s v="Transport European Supervisor"/>
    <x v="15"/>
    <x v="8"/>
    <x v="0"/>
    <s v="Vanessa Gramlow"/>
    <x v="1"/>
    <d v="2021-01-08T05:26:00"/>
    <d v="2021-02-12T00:00:00"/>
    <x v="1"/>
    <n v="26"/>
    <n v="35"/>
    <n v="2021"/>
    <s v="February"/>
    <x v="4"/>
    <x v="3"/>
    <n v="300"/>
  </r>
  <r>
    <s v="ID00437"/>
    <s v="Trade Channel Manager"/>
    <x v="0"/>
    <x v="9"/>
    <x v="3"/>
    <s v="Other"/>
    <x v="0"/>
    <d v="2021-01-13T04:30:12"/>
    <d v="2021-08-27T00:00:00"/>
    <x v="1"/>
    <n v="163"/>
    <n v="226"/>
    <n v="2021"/>
    <s v="August"/>
    <x v="3"/>
    <x v="3"/>
    <n v="550"/>
  </r>
  <r>
    <s v="ID00379"/>
    <s v="Order to Cash Process Lead"/>
    <x v="10"/>
    <x v="9"/>
    <x v="3"/>
    <s v="Vanessa Gramlow"/>
    <x v="1"/>
    <d v="2021-01-20T17:20:47"/>
    <d v="2021-04-11T00:00:00"/>
    <x v="1"/>
    <n v="58"/>
    <n v="81"/>
    <n v="2021"/>
    <s v="April"/>
    <x v="1"/>
    <x v="3"/>
    <n v="550"/>
  </r>
  <r>
    <s v="ID00642"/>
    <s v="Customer Service Analyst (Night Shift-Australia))"/>
    <x v="15"/>
    <x v="4"/>
    <x v="0"/>
    <s v="Laurene Delelis"/>
    <x v="0"/>
    <d v="2021-01-21T23:08:00"/>
    <d v="2021-10-05T00:00:00"/>
    <x v="1"/>
    <n v="184"/>
    <n v="257"/>
    <n v="2021"/>
    <s v="October"/>
    <x v="2"/>
    <x v="7"/>
    <n v="300"/>
  </r>
  <r>
    <s v="ID00637"/>
    <s v="Customer Service Manager"/>
    <x v="15"/>
    <x v="4"/>
    <x v="0"/>
    <s v="Liselore DuBois"/>
    <x v="0"/>
    <d v="2021-01-21T23:12:00"/>
    <d v="2021-11-10T00:00:00"/>
    <x v="1"/>
    <n v="210"/>
    <n v="293"/>
    <n v="2021"/>
    <s v="November"/>
    <x v="2"/>
    <x v="7"/>
    <n v="300"/>
  </r>
  <r>
    <s v="ID00438"/>
    <s v="Embedded Products Leader - Packaged Solutions"/>
    <x v="0"/>
    <x v="9"/>
    <x v="3"/>
    <s v="Laurene Delelis"/>
    <x v="1"/>
    <d v="2021-01-27T03:56:00"/>
    <d v="2021-05-26T00:00:00"/>
    <x v="1"/>
    <n v="86"/>
    <n v="119"/>
    <n v="2021"/>
    <s v="May"/>
    <x v="1"/>
    <x v="3"/>
    <n v="550"/>
  </r>
  <r>
    <s v="ID00641"/>
    <s v="Customer Service Analyst (Night Shift-New Zealand)"/>
    <x v="15"/>
    <x v="4"/>
    <x v="0"/>
    <s v="Borbala Pap"/>
    <x v="0"/>
    <d v="2021-01-27T18:47:00"/>
    <d v="2021-11-28T00:00:00"/>
    <x v="1"/>
    <n v="218"/>
    <n v="305"/>
    <n v="2021"/>
    <s v="November"/>
    <x v="2"/>
    <x v="7"/>
    <n v="300"/>
  </r>
  <r>
    <s v="ID00310"/>
    <s v="OHA Plymouth"/>
    <x v="14"/>
    <x v="9"/>
    <x v="3"/>
    <s v="Bonnett, Sarah"/>
    <x v="4"/>
    <d v="2021-01-28T00:00:00"/>
    <s v=""/>
    <x v="0"/>
    <n v="636"/>
    <n v="889"/>
    <s v=""/>
    <s v=""/>
    <x v="0"/>
    <x v="0"/>
    <n v="300"/>
  </r>
  <r>
    <s v="ID00445"/>
    <s v="ICT Strategic Marketing Director"/>
    <x v="0"/>
    <x v="9"/>
    <x v="3"/>
    <s v="Other"/>
    <x v="1"/>
    <d v="2021-01-28T14:44:21"/>
    <d v="2021-09-29T00:00:00"/>
    <x v="1"/>
    <n v="175"/>
    <n v="244"/>
    <n v="2021"/>
    <s v="September"/>
    <x v="3"/>
    <x v="3"/>
    <n v="550"/>
  </r>
  <r>
    <s v="ID00461"/>
    <s v="Global Pricing Leader"/>
    <x v="0"/>
    <x v="9"/>
    <x v="3"/>
    <s v="Vanessa Gramlow"/>
    <x v="1"/>
    <d v="2021-02-09T00:00:00"/>
    <d v="2021-05-15T00:00:00"/>
    <x v="1"/>
    <n v="69"/>
    <n v="95"/>
    <n v="2021"/>
    <s v="May"/>
    <x v="1"/>
    <x v="3"/>
    <n v="550"/>
  </r>
  <r>
    <s v="ID00449"/>
    <s v="Especialista de Produto de Marketing"/>
    <x v="0"/>
    <x v="6"/>
    <x v="2"/>
    <s v="Other"/>
    <x v="0"/>
    <d v="2021-02-11T17:29:30"/>
    <d v="2021-07-04T00:00:00"/>
    <x v="1"/>
    <n v="102"/>
    <n v="143"/>
    <n v="2021"/>
    <s v="July"/>
    <x v="3"/>
    <x v="3"/>
    <n v="525"/>
  </r>
  <r>
    <s v="ID00456"/>
    <s v="Marketing Leader – Integrated Systems, Security &amp; Fire Europe"/>
    <x v="0"/>
    <x v="0"/>
    <x v="0"/>
    <s v="Other"/>
    <x v="1"/>
    <d v="2021-02-16T00:00:00"/>
    <d v="2021-10-01T00:00:00"/>
    <x v="1"/>
    <n v="164"/>
    <n v="227"/>
    <n v="2021"/>
    <s v="October"/>
    <x v="2"/>
    <x v="7"/>
    <n v="300"/>
  </r>
  <r>
    <s v="ID00441"/>
    <s v="Channel Marketing Leader - Honeywell Security &amp; Fire Europe (North &amp; Nordics)"/>
    <x v="0"/>
    <x v="9"/>
    <x v="3"/>
    <s v="Other"/>
    <x v="1"/>
    <d v="2021-02-16T06:54:21"/>
    <d v="2021-05-22T00:00:00"/>
    <x v="1"/>
    <n v="69"/>
    <n v="95"/>
    <n v="2021"/>
    <s v="May"/>
    <x v="1"/>
    <x v="3"/>
    <n v="550"/>
  </r>
  <r>
    <s v="ID00443"/>
    <s v="Residential Marketing Leader"/>
    <x v="0"/>
    <x v="9"/>
    <x v="3"/>
    <s v="Annelies Verbruggen"/>
    <x v="1"/>
    <d v="2021-02-16T06:55:32"/>
    <d v="2021-07-25T00:00:00"/>
    <x v="1"/>
    <n v="114"/>
    <n v="159"/>
    <n v="2021"/>
    <s v="July"/>
    <x v="3"/>
    <x v="3"/>
    <n v="550"/>
  </r>
  <r>
    <s v="ID00442"/>
    <s v="Strategic Marketing Leader"/>
    <x v="0"/>
    <x v="9"/>
    <x v="3"/>
    <s v="Other"/>
    <x v="1"/>
    <d v="2021-02-16T06:55:51"/>
    <d v="2021-03-25T00:00:00"/>
    <x v="1"/>
    <n v="28"/>
    <n v="37"/>
    <n v="2021"/>
    <s v="March"/>
    <x v="4"/>
    <x v="3"/>
    <n v="550"/>
  </r>
  <r>
    <s v="ID00450"/>
    <s v="Marketing Leader, Medium Enterprise &amp; Distribution, Honeywell Security &amp; Fire Europe"/>
    <x v="0"/>
    <x v="9"/>
    <x v="3"/>
    <s v="Other"/>
    <x v="1"/>
    <d v="2021-02-16T06:56:23"/>
    <s v=""/>
    <x v="0"/>
    <n v="623"/>
    <n v="870"/>
    <s v=""/>
    <s v=""/>
    <x v="0"/>
    <x v="0"/>
    <n v="300"/>
  </r>
  <r>
    <s v="ID00640"/>
    <s v="Logistics Analyst"/>
    <x v="15"/>
    <x v="8"/>
    <x v="0"/>
    <s v="Vanessa Gramlow"/>
    <x v="1"/>
    <d v="2021-02-23T11:16:00"/>
    <s v=""/>
    <x v="0"/>
    <n v="618"/>
    <n v="863"/>
    <s v=""/>
    <s v=""/>
    <x v="0"/>
    <x v="0"/>
    <n v="160"/>
  </r>
  <r>
    <s v="ID00284"/>
    <s v="Associate Dentist (SAT)"/>
    <x v="14"/>
    <x v="9"/>
    <x v="3"/>
    <s v="Bonnett, Sarah"/>
    <x v="0"/>
    <d v="2021-02-25T00:00:00"/>
    <d v="2021-08-24T00:00:00"/>
    <x v="1"/>
    <n v="129"/>
    <n v="180"/>
    <n v="2021"/>
    <s v="August"/>
    <x v="3"/>
    <x v="3"/>
    <n v="550"/>
  </r>
  <r>
    <s v="ID00452"/>
    <s v="Regional Marketing Manager EMEA - Workflow Solutions"/>
    <x v="0"/>
    <x v="7"/>
    <x v="0"/>
    <s v="Other"/>
    <x v="1"/>
    <d v="2021-02-26T00:00:00"/>
    <d v="2021-05-23T00:00:00"/>
    <x v="1"/>
    <n v="61"/>
    <n v="86"/>
    <n v="2021"/>
    <s v="May"/>
    <x v="1"/>
    <x v="3"/>
    <n v="300"/>
  </r>
  <r>
    <s v="ID00638"/>
    <s v="Master Scheduler Singapore"/>
    <x v="15"/>
    <x v="0"/>
    <x v="0"/>
    <s v="Laurene Delelis"/>
    <x v="1"/>
    <d v="2021-03-01T19:23:00"/>
    <s v=""/>
    <x v="0"/>
    <n v="614"/>
    <n v="857"/>
    <s v=""/>
    <s v=""/>
    <x v="0"/>
    <x v="0"/>
    <n v="160"/>
  </r>
  <r>
    <s v="ID00643"/>
    <s v="Finite Scheduler (Singapore)"/>
    <x v="15"/>
    <x v="0"/>
    <x v="0"/>
    <s v="Miguel Costa"/>
    <x v="0"/>
    <d v="2021-03-04T00:05:00"/>
    <s v=""/>
    <x v="0"/>
    <n v="611"/>
    <n v="854"/>
    <s v=""/>
    <s v=""/>
    <x v="0"/>
    <x v="0"/>
    <n v="160"/>
  </r>
  <r>
    <s v="ID00440"/>
    <s v="Product Marketing Specialist"/>
    <x v="0"/>
    <x v="7"/>
    <x v="0"/>
    <s v="Other"/>
    <x v="1"/>
    <d v="2021-03-04T11:12:24"/>
    <d v="2021-06-15T00:00:00"/>
    <x v="1"/>
    <n v="74"/>
    <n v="103"/>
    <n v="2021"/>
    <s v="June"/>
    <x v="1"/>
    <x v="3"/>
    <n v="300"/>
  </r>
  <r>
    <s v="ID00644"/>
    <s v="Customer Service Analyst (Day Shift)"/>
    <x v="15"/>
    <x v="4"/>
    <x v="0"/>
    <s v="Laurene Delelis"/>
    <x v="3"/>
    <d v="2021-03-08T06:59:00"/>
    <d v="2021-10-16T00:00:00"/>
    <x v="1"/>
    <n v="160"/>
    <n v="222"/>
    <n v="2021"/>
    <s v="October"/>
    <x v="2"/>
    <x v="7"/>
    <n v="300"/>
  </r>
  <r>
    <s v="ID00454"/>
    <s v="HSF Global Product Manager - Access Control Edge Devices"/>
    <x v="0"/>
    <x v="7"/>
    <x v="0"/>
    <s v="Other"/>
    <x v="1"/>
    <d v="2021-03-10T00:00:00"/>
    <d v="2021-05-14T00:00:00"/>
    <x v="1"/>
    <n v="48"/>
    <n v="65"/>
    <n v="2021"/>
    <s v="May"/>
    <x v="1"/>
    <x v="3"/>
    <n v="300"/>
  </r>
  <r>
    <s v="ID00458"/>
    <s v="HSF Global Product Management Leader SMB SaaS"/>
    <x v="0"/>
    <x v="9"/>
    <x v="3"/>
    <s v="Other"/>
    <x v="1"/>
    <d v="2021-03-10T00:00:00"/>
    <d v="2021-11-02T00:00:00"/>
    <x v="1"/>
    <n v="170"/>
    <n v="237"/>
    <n v="2021"/>
    <s v="November"/>
    <x v="2"/>
    <x v="7"/>
    <n v="550"/>
  </r>
  <r>
    <s v="ID00463"/>
    <s v="Lead Pricing Analyst"/>
    <x v="0"/>
    <x v="7"/>
    <x v="0"/>
    <s v="Other"/>
    <x v="0"/>
    <d v="2021-03-10T00:00:00"/>
    <d v="2021-06-07T00:00:00"/>
    <x v="1"/>
    <n v="64"/>
    <n v="89"/>
    <n v="2021"/>
    <s v="June"/>
    <x v="1"/>
    <x v="3"/>
    <n v="300"/>
  </r>
  <r>
    <s v="ID00446"/>
    <s v="HSF Global Product Manager - Access Control Enterprise Software"/>
    <x v="0"/>
    <x v="9"/>
    <x v="3"/>
    <s v="Other"/>
    <x v="1"/>
    <d v="2021-03-10T07:57:29"/>
    <d v="2021-12-11T00:00:00"/>
    <x v="1"/>
    <n v="198"/>
    <n v="276"/>
    <n v="2021"/>
    <s v="December"/>
    <x v="2"/>
    <x v="7"/>
    <n v="550"/>
  </r>
  <r>
    <s v="ID00451"/>
    <s v="HSF Global Product Manager - Access Control SMB Software"/>
    <x v="0"/>
    <x v="9"/>
    <x v="3"/>
    <s v="Vanessa Gramlow"/>
    <x v="1"/>
    <d v="2021-03-10T07:57:52"/>
    <d v="2021-06-10T00:00:00"/>
    <x v="1"/>
    <n v="67"/>
    <n v="92"/>
    <n v="2021"/>
    <s v="June"/>
    <x v="1"/>
    <x v="3"/>
    <n v="550"/>
  </r>
  <r>
    <s v="ID00447"/>
    <s v="HSF Global Product Manager - Commercial Intrusion SMB Systems"/>
    <x v="0"/>
    <x v="7"/>
    <x v="0"/>
    <s v="Other"/>
    <x v="1"/>
    <d v="2021-03-10T07:59:02"/>
    <d v="2021-04-08T00:00:00"/>
    <x v="1"/>
    <n v="22"/>
    <n v="29"/>
    <n v="2021"/>
    <s v="April"/>
    <x v="1"/>
    <x v="3"/>
    <n v="300"/>
  </r>
  <r>
    <s v="ID00457"/>
    <s v="Product Category Manager"/>
    <x v="0"/>
    <x v="7"/>
    <x v="0"/>
    <s v="Other"/>
    <x v="2"/>
    <d v="2021-03-16T00:00:00"/>
    <d v="2021-12-05T00:00:00"/>
    <x v="1"/>
    <n v="189"/>
    <n v="264"/>
    <n v="2021"/>
    <s v="December"/>
    <x v="2"/>
    <x v="7"/>
    <n v="300"/>
  </r>
  <r>
    <s v="ID00200"/>
    <s v="Senior Electrical/Electronic Engineer - Project Lead - Basingstoke"/>
    <x v="6"/>
    <x v="9"/>
    <x v="3"/>
    <s v="Chandar, Neil"/>
    <x v="2"/>
    <d v="2021-03-18T00:00:00"/>
    <d v="2021-06-25T00:00:00"/>
    <x v="1"/>
    <n v="72"/>
    <n v="99"/>
    <n v="2021"/>
    <s v="June"/>
    <x v="1"/>
    <x v="3"/>
    <n v="550"/>
  </r>
  <r>
    <s v="ID00460"/>
    <s v="Marketing and Communications Manager"/>
    <x v="0"/>
    <x v="4"/>
    <x v="0"/>
    <s v="Other"/>
    <x v="1"/>
    <d v="2021-03-21T00:00:00"/>
    <d v="2021-08-18T00:00:00"/>
    <x v="1"/>
    <n v="108"/>
    <n v="150"/>
    <n v="2021"/>
    <s v="August"/>
    <x v="3"/>
    <x v="3"/>
    <n v="300"/>
  </r>
  <r>
    <s v="ID00444"/>
    <s v="Customer Marketing Manager UK"/>
    <x v="0"/>
    <x v="9"/>
    <x v="3"/>
    <s v="Annelies Verbruggen"/>
    <x v="1"/>
    <d v="2021-03-21T05:48:40"/>
    <s v=""/>
    <x v="0"/>
    <n v="599"/>
    <n v="837"/>
    <s v=""/>
    <s v=""/>
    <x v="0"/>
    <x v="0"/>
    <n v="300"/>
  </r>
  <r>
    <s v="ID00455"/>
    <s v="Global Product Manager - Lead Sensors"/>
    <x v="0"/>
    <x v="9"/>
    <x v="3"/>
    <s v="Other"/>
    <x v="1"/>
    <d v="2021-04-08T00:00:00"/>
    <d v="2021-05-15T00:00:00"/>
    <x v="1"/>
    <n v="27"/>
    <n v="37"/>
    <n v="2021"/>
    <s v="May"/>
    <x v="1"/>
    <x v="3"/>
    <n v="550"/>
  </r>
  <r>
    <s v="ID00462"/>
    <s v="Global Product Manager"/>
    <x v="0"/>
    <x v="9"/>
    <x v="3"/>
    <s v="Other"/>
    <x v="1"/>
    <d v="2021-04-14T00:00:00"/>
    <d v="2021-12-02T00:00:00"/>
    <x v="1"/>
    <n v="167"/>
    <n v="232"/>
    <n v="2021"/>
    <s v="December"/>
    <x v="2"/>
    <x v="7"/>
    <n v="550"/>
  </r>
  <r>
    <s v="ID00291"/>
    <s v="Dental Nurse-Maternity Cover"/>
    <x v="14"/>
    <x v="9"/>
    <x v="3"/>
    <s v="Bogaert, Dianna"/>
    <x v="3"/>
    <d v="2021-04-15T00:00:00"/>
    <d v="2021-07-29T00:00:00"/>
    <x v="1"/>
    <n v="76"/>
    <n v="105"/>
    <n v="2021"/>
    <s v="July"/>
    <x v="3"/>
    <x v="3"/>
    <n v="550"/>
  </r>
  <r>
    <s v="ID00465"/>
    <s v="Strategic Marketing Manager IIOT"/>
    <x v="0"/>
    <x v="9"/>
    <x v="3"/>
    <s v="Other"/>
    <x v="1"/>
    <d v="2021-04-15T00:00:00"/>
    <s v=""/>
    <x v="0"/>
    <n v="581"/>
    <n v="812"/>
    <s v=""/>
    <s v=""/>
    <x v="0"/>
    <x v="0"/>
    <n v="300"/>
  </r>
  <r>
    <s v="ID00621"/>
    <s v="HR Manager"/>
    <x v="16"/>
    <x v="9"/>
    <x v="3"/>
    <s v="Liselore DuBois"/>
    <x v="0"/>
    <d v="2021-04-19T00:00:00"/>
    <d v="2021-06-10T00:00:00"/>
    <x v="1"/>
    <n v="39"/>
    <n v="52"/>
    <n v="2021"/>
    <s v="June"/>
    <x v="1"/>
    <x v="3"/>
    <n v="550"/>
  </r>
  <r>
    <s v="ID00315"/>
    <s v="Aesthetic Nurse Prescriber"/>
    <x v="14"/>
    <x v="9"/>
    <x v="3"/>
    <s v="Beck, James"/>
    <x v="0"/>
    <d v="2021-04-25T00:00:00"/>
    <s v=""/>
    <x v="0"/>
    <n v="574"/>
    <n v="802"/>
    <s v=""/>
    <s v=""/>
    <x v="0"/>
    <x v="0"/>
    <n v="300"/>
  </r>
  <r>
    <s v="ID00289"/>
    <s v="Dermatology Nurse- Part Time West End"/>
    <x v="14"/>
    <x v="9"/>
    <x v="3"/>
    <s v="Bogaert, Dianna"/>
    <x v="3"/>
    <d v="2021-04-28T00:00:00"/>
    <d v="2021-08-04T00:00:00"/>
    <x v="1"/>
    <n v="71"/>
    <n v="98"/>
    <n v="2021"/>
    <s v="August"/>
    <x v="3"/>
    <x v="3"/>
    <n v="550"/>
  </r>
  <r>
    <s v="ID00453"/>
    <s v="Strategic Marketing Leader - BreakThrough"/>
    <x v="0"/>
    <x v="9"/>
    <x v="3"/>
    <s v="Other"/>
    <x v="1"/>
    <d v="2021-05-01T00:00:00"/>
    <s v=""/>
    <x v="0"/>
    <n v="569"/>
    <n v="796"/>
    <s v=""/>
    <s v=""/>
    <x v="0"/>
    <x v="0"/>
    <n v="300"/>
  </r>
  <r>
    <s v="ID00295"/>
    <s v="Centre Manager - Gough Square"/>
    <x v="14"/>
    <x v="9"/>
    <x v="3"/>
    <s v="Beck, James"/>
    <x v="1"/>
    <d v="2021-05-13T00:00:00"/>
    <d v="2021-11-28T00:00:00"/>
    <x v="1"/>
    <n v="142"/>
    <n v="199"/>
    <n v="2021"/>
    <s v="November"/>
    <x v="2"/>
    <x v="7"/>
    <n v="550"/>
  </r>
  <r>
    <s v="ID00285"/>
    <s v="Central Sterilisation Assistant"/>
    <x v="14"/>
    <x v="9"/>
    <x v="3"/>
    <s v="Bonnett, Sarah"/>
    <x v="0"/>
    <d v="2021-05-23T00:00:00"/>
    <d v="2021-07-31T00:00:00"/>
    <x v="1"/>
    <n v="50"/>
    <n v="69"/>
    <n v="2021"/>
    <s v="July"/>
    <x v="3"/>
    <x v="3"/>
    <n v="550"/>
  </r>
  <r>
    <s v="ID00292"/>
    <s v="Dental Nurse-Saturdays"/>
    <x v="14"/>
    <x v="9"/>
    <x v="3"/>
    <s v="Beck, James"/>
    <x v="0"/>
    <d v="2021-05-23T00:00:00"/>
    <d v="2021-09-24T00:00:00"/>
    <x v="1"/>
    <n v="90"/>
    <n v="124"/>
    <n v="2021"/>
    <s v="September"/>
    <x v="3"/>
    <x v="3"/>
    <n v="550"/>
  </r>
  <r>
    <s v="ID00294"/>
    <s v="PA to Healthcare Director"/>
    <x v="14"/>
    <x v="9"/>
    <x v="3"/>
    <s v="Thakrar, Sweta"/>
    <x v="1"/>
    <d v="2021-05-24T00:00:00"/>
    <d v="2021-10-23T00:00:00"/>
    <x v="1"/>
    <n v="110"/>
    <n v="152"/>
    <n v="2021"/>
    <s v="October"/>
    <x v="2"/>
    <x v="7"/>
    <n v="550"/>
  </r>
  <r>
    <s v="ID00286"/>
    <s v="Clinical and Operations System Improvement Lead"/>
    <x v="14"/>
    <x v="9"/>
    <x v="3"/>
    <s v="Bonnett, Sarah"/>
    <x v="1"/>
    <d v="2021-05-26T00:00:00"/>
    <d v="2021-07-26T00:00:00"/>
    <x v="1"/>
    <n v="44"/>
    <n v="61"/>
    <n v="2021"/>
    <s v="July"/>
    <x v="3"/>
    <x v="3"/>
    <n v="550"/>
  </r>
  <r>
    <s v="ID00287"/>
    <s v="Senior Radiographer-Internal only"/>
    <x v="14"/>
    <x v="9"/>
    <x v="3"/>
    <s v="Bonnett, Sarah"/>
    <x v="1"/>
    <d v="2021-05-26T00:00:00"/>
    <d v="2021-12-13T00:00:00"/>
    <x v="1"/>
    <n v="144"/>
    <n v="201"/>
    <n v="2021"/>
    <s v="December"/>
    <x v="2"/>
    <x v="7"/>
    <n v="550"/>
  </r>
  <r>
    <s v="ID00302"/>
    <s v="Physiotherapist-Sessional"/>
    <x v="14"/>
    <x v="9"/>
    <x v="3"/>
    <s v="Bonnett, Sarah"/>
    <x v="0"/>
    <d v="2021-05-31T00:00:00"/>
    <d v="2021-06-19T00:00:00"/>
    <x v="1"/>
    <n v="15"/>
    <n v="19"/>
    <n v="2021"/>
    <s v="June"/>
    <x v="1"/>
    <x v="3"/>
    <n v="550"/>
  </r>
  <r>
    <s v="ID00312"/>
    <s v="Dermatology Nurse- Part Time   "/>
    <x v="14"/>
    <x v="9"/>
    <x v="3"/>
    <s v="Parsons, Laura"/>
    <x v="0"/>
    <d v="2021-06-01T00:00:00"/>
    <d v="2021-09-10T00:00:00"/>
    <x v="1"/>
    <n v="74"/>
    <n v="101"/>
    <n v="2021"/>
    <s v="September"/>
    <x v="3"/>
    <x v="3"/>
    <n v="550"/>
  </r>
  <r>
    <s v="ID00288"/>
    <s v="Dental Nurse-Mat Cover-Part Time"/>
    <x v="14"/>
    <x v="9"/>
    <x v="3"/>
    <s v="Bonnett, Sarah"/>
    <x v="1"/>
    <d v="2021-06-06T00:00:00"/>
    <d v="2021-06-15T00:00:00"/>
    <x v="1"/>
    <n v="7"/>
    <n v="9"/>
    <n v="2021"/>
    <s v="June"/>
    <x v="1"/>
    <x v="3"/>
    <n v="550"/>
  </r>
  <r>
    <s v="ID00305"/>
    <s v="Dental Nurse-Mat Cover"/>
    <x v="14"/>
    <x v="9"/>
    <x v="3"/>
    <s v="Bogaert, Dianna"/>
    <x v="0"/>
    <d v="2021-06-06T00:00:00"/>
    <s v=""/>
    <x v="0"/>
    <n v="544"/>
    <n v="760"/>
    <s v=""/>
    <s v=""/>
    <x v="0"/>
    <x v="0"/>
    <n v="300"/>
  </r>
  <r>
    <s v="ID00321"/>
    <s v="Dermatologist Sessional-Reading"/>
    <x v="14"/>
    <x v="9"/>
    <x v="3"/>
    <s v="Bonnett, Sarah"/>
    <x v="0"/>
    <d v="2021-06-06T00:00:00"/>
    <d v="2021-07-30T00:00:00"/>
    <x v="1"/>
    <n v="40"/>
    <n v="54"/>
    <n v="2021"/>
    <s v="July"/>
    <x v="3"/>
    <x v="3"/>
    <n v="550"/>
  </r>
  <r>
    <s v="ID00290"/>
    <s v="Health Advisor Bank"/>
    <x v="14"/>
    <x v="11"/>
    <x v="2"/>
    <s v="Bonnett, Sarah"/>
    <x v="0"/>
    <d v="2021-06-08T00:00:00"/>
    <d v="2021-07-08T00:00:00"/>
    <x v="1"/>
    <n v="23"/>
    <n v="30"/>
    <n v="2021"/>
    <s v="July"/>
    <x v="3"/>
    <x v="3"/>
    <n v="525"/>
  </r>
  <r>
    <s v="ID00459"/>
    <s v="Global Category Leader - Hearing"/>
    <x v="0"/>
    <x v="11"/>
    <x v="2"/>
    <s v="Other"/>
    <x v="1"/>
    <d v="2021-06-11T00:00:00"/>
    <d v="2021-10-23T00:00:00"/>
    <x v="1"/>
    <n v="96"/>
    <n v="134"/>
    <n v="2021"/>
    <s v="October"/>
    <x v="2"/>
    <x v="7"/>
    <n v="525"/>
  </r>
  <r>
    <s v="ID00196"/>
    <s v="Senior Product Engineer – Project Lead"/>
    <x v="6"/>
    <x v="11"/>
    <x v="2"/>
    <s v="Chandar, Neil"/>
    <x v="0"/>
    <d v="2021-06-14T00:00:00"/>
    <d v="2021-09-30T00:00:00"/>
    <x v="1"/>
    <n v="79"/>
    <n v="108"/>
    <n v="2021"/>
    <s v="September"/>
    <x v="3"/>
    <x v="3"/>
    <n v="525"/>
  </r>
  <r>
    <s v="ID00297"/>
    <s v="Float Nurse"/>
    <x v="14"/>
    <x v="11"/>
    <x v="2"/>
    <s v="Parsons, Laura"/>
    <x v="0"/>
    <d v="2021-06-14T00:00:00"/>
    <d v="2021-08-11T00:00:00"/>
    <x v="1"/>
    <n v="43"/>
    <n v="58"/>
    <n v="2021"/>
    <s v="August"/>
    <x v="3"/>
    <x v="3"/>
    <n v="525"/>
  </r>
  <r>
    <s v="ID00307"/>
    <s v="Dermatologist sessional- Solihull"/>
    <x v="14"/>
    <x v="11"/>
    <x v="2"/>
    <s v="Bonnett, Sarah"/>
    <x v="0"/>
    <d v="2021-06-15T00:00:00"/>
    <d v="2021-09-15T00:00:00"/>
    <x v="1"/>
    <n v="67"/>
    <n v="92"/>
    <n v="2021"/>
    <s v="September"/>
    <x v="3"/>
    <x v="3"/>
    <n v="525"/>
  </r>
  <r>
    <s v="ID00313"/>
    <s v="Dermatology Nurse-Solihull"/>
    <x v="14"/>
    <x v="11"/>
    <x v="2"/>
    <s v="Bogaert, Dianna"/>
    <x v="0"/>
    <d v="2021-06-15T00:00:00"/>
    <d v="2021-08-07T00:00:00"/>
    <x v="1"/>
    <n v="39"/>
    <n v="53"/>
    <n v="2021"/>
    <s v="August"/>
    <x v="3"/>
    <x v="3"/>
    <n v="525"/>
  </r>
  <r>
    <s v="ID00314"/>
    <s v="Dental/Decon Nurse-Multi Site"/>
    <x v="14"/>
    <x v="11"/>
    <x v="2"/>
    <s v="Bonnett, Sarah"/>
    <x v="0"/>
    <d v="2021-06-20T00:00:00"/>
    <d v="2021-09-23T00:00:00"/>
    <x v="1"/>
    <n v="69"/>
    <n v="95"/>
    <n v="2021"/>
    <s v="September"/>
    <x v="3"/>
    <x v="3"/>
    <n v="525"/>
  </r>
  <r>
    <s v="ID00293"/>
    <s v="Adminstrator - Bank"/>
    <x v="14"/>
    <x v="11"/>
    <x v="2"/>
    <s v="Bonnett, Sarah"/>
    <x v="3"/>
    <d v="2021-06-21T00:00:00"/>
    <d v="2021-12-10T00:00:00"/>
    <x v="1"/>
    <n v="125"/>
    <n v="172"/>
    <n v="2021"/>
    <s v="December"/>
    <x v="2"/>
    <x v="7"/>
    <n v="525"/>
  </r>
  <r>
    <s v="ID00301"/>
    <s v="Senior Physio Fixed Term Contract Part Time"/>
    <x v="14"/>
    <x v="11"/>
    <x v="2"/>
    <s v="Bogaert, Dianna"/>
    <x v="0"/>
    <d v="2021-06-22T00:00:00"/>
    <s v=""/>
    <x v="0"/>
    <n v="533"/>
    <n v="744"/>
    <s v=""/>
    <s v=""/>
    <x v="0"/>
    <x v="0"/>
    <n v="280"/>
  </r>
  <r>
    <s v="ID00328"/>
    <s v="Radiographer"/>
    <x v="14"/>
    <x v="11"/>
    <x v="2"/>
    <s v="Salles, Carli"/>
    <x v="0"/>
    <d v="2021-06-22T00:00:00"/>
    <d v="2021-12-21T00:00:00"/>
    <x v="1"/>
    <n v="131"/>
    <n v="182"/>
    <n v="2021"/>
    <s v="December"/>
    <x v="2"/>
    <x v="7"/>
    <n v="525"/>
  </r>
  <r>
    <s v="ID00296"/>
    <s v="Part time Practice Nurse, Citi Bank"/>
    <x v="14"/>
    <x v="11"/>
    <x v="2"/>
    <s v="Bonnett, Sarah"/>
    <x v="0"/>
    <d v="2021-06-28T00:00:00"/>
    <d v="2021-10-03T00:00:00"/>
    <x v="1"/>
    <n v="70"/>
    <n v="97"/>
    <n v="2021"/>
    <s v="October"/>
    <x v="2"/>
    <x v="7"/>
    <n v="525"/>
  </r>
  <r>
    <s v="ID00299"/>
    <s v="Health Clinics Contracting Manager"/>
    <x v="14"/>
    <x v="11"/>
    <x v="2"/>
    <s v="Bonnett, Sarah"/>
    <x v="1"/>
    <d v="2021-06-28T00:00:00"/>
    <d v="2021-07-30T00:00:00"/>
    <x v="1"/>
    <n v="25"/>
    <n v="32"/>
    <n v="2021"/>
    <s v="July"/>
    <x v="3"/>
    <x v="3"/>
    <n v="525"/>
  </r>
  <r>
    <s v="ID00304"/>
    <s v="Systems and Operations Support Advisor"/>
    <x v="14"/>
    <x v="5"/>
    <x v="2"/>
    <s v="Bonnett, Sarah"/>
    <x v="1"/>
    <d v="2021-06-30T00:00:00"/>
    <d v="2021-09-26T00:00:00"/>
    <x v="1"/>
    <n v="63"/>
    <n v="88"/>
    <n v="2021"/>
    <s v="September"/>
    <x v="3"/>
    <x v="3"/>
    <n v="525"/>
  </r>
  <r>
    <s v="ID00464"/>
    <s v="OEM/Private Label Prod Mgr"/>
    <x v="0"/>
    <x v="5"/>
    <x v="2"/>
    <s v="Other"/>
    <x v="1"/>
    <d v="2021-06-30T00:00:00"/>
    <d v="2021-07-31T00:00:00"/>
    <x v="1"/>
    <n v="23"/>
    <n v="31"/>
    <n v="2021"/>
    <s v="July"/>
    <x v="3"/>
    <x v="3"/>
    <n v="525"/>
  </r>
  <r>
    <s v="ID00306"/>
    <s v="Senior MSK Physiotherapist"/>
    <x v="14"/>
    <x v="5"/>
    <x v="2"/>
    <s v="Ghedia, Deesha"/>
    <x v="0"/>
    <d v="2021-07-01T00:00:00"/>
    <d v="2021-11-29T00:00:00"/>
    <x v="1"/>
    <n v="108"/>
    <n v="151"/>
    <n v="2021"/>
    <s v="November"/>
    <x v="2"/>
    <x v="7"/>
    <n v="525"/>
  </r>
  <r>
    <s v="ID00467"/>
    <s v="Product Manager Advanced Planning &amp; Scheduling"/>
    <x v="0"/>
    <x v="8"/>
    <x v="0"/>
    <s v="Other"/>
    <x v="1"/>
    <d v="2021-07-04T00:00:00"/>
    <d v="2021-12-03T00:00:00"/>
    <x v="1"/>
    <n v="110"/>
    <n v="152"/>
    <n v="2021"/>
    <s v="December"/>
    <x v="2"/>
    <x v="7"/>
    <n v="300"/>
  </r>
  <r>
    <s v="ID00466"/>
    <s v="Vertical Marketing Manager"/>
    <x v="0"/>
    <x v="5"/>
    <x v="2"/>
    <s v="Other"/>
    <x v="1"/>
    <d v="2021-07-08T00:00:00"/>
    <s v=""/>
    <x v="0"/>
    <n v="521"/>
    <n v="728"/>
    <s v=""/>
    <s v=""/>
    <x v="0"/>
    <x v="0"/>
    <n v="280"/>
  </r>
  <r>
    <s v="ID00309"/>
    <s v="HSBC Centre Manager-C.Wharf"/>
    <x v="14"/>
    <x v="5"/>
    <x v="2"/>
    <s v="Bonnett, Sarah"/>
    <x v="1"/>
    <d v="2021-07-12T00:00:00"/>
    <d v="2021-10-01T00:00:00"/>
    <x v="1"/>
    <n v="60"/>
    <n v="81"/>
    <n v="2021"/>
    <s v="October"/>
    <x v="2"/>
    <x v="7"/>
    <n v="525"/>
  </r>
  <r>
    <s v="ID00336"/>
    <s v="Hygienist-32 hours per month"/>
    <x v="14"/>
    <x v="5"/>
    <x v="2"/>
    <s v="Bonnett, Sarah"/>
    <x v="0"/>
    <d v="2021-07-18T00:00:00"/>
    <d v="2021-11-23T00:00:00"/>
    <x v="1"/>
    <n v="92"/>
    <n v="128"/>
    <n v="2021"/>
    <s v="November"/>
    <x v="2"/>
    <x v="7"/>
    <n v="525"/>
  </r>
  <r>
    <s v="ID00199"/>
    <s v="Investigation Engineer – Disposables"/>
    <x v="6"/>
    <x v="5"/>
    <x v="2"/>
    <s v="Bonnett, Sarah"/>
    <x v="0"/>
    <d v="2021-07-20T00:00:00"/>
    <s v=""/>
    <x v="0"/>
    <n v="513"/>
    <n v="716"/>
    <s v=""/>
    <s v=""/>
    <x v="0"/>
    <x v="0"/>
    <n v="280"/>
  </r>
  <r>
    <s v="ID00298"/>
    <s v="Specialist Dental Nurse-Part Time"/>
    <x v="14"/>
    <x v="5"/>
    <x v="2"/>
    <s v="Beck, James"/>
    <x v="4"/>
    <d v="2021-07-22T00:00:00"/>
    <d v="2021-11-09T00:00:00"/>
    <x v="1"/>
    <n v="79"/>
    <n v="110"/>
    <n v="2021"/>
    <s v="November"/>
    <x v="2"/>
    <x v="7"/>
    <n v="525"/>
  </r>
  <r>
    <s v="ID00300"/>
    <s v="Adminstrator BBH"/>
    <x v="14"/>
    <x v="5"/>
    <x v="2"/>
    <s v="Thakrar, Sweta"/>
    <x v="1"/>
    <d v="2021-07-26T00:00:00"/>
    <d v="2021-10-22T00:00:00"/>
    <x v="1"/>
    <n v="65"/>
    <n v="88"/>
    <n v="2021"/>
    <s v="October"/>
    <x v="2"/>
    <x v="7"/>
    <n v="525"/>
  </r>
  <r>
    <s v="ID00308"/>
    <s v="Health Advisor Kings Cross"/>
    <x v="14"/>
    <x v="5"/>
    <x v="2"/>
    <s v="Beck, James"/>
    <x v="0"/>
    <d v="2021-07-28T00:00:00"/>
    <d v="2021-11-29T00:00:00"/>
    <x v="1"/>
    <n v="89"/>
    <n v="124"/>
    <n v="2021"/>
    <s v="November"/>
    <x v="2"/>
    <x v="7"/>
    <n v="525"/>
  </r>
  <r>
    <s v="ID00311"/>
    <s v="Dental Administrator/Receptionist"/>
    <x v="14"/>
    <x v="5"/>
    <x v="2"/>
    <s v="Parsons, Laura"/>
    <x v="0"/>
    <d v="2021-07-28T00:00:00"/>
    <d v="2021-10-02T00:00:00"/>
    <x v="1"/>
    <n v="48"/>
    <n v="66"/>
    <n v="2021"/>
    <s v="October"/>
    <x v="2"/>
    <x v="7"/>
    <n v="525"/>
  </r>
  <r>
    <s v="ID00303"/>
    <s v="Associate Dentist PT"/>
    <x v="14"/>
    <x v="5"/>
    <x v="2"/>
    <s v="Beck, James"/>
    <x v="0"/>
    <d v="2021-07-29T00:00:00"/>
    <d v="2021-08-19T00:00:00"/>
    <x v="1"/>
    <n v="16"/>
    <n v="21"/>
    <n v="2021"/>
    <s v="August"/>
    <x v="3"/>
    <x v="3"/>
    <n v="525"/>
  </r>
  <r>
    <s v="ID00318"/>
    <s v="Bank OHA role, National"/>
    <x v="14"/>
    <x v="5"/>
    <x v="2"/>
    <s v="Ghedia, Deesha"/>
    <x v="0"/>
    <d v="2021-07-29T00:00:00"/>
    <d v="2021-08-23T00:00:00"/>
    <x v="1"/>
    <n v="18"/>
    <n v="25"/>
    <n v="2021"/>
    <s v="August"/>
    <x v="3"/>
    <x v="3"/>
    <n v="525"/>
  </r>
  <r>
    <s v="ID00468"/>
    <s v="Product Marketing Manager"/>
    <x v="0"/>
    <x v="5"/>
    <x v="2"/>
    <s v="Other"/>
    <x v="1"/>
    <d v="2021-07-29T00:00:00"/>
    <s v=""/>
    <x v="0"/>
    <n v="506"/>
    <n v="707"/>
    <s v=""/>
    <s v=""/>
    <x v="0"/>
    <x v="0"/>
    <n v="280"/>
  </r>
  <r>
    <s v="ID00317"/>
    <s v="Support Co-ordinator- FTC 6 months"/>
    <x v="14"/>
    <x v="5"/>
    <x v="2"/>
    <s v="Bonnett, Sarah"/>
    <x v="1"/>
    <d v="2021-08-02T00:00:00"/>
    <d v="2021-09-01T00:00:00"/>
    <x v="1"/>
    <n v="23"/>
    <n v="30"/>
    <n v="2021"/>
    <s v="September"/>
    <x v="3"/>
    <x v="3"/>
    <n v="525"/>
  </r>
  <r>
    <s v="ID00323"/>
    <s v="Dermatologist-West End"/>
    <x v="14"/>
    <x v="5"/>
    <x v="2"/>
    <s v="Bonnett, Sarah"/>
    <x v="0"/>
    <d v="2021-08-03T00:00:00"/>
    <d v="2021-10-03T00:00:00"/>
    <x v="1"/>
    <n v="44"/>
    <n v="61"/>
    <n v="2021"/>
    <s v="October"/>
    <x v="2"/>
    <x v="7"/>
    <n v="525"/>
  </r>
  <r>
    <s v="ID00316"/>
    <s v="Adminstrator"/>
    <x v="14"/>
    <x v="12"/>
    <x v="2"/>
    <s v="Ghedia, Deesha"/>
    <x v="0"/>
    <d v="2021-08-04T00:00:00"/>
    <d v="2021-11-30T00:00:00"/>
    <x v="1"/>
    <n v="85"/>
    <n v="118"/>
    <n v="2021"/>
    <s v="November"/>
    <x v="2"/>
    <x v="7"/>
    <n v="525"/>
  </r>
  <r>
    <s v="ID00327"/>
    <s v="OHA part time, Glasgow "/>
    <x v="14"/>
    <x v="12"/>
    <x v="2"/>
    <s v="Salles, Carli"/>
    <x v="0"/>
    <d v="2021-08-05T00:00:00"/>
    <d v="2021-09-25T00:00:00"/>
    <x v="1"/>
    <n v="37"/>
    <n v="51"/>
    <n v="2021"/>
    <s v="September"/>
    <x v="3"/>
    <x v="3"/>
    <n v="525"/>
  </r>
  <r>
    <s v="ID00319"/>
    <s v="FTC- CPT Pharmacist"/>
    <x v="14"/>
    <x v="12"/>
    <x v="2"/>
    <s v="Salles, Carli"/>
    <x v="0"/>
    <d v="2021-08-08T00:00:00"/>
    <d v="2021-10-03T00:00:00"/>
    <x v="1"/>
    <n v="40"/>
    <n v="56"/>
    <n v="2021"/>
    <s v="October"/>
    <x v="2"/>
    <x v="7"/>
    <n v="525"/>
  </r>
  <r>
    <s v="ID00330"/>
    <s v="Dental Receptionist/Administrator"/>
    <x v="14"/>
    <x v="12"/>
    <x v="2"/>
    <s v="Bonnett, Sarah"/>
    <x v="0"/>
    <d v="2021-08-17T00:00:00"/>
    <d v="2021-12-21T00:00:00"/>
    <x v="1"/>
    <n v="91"/>
    <n v="126"/>
    <n v="2021"/>
    <s v="December"/>
    <x v="2"/>
    <x v="7"/>
    <n v="525"/>
  </r>
  <r>
    <s v="ID00326"/>
    <s v="Centre Manager-Reading- FTC 6months"/>
    <x v="14"/>
    <x v="12"/>
    <x v="2"/>
    <s v="Beck, James"/>
    <x v="1"/>
    <d v="2021-08-19T00:00:00"/>
    <d v="2021-08-26T00:00:00"/>
    <x v="1"/>
    <n v="6"/>
    <n v="7"/>
    <n v="2021"/>
    <s v="August"/>
    <x v="3"/>
    <x v="3"/>
    <n v="525"/>
  </r>
  <r>
    <s v="ID00320"/>
    <s v="Admin -  3 days Nottingham"/>
    <x v="14"/>
    <x v="12"/>
    <x v="2"/>
    <s v="Beck, James"/>
    <x v="0"/>
    <d v="2021-08-22T00:00:00"/>
    <s v=""/>
    <x v="0"/>
    <n v="489"/>
    <n v="683"/>
    <s v=""/>
    <s v=""/>
    <x v="0"/>
    <x v="0"/>
    <n v="280"/>
  </r>
  <r>
    <s v="ID00322"/>
    <s v="Health Promotion/ London Float Health Adviser"/>
    <x v="14"/>
    <x v="12"/>
    <x v="2"/>
    <s v="Parsons, Laura"/>
    <x v="0"/>
    <d v="2021-08-31T00:00:00"/>
    <d v="2021-11-29T00:00:00"/>
    <x v="1"/>
    <n v="65"/>
    <n v="90"/>
    <n v="2021"/>
    <s v="November"/>
    <x v="2"/>
    <x v="7"/>
    <n v="525"/>
  </r>
  <r>
    <s v="ID00329"/>
    <s v="Health Promotion Co-ordinator "/>
    <x v="14"/>
    <x v="12"/>
    <x v="2"/>
    <s v="Bonnett, Sarah"/>
    <x v="1"/>
    <d v="2021-08-31T00:00:00"/>
    <d v="2021-10-02T00:00:00"/>
    <x v="1"/>
    <n v="24"/>
    <n v="32"/>
    <n v="2021"/>
    <s v="October"/>
    <x v="2"/>
    <x v="7"/>
    <n v="525"/>
  </r>
  <r>
    <s v="ID00331"/>
    <s v="Senior Physiotherapist "/>
    <x v="14"/>
    <x v="12"/>
    <x v="2"/>
    <s v="Bonnett, Sarah"/>
    <x v="0"/>
    <d v="2021-08-31T00:00:00"/>
    <d v="2021-09-28T00:00:00"/>
    <x v="1"/>
    <n v="21"/>
    <n v="28"/>
    <n v="2021"/>
    <s v="September"/>
    <x v="3"/>
    <x v="3"/>
    <n v="525"/>
  </r>
  <r>
    <s v="ID00335"/>
    <s v="Qualified Dental Nurse x 2"/>
    <x v="14"/>
    <x v="12"/>
    <x v="2"/>
    <s v="Beck, James"/>
    <x v="0"/>
    <d v="2021-09-06T00:00:00"/>
    <d v="2021-12-16T00:00:00"/>
    <x v="1"/>
    <n v="74"/>
    <n v="101"/>
    <n v="2021"/>
    <s v="December"/>
    <x v="2"/>
    <x v="7"/>
    <n v="525"/>
  </r>
  <r>
    <s v="ID00346"/>
    <s v="Dental Receptionist "/>
    <x v="14"/>
    <x v="12"/>
    <x v="2"/>
    <s v="Parsons, Laura"/>
    <x v="0"/>
    <d v="2021-09-06T00:00:00"/>
    <d v="2021-11-30T00:00:00"/>
    <x v="1"/>
    <n v="62"/>
    <n v="85"/>
    <n v="2021"/>
    <s v="November"/>
    <x v="2"/>
    <x v="7"/>
    <n v="525"/>
  </r>
  <r>
    <s v="ID00332"/>
    <s v="Occupational Health Advisor"/>
    <x v="14"/>
    <x v="12"/>
    <x v="2"/>
    <s v="Bonnett, Sarah"/>
    <x v="1"/>
    <d v="2021-09-07T00:00:00"/>
    <s v=""/>
    <x v="0"/>
    <n v="478"/>
    <n v="667"/>
    <s v=""/>
    <s v=""/>
    <x v="0"/>
    <x v="0"/>
    <n v="280"/>
  </r>
  <r>
    <s v="ID00197"/>
    <s v="Electrical/Electronic Engineer"/>
    <x v="6"/>
    <x v="12"/>
    <x v="2"/>
    <s v="Bonnett, Sarah"/>
    <x v="0"/>
    <d v="2021-09-09T00:00:00"/>
    <d v="2021-11-23T00:00:00"/>
    <x v="1"/>
    <n v="54"/>
    <n v="75"/>
    <n v="2021"/>
    <s v="November"/>
    <x v="2"/>
    <x v="7"/>
    <n v="525"/>
  </r>
  <r>
    <s v="ID00333"/>
    <s v="Dental Nurse / Receptionist "/>
    <x v="14"/>
    <x v="6"/>
    <x v="2"/>
    <s v="Bonnett, Sarah"/>
    <x v="0"/>
    <d v="2021-09-12T00:00:00"/>
    <d v="2021-12-06T00:00:00"/>
    <x v="1"/>
    <n v="61"/>
    <n v="85"/>
    <n v="2021"/>
    <s v="December"/>
    <x v="2"/>
    <x v="7"/>
    <n v="525"/>
  </r>
  <r>
    <s v="ID00198"/>
    <s v="Regulatory Affairs Specialist"/>
    <x v="6"/>
    <x v="6"/>
    <x v="2"/>
    <s v="Marshall-Conn, Stephanie"/>
    <x v="2"/>
    <d v="2021-09-13T00:00:00"/>
    <d v="2021-10-26T00:00:00"/>
    <x v="1"/>
    <n v="32"/>
    <n v="43"/>
    <n v="2021"/>
    <s v="October"/>
    <x v="2"/>
    <x v="7"/>
    <n v="525"/>
  </r>
  <r>
    <s v="ID00334"/>
    <s v="OHA - Bank Nurse"/>
    <x v="14"/>
    <x v="6"/>
    <x v="2"/>
    <s v="Beck, James"/>
    <x v="0"/>
    <d v="2021-09-13T00:00:00"/>
    <d v="2021-11-01T00:00:00"/>
    <x v="1"/>
    <n v="36"/>
    <n v="49"/>
    <n v="2021"/>
    <s v="November"/>
    <x v="2"/>
    <x v="7"/>
    <n v="525"/>
  </r>
  <r>
    <s v="ID00324"/>
    <s v="Dental Nurse FTC"/>
    <x v="14"/>
    <x v="6"/>
    <x v="2"/>
    <s v="Ghedia, Deesha"/>
    <x v="0"/>
    <d v="2021-09-14T00:00:00"/>
    <d v="2021-09-22T00:00:00"/>
    <x v="1"/>
    <n v="7"/>
    <n v="8"/>
    <n v="2021"/>
    <s v="September"/>
    <x v="3"/>
    <x v="3"/>
    <n v="525"/>
  </r>
  <r>
    <s v="ID00325"/>
    <s v="Trainee Laboratory Technician"/>
    <x v="14"/>
    <x v="6"/>
    <x v="2"/>
    <s v="Beck, James"/>
    <x v="4"/>
    <d v="2021-09-14T00:00:00"/>
    <d v="2021-09-23T00:00:00"/>
    <x v="1"/>
    <n v="8"/>
    <n v="9"/>
    <n v="2021"/>
    <s v="September"/>
    <x v="3"/>
    <x v="3"/>
    <n v="525"/>
  </r>
  <r>
    <s v="ID00337"/>
    <s v="Receptionist Administrator"/>
    <x v="14"/>
    <x v="6"/>
    <x v="2"/>
    <s v="Bonnett, Sarah"/>
    <x v="0"/>
    <d v="2021-09-14T00:00:00"/>
    <d v="2021-11-18T00:00:00"/>
    <x v="1"/>
    <n v="48"/>
    <n v="65"/>
    <n v="2021"/>
    <s v="November"/>
    <x v="2"/>
    <x v="7"/>
    <n v="525"/>
  </r>
  <r>
    <s v="ID00342"/>
    <s v="Operational Process Manager"/>
    <x v="14"/>
    <x v="6"/>
    <x v="2"/>
    <s v="Beck, James"/>
    <x v="1"/>
    <d v="2021-09-19T00:00:00"/>
    <d v="2021-12-20T00:00:00"/>
    <x v="1"/>
    <n v="66"/>
    <n v="92"/>
    <n v="2021"/>
    <s v="December"/>
    <x v="2"/>
    <x v="7"/>
    <n v="525"/>
  </r>
  <r>
    <s v="ID00339"/>
    <s v="Practice Nurse"/>
    <x v="14"/>
    <x v="6"/>
    <x v="2"/>
    <s v="Beck, James"/>
    <x v="0"/>
    <d v="2021-09-20T00:00:00"/>
    <d v="2021-09-26T00:00:00"/>
    <x v="1"/>
    <n v="5"/>
    <n v="6"/>
    <n v="2021"/>
    <s v="September"/>
    <x v="3"/>
    <x v="3"/>
    <n v="525"/>
  </r>
  <r>
    <s v="ID00338"/>
    <s v="Central Admin Team Leader"/>
    <x v="14"/>
    <x v="6"/>
    <x v="2"/>
    <s v="Parsons, Laura"/>
    <x v="1"/>
    <d v="2021-09-23T00:00:00"/>
    <s v=""/>
    <x v="0"/>
    <n v="466"/>
    <n v="651"/>
    <s v=""/>
    <s v=""/>
    <x v="0"/>
    <x v="0"/>
    <n v="280"/>
  </r>
  <r>
    <s v="ID00347"/>
    <s v="Dermatology Nurse"/>
    <x v="14"/>
    <x v="6"/>
    <x v="2"/>
    <s v="Bonnett, Sarah"/>
    <x v="0"/>
    <d v="2021-09-26T00:00:00"/>
    <s v=""/>
    <x v="0"/>
    <n v="464"/>
    <n v="648"/>
    <s v=""/>
    <s v=""/>
    <x v="0"/>
    <x v="0"/>
    <n v="280"/>
  </r>
  <r>
    <s v="ID00390"/>
    <s v="Lawyer - Business Finance"/>
    <x v="9"/>
    <x v="6"/>
    <x v="2"/>
    <s v="Other"/>
    <x v="0"/>
    <d v="2021-09-26T00:00:00"/>
    <d v="2021-11-11T00:00:00"/>
    <x v="1"/>
    <n v="34"/>
    <n v="46"/>
    <n v="2021"/>
    <s v="November"/>
    <x v="2"/>
    <x v="7"/>
    <n v="525"/>
  </r>
  <r>
    <s v="ID00651"/>
    <s v="Lawyer - Business Finance"/>
    <x v="9"/>
    <x v="6"/>
    <x v="2"/>
    <s v="Liburd"/>
    <x v="2"/>
    <d v="2021-09-26T00:00:00"/>
    <s v=""/>
    <x v="0"/>
    <n v="464"/>
    <n v="648"/>
    <s v=""/>
    <s v=""/>
    <x v="0"/>
    <x v="0"/>
    <n v="280"/>
  </r>
  <r>
    <s v="ID00657"/>
    <s v="IT Developer"/>
    <x v="17"/>
    <x v="6"/>
    <x v="2"/>
    <s v="Victory"/>
    <x v="2"/>
    <d v="2021-10-03T00:00:00"/>
    <d v="2021-11-19T00:00:00"/>
    <x v="1"/>
    <n v="35"/>
    <n v="47"/>
    <n v="2021"/>
    <s v="November"/>
    <x v="2"/>
    <x v="7"/>
    <n v="525"/>
  </r>
  <r>
    <s v="ID00669"/>
    <s v="Assistant Financial Accountant"/>
    <x v="18"/>
    <x v="6"/>
    <x v="2"/>
    <s v="Shufflebotham"/>
    <x v="2"/>
    <d v="2021-10-05T00:00:00"/>
    <d v="2021-12-15T00:00:00"/>
    <x v="1"/>
    <n v="52"/>
    <n v="71"/>
    <n v="2021"/>
    <s v="December"/>
    <x v="2"/>
    <x v="7"/>
    <n v="525"/>
  </r>
  <r>
    <s v="ID00677"/>
    <s v="Head of Marketing, Consumer Lending"/>
    <x v="19"/>
    <x v="6"/>
    <x v="2"/>
    <s v="Victory"/>
    <x v="3"/>
    <d v="2021-10-05T00:00:00"/>
    <d v="2021-11-15T00:00:00"/>
    <x v="1"/>
    <n v="30"/>
    <n v="41"/>
    <n v="2021"/>
    <s v="November"/>
    <x v="2"/>
    <x v="7"/>
    <n v="525"/>
  </r>
  <r>
    <s v="ID00352"/>
    <s v="MSK Physician (Sessional)"/>
    <x v="14"/>
    <x v="6"/>
    <x v="2"/>
    <s v="Bonnett, Sarah"/>
    <x v="0"/>
    <d v="2021-10-06T00:00:00"/>
    <d v="2021-11-18T00:00:00"/>
    <x v="1"/>
    <n v="32"/>
    <n v="43"/>
    <n v="2021"/>
    <s v="November"/>
    <x v="2"/>
    <x v="7"/>
    <n v="525"/>
  </r>
  <r>
    <s v="ID00343"/>
    <s v="Primary care Dr Glasgow"/>
    <x v="14"/>
    <x v="6"/>
    <x v="2"/>
    <s v="Parsons, Laura"/>
    <x v="3"/>
    <d v="2021-10-07T00:00:00"/>
    <d v="2021-10-14T00:00:00"/>
    <x v="1"/>
    <n v="6"/>
    <n v="7"/>
    <n v="2021"/>
    <s v="October"/>
    <x v="2"/>
    <x v="7"/>
    <n v="525"/>
  </r>
  <r>
    <s v="ID00349"/>
    <s v="Advanced Physiotherapy Practitioner"/>
    <x v="14"/>
    <x v="6"/>
    <x v="2"/>
    <s v="Beck, James"/>
    <x v="0"/>
    <d v="2021-10-10T00:00:00"/>
    <d v="2021-11-25T00:00:00"/>
    <x v="1"/>
    <n v="34"/>
    <n v="46"/>
    <n v="2021"/>
    <s v="November"/>
    <x v="2"/>
    <x v="7"/>
    <n v="525"/>
  </r>
  <r>
    <s v="ID00666"/>
    <s v="CR Manager Asset Finance"/>
    <x v="20"/>
    <x v="6"/>
    <x v="2"/>
    <s v="Liburd"/>
    <x v="3"/>
    <d v="2021-10-10T00:00:00"/>
    <d v="2021-10-17T00:00:00"/>
    <x v="1"/>
    <n v="5"/>
    <n v="7"/>
    <n v="2021"/>
    <s v="October"/>
    <x v="2"/>
    <x v="7"/>
    <n v="525"/>
  </r>
  <r>
    <s v="ID00671"/>
    <s v="Pricing Manager"/>
    <x v="19"/>
    <x v="6"/>
    <x v="2"/>
    <s v="Victory"/>
    <x v="2"/>
    <d v="2021-10-11T00:00:00"/>
    <d v="2021-12-01T00:00:00"/>
    <x v="1"/>
    <n v="38"/>
    <n v="51"/>
    <n v="2021"/>
    <s v="December"/>
    <x v="2"/>
    <x v="7"/>
    <n v="525"/>
  </r>
  <r>
    <s v="ID00194"/>
    <s v="Electrical/Mechanical Technician"/>
    <x v="6"/>
    <x v="6"/>
    <x v="2"/>
    <s v="Bonnett, Sarah"/>
    <x v="0"/>
    <d v="2021-10-12T00:00:00"/>
    <d v="2021-12-18T00:00:00"/>
    <x v="1"/>
    <n v="49"/>
    <n v="67"/>
    <n v="2021"/>
    <s v="December"/>
    <x v="2"/>
    <x v="7"/>
    <n v="525"/>
  </r>
  <r>
    <s v="ID00672"/>
    <s v="Portfolio Manager"/>
    <x v="21"/>
    <x v="6"/>
    <x v="2"/>
    <s v="Victory"/>
    <x v="0"/>
    <d v="2021-10-12T00:00:00"/>
    <d v="2021-10-19T00:00:00"/>
    <x v="1"/>
    <n v="6"/>
    <n v="7"/>
    <n v="2021"/>
    <s v="October"/>
    <x v="2"/>
    <x v="7"/>
    <n v="525"/>
  </r>
  <r>
    <s v="ID00345"/>
    <s v="Administrator / Receptionist"/>
    <x v="14"/>
    <x v="6"/>
    <x v="2"/>
    <s v="Clements, Michael"/>
    <x v="0"/>
    <d v="2021-10-14T00:00:00"/>
    <d v="2021-11-20T00:00:00"/>
    <x v="1"/>
    <n v="27"/>
    <n v="37"/>
    <n v="2021"/>
    <s v="November"/>
    <x v="2"/>
    <x v="7"/>
    <n v="525"/>
  </r>
  <r>
    <s v="ID00340"/>
    <s v="Receptionist/Administrator "/>
    <x v="14"/>
    <x v="6"/>
    <x v="2"/>
    <s v="Bonnett, Sarah"/>
    <x v="0"/>
    <d v="2021-10-17T00:00:00"/>
    <s v=""/>
    <x v="0"/>
    <n v="449"/>
    <n v="627"/>
    <s v=""/>
    <s v=""/>
    <x v="0"/>
    <x v="0"/>
    <n v="280"/>
  </r>
  <r>
    <s v="ID00353"/>
    <s v="Dental Health clinic receptionist"/>
    <x v="14"/>
    <x v="6"/>
    <x v="2"/>
    <s v="Parsons, Laura"/>
    <x v="0"/>
    <d v="2021-10-17T00:00:00"/>
    <s v=""/>
    <x v="0"/>
    <n v="449"/>
    <n v="627"/>
    <s v=""/>
    <s v=""/>
    <x v="0"/>
    <x v="0"/>
    <n v="280"/>
  </r>
  <r>
    <s v="ID00389"/>
    <s v="Assistant Company Secretary"/>
    <x v="9"/>
    <x v="6"/>
    <x v="2"/>
    <s v="Other"/>
    <x v="0"/>
    <d v="2021-10-20T00:00:00"/>
    <d v="2021-10-30T00:00:00"/>
    <x v="1"/>
    <n v="8"/>
    <n v="10"/>
    <n v="2021"/>
    <s v="October"/>
    <x v="2"/>
    <x v="7"/>
    <n v="525"/>
  </r>
  <r>
    <s v="ID00660"/>
    <s v="Assistant Company Secretary"/>
    <x v="9"/>
    <x v="6"/>
    <x v="2"/>
    <s v="Liburd"/>
    <x v="0"/>
    <d v="2021-10-20T00:00:00"/>
    <d v="2021-10-20T00:00:00"/>
    <x v="1"/>
    <n v="1"/>
    <n v="0"/>
    <n v="2021"/>
    <s v="October"/>
    <x v="2"/>
    <x v="7"/>
    <n v="525"/>
  </r>
  <r>
    <s v="ID00663"/>
    <s v="Senior Analyst - Risk Analytics"/>
    <x v="20"/>
    <x v="6"/>
    <x v="2"/>
    <s v="Shufflebotham"/>
    <x v="2"/>
    <d v="2021-10-24T00:00:00"/>
    <d v="2021-12-03T00:00:00"/>
    <x v="1"/>
    <n v="30"/>
    <n v="40"/>
    <n v="2021"/>
    <s v="December"/>
    <x v="2"/>
    <x v="7"/>
    <n v="525"/>
  </r>
  <r>
    <s v="ID00350"/>
    <s v="Resource Support Coordinator"/>
    <x v="14"/>
    <x v="9"/>
    <x v="3"/>
    <s v="Beck, James"/>
    <x v="1"/>
    <d v="2021-10-25T00:00:00"/>
    <d v="2021-11-01T00:00:00"/>
    <x v="1"/>
    <n v="6"/>
    <n v="7"/>
    <n v="2021"/>
    <s v="November"/>
    <x v="2"/>
    <x v="7"/>
    <n v="550"/>
  </r>
  <r>
    <s v="ID00679"/>
    <s v="Pricing Analyst"/>
    <x v="19"/>
    <x v="1"/>
    <x v="1"/>
    <s v="Victory"/>
    <x v="2"/>
    <d v="2021-10-26T00:00:00"/>
    <d v="2021-12-09T00:00:00"/>
    <x v="1"/>
    <n v="33"/>
    <n v="44"/>
    <n v="2021"/>
    <s v="December"/>
    <x v="2"/>
    <x v="7"/>
    <n v="525"/>
  </r>
  <r>
    <s v="ID00341"/>
    <s v="Trainee Dental Nurse"/>
    <x v="14"/>
    <x v="1"/>
    <x v="1"/>
    <s v="Parsons, Laura"/>
    <x v="4"/>
    <d v="2021-10-31T00:00:00"/>
    <s v=""/>
    <x v="0"/>
    <n v="439"/>
    <n v="613"/>
    <s v=""/>
    <s v=""/>
    <x v="0"/>
    <x v="0"/>
    <n v="280"/>
  </r>
  <r>
    <s v="ID00661"/>
    <s v="Insights Analyst"/>
    <x v="19"/>
    <x v="1"/>
    <x v="1"/>
    <s v="Liburd"/>
    <x v="1"/>
    <d v="2021-11-01T00:00:00"/>
    <d v="2021-11-10T00:00:00"/>
    <x v="1"/>
    <n v="8"/>
    <n v="9"/>
    <n v="2021"/>
    <s v="November"/>
    <x v="2"/>
    <x v="7"/>
    <n v="525"/>
  </r>
  <r>
    <s v="ID00670"/>
    <s v="Partner Manager"/>
    <x v="17"/>
    <x v="1"/>
    <x v="1"/>
    <s v="Liburd"/>
    <x v="3"/>
    <d v="2021-11-04T00:00:00"/>
    <d v="2021-11-24T00:00:00"/>
    <x v="1"/>
    <n v="15"/>
    <n v="20"/>
    <n v="2021"/>
    <s v="November"/>
    <x v="2"/>
    <x v="7"/>
    <n v="525"/>
  </r>
  <r>
    <s v="ID00393"/>
    <s v="Shipper Receiver"/>
    <x v="22"/>
    <x v="9"/>
    <x v="3"/>
    <s v="Other"/>
    <x v="3"/>
    <d v="2021-11-08T00:00:00"/>
    <d v="2021-11-23T00:00:00"/>
    <x v="1"/>
    <n v="12"/>
    <n v="15"/>
    <n v="2021"/>
    <s v="November"/>
    <x v="2"/>
    <x v="7"/>
    <n v="550"/>
  </r>
  <r>
    <s v="ID00348"/>
    <s v="Dental  Nurse"/>
    <x v="14"/>
    <x v="1"/>
    <x v="1"/>
    <s v="Clements, Michael"/>
    <x v="0"/>
    <d v="2021-11-15T00:00:00"/>
    <d v="2021-12-12T00:00:00"/>
    <x v="1"/>
    <n v="20"/>
    <n v="27"/>
    <n v="2021"/>
    <s v="December"/>
    <x v="2"/>
    <x v="7"/>
    <n v="525"/>
  </r>
  <r>
    <s v="ID00351"/>
    <s v="Health Advisor - Citi"/>
    <x v="14"/>
    <x v="1"/>
    <x v="1"/>
    <s v="Beck, James"/>
    <x v="1"/>
    <d v="2021-11-15T00:00:00"/>
    <d v="2021-12-10T00:00:00"/>
    <x v="1"/>
    <n v="20"/>
    <n v="25"/>
    <n v="2021"/>
    <s v="December"/>
    <x v="2"/>
    <x v="7"/>
    <n v="525"/>
  </r>
  <r>
    <s v="ID00344"/>
    <s v="Bank – OHA/OH Practice Nurse"/>
    <x v="14"/>
    <x v="1"/>
    <x v="1"/>
    <s v="Bonnett, Sarah"/>
    <x v="0"/>
    <d v="2021-11-18T00:00:00"/>
    <s v=""/>
    <x v="0"/>
    <n v="426"/>
    <n v="595"/>
    <s v=""/>
    <s v=""/>
    <x v="0"/>
    <x v="0"/>
    <n v="280"/>
  </r>
  <r>
    <s v="ID00392"/>
    <s v="Welder (2nd Shift)"/>
    <x v="22"/>
    <x v="9"/>
    <x v="3"/>
    <s v="Other"/>
    <x v="0"/>
    <d v="2021-11-20T00:00:00"/>
    <d v="2021-12-09T00:00:00"/>
    <x v="1"/>
    <n v="14"/>
    <n v="19"/>
    <n v="2021"/>
    <s v="December"/>
    <x v="2"/>
    <x v="7"/>
    <n v="550"/>
  </r>
  <r>
    <s v="ID00674"/>
    <s v="Lawyer"/>
    <x v="9"/>
    <x v="1"/>
    <x v="1"/>
    <s v="Liburd"/>
    <x v="2"/>
    <d v="2021-11-20T00:00:00"/>
    <d v="2021-12-21T00:00:00"/>
    <x v="1"/>
    <n v="22"/>
    <n v="31"/>
    <n v="2021"/>
    <s v="December"/>
    <x v="2"/>
    <x v="7"/>
    <n v="525"/>
  </r>
  <r>
    <s v="ID00652"/>
    <s v="Assistant Financial Accountant"/>
    <x v="18"/>
    <x v="1"/>
    <x v="1"/>
    <s v="Shufflebotham"/>
    <x v="2"/>
    <d v="2021-11-22T00:00:00"/>
    <d v="2021-12-25T00:00:00"/>
    <x v="1"/>
    <n v="25"/>
    <n v="33"/>
    <n v="2021"/>
    <s v="December"/>
    <x v="2"/>
    <x v="7"/>
    <n v="525"/>
  </r>
  <r>
    <s v="ID00681"/>
    <s v="Cognos TM1 Developer"/>
    <x v="17"/>
    <x v="1"/>
    <x v="1"/>
    <s v="Liburd"/>
    <x v="0"/>
    <d v="2021-11-28T00:00:00"/>
    <d v="2021-12-06T00:00:00"/>
    <x v="1"/>
    <n v="6"/>
    <n v="8"/>
    <n v="2021"/>
    <s v="December"/>
    <x v="2"/>
    <x v="7"/>
    <n v="525"/>
  </r>
  <r>
    <s v="ID00716"/>
    <s v="Market &amp; Liquidity Risk Analyst"/>
    <x v="20"/>
    <x v="1"/>
    <x v="1"/>
    <s v="Shufflebotham"/>
    <x v="0"/>
    <d v="2021-11-28T00:00:00"/>
    <d v="2021-12-07T00:00:00"/>
    <x v="1"/>
    <n v="7"/>
    <n v="9"/>
    <n v="2021"/>
    <s v="December"/>
    <x v="2"/>
    <x v="7"/>
    <n v="525"/>
  </r>
  <r>
    <s v="ID00692"/>
    <s v="Project Manager / Business Analyst – Business Finance"/>
    <x v="17"/>
    <x v="1"/>
    <x v="1"/>
    <s v="Liburd"/>
    <x v="0"/>
    <d v="2021-11-29T00:00:00"/>
    <d v="2021-12-07T00:00:00"/>
    <x v="1"/>
    <n v="7"/>
    <n v="8"/>
    <n v="2021"/>
    <s v="December"/>
    <x v="2"/>
    <x v="7"/>
    <n v="525"/>
  </r>
  <r>
    <s v="ID00748"/>
    <s v="Qlikview Manager"/>
    <x v="17"/>
    <x v="1"/>
    <x v="1"/>
    <s v="Liburd"/>
    <x v="0"/>
    <d v="2021-11-29T00:00:00"/>
    <d v="2021-12-24T00:00:00"/>
    <x v="1"/>
    <n v="20"/>
    <n v="25"/>
    <n v="2021"/>
    <s v="December"/>
    <x v="2"/>
    <x v="7"/>
    <n v="525"/>
  </r>
  <r>
    <s v="ID00730"/>
    <s v="ETL Developer"/>
    <x v="17"/>
    <x v="1"/>
    <x v="1"/>
    <s v="Victory"/>
    <x v="0"/>
    <d v="2021-11-30T00:00:00"/>
    <d v="2021-12-05T00:00:00"/>
    <x v="1"/>
    <n v="4"/>
    <n v="5"/>
    <n v="2021"/>
    <s v="December"/>
    <x v="2"/>
    <x v="7"/>
    <n v="525"/>
  </r>
  <r>
    <s v="ID00698"/>
    <s v="Lending Manager"/>
    <x v="23"/>
    <x v="1"/>
    <x v="1"/>
    <s v="Shufflebotham"/>
    <x v="3"/>
    <d v="2021-12-01T00:00:00"/>
    <d v="2021-12-12T00:00:00"/>
    <x v="1"/>
    <n v="8"/>
    <n v="11"/>
    <n v="2021"/>
    <s v="December"/>
    <x v="2"/>
    <x v="7"/>
    <n v="525"/>
  </r>
  <r>
    <s v="ID00400"/>
    <s v="Welder"/>
    <x v="22"/>
    <x v="9"/>
    <x v="3"/>
    <s v="Other"/>
    <x v="0"/>
    <d v="2021-12-02T00:00:00"/>
    <d v="2021-12-18T00:00:00"/>
    <x v="1"/>
    <n v="12"/>
    <n v="16"/>
    <n v="2021"/>
    <s v="December"/>
    <x v="2"/>
    <x v="7"/>
    <n v="550"/>
  </r>
  <r>
    <s v="ID00701"/>
    <s v="Complaints Assistant – 6 Month FTC"/>
    <x v="19"/>
    <x v="1"/>
    <x v="1"/>
    <s v="Liburd"/>
    <x v="3"/>
    <d v="2021-12-06T00:00:00"/>
    <d v="2021-12-25T00:00:00"/>
    <x v="1"/>
    <n v="15"/>
    <n v="19"/>
    <n v="2021"/>
    <s v="December"/>
    <x v="2"/>
    <x v="7"/>
    <n v="525"/>
  </r>
  <r>
    <s v="ID00662"/>
    <s v="Buyer"/>
    <x v="17"/>
    <x v="1"/>
    <x v="1"/>
    <s v="Shufflebotham"/>
    <x v="0"/>
    <d v="2021-12-07T00:00:00"/>
    <d v="2021-12-07T00:00:00"/>
    <x v="1"/>
    <n v="1"/>
    <n v="0"/>
    <n v="2021"/>
    <s v="December"/>
    <x v="2"/>
    <x v="7"/>
    <n v="525"/>
  </r>
  <r>
    <s v="ID00761"/>
    <s v="Assistant Relationship Manager"/>
    <x v="23"/>
    <x v="1"/>
    <x v="1"/>
    <s v="Shufflebotham"/>
    <x v="0"/>
    <d v="2021-12-08T00:00:00"/>
    <d v="2021-12-12T00:00:00"/>
    <x v="1"/>
    <n v="3"/>
    <n v="4"/>
    <n v="2021"/>
    <s v="December"/>
    <x v="2"/>
    <x v="7"/>
    <n v="525"/>
  </r>
  <r>
    <s v="ID00204"/>
    <s v="Product Discipline Engineer - Hydraulic Systems"/>
    <x v="6"/>
    <x v="12"/>
    <x v="2"/>
    <s v="Marshall-Conn, Stephanie"/>
    <x v="0"/>
    <d v="2021-12-09T00:00:00"/>
    <d v="2021-12-12T00:00:00"/>
    <x v="1"/>
    <n v="2"/>
    <n v="3"/>
    <n v="2021"/>
    <s v="December"/>
    <x v="2"/>
    <x v="7"/>
    <n v="525"/>
  </r>
  <r>
    <s v="ID00710"/>
    <s v="UAT Tester"/>
    <x v="23"/>
    <x v="1"/>
    <x v="1"/>
    <s v="Shufflebotham"/>
    <x v="0"/>
    <d v="2021-12-13T00:00:00"/>
    <d v="2021-12-21T00:00:00"/>
    <x v="1"/>
    <n v="7"/>
    <n v="8"/>
    <n v="2021"/>
    <s v="December"/>
    <x v="2"/>
    <x v="7"/>
    <n v="525"/>
  </r>
  <r>
    <s v="ID00722"/>
    <s v="Credit Risk Assurance &amp; Analytics Analyst"/>
    <x v="21"/>
    <x v="1"/>
    <x v="1"/>
    <s v="Victory"/>
    <x v="3"/>
    <d v="2021-12-13T00:00:00"/>
    <d v="2021-12-22T00:00:00"/>
    <x v="1"/>
    <n v="8"/>
    <n v="9"/>
    <n v="2021"/>
    <s v="December"/>
    <x v="2"/>
    <x v="7"/>
    <n v="525"/>
  </r>
  <r>
    <s v="ID00706"/>
    <s v="Loan Manager"/>
    <x v="23"/>
    <x v="1"/>
    <x v="1"/>
    <s v="Shufflebotham"/>
    <x v="1"/>
    <d v="2021-12-14T00:00:00"/>
    <d v="2021-12-21T00:00:00"/>
    <x v="1"/>
    <n v="6"/>
    <n v="7"/>
    <n v="2021"/>
    <s v="December"/>
    <x v="2"/>
    <x v="7"/>
    <n v="525"/>
  </r>
  <r>
    <s v="ID00780"/>
    <s v="CSR"/>
    <x v="17"/>
    <x v="1"/>
    <x v="1"/>
    <s v="Liburd"/>
    <x v="3"/>
    <d v="2021-12-14T00:00:00"/>
    <d v="2021-12-24T00:00:00"/>
    <x v="1"/>
    <n v="9"/>
    <n v="10"/>
    <n v="2021"/>
    <s v="December"/>
    <x v="2"/>
    <x v="7"/>
    <n v="525"/>
  </r>
  <r>
    <s v="ID00394"/>
    <s v="Electrical Technician"/>
    <x v="22"/>
    <x v="9"/>
    <x v="3"/>
    <s v="Other"/>
    <x v="3"/>
    <d v="2021-12-16T00:00:00"/>
    <d v="2021-12-23T00:00:00"/>
    <x v="1"/>
    <n v="6"/>
    <n v="7"/>
    <n v="2021"/>
    <s v="December"/>
    <x v="2"/>
    <x v="7"/>
    <n v="550"/>
  </r>
  <r>
    <s v="ID00736"/>
    <s v="Operations Executive"/>
    <x v="21"/>
    <x v="1"/>
    <x v="1"/>
    <s v="Victory"/>
    <x v="0"/>
    <d v="2021-12-20T00:00:00"/>
    <d v="2021-12-21T00:00:00"/>
    <x v="1"/>
    <n v="2"/>
    <n v="1"/>
    <n v="2021"/>
    <s v="December"/>
    <x v="2"/>
    <x v="7"/>
    <n v="525"/>
  </r>
  <r>
    <s v="ID00397"/>
    <s v="Manufacturing Lead Sr. - 2nd Shift"/>
    <x v="22"/>
    <x v="9"/>
    <x v="3"/>
    <s v="Other"/>
    <x v="4"/>
    <d v="2021-12-21T00:00:00"/>
    <s v=""/>
    <x v="0"/>
    <n v="403"/>
    <n v="562"/>
    <s v=""/>
    <s v=""/>
    <x v="0"/>
    <x v="0"/>
    <n v="300"/>
  </r>
  <r>
    <s v="ID00625"/>
    <s v="Inventory Manager (m/w)"/>
    <x v="15"/>
    <x v="3"/>
    <x v="1"/>
    <s v="Laurene Delelis"/>
    <x v="0"/>
    <d v="2021-12-22T00:00:00"/>
    <d v="2021-12-24T00:00:00"/>
    <x v="1"/>
    <n v="3"/>
    <n v="2"/>
    <n v="2021"/>
    <s v="December"/>
    <x v="2"/>
    <x v="7"/>
    <n v="525"/>
  </r>
  <r>
    <s v="ID00682"/>
    <s v="Complaint &amp; Quality Assurance Officer"/>
    <x v="17"/>
    <x v="1"/>
    <x v="1"/>
    <s v="Liburd"/>
    <x v="1"/>
    <d v="2021-12-22T00:00:00"/>
    <s v=""/>
    <x v="0"/>
    <n v="402"/>
    <n v="561"/>
    <s v=""/>
    <s v=""/>
    <x v="0"/>
    <x v="0"/>
    <n v="280"/>
  </r>
  <r>
    <s v="ID00756"/>
    <s v="Service Desk Engineer"/>
    <x v="17"/>
    <x v="1"/>
    <x v="1"/>
    <s v="Liburd"/>
    <x v="1"/>
    <d v="2021-12-22T00:00:00"/>
    <d v="2021-12-23T00:00:00"/>
    <x v="1"/>
    <n v="2"/>
    <n v="1"/>
    <n v="2021"/>
    <s v="December"/>
    <x v="2"/>
    <x v="7"/>
    <n v="525"/>
  </r>
  <r>
    <s v="ID00627"/>
    <s v="SCM Daten Manager / Materialstammdaten Manager  (m/w) (Filled)"/>
    <x v="15"/>
    <x v="3"/>
    <x v="1"/>
    <s v="Laurene Delelis"/>
    <x v="1"/>
    <d v="2021-12-23T00:00:00"/>
    <d v="2021-12-25T00:00:00"/>
    <x v="1"/>
    <n v="2"/>
    <n v="2"/>
    <n v="2021"/>
    <s v="December"/>
    <x v="2"/>
    <x v="7"/>
    <n v="525"/>
  </r>
  <r>
    <s v="ID00719"/>
    <s v="Deputy Head of Operations"/>
    <x v="21"/>
    <x v="1"/>
    <x v="1"/>
    <s v="Victory"/>
    <x v="3"/>
    <d v="2021-12-23T00:00:00"/>
    <d v="2021-12-24T00:00:00"/>
    <x v="1"/>
    <n v="2"/>
    <n v="1"/>
    <n v="2021"/>
    <s v="December"/>
    <x v="2"/>
    <x v="7"/>
    <n v="525"/>
  </r>
  <r>
    <s v="ID00782"/>
    <s v="Client Relationship Manager"/>
    <x v="21"/>
    <x v="1"/>
    <x v="1"/>
    <s v="Victory"/>
    <x v="3"/>
    <d v="2021-12-23T00:00:00"/>
    <d v="2021-12-23T00:00:00"/>
    <x v="1"/>
    <n v="1"/>
    <n v="0"/>
    <n v="2021"/>
    <s v="December"/>
    <x v="2"/>
    <x v="7"/>
    <n v="525"/>
  </r>
  <r>
    <s v="ID00784"/>
    <s v="Collections Assistant – 4 Month FTC"/>
    <x v="17"/>
    <x v="1"/>
    <x v="1"/>
    <s v="Liburd"/>
    <x v="0"/>
    <d v="2021-12-26T00:00:00"/>
    <d v="2021-12-26T00:00:00"/>
    <x v="1"/>
    <n v="0"/>
    <n v="0"/>
    <n v="2021"/>
    <s v="December"/>
    <x v="2"/>
    <x v="7"/>
    <n v="525"/>
  </r>
  <r>
    <s v="ID00388"/>
    <s v="&lt;b&gt;Legal Counsel, Novartis, Prague, Czech Republic&lt;/b&gt;"/>
    <x v="9"/>
    <x v="5"/>
    <x v="2"/>
    <s v="Other"/>
    <x v="0"/>
    <d v="2022-01-02T00:00:00"/>
    <d v="2022-11-10T00:00:00"/>
    <x v="1"/>
    <n v="224"/>
    <n v="312"/>
    <n v="2022"/>
    <s v="November"/>
    <x v="2"/>
    <x v="8"/>
    <n v="525"/>
  </r>
  <r>
    <s v="ID00767"/>
    <s v="Programme Manager - Head Office"/>
    <x v="17"/>
    <x v="1"/>
    <x v="1"/>
    <s v="Liburd"/>
    <x v="3"/>
    <d v="2022-01-02T00:00:00"/>
    <d v="2022-01-14T00:00:00"/>
    <x v="1"/>
    <n v="10"/>
    <n v="12"/>
    <n v="2022"/>
    <s v="January"/>
    <x v="4"/>
    <x v="7"/>
    <n v="525"/>
  </r>
  <r>
    <s v="ID00781"/>
    <s v="Risk Analyst"/>
    <x v="19"/>
    <x v="1"/>
    <x v="1"/>
    <s v="Liburd"/>
    <x v="2"/>
    <d v="2022-01-02T00:00:00"/>
    <d v="2022-11-03T00:00:00"/>
    <x v="1"/>
    <n v="219"/>
    <n v="305"/>
    <n v="2022"/>
    <s v="November"/>
    <x v="2"/>
    <x v="8"/>
    <n v="525"/>
  </r>
  <r>
    <s v="ID00787"/>
    <s v="Project Manager - Special Projects"/>
    <x v="17"/>
    <x v="1"/>
    <x v="1"/>
    <s v="Liburd"/>
    <x v="3"/>
    <d v="2022-01-04T00:00:00"/>
    <d v="2022-01-07T00:00:00"/>
    <x v="1"/>
    <n v="4"/>
    <n v="3"/>
    <n v="2022"/>
    <s v="January"/>
    <x v="4"/>
    <x v="7"/>
    <n v="525"/>
  </r>
  <r>
    <s v="ID00809"/>
    <s v="Strategy Development Analyst"/>
    <x v="17"/>
    <x v="1"/>
    <x v="1"/>
    <s v="Liburd"/>
    <x v="2"/>
    <d v="2022-01-04T00:00:00"/>
    <d v="2022-05-18T00:00:00"/>
    <x v="1"/>
    <n v="97"/>
    <n v="134"/>
    <n v="2022"/>
    <s v="May"/>
    <x v="1"/>
    <x v="7"/>
    <n v="525"/>
  </r>
  <r>
    <s v="ID00693"/>
    <s v="Training &amp; Competence SME"/>
    <x v="23"/>
    <x v="1"/>
    <x v="1"/>
    <s v="Shufflebotham"/>
    <x v="0"/>
    <d v="2022-01-06T00:00:00"/>
    <d v="2022-12-08T00:00:00"/>
    <x v="1"/>
    <n v="241"/>
    <n v="336"/>
    <n v="2022"/>
    <s v="December"/>
    <x v="2"/>
    <x v="8"/>
    <n v="525"/>
  </r>
  <r>
    <s v="ID00715"/>
    <s v="Head of Market &amp; Liquidity Risk"/>
    <x v="20"/>
    <x v="1"/>
    <x v="1"/>
    <s v="Shufflebotham"/>
    <x v="0"/>
    <d v="2022-01-06T00:00:00"/>
    <d v="2022-08-14T00:00:00"/>
    <x v="1"/>
    <n v="157"/>
    <n v="220"/>
    <n v="2022"/>
    <s v="August"/>
    <x v="3"/>
    <x v="7"/>
    <n v="525"/>
  </r>
  <r>
    <s v="ID00401"/>
    <s v="WAREHOUSE COORD I"/>
    <x v="22"/>
    <x v="9"/>
    <x v="3"/>
    <s v="Vanessa Gramlow"/>
    <x v="4"/>
    <d v="2022-01-09T00:00:00"/>
    <d v="2022-11-09T00:00:00"/>
    <x v="1"/>
    <n v="218"/>
    <n v="304"/>
    <n v="2022"/>
    <s v="November"/>
    <x v="2"/>
    <x v="8"/>
    <n v="550"/>
  </r>
  <r>
    <s v="ID00689"/>
    <s v="Senior Infrastructure Engineer"/>
    <x v="17"/>
    <x v="1"/>
    <x v="1"/>
    <s v="Liburd"/>
    <x v="0"/>
    <d v="2022-01-09T00:00:00"/>
    <d v="2022-05-15T00:00:00"/>
    <x v="1"/>
    <n v="90"/>
    <n v="126"/>
    <n v="2022"/>
    <s v="May"/>
    <x v="1"/>
    <x v="7"/>
    <n v="525"/>
  </r>
  <r>
    <s v="ID00795"/>
    <s v="Relationship Director"/>
    <x v="21"/>
    <x v="1"/>
    <x v="1"/>
    <s v="Victory"/>
    <x v="3"/>
    <d v="2022-01-09T00:00:00"/>
    <d v="2022-07-27T00:00:00"/>
    <x v="1"/>
    <n v="143"/>
    <n v="199"/>
    <n v="2022"/>
    <s v="July"/>
    <x v="3"/>
    <x v="7"/>
    <n v="525"/>
  </r>
  <r>
    <s v="ID00703"/>
    <s v="Loan Officer"/>
    <x v="23"/>
    <x v="1"/>
    <x v="1"/>
    <s v="Shufflebotham"/>
    <x v="1"/>
    <d v="2022-01-10T00:00:00"/>
    <d v="2022-12-05T00:00:00"/>
    <x v="1"/>
    <n v="236"/>
    <n v="329"/>
    <n v="2022"/>
    <s v="December"/>
    <x v="2"/>
    <x v="8"/>
    <n v="525"/>
  </r>
  <r>
    <s v="ID00779"/>
    <s v="Lending Officer"/>
    <x v="23"/>
    <x v="1"/>
    <x v="1"/>
    <s v="Shufflebotham"/>
    <x v="0"/>
    <d v="2022-01-10T00:00:00"/>
    <d v="2022-04-15T00:00:00"/>
    <x v="1"/>
    <n v="70"/>
    <n v="95"/>
    <n v="2022"/>
    <s v="April"/>
    <x v="1"/>
    <x v="7"/>
    <n v="525"/>
  </r>
  <r>
    <s v="ID00649"/>
    <s v="Relationship Director, North West"/>
    <x v="21"/>
    <x v="1"/>
    <x v="1"/>
    <s v="Victory"/>
    <x v="3"/>
    <d v="2022-01-11T00:00:00"/>
    <d v="2022-10-02T00:00:00"/>
    <x v="1"/>
    <n v="189"/>
    <n v="264"/>
    <n v="2022"/>
    <s v="October"/>
    <x v="2"/>
    <x v="8"/>
    <n v="525"/>
  </r>
  <r>
    <s v="ID00399"/>
    <s v="Welder 2nd Shift (2:30 - 11:00 p.m.)"/>
    <x v="22"/>
    <x v="9"/>
    <x v="3"/>
    <s v="Other"/>
    <x v="0"/>
    <d v="2022-01-12T00:00:00"/>
    <d v="2022-01-27T00:00:00"/>
    <x v="1"/>
    <n v="12"/>
    <n v="15"/>
    <n v="2022"/>
    <s v="January"/>
    <x v="4"/>
    <x v="7"/>
    <n v="550"/>
  </r>
  <r>
    <s v="ID00403"/>
    <s v="Machinist 2nd Shift (2:30 - 11 p.m.)"/>
    <x v="22"/>
    <x v="9"/>
    <x v="3"/>
    <s v="Laurene Delelis"/>
    <x v="3"/>
    <d v="2022-01-13T00:00:00"/>
    <d v="2022-10-14T00:00:00"/>
    <x v="1"/>
    <n v="197"/>
    <n v="274"/>
    <n v="2022"/>
    <s v="October"/>
    <x v="2"/>
    <x v="8"/>
    <n v="550"/>
  </r>
  <r>
    <s v="ID00820"/>
    <s v="Project Support/Business Analyst"/>
    <x v="17"/>
    <x v="1"/>
    <x v="1"/>
    <s v="Liburd"/>
    <x v="0"/>
    <d v="2022-01-16T00:00:00"/>
    <d v="2022-06-20T00:00:00"/>
    <x v="1"/>
    <n v="111"/>
    <n v="155"/>
    <n v="2022"/>
    <s v="June"/>
    <x v="1"/>
    <x v="7"/>
    <n v="525"/>
  </r>
  <r>
    <s v="ID00718"/>
    <s v="Relationship Director, South East"/>
    <x v="21"/>
    <x v="1"/>
    <x v="1"/>
    <s v="Victory"/>
    <x v="2"/>
    <d v="2022-01-17T00:00:00"/>
    <d v="2022-08-15T00:00:00"/>
    <x v="1"/>
    <n v="151"/>
    <n v="210"/>
    <n v="2022"/>
    <s v="August"/>
    <x v="3"/>
    <x v="7"/>
    <n v="525"/>
  </r>
  <r>
    <s v="ID00832"/>
    <s v="Head of First Line Risk &amp; Controls Quality Assurance"/>
    <x v="17"/>
    <x v="1"/>
    <x v="1"/>
    <s v="Liburd"/>
    <x v="3"/>
    <d v="2022-01-19T00:00:00"/>
    <s v=""/>
    <x v="0"/>
    <n v="382"/>
    <n v="533"/>
    <s v=""/>
    <s v=""/>
    <x v="0"/>
    <x v="0"/>
    <n v="280"/>
  </r>
  <r>
    <s v="ID00814"/>
    <s v="Finance Administration Assistant"/>
    <x v="18"/>
    <x v="1"/>
    <x v="1"/>
    <s v="Shufflebotham"/>
    <x v="0"/>
    <d v="2022-01-20T00:00:00"/>
    <s v=""/>
    <x v="0"/>
    <n v="381"/>
    <n v="532"/>
    <s v=""/>
    <s v=""/>
    <x v="0"/>
    <x v="0"/>
    <n v="280"/>
  </r>
  <r>
    <s v="ID00887"/>
    <s v="Risk Analytics SAS Programmer"/>
    <x v="20"/>
    <x v="1"/>
    <x v="1"/>
    <s v="Shufflebotham"/>
    <x v="2"/>
    <d v="2022-01-20T00:00:00"/>
    <d v="2022-07-27T00:00:00"/>
    <x v="1"/>
    <n v="135"/>
    <n v="188"/>
    <n v="2022"/>
    <s v="July"/>
    <x v="3"/>
    <x v="7"/>
    <n v="525"/>
  </r>
  <r>
    <s v="ID00729"/>
    <s v="Relationship Director"/>
    <x v="21"/>
    <x v="9"/>
    <x v="3"/>
    <s v="Victory"/>
    <x v="3"/>
    <d v="2022-01-24T00:00:00"/>
    <s v=""/>
    <x v="0"/>
    <n v="379"/>
    <n v="528"/>
    <s v=""/>
    <s v=""/>
    <x v="0"/>
    <x v="0"/>
    <n v="300"/>
  </r>
  <r>
    <s v="ID00751"/>
    <s v="Customer Service Administrator"/>
    <x v="17"/>
    <x v="9"/>
    <x v="3"/>
    <s v="Liburd"/>
    <x v="0"/>
    <d v="2022-01-26T00:00:00"/>
    <d v="2022-02-15T00:00:00"/>
    <x v="1"/>
    <n v="15"/>
    <n v="20"/>
    <n v="2022"/>
    <s v="February"/>
    <x v="4"/>
    <x v="7"/>
    <n v="550"/>
  </r>
  <r>
    <s v="ID00888"/>
    <s v="Facilities Coordinator"/>
    <x v="17"/>
    <x v="9"/>
    <x v="3"/>
    <s v="Liburd"/>
    <x v="0"/>
    <d v="2022-01-26T00:00:00"/>
    <d v="2022-06-04T00:00:00"/>
    <x v="1"/>
    <n v="93"/>
    <n v="129"/>
    <n v="2022"/>
    <s v="June"/>
    <x v="1"/>
    <x v="7"/>
    <n v="550"/>
  </r>
  <r>
    <s v="ID00685"/>
    <s v="Lending Officer"/>
    <x v="23"/>
    <x v="9"/>
    <x v="3"/>
    <s v="Shufflebotham"/>
    <x v="0"/>
    <d v="2022-01-27T00:00:00"/>
    <d v="2022-07-13T00:00:00"/>
    <x v="1"/>
    <n v="120"/>
    <n v="167"/>
    <n v="2022"/>
    <s v="July"/>
    <x v="3"/>
    <x v="7"/>
    <n v="550"/>
  </r>
  <r>
    <s v="ID00764"/>
    <s v="Customer Service Representative - 7 Month FTC"/>
    <x v="17"/>
    <x v="9"/>
    <x v="3"/>
    <s v="Liburd"/>
    <x v="0"/>
    <d v="2022-01-27T00:00:00"/>
    <s v=""/>
    <x v="0"/>
    <n v="376"/>
    <n v="525"/>
    <s v=""/>
    <s v=""/>
    <x v="0"/>
    <x v="0"/>
    <n v="300"/>
  </r>
  <r>
    <s v="ID00840"/>
    <s v="IT Development Lead"/>
    <x v="17"/>
    <x v="9"/>
    <x v="3"/>
    <s v="Victory"/>
    <x v="2"/>
    <d v="2022-01-30T00:00:00"/>
    <s v=""/>
    <x v="0"/>
    <n v="374"/>
    <n v="522"/>
    <s v=""/>
    <s v=""/>
    <x v="0"/>
    <x v="0"/>
    <n v="300"/>
  </r>
  <r>
    <s v="ID00897"/>
    <s v="Tax Consultant"/>
    <x v="18"/>
    <x v="9"/>
    <x v="3"/>
    <s v="Shufflebotham"/>
    <x v="3"/>
    <d v="2022-01-30T00:00:00"/>
    <d v="2022-06-14T00:00:00"/>
    <x v="1"/>
    <n v="97"/>
    <n v="135"/>
    <n v="2022"/>
    <s v="June"/>
    <x v="1"/>
    <x v="7"/>
    <n v="550"/>
  </r>
  <r>
    <s v="ID00654"/>
    <s v="Senior Finance Manager"/>
    <x v="18"/>
    <x v="9"/>
    <x v="3"/>
    <s v="Shufflebotham"/>
    <x v="2"/>
    <d v="2022-02-01T00:00:00"/>
    <d v="2022-10-28T00:00:00"/>
    <x v="1"/>
    <n v="194"/>
    <n v="269"/>
    <n v="2022"/>
    <s v="October"/>
    <x v="2"/>
    <x v="8"/>
    <n v="550"/>
  </r>
  <r>
    <s v="ID00796"/>
    <s v="Relationship Manager - Development Finance"/>
    <x v="23"/>
    <x v="9"/>
    <x v="3"/>
    <s v="Shufflebotham"/>
    <x v="0"/>
    <d v="2022-02-01T00:00:00"/>
    <d v="2022-02-05T00:00:00"/>
    <x v="1"/>
    <n v="4"/>
    <n v="4"/>
    <n v="2022"/>
    <s v="February"/>
    <x v="4"/>
    <x v="7"/>
    <n v="550"/>
  </r>
  <r>
    <s v="ID00811"/>
    <s v="BAU Developer"/>
    <x v="17"/>
    <x v="9"/>
    <x v="3"/>
    <s v="Liburd"/>
    <x v="2"/>
    <d v="2022-02-01T00:00:00"/>
    <s v=""/>
    <x v="0"/>
    <n v="373"/>
    <n v="520"/>
    <s v=""/>
    <s v=""/>
    <x v="0"/>
    <x v="0"/>
    <n v="300"/>
  </r>
  <r>
    <s v="ID00867"/>
    <s v="Sales Manager"/>
    <x v="21"/>
    <x v="9"/>
    <x v="3"/>
    <s v="Victory"/>
    <x v="0"/>
    <d v="2022-02-01T00:00:00"/>
    <d v="2022-11-26T00:00:00"/>
    <x v="1"/>
    <n v="214"/>
    <n v="298"/>
    <n v="2022"/>
    <s v="November"/>
    <x v="2"/>
    <x v="8"/>
    <n v="550"/>
  </r>
  <r>
    <s v="ID00745"/>
    <s v="Lending Manager - Commercial"/>
    <x v="23"/>
    <x v="9"/>
    <x v="3"/>
    <s v="Shufflebotham"/>
    <x v="0"/>
    <d v="2022-02-06T00:00:00"/>
    <s v=""/>
    <x v="0"/>
    <n v="369"/>
    <n v="515"/>
    <s v=""/>
    <s v=""/>
    <x v="0"/>
    <x v="0"/>
    <n v="300"/>
  </r>
  <r>
    <s v="ID00825"/>
    <s v="Lending Manager - Residential"/>
    <x v="23"/>
    <x v="9"/>
    <x v="3"/>
    <s v="Shufflebotham"/>
    <x v="0"/>
    <d v="2022-02-06T00:00:00"/>
    <d v="2022-09-02T00:00:00"/>
    <x v="1"/>
    <n v="150"/>
    <n v="208"/>
    <n v="2022"/>
    <s v="September"/>
    <x v="3"/>
    <x v="7"/>
    <n v="550"/>
  </r>
  <r>
    <s v="ID00655"/>
    <s v="Head of ALM Middle Office"/>
    <x v="18"/>
    <x v="9"/>
    <x v="3"/>
    <s v="Shufflebotham"/>
    <x v="2"/>
    <d v="2022-02-07T00:00:00"/>
    <d v="2022-05-22T00:00:00"/>
    <x v="1"/>
    <n v="75"/>
    <n v="104"/>
    <n v="2022"/>
    <s v="May"/>
    <x v="1"/>
    <x v="7"/>
    <n v="550"/>
  </r>
  <r>
    <s v="ID00704"/>
    <s v="Operational Risk Manager - Commercial Property"/>
    <x v="23"/>
    <x v="9"/>
    <x v="3"/>
    <s v="Shufflebotham"/>
    <x v="0"/>
    <d v="2022-02-07T00:00:00"/>
    <d v="2022-08-23T00:00:00"/>
    <x v="1"/>
    <n v="142"/>
    <n v="197"/>
    <n v="2022"/>
    <s v="August"/>
    <x v="3"/>
    <x v="7"/>
    <n v="550"/>
  </r>
  <r>
    <s v="ID00826"/>
    <s v="Regional Managing Director"/>
    <x v="21"/>
    <x v="9"/>
    <x v="3"/>
    <s v="Victory"/>
    <x v="2"/>
    <d v="2022-02-07T00:00:00"/>
    <d v="2022-06-03T00:00:00"/>
    <x v="1"/>
    <n v="85"/>
    <n v="116"/>
    <n v="2022"/>
    <s v="June"/>
    <x v="1"/>
    <x v="7"/>
    <n v="550"/>
  </r>
  <r>
    <s v="ID00893"/>
    <s v="ETL Developer"/>
    <x v="17"/>
    <x v="9"/>
    <x v="3"/>
    <s v="Victory"/>
    <x v="2"/>
    <d v="2022-02-08T00:00:00"/>
    <d v="2022-03-27T00:00:00"/>
    <x v="1"/>
    <n v="34"/>
    <n v="47"/>
    <n v="2022"/>
    <s v="March"/>
    <x v="4"/>
    <x v="7"/>
    <n v="550"/>
  </r>
  <r>
    <s v="ID00749"/>
    <s v="Credit Analyst"/>
    <x v="23"/>
    <x v="9"/>
    <x v="3"/>
    <s v="Shufflebotham"/>
    <x v="0"/>
    <d v="2022-02-09T00:00:00"/>
    <d v="2022-12-19T00:00:00"/>
    <x v="1"/>
    <n v="224"/>
    <n v="313"/>
    <n v="2022"/>
    <s v="December"/>
    <x v="2"/>
    <x v="8"/>
    <n v="550"/>
  </r>
  <r>
    <s v="ID00790"/>
    <s v="Service Desk Engineer"/>
    <x v="17"/>
    <x v="9"/>
    <x v="3"/>
    <s v="Victory"/>
    <x v="0"/>
    <d v="2022-02-09T00:00:00"/>
    <d v="2022-08-09T00:00:00"/>
    <x v="1"/>
    <n v="130"/>
    <n v="181"/>
    <n v="2022"/>
    <s v="August"/>
    <x v="3"/>
    <x v="7"/>
    <n v="550"/>
  </r>
  <r>
    <s v="ID00858"/>
    <s v="Head of Restructuring"/>
    <x v="17"/>
    <x v="9"/>
    <x v="3"/>
    <s v="Liburd"/>
    <x v="3"/>
    <d v="2022-02-09T00:00:00"/>
    <d v="2022-02-22T00:00:00"/>
    <x v="1"/>
    <n v="10"/>
    <n v="13"/>
    <n v="2022"/>
    <s v="February"/>
    <x v="4"/>
    <x v="7"/>
    <n v="550"/>
  </r>
  <r>
    <s v="ID00892"/>
    <s v="ETL Developer"/>
    <x v="17"/>
    <x v="9"/>
    <x v="3"/>
    <s v="Victory"/>
    <x v="0"/>
    <d v="2022-02-10T00:00:00"/>
    <d v="2022-11-10T00:00:00"/>
    <x v="1"/>
    <n v="196"/>
    <n v="273"/>
    <n v="2022"/>
    <s v="November"/>
    <x v="2"/>
    <x v="8"/>
    <n v="550"/>
  </r>
  <r>
    <s v="ID00901"/>
    <s v="ETL Developer"/>
    <x v="17"/>
    <x v="9"/>
    <x v="3"/>
    <s v="Victory"/>
    <x v="0"/>
    <d v="2022-02-10T00:00:00"/>
    <s v=""/>
    <x v="0"/>
    <n v="366"/>
    <n v="511"/>
    <s v=""/>
    <s v=""/>
    <x v="0"/>
    <x v="0"/>
    <n v="300"/>
  </r>
  <r>
    <s v="ID00815"/>
    <s v="Project Support/Business Analyst"/>
    <x v="17"/>
    <x v="9"/>
    <x v="3"/>
    <s v="Liburd"/>
    <x v="0"/>
    <d v="2022-02-14T00:00:00"/>
    <d v="2022-09-19T00:00:00"/>
    <x v="1"/>
    <n v="156"/>
    <n v="217"/>
    <n v="2022"/>
    <s v="September"/>
    <x v="3"/>
    <x v="7"/>
    <n v="550"/>
  </r>
  <r>
    <s v="ID00819"/>
    <s v="Customer Service Representative"/>
    <x v="17"/>
    <x v="9"/>
    <x v="3"/>
    <s v="Liburd"/>
    <x v="0"/>
    <d v="2022-02-15T00:00:00"/>
    <d v="2022-04-14T00:00:00"/>
    <x v="1"/>
    <n v="43"/>
    <n v="58"/>
    <n v="2022"/>
    <s v="April"/>
    <x v="1"/>
    <x v="7"/>
    <n v="550"/>
  </r>
  <r>
    <s v="ID00792"/>
    <s v="Lending Officer"/>
    <x v="17"/>
    <x v="9"/>
    <x v="3"/>
    <s v="Liburd"/>
    <x v="1"/>
    <d v="2022-02-16T00:00:00"/>
    <d v="2022-08-12T00:00:00"/>
    <x v="1"/>
    <n v="128"/>
    <n v="177"/>
    <n v="2022"/>
    <s v="August"/>
    <x v="3"/>
    <x v="7"/>
    <n v="550"/>
  </r>
  <r>
    <s v="ID00882"/>
    <s v="Contractor Migration - Bookeeper"/>
    <x v="18"/>
    <x v="9"/>
    <x v="3"/>
    <s v="Liburd"/>
    <x v="2"/>
    <d v="2022-02-16T00:00:00"/>
    <d v="2022-05-22T00:00:00"/>
    <x v="1"/>
    <n v="68"/>
    <n v="95"/>
    <n v="2022"/>
    <s v="May"/>
    <x v="1"/>
    <x v="7"/>
    <n v="550"/>
  </r>
  <r>
    <s v="ID00884"/>
    <s v="Contractor Migration - Complaints Project Manager"/>
    <x v="19"/>
    <x v="9"/>
    <x v="3"/>
    <s v="Liburd"/>
    <x v="2"/>
    <d v="2022-02-16T00:00:00"/>
    <d v="2022-08-18T00:00:00"/>
    <x v="1"/>
    <n v="132"/>
    <n v="183"/>
    <n v="2022"/>
    <s v="August"/>
    <x v="3"/>
    <x v="7"/>
    <n v="550"/>
  </r>
  <r>
    <s v="ID00885"/>
    <s v="Contractor Migration - Compliance Manager"/>
    <x v="21"/>
    <x v="9"/>
    <x v="3"/>
    <s v="Liburd"/>
    <x v="2"/>
    <d v="2022-02-16T00:00:00"/>
    <d v="2022-07-12T00:00:00"/>
    <x v="1"/>
    <n v="105"/>
    <n v="146"/>
    <n v="2022"/>
    <s v="July"/>
    <x v="3"/>
    <x v="7"/>
    <n v="550"/>
  </r>
  <r>
    <s v="ID00886"/>
    <s v="Contractor Migration - External Reporting Accountant"/>
    <x v="18"/>
    <x v="9"/>
    <x v="3"/>
    <s v="Liburd"/>
    <x v="0"/>
    <d v="2022-02-16T00:00:00"/>
    <d v="2022-09-23T00:00:00"/>
    <x v="1"/>
    <n v="158"/>
    <n v="219"/>
    <n v="2022"/>
    <s v="September"/>
    <x v="3"/>
    <x v="7"/>
    <n v="550"/>
  </r>
  <r>
    <s v="ID00889"/>
    <s v="Contractor Migration - Project Manager"/>
    <x v="17"/>
    <x v="9"/>
    <x v="3"/>
    <s v="Victory"/>
    <x v="2"/>
    <d v="2022-02-16T00:00:00"/>
    <d v="2022-09-28T00:00:00"/>
    <x v="1"/>
    <n v="161"/>
    <n v="224"/>
    <n v="2022"/>
    <s v="September"/>
    <x v="3"/>
    <x v="7"/>
    <n v="550"/>
  </r>
  <r>
    <s v="ID00899"/>
    <s v="Contractor Migration - IT Developer"/>
    <x v="18"/>
    <x v="9"/>
    <x v="3"/>
    <s v="Liburd"/>
    <x v="2"/>
    <d v="2022-02-16T00:00:00"/>
    <d v="2022-07-29T00:00:00"/>
    <x v="1"/>
    <n v="118"/>
    <n v="163"/>
    <n v="2022"/>
    <s v="July"/>
    <x v="3"/>
    <x v="7"/>
    <n v="550"/>
  </r>
  <r>
    <s v="ID00902"/>
    <s v="Contractor Migration - Business Analyst"/>
    <x v="17"/>
    <x v="9"/>
    <x v="3"/>
    <s v="Victory"/>
    <x v="2"/>
    <d v="2022-02-16T00:00:00"/>
    <d v="2022-05-10T00:00:00"/>
    <x v="1"/>
    <n v="60"/>
    <n v="83"/>
    <n v="2022"/>
    <s v="May"/>
    <x v="1"/>
    <x v="7"/>
    <n v="550"/>
  </r>
  <r>
    <s v="ID00903"/>
    <s v="Contractor Migration - Project Manager"/>
    <x v="17"/>
    <x v="9"/>
    <x v="3"/>
    <s v="Victory"/>
    <x v="2"/>
    <d v="2022-02-16T00:00:00"/>
    <d v="2022-02-18T00:00:00"/>
    <x v="1"/>
    <n v="3"/>
    <n v="2"/>
    <n v="2022"/>
    <s v="February"/>
    <x v="4"/>
    <x v="7"/>
    <n v="550"/>
  </r>
  <r>
    <s v="ID00895"/>
    <s v="Contractor Migration - Test Lead"/>
    <x v="17"/>
    <x v="9"/>
    <x v="3"/>
    <s v="Shufflebotham"/>
    <x v="2"/>
    <d v="2022-02-17T00:00:00"/>
    <d v="2022-08-04T00:00:00"/>
    <x v="1"/>
    <n v="121"/>
    <n v="168"/>
    <n v="2022"/>
    <s v="August"/>
    <x v="3"/>
    <x v="7"/>
    <n v="550"/>
  </r>
  <r>
    <s v="ID00634"/>
    <s v="Health &amp; Disability Assessor"/>
    <x v="24"/>
    <x v="7"/>
    <x v="0"/>
    <s v="Althea D'Oyley-Bowen"/>
    <x v="0"/>
    <d v="2022-02-20T00:00:00"/>
    <d v="2022-11-17T00:00:00"/>
    <x v="1"/>
    <n v="194"/>
    <n v="270"/>
    <n v="2022"/>
    <s v="November"/>
    <x v="2"/>
    <x v="8"/>
    <n v="300"/>
  </r>
  <r>
    <s v="ID00635"/>
    <s v="Health &amp; Disability Assessor"/>
    <x v="24"/>
    <x v="7"/>
    <x v="1"/>
    <s v="Althea D'Oyley-Bowen"/>
    <x v="0"/>
    <d v="2022-02-20T00:00:00"/>
    <d v="2022-04-15T00:00:00"/>
    <x v="1"/>
    <n v="40"/>
    <n v="54"/>
    <n v="2022"/>
    <s v="April"/>
    <x v="1"/>
    <x v="7"/>
    <n v="525"/>
  </r>
  <r>
    <s v="ID00636"/>
    <s v="Health &amp; Disability Assessor"/>
    <x v="24"/>
    <x v="7"/>
    <x v="0"/>
    <s v="Althea D'Oyley-Bowen"/>
    <x v="0"/>
    <d v="2022-02-20T00:00:00"/>
    <d v="2022-05-01T00:00:00"/>
    <x v="1"/>
    <n v="50"/>
    <n v="70"/>
    <n v="2022"/>
    <s v="May"/>
    <x v="1"/>
    <x v="7"/>
    <n v="300"/>
  </r>
  <r>
    <s v="ID00637"/>
    <s v="Health &amp; Disability Assessor"/>
    <x v="25"/>
    <x v="7"/>
    <x v="0"/>
    <s v="Althea D'Oyley-Bowen"/>
    <x v="0"/>
    <d v="2022-02-20T00:00:00"/>
    <d v="2022-04-09T00:00:00"/>
    <x v="1"/>
    <n v="35"/>
    <n v="48"/>
    <n v="2022"/>
    <s v="April"/>
    <x v="1"/>
    <x v="7"/>
    <n v="300"/>
  </r>
  <r>
    <s v="ID00638"/>
    <s v="Health &amp; Disability Assessor"/>
    <x v="24"/>
    <x v="9"/>
    <x v="3"/>
    <s v="Althea D'Oyley-Bowen"/>
    <x v="0"/>
    <d v="2022-02-20T00:00:00"/>
    <d v="2022-06-03T00:00:00"/>
    <x v="1"/>
    <n v="75"/>
    <n v="103"/>
    <n v="2022"/>
    <s v="June"/>
    <x v="1"/>
    <x v="7"/>
    <n v="550"/>
  </r>
  <r>
    <s v="ID00639"/>
    <s v="Health &amp; Disability Assessor"/>
    <x v="25"/>
    <x v="7"/>
    <x v="0"/>
    <s v="Althea D'Oyley-Bowen"/>
    <x v="0"/>
    <d v="2022-02-20T00:00:00"/>
    <d v="2022-03-17T00:00:00"/>
    <x v="1"/>
    <n v="19"/>
    <n v="25"/>
    <n v="2022"/>
    <s v="March"/>
    <x v="4"/>
    <x v="7"/>
    <n v="300"/>
  </r>
  <r>
    <s v="ID00640"/>
    <s v="Health &amp; Disability Assessor"/>
    <x v="25"/>
    <x v="7"/>
    <x v="0"/>
    <s v="Althea D'Oyley-Bowen"/>
    <x v="0"/>
    <d v="2022-02-20T00:00:00"/>
    <d v="2022-07-31T00:00:00"/>
    <x v="1"/>
    <n v="115"/>
    <n v="161"/>
    <n v="2022"/>
    <s v="July"/>
    <x v="3"/>
    <x v="7"/>
    <n v="300"/>
  </r>
  <r>
    <s v="ID00641"/>
    <s v="Health &amp; Disability Assessor"/>
    <x v="26"/>
    <x v="9"/>
    <x v="3"/>
    <s v="Althea D'Oyley-Bowen"/>
    <x v="0"/>
    <d v="2022-02-20T00:00:00"/>
    <d v="2022-12-24T00:00:00"/>
    <x v="1"/>
    <n v="220"/>
    <n v="307"/>
    <n v="2022"/>
    <s v="December"/>
    <x v="2"/>
    <x v="8"/>
    <n v="550"/>
  </r>
  <r>
    <s v="ID00642"/>
    <s v="Health &amp; Disability Assessor"/>
    <x v="24"/>
    <x v="9"/>
    <x v="3"/>
    <s v="Sushiel Summan"/>
    <x v="0"/>
    <d v="2022-02-20T00:00:00"/>
    <d v="2022-04-21T00:00:00"/>
    <x v="1"/>
    <n v="44"/>
    <n v="60"/>
    <n v="2022"/>
    <s v="April"/>
    <x v="1"/>
    <x v="7"/>
    <n v="550"/>
  </r>
  <r>
    <s v="ID00643"/>
    <s v="Health &amp; Disability Assessor"/>
    <x v="24"/>
    <x v="7"/>
    <x v="0"/>
    <s v="Althea D'Oyley-Bowen"/>
    <x v="0"/>
    <d v="2022-02-20T00:00:00"/>
    <d v="2022-08-20T00:00:00"/>
    <x v="1"/>
    <n v="130"/>
    <n v="181"/>
    <n v="2022"/>
    <s v="August"/>
    <x v="3"/>
    <x v="7"/>
    <n v="300"/>
  </r>
  <r>
    <s v="ID00708"/>
    <s v="Trainee Lending Manager"/>
    <x v="23"/>
    <x v="1"/>
    <x v="1"/>
    <s v="Shufflebotham"/>
    <x v="1"/>
    <d v="2022-02-20T00:00:00"/>
    <d v="2022-04-15T00:00:00"/>
    <x v="1"/>
    <n v="40"/>
    <n v="54"/>
    <n v="2022"/>
    <s v="April"/>
    <x v="1"/>
    <x v="7"/>
    <n v="525"/>
  </r>
  <r>
    <s v="ID00883"/>
    <s v="Contractor Migration - Business Analyst"/>
    <x v="17"/>
    <x v="1"/>
    <x v="1"/>
    <s v="Shufflebotham"/>
    <x v="2"/>
    <d v="2022-02-20T00:00:00"/>
    <d v="2022-04-17T00:00:00"/>
    <x v="1"/>
    <n v="40"/>
    <n v="56"/>
    <n v="2022"/>
    <s v="April"/>
    <x v="1"/>
    <x v="7"/>
    <n v="525"/>
  </r>
  <r>
    <s v="ID00653"/>
    <s v="Senior Analyst, Model Governance"/>
    <x v="20"/>
    <x v="1"/>
    <x v="1"/>
    <s v="Shufflebotham"/>
    <x v="2"/>
    <d v="2022-02-21T00:00:00"/>
    <d v="2022-08-30T00:00:00"/>
    <x v="1"/>
    <n v="137"/>
    <n v="190"/>
    <n v="2022"/>
    <s v="August"/>
    <x v="3"/>
    <x v="7"/>
    <n v="525"/>
  </r>
  <r>
    <s v="ID00688"/>
    <s v="Lending Manager"/>
    <x v="23"/>
    <x v="1"/>
    <x v="1"/>
    <s v="Shufflebotham"/>
    <x v="3"/>
    <d v="2022-02-21T00:00:00"/>
    <d v="2022-08-13T00:00:00"/>
    <x v="1"/>
    <n v="125"/>
    <n v="173"/>
    <n v="2022"/>
    <s v="August"/>
    <x v="3"/>
    <x v="7"/>
    <n v="525"/>
  </r>
  <r>
    <s v="ID00735"/>
    <s v="Internal Sales Support and Credit Analyst"/>
    <x v="21"/>
    <x v="1"/>
    <x v="1"/>
    <s v="Victory"/>
    <x v="3"/>
    <d v="2022-02-21T00:00:00"/>
    <d v="2022-05-13T00:00:00"/>
    <x v="1"/>
    <n v="60"/>
    <n v="81"/>
    <n v="2022"/>
    <s v="May"/>
    <x v="1"/>
    <x v="7"/>
    <n v="525"/>
  </r>
  <r>
    <s v="ID00833"/>
    <s v="Operations Executive"/>
    <x v="21"/>
    <x v="1"/>
    <x v="1"/>
    <s v="Victory"/>
    <x v="3"/>
    <d v="2022-02-21T00:00:00"/>
    <d v="2022-03-19T00:00:00"/>
    <x v="1"/>
    <n v="20"/>
    <n v="26"/>
    <n v="2022"/>
    <s v="March"/>
    <x v="4"/>
    <x v="7"/>
    <n v="525"/>
  </r>
  <r>
    <s v="ID00890"/>
    <s v="Contractor Migration - ETL Developer"/>
    <x v="17"/>
    <x v="1"/>
    <x v="1"/>
    <s v="Victory"/>
    <x v="2"/>
    <d v="2022-02-21T00:00:00"/>
    <d v="2022-04-18T00:00:00"/>
    <x v="1"/>
    <n v="41"/>
    <n v="56"/>
    <n v="2022"/>
    <s v="April"/>
    <x v="1"/>
    <x v="7"/>
    <n v="525"/>
  </r>
  <r>
    <s v="ID00788"/>
    <s v="Collections and Recoveries Analyst"/>
    <x v="17"/>
    <x v="1"/>
    <x v="1"/>
    <s v="Liburd"/>
    <x v="0"/>
    <d v="2022-02-22T00:00:00"/>
    <s v=""/>
    <x v="0"/>
    <n v="358"/>
    <n v="499"/>
    <s v=""/>
    <s v=""/>
    <x v="0"/>
    <x v="0"/>
    <n v="280"/>
  </r>
  <r>
    <s v="ID00834"/>
    <s v="Scanning Assistant"/>
    <x v="27"/>
    <x v="1"/>
    <x v="1"/>
    <s v="Liburd"/>
    <x v="0"/>
    <d v="2022-02-22T00:00:00"/>
    <d v="2022-12-11T00:00:00"/>
    <x v="1"/>
    <n v="209"/>
    <n v="292"/>
    <n v="2022"/>
    <s v="December"/>
    <x v="2"/>
    <x v="8"/>
    <n v="525"/>
  </r>
  <r>
    <s v="ID00813"/>
    <s v="WPF Developer"/>
    <x v="17"/>
    <x v="1"/>
    <x v="1"/>
    <s v="Victory"/>
    <x v="1"/>
    <d v="2022-02-23T00:00:00"/>
    <d v="2022-05-17T00:00:00"/>
    <x v="1"/>
    <n v="60"/>
    <n v="83"/>
    <n v="2022"/>
    <s v="May"/>
    <x v="1"/>
    <x v="7"/>
    <n v="525"/>
  </r>
  <r>
    <s v="ID00842"/>
    <s v="Product Delivery Manager"/>
    <x v="19"/>
    <x v="1"/>
    <x v="1"/>
    <s v="Liburd"/>
    <x v="3"/>
    <d v="2022-02-23T00:00:00"/>
    <d v="2022-03-01T00:00:00"/>
    <x v="1"/>
    <n v="5"/>
    <n v="6"/>
    <n v="2022"/>
    <s v="March"/>
    <x v="4"/>
    <x v="7"/>
    <n v="525"/>
  </r>
  <r>
    <s v="ID00630"/>
    <s v="BUYER III"/>
    <x v="15"/>
    <x v="8"/>
    <x v="0"/>
    <s v="Vanessa Gramlow"/>
    <x v="0"/>
    <d v="2022-02-24T00:00:00"/>
    <d v="2022-02-25T00:00:00"/>
    <x v="1"/>
    <n v="2"/>
    <n v="1"/>
    <n v="2022"/>
    <s v="February"/>
    <x v="4"/>
    <x v="7"/>
    <n v="300"/>
  </r>
  <r>
    <s v="ID00758"/>
    <s v="Senior Policy and Compliance Analyst"/>
    <x v="19"/>
    <x v="1"/>
    <x v="1"/>
    <s v="Liburd"/>
    <x v="3"/>
    <d v="2022-02-24T00:00:00"/>
    <d v="2022-09-01T00:00:00"/>
    <x v="1"/>
    <n v="136"/>
    <n v="189"/>
    <n v="2022"/>
    <s v="September"/>
    <x v="3"/>
    <x v="7"/>
    <n v="525"/>
  </r>
  <r>
    <s v="ID00898"/>
    <s v="Tester"/>
    <x v="17"/>
    <x v="1"/>
    <x v="1"/>
    <s v="Liburd"/>
    <x v="2"/>
    <d v="2022-02-27T00:00:00"/>
    <d v="2022-06-27T00:00:00"/>
    <x v="1"/>
    <n v="86"/>
    <n v="120"/>
    <n v="2022"/>
    <s v="June"/>
    <x v="1"/>
    <x v="7"/>
    <n v="525"/>
  </r>
  <r>
    <s v="ID00632"/>
    <s v="Health &amp; Disability Assessor"/>
    <x v="24"/>
    <x v="7"/>
    <x v="0"/>
    <s v="Althea D'Oyley-Bowen"/>
    <x v="0"/>
    <d v="2022-02-28T00:00:00"/>
    <d v="2022-09-29T00:00:00"/>
    <x v="1"/>
    <n v="154"/>
    <n v="213"/>
    <n v="2022"/>
    <s v="September"/>
    <x v="3"/>
    <x v="7"/>
    <n v="300"/>
  </r>
  <r>
    <s v="ID00633"/>
    <s v="Health &amp; Disability Assessor"/>
    <x v="24"/>
    <x v="9"/>
    <x v="3"/>
    <s v="Althea D'Oyley-Bowen"/>
    <x v="0"/>
    <d v="2022-02-28T00:00:00"/>
    <s v=""/>
    <x v="0"/>
    <n v="354"/>
    <n v="493"/>
    <s v=""/>
    <s v=""/>
    <x v="0"/>
    <x v="0"/>
    <n v="300"/>
  </r>
  <r>
    <s v="ID00728"/>
    <s v="Operations Executive"/>
    <x v="21"/>
    <x v="1"/>
    <x v="1"/>
    <s v="Victory"/>
    <x v="3"/>
    <d v="2022-03-01T00:00:00"/>
    <d v="2022-12-28T00:00:00"/>
    <x v="1"/>
    <n v="217"/>
    <n v="302"/>
    <n v="2022"/>
    <s v="December"/>
    <x v="2"/>
    <x v="8"/>
    <n v="525"/>
  </r>
  <r>
    <s v="ID00803"/>
    <s v="Office Manager and Sales Support"/>
    <x v="21"/>
    <x v="1"/>
    <x v="1"/>
    <s v="Victory"/>
    <x v="0"/>
    <d v="2022-03-02T00:00:00"/>
    <d v="2022-05-07T00:00:00"/>
    <x v="1"/>
    <n v="48"/>
    <n v="66"/>
    <n v="2022"/>
    <s v="May"/>
    <x v="1"/>
    <x v="7"/>
    <n v="525"/>
  </r>
  <r>
    <s v="ID00831"/>
    <s v="Business Development Manager"/>
    <x v="19"/>
    <x v="1"/>
    <x v="1"/>
    <s v="Liburd"/>
    <x v="2"/>
    <d v="2022-03-02T00:00:00"/>
    <s v=""/>
    <x v="0"/>
    <n v="352"/>
    <n v="491"/>
    <s v=""/>
    <s v=""/>
    <x v="0"/>
    <x v="0"/>
    <n v="280"/>
  </r>
  <r>
    <s v="ID00891"/>
    <s v="Contractor Migration - IT Solutions Architect"/>
    <x v="17"/>
    <x v="1"/>
    <x v="1"/>
    <s v="Shufflebotham"/>
    <x v="2"/>
    <d v="2022-03-02T00:00:00"/>
    <d v="2022-06-30T00:00:00"/>
    <x v="1"/>
    <n v="87"/>
    <n v="120"/>
    <n v="2022"/>
    <s v="June"/>
    <x v="1"/>
    <x v="7"/>
    <n v="525"/>
  </r>
  <r>
    <s v="ID00631"/>
    <s v="Purchasing Coordinator"/>
    <x v="15"/>
    <x v="9"/>
    <x v="3"/>
    <s v="Vanessa Gramlow"/>
    <x v="0"/>
    <d v="2022-03-03T00:00:00"/>
    <d v="2022-05-27T00:00:00"/>
    <x v="1"/>
    <n v="62"/>
    <n v="85"/>
    <n v="2022"/>
    <s v="May"/>
    <x v="1"/>
    <x v="7"/>
    <n v="550"/>
  </r>
  <r>
    <s v="ID00665"/>
    <s v="Quality Control Officer"/>
    <x v="23"/>
    <x v="1"/>
    <x v="1"/>
    <s v="Victory"/>
    <x v="0"/>
    <d v="2022-03-06T00:00:00"/>
    <s v=""/>
    <x v="0"/>
    <n v="349"/>
    <n v="487"/>
    <s v=""/>
    <s v=""/>
    <x v="0"/>
    <x v="0"/>
    <n v="280"/>
  </r>
  <r>
    <s v="ID00801"/>
    <s v="Risk &amp; Quality Assurance Manager, Collections &amp; Recoveries"/>
    <x v="17"/>
    <x v="9"/>
    <x v="3"/>
    <s v="Liburd"/>
    <x v="1"/>
    <d v="2022-03-06T00:00:00"/>
    <d v="2022-03-11T00:00:00"/>
    <x v="1"/>
    <n v="5"/>
    <n v="5"/>
    <n v="2022"/>
    <s v="March"/>
    <x v="4"/>
    <x v="7"/>
    <n v="550"/>
  </r>
  <r>
    <s v="ID00802"/>
    <s v="Project Analyst"/>
    <x v="17"/>
    <x v="9"/>
    <x v="3"/>
    <s v="Liburd"/>
    <x v="0"/>
    <d v="2022-03-06T00:00:00"/>
    <d v="2022-09-21T00:00:00"/>
    <x v="1"/>
    <n v="143"/>
    <n v="199"/>
    <n v="2022"/>
    <s v="September"/>
    <x v="3"/>
    <x v="7"/>
    <n v="550"/>
  </r>
  <r>
    <s v="ID00894"/>
    <s v="ETL Developer"/>
    <x v="17"/>
    <x v="9"/>
    <x v="3"/>
    <s v="Victory"/>
    <x v="2"/>
    <d v="2022-03-07T00:00:00"/>
    <d v="2022-12-01T00:00:00"/>
    <x v="1"/>
    <n v="194"/>
    <n v="269"/>
    <n v="2022"/>
    <s v="December"/>
    <x v="2"/>
    <x v="8"/>
    <n v="550"/>
  </r>
  <r>
    <s v="ID00757"/>
    <s v="Business Analyst - Secured Lending"/>
    <x v="23"/>
    <x v="9"/>
    <x v="3"/>
    <s v="Shufflebotham"/>
    <x v="1"/>
    <d v="2022-03-08T00:00:00"/>
    <d v="2022-09-03T00:00:00"/>
    <x v="1"/>
    <n v="129"/>
    <n v="179"/>
    <n v="2022"/>
    <s v="September"/>
    <x v="3"/>
    <x v="7"/>
    <n v="550"/>
  </r>
  <r>
    <s v="ID00861"/>
    <s v="Sales Operations Support Administrator"/>
    <x v="23"/>
    <x v="9"/>
    <x v="3"/>
    <s v="Shufflebotham"/>
    <x v="3"/>
    <d v="2022-03-08T00:00:00"/>
    <d v="2022-05-18T00:00:00"/>
    <x v="1"/>
    <n v="52"/>
    <n v="71"/>
    <n v="2022"/>
    <s v="May"/>
    <x v="1"/>
    <x v="7"/>
    <n v="550"/>
  </r>
  <r>
    <s v="ID00744"/>
    <s v="IT Developer"/>
    <x v="17"/>
    <x v="9"/>
    <x v="3"/>
    <s v="Victory"/>
    <x v="2"/>
    <d v="2022-03-09T00:00:00"/>
    <d v="2022-07-31T00:00:00"/>
    <x v="1"/>
    <n v="103"/>
    <n v="144"/>
    <n v="2022"/>
    <s v="July"/>
    <x v="3"/>
    <x v="7"/>
    <n v="550"/>
  </r>
  <r>
    <s v="ID00772"/>
    <s v="Legal Counsel"/>
    <x v="9"/>
    <x v="9"/>
    <x v="3"/>
    <s v="Liburd"/>
    <x v="0"/>
    <d v="2022-03-10T00:00:00"/>
    <d v="2022-08-21T00:00:00"/>
    <x v="1"/>
    <n v="117"/>
    <n v="164"/>
    <n v="2022"/>
    <s v="August"/>
    <x v="3"/>
    <x v="7"/>
    <n v="550"/>
  </r>
  <r>
    <s v="ID00786"/>
    <s v="Senior Policy and Compliance Manager"/>
    <x v="19"/>
    <x v="9"/>
    <x v="3"/>
    <s v="Liburd"/>
    <x v="3"/>
    <d v="2022-03-10T00:00:00"/>
    <d v="2022-09-02T00:00:00"/>
    <x v="1"/>
    <n v="127"/>
    <n v="176"/>
    <n v="2022"/>
    <s v="September"/>
    <x v="3"/>
    <x v="7"/>
    <n v="550"/>
  </r>
  <r>
    <s v="ID00816"/>
    <s v="Lending Manager - Commercial"/>
    <x v="23"/>
    <x v="9"/>
    <x v="3"/>
    <s v="Shufflebotham"/>
    <x v="0"/>
    <d v="2022-03-10T00:00:00"/>
    <d v="2022-11-28T00:00:00"/>
    <x v="1"/>
    <n v="188"/>
    <n v="263"/>
    <n v="2022"/>
    <s v="November"/>
    <x v="2"/>
    <x v="8"/>
    <n v="550"/>
  </r>
  <r>
    <s v="ID00656"/>
    <s v="ETL Developer"/>
    <x v="17"/>
    <x v="9"/>
    <x v="3"/>
    <s v="Victory"/>
    <x v="2"/>
    <d v="2022-03-13T00:00:00"/>
    <d v="2022-12-20T00:00:00"/>
    <x v="1"/>
    <n v="202"/>
    <n v="282"/>
    <n v="2022"/>
    <s v="December"/>
    <x v="2"/>
    <x v="8"/>
    <n v="550"/>
  </r>
  <r>
    <s v="ID00717"/>
    <s v="Relationship Director, South West &amp; Wales"/>
    <x v="21"/>
    <x v="9"/>
    <x v="3"/>
    <s v="Victory"/>
    <x v="2"/>
    <d v="2022-03-13T00:00:00"/>
    <d v="2022-09-20T00:00:00"/>
    <x v="1"/>
    <n v="137"/>
    <n v="191"/>
    <n v="2022"/>
    <s v="September"/>
    <x v="3"/>
    <x v="7"/>
    <n v="550"/>
  </r>
  <r>
    <s v="ID00771"/>
    <s v="Risk &amp; Controls Quality Assurance Officer"/>
    <x v="17"/>
    <x v="9"/>
    <x v="3"/>
    <s v="Liburd"/>
    <x v="0"/>
    <d v="2022-03-13T00:00:00"/>
    <d v="2022-09-21T00:00:00"/>
    <x v="1"/>
    <n v="138"/>
    <n v="192"/>
    <n v="2022"/>
    <s v="September"/>
    <x v="3"/>
    <x v="7"/>
    <n v="550"/>
  </r>
  <r>
    <s v="ID00773"/>
    <s v="Risk &amp; Controls Quality Assurance Officer"/>
    <x v="17"/>
    <x v="9"/>
    <x v="3"/>
    <s v="Liburd"/>
    <x v="1"/>
    <d v="2022-03-13T00:00:00"/>
    <d v="2022-04-02T00:00:00"/>
    <x v="1"/>
    <n v="15"/>
    <n v="20"/>
    <n v="2022"/>
    <s v="April"/>
    <x v="1"/>
    <x v="7"/>
    <n v="550"/>
  </r>
  <r>
    <s v="ID00830"/>
    <s v="Sales Support Manager"/>
    <x v="21"/>
    <x v="9"/>
    <x v="3"/>
    <s v="Victory"/>
    <x v="3"/>
    <d v="2022-03-13T00:00:00"/>
    <d v="2022-08-27T00:00:00"/>
    <x v="1"/>
    <n v="120"/>
    <n v="167"/>
    <n v="2022"/>
    <s v="August"/>
    <x v="3"/>
    <x v="7"/>
    <n v="550"/>
  </r>
  <r>
    <s v="ID00650"/>
    <s v="IT Developer"/>
    <x v="17"/>
    <x v="9"/>
    <x v="3"/>
    <s v="Victory"/>
    <x v="2"/>
    <d v="2022-03-14T00:00:00"/>
    <d v="2022-06-28T00:00:00"/>
    <x v="1"/>
    <n v="77"/>
    <n v="106"/>
    <n v="2022"/>
    <s v="June"/>
    <x v="1"/>
    <x v="7"/>
    <n v="550"/>
  </r>
  <r>
    <s v="ID00810"/>
    <s v="Lending Administrator"/>
    <x v="23"/>
    <x v="9"/>
    <x v="3"/>
    <s v="Shufflebotham"/>
    <x v="0"/>
    <d v="2022-03-14T00:00:00"/>
    <d v="2022-12-02T00:00:00"/>
    <x v="1"/>
    <n v="190"/>
    <n v="263"/>
    <n v="2022"/>
    <s v="December"/>
    <x v="2"/>
    <x v="8"/>
    <n v="550"/>
  </r>
  <r>
    <s v="ID00812"/>
    <s v="Customer Service Representative"/>
    <x v="19"/>
    <x v="9"/>
    <x v="3"/>
    <s v="Liburd"/>
    <x v="3"/>
    <d v="2022-03-15T00:00:00"/>
    <d v="2022-12-07T00:00:00"/>
    <x v="1"/>
    <n v="192"/>
    <n v="267"/>
    <n v="2022"/>
    <s v="December"/>
    <x v="2"/>
    <x v="8"/>
    <n v="550"/>
  </r>
  <r>
    <s v="ID00843"/>
    <s v="Relationship Director"/>
    <x v="21"/>
    <x v="9"/>
    <x v="3"/>
    <s v="Victory"/>
    <x v="0"/>
    <d v="2022-03-15T00:00:00"/>
    <d v="2022-05-02T00:00:00"/>
    <x v="1"/>
    <n v="35"/>
    <n v="48"/>
    <n v="2022"/>
    <s v="May"/>
    <x v="1"/>
    <x v="7"/>
    <n v="550"/>
  </r>
  <r>
    <s v="ID00797"/>
    <s v="Litigator"/>
    <x v="17"/>
    <x v="9"/>
    <x v="3"/>
    <s v="Liburd"/>
    <x v="3"/>
    <d v="2022-03-16T00:00:00"/>
    <d v="2022-04-21T00:00:00"/>
    <x v="1"/>
    <n v="27"/>
    <n v="36"/>
    <n v="2022"/>
    <s v="April"/>
    <x v="1"/>
    <x v="7"/>
    <n v="550"/>
  </r>
  <r>
    <s v="ID00838"/>
    <s v="Operations Supervisor"/>
    <x v="17"/>
    <x v="9"/>
    <x v="3"/>
    <s v="Victory"/>
    <x v="3"/>
    <d v="2022-03-16T00:00:00"/>
    <s v=""/>
    <x v="0"/>
    <n v="342"/>
    <n v="477"/>
    <s v=""/>
    <s v=""/>
    <x v="0"/>
    <x v="0"/>
    <n v="300"/>
  </r>
  <r>
    <s v="ID00776"/>
    <s v="MI &amp; Reporting Analyst"/>
    <x v="17"/>
    <x v="9"/>
    <x v="3"/>
    <s v="Liburd"/>
    <x v="3"/>
    <d v="2022-03-17T00:00:00"/>
    <d v="2022-04-10T00:00:00"/>
    <x v="1"/>
    <n v="17"/>
    <n v="24"/>
    <n v="2022"/>
    <s v="April"/>
    <x v="1"/>
    <x v="7"/>
    <n v="550"/>
  </r>
  <r>
    <s v="ID00904"/>
    <s v="IFRS9 Developer"/>
    <x v="17"/>
    <x v="9"/>
    <x v="3"/>
    <s v="Liburd"/>
    <x v="2"/>
    <d v="2022-03-20T00:00:00"/>
    <d v="2022-07-30T00:00:00"/>
    <x v="1"/>
    <n v="95"/>
    <n v="132"/>
    <n v="2022"/>
    <s v="July"/>
    <x v="3"/>
    <x v="7"/>
    <n v="550"/>
  </r>
  <r>
    <s v="ID00807"/>
    <s v="Assistant Relationship Manager"/>
    <x v="23"/>
    <x v="9"/>
    <x v="3"/>
    <s v="Shufflebotham"/>
    <x v="3"/>
    <d v="2022-03-23T00:00:00"/>
    <d v="2022-03-23T00:00:00"/>
    <x v="1"/>
    <n v="1"/>
    <n v="0"/>
    <n v="2022"/>
    <s v="March"/>
    <x v="4"/>
    <x v="7"/>
    <n v="550"/>
  </r>
  <r>
    <s v="ID00746"/>
    <s v="Business Development Manager - Mortgages"/>
    <x v="23"/>
    <x v="9"/>
    <x v="3"/>
    <s v="Shufflebotham"/>
    <x v="0"/>
    <d v="2022-03-24T00:00:00"/>
    <d v="2022-05-22T00:00:00"/>
    <x v="1"/>
    <n v="42"/>
    <n v="59"/>
    <n v="2022"/>
    <s v="May"/>
    <x v="1"/>
    <x v="7"/>
    <n v="550"/>
  </r>
  <r>
    <s v="ID00818"/>
    <s v="Quality Assurance Officer"/>
    <x v="17"/>
    <x v="1"/>
    <x v="1"/>
    <s v="Liburd"/>
    <x v="1"/>
    <d v="2022-03-24T00:00:00"/>
    <d v="2022-12-18T00:00:00"/>
    <x v="1"/>
    <n v="192"/>
    <n v="269"/>
    <n v="2022"/>
    <s v="December"/>
    <x v="2"/>
    <x v="8"/>
    <n v="525"/>
  </r>
  <r>
    <s v="ID00844"/>
    <s v="Collections &amp; Recoveries Officer"/>
    <x v="17"/>
    <x v="1"/>
    <x v="1"/>
    <s v="Liburd"/>
    <x v="3"/>
    <d v="2022-03-27T00:00:00"/>
    <d v="2022-08-29T00:00:00"/>
    <x v="1"/>
    <n v="111"/>
    <n v="155"/>
    <n v="2022"/>
    <s v="August"/>
    <x v="3"/>
    <x v="7"/>
    <n v="525"/>
  </r>
  <r>
    <s v="ID00644"/>
    <s v="Health &amp; Disability Assessor"/>
    <x v="25"/>
    <x v="9"/>
    <x v="3"/>
    <s v="Sushiel Summan"/>
    <x v="0"/>
    <d v="2022-03-28T00:00:00"/>
    <d v="2022-06-18T00:00:00"/>
    <x v="1"/>
    <n v="60"/>
    <n v="82"/>
    <n v="2022"/>
    <s v="June"/>
    <x v="1"/>
    <x v="7"/>
    <n v="550"/>
  </r>
  <r>
    <s v="ID00869"/>
    <s v="Product Manager"/>
    <x v="19"/>
    <x v="1"/>
    <x v="1"/>
    <s v="Liburd"/>
    <x v="1"/>
    <d v="2022-03-28T00:00:00"/>
    <d v="2022-08-31T00:00:00"/>
    <x v="1"/>
    <n v="113"/>
    <n v="156"/>
    <n v="2022"/>
    <s v="August"/>
    <x v="3"/>
    <x v="7"/>
    <n v="525"/>
  </r>
  <r>
    <s v="ID00860"/>
    <s v="CI &amp; Ops Readiness Lead"/>
    <x v="17"/>
    <x v="1"/>
    <x v="1"/>
    <s v="Liburd"/>
    <x v="1"/>
    <d v="2022-03-30T00:00:00"/>
    <d v="2022-04-21T00:00:00"/>
    <x v="1"/>
    <n v="17"/>
    <n v="22"/>
    <n v="2022"/>
    <s v="April"/>
    <x v="1"/>
    <x v="7"/>
    <n v="525"/>
  </r>
  <r>
    <s v="ID00759"/>
    <s v="Customer Service Representative - 1 Year FTC"/>
    <x v="17"/>
    <x v="1"/>
    <x v="1"/>
    <s v="Liburd"/>
    <x v="0"/>
    <d v="2022-03-31T00:00:00"/>
    <d v="2022-06-07T00:00:00"/>
    <x v="1"/>
    <n v="49"/>
    <n v="68"/>
    <n v="2022"/>
    <s v="June"/>
    <x v="1"/>
    <x v="7"/>
    <n v="525"/>
  </r>
  <r>
    <s v="ID00864"/>
    <s v="Compliance / KYC Analyst"/>
    <x v="21"/>
    <x v="1"/>
    <x v="1"/>
    <s v="Victory"/>
    <x v="0"/>
    <d v="2022-04-03T00:00:00"/>
    <d v="2022-11-12T00:00:00"/>
    <x v="1"/>
    <n v="160"/>
    <n v="223"/>
    <n v="2022"/>
    <s v="November"/>
    <x v="2"/>
    <x v="8"/>
    <n v="525"/>
  </r>
  <r>
    <s v="ID00765"/>
    <s v="Relationship Director, South West &amp; Wales"/>
    <x v="21"/>
    <x v="1"/>
    <x v="1"/>
    <s v="Victory"/>
    <x v="2"/>
    <d v="2022-04-04T00:00:00"/>
    <d v="2022-05-31T00:00:00"/>
    <x v="1"/>
    <n v="42"/>
    <n v="57"/>
    <n v="2022"/>
    <s v="May"/>
    <x v="1"/>
    <x v="7"/>
    <n v="525"/>
  </r>
  <r>
    <s v="ID00896"/>
    <s v="SAS Contractor"/>
    <x v="20"/>
    <x v="1"/>
    <x v="1"/>
    <s v="Shufflebotham"/>
    <x v="2"/>
    <d v="2022-04-04T00:00:00"/>
    <d v="2022-12-01T00:00:00"/>
    <x v="1"/>
    <n v="174"/>
    <n v="241"/>
    <n v="2022"/>
    <s v="December"/>
    <x v="2"/>
    <x v="8"/>
    <n v="525"/>
  </r>
  <r>
    <s v="ID00711"/>
    <s v="Underwriter"/>
    <x v="17"/>
    <x v="1"/>
    <x v="1"/>
    <s v="Liburd"/>
    <x v="3"/>
    <d v="2022-04-05T00:00:00"/>
    <d v="2022-11-20T00:00:00"/>
    <x v="1"/>
    <n v="164"/>
    <n v="229"/>
    <n v="2022"/>
    <s v="November"/>
    <x v="2"/>
    <x v="8"/>
    <n v="525"/>
  </r>
  <r>
    <s v="ID00712"/>
    <s v="Motor - Underwriter"/>
    <x v="17"/>
    <x v="1"/>
    <x v="1"/>
    <s v="Liburd"/>
    <x v="0"/>
    <d v="2022-04-05T00:00:00"/>
    <d v="2022-06-03T00:00:00"/>
    <x v="1"/>
    <n v="44"/>
    <n v="59"/>
    <n v="2022"/>
    <s v="June"/>
    <x v="1"/>
    <x v="7"/>
    <n v="525"/>
  </r>
  <r>
    <s v="ID00724"/>
    <s v="Internal Sales Support and Credit Analyst"/>
    <x v="21"/>
    <x v="1"/>
    <x v="1"/>
    <s v="Victory"/>
    <x v="2"/>
    <d v="2022-04-05T00:00:00"/>
    <d v="2022-07-28T00:00:00"/>
    <x v="1"/>
    <n v="83"/>
    <n v="114"/>
    <n v="2022"/>
    <s v="July"/>
    <x v="3"/>
    <x v="7"/>
    <n v="525"/>
  </r>
  <r>
    <s v="ID00733"/>
    <s v="Relationship Manager, Broker"/>
    <x v="21"/>
    <x v="1"/>
    <x v="1"/>
    <s v="Victory"/>
    <x v="0"/>
    <d v="2022-04-06T00:00:00"/>
    <d v="2022-09-02T00:00:00"/>
    <x v="1"/>
    <n v="108"/>
    <n v="149"/>
    <n v="2022"/>
    <s v="September"/>
    <x v="3"/>
    <x v="7"/>
    <n v="525"/>
  </r>
  <r>
    <s v="ID00806"/>
    <s v="Auditor"/>
    <x v="21"/>
    <x v="1"/>
    <x v="1"/>
    <s v="Victory"/>
    <x v="3"/>
    <d v="2022-04-06T00:00:00"/>
    <d v="2022-05-19T00:00:00"/>
    <x v="1"/>
    <n v="32"/>
    <n v="43"/>
    <n v="2022"/>
    <s v="May"/>
    <x v="1"/>
    <x v="7"/>
    <n v="525"/>
  </r>
  <r>
    <s v="ID00865"/>
    <s v="Relationship Manager - Development Finance"/>
    <x v="23"/>
    <x v="1"/>
    <x v="1"/>
    <s v="Shufflebotham"/>
    <x v="3"/>
    <d v="2022-04-07T00:00:00"/>
    <s v=""/>
    <x v="0"/>
    <n v="326"/>
    <n v="455"/>
    <s v=""/>
    <s v=""/>
    <x v="0"/>
    <x v="0"/>
    <n v="280"/>
  </r>
  <r>
    <s v="ID00723"/>
    <s v="Arrears and Servicing Representative"/>
    <x v="17"/>
    <x v="1"/>
    <x v="1"/>
    <s v="Liburd"/>
    <x v="0"/>
    <d v="2022-04-10T00:00:00"/>
    <d v="2022-06-20T00:00:00"/>
    <x v="1"/>
    <n v="51"/>
    <n v="71"/>
    <n v="2022"/>
    <s v="June"/>
    <x v="1"/>
    <x v="7"/>
    <n v="525"/>
  </r>
  <r>
    <s v="ID00846"/>
    <s v="Managing Director, BF"/>
    <x v="21"/>
    <x v="1"/>
    <x v="1"/>
    <s v="Victory"/>
    <x v="3"/>
    <d v="2022-04-10T00:00:00"/>
    <d v="2022-07-26T00:00:00"/>
    <x v="1"/>
    <n v="77"/>
    <n v="107"/>
    <n v="2022"/>
    <s v="July"/>
    <x v="3"/>
    <x v="7"/>
    <n v="525"/>
  </r>
  <r>
    <s v="ID00713"/>
    <s v="Treasury Analyst"/>
    <x v="18"/>
    <x v="1"/>
    <x v="1"/>
    <s v="Shufflebotham"/>
    <x v="3"/>
    <d v="2022-04-11T00:00:00"/>
    <d v="2022-12-15T00:00:00"/>
    <x v="1"/>
    <n v="179"/>
    <n v="248"/>
    <n v="2022"/>
    <s v="December"/>
    <x v="2"/>
    <x v="8"/>
    <n v="525"/>
  </r>
  <r>
    <s v="ID00900"/>
    <s v="Senior Solution Architect"/>
    <x v="17"/>
    <x v="1"/>
    <x v="1"/>
    <s v="Victory"/>
    <x v="2"/>
    <d v="2022-04-11T00:00:00"/>
    <d v="2022-12-03T00:00:00"/>
    <x v="1"/>
    <n v="170"/>
    <n v="236"/>
    <n v="2022"/>
    <s v="December"/>
    <x v="2"/>
    <x v="8"/>
    <n v="525"/>
  </r>
  <r>
    <s v="ID00741"/>
    <s v="Business Improvement Coordinator"/>
    <x v="19"/>
    <x v="1"/>
    <x v="1"/>
    <s v="Liburd"/>
    <x v="0"/>
    <d v="2022-04-18T00:00:00"/>
    <d v="2022-12-26T00:00:00"/>
    <x v="1"/>
    <n v="181"/>
    <n v="252"/>
    <n v="2022"/>
    <s v="December"/>
    <x v="2"/>
    <x v="8"/>
    <n v="525"/>
  </r>
  <r>
    <s v="ID00862"/>
    <s v="Sales desk Team Leader"/>
    <x v="23"/>
    <x v="1"/>
    <x v="1"/>
    <s v="Shufflebotham"/>
    <x v="0"/>
    <d v="2022-04-19T00:00:00"/>
    <d v="2022-07-28T00:00:00"/>
    <x v="1"/>
    <n v="73"/>
    <n v="100"/>
    <n v="2022"/>
    <s v="July"/>
    <x v="3"/>
    <x v="7"/>
    <n v="525"/>
  </r>
  <r>
    <s v="ID00687"/>
    <s v="Lending Officer - Secured"/>
    <x v="23"/>
    <x v="1"/>
    <x v="1"/>
    <s v="Victory"/>
    <x v="3"/>
    <d v="2022-04-20T00:00:00"/>
    <d v="2022-11-10T00:00:00"/>
    <x v="1"/>
    <n v="147"/>
    <n v="204"/>
    <n v="2022"/>
    <s v="November"/>
    <x v="2"/>
    <x v="8"/>
    <n v="525"/>
  </r>
  <r>
    <s v="ID00804"/>
    <s v="Customer Service Representative"/>
    <x v="19"/>
    <x v="1"/>
    <x v="1"/>
    <s v="Liburd"/>
    <x v="3"/>
    <d v="2022-04-24T00:00:00"/>
    <d v="2022-06-26T00:00:00"/>
    <x v="1"/>
    <n v="45"/>
    <n v="63"/>
    <n v="2022"/>
    <s v="June"/>
    <x v="1"/>
    <x v="7"/>
    <n v="525"/>
  </r>
  <r>
    <s v="ID00752"/>
    <s v="Head of Agricultural Finance"/>
    <x v="21"/>
    <x v="1"/>
    <x v="1"/>
    <s v="Victory"/>
    <x v="2"/>
    <d v="2022-04-27T00:00:00"/>
    <d v="2022-10-24T00:00:00"/>
    <x v="1"/>
    <n v="129"/>
    <n v="180"/>
    <n v="2022"/>
    <s v="October"/>
    <x v="2"/>
    <x v="8"/>
    <n v="525"/>
  </r>
  <r>
    <s v="ID00702"/>
    <s v="Relationship Manager, South West &amp; Wales"/>
    <x v="21"/>
    <x v="1"/>
    <x v="1"/>
    <s v="Victory"/>
    <x v="2"/>
    <d v="2022-04-28T00:00:00"/>
    <d v="2022-09-17T00:00:00"/>
    <x v="1"/>
    <n v="102"/>
    <n v="142"/>
    <n v="2022"/>
    <s v="September"/>
    <x v="3"/>
    <x v="7"/>
    <n v="525"/>
  </r>
  <r>
    <s v="ID00850"/>
    <s v="Portfolio Manager"/>
    <x v="21"/>
    <x v="1"/>
    <x v="1"/>
    <s v="Victory"/>
    <x v="1"/>
    <d v="2022-05-02T00:00:00"/>
    <d v="2022-11-09T00:00:00"/>
    <x v="1"/>
    <n v="138"/>
    <n v="191"/>
    <n v="2022"/>
    <s v="November"/>
    <x v="2"/>
    <x v="8"/>
    <n v="525"/>
  </r>
  <r>
    <s v="ID00868"/>
    <s v="Bookkeeper"/>
    <x v="18"/>
    <x v="1"/>
    <x v="1"/>
    <s v="Shufflebotham"/>
    <x v="2"/>
    <d v="2022-05-02T00:00:00"/>
    <d v="2022-10-11T00:00:00"/>
    <x v="1"/>
    <n v="117"/>
    <n v="162"/>
    <n v="2022"/>
    <s v="October"/>
    <x v="2"/>
    <x v="8"/>
    <n v="525"/>
  </r>
  <r>
    <s v="ID00870"/>
    <s v="Finance Analyst Manager"/>
    <x v="18"/>
    <x v="1"/>
    <x v="1"/>
    <s v="Shufflebotham"/>
    <x v="2"/>
    <d v="2022-05-02T00:00:00"/>
    <d v="2022-10-14T00:00:00"/>
    <x v="1"/>
    <n v="120"/>
    <n v="165"/>
    <n v="2022"/>
    <s v="October"/>
    <x v="2"/>
    <x v="8"/>
    <n v="525"/>
  </r>
  <r>
    <s v="ID00839"/>
    <s v="Director, Wholesale"/>
    <x v="21"/>
    <x v="1"/>
    <x v="1"/>
    <s v="Victory"/>
    <x v="3"/>
    <d v="2022-05-04T00:00:00"/>
    <d v="2022-11-16T00:00:00"/>
    <x v="1"/>
    <n v="141"/>
    <n v="196"/>
    <n v="2022"/>
    <s v="November"/>
    <x v="2"/>
    <x v="8"/>
    <n v="525"/>
  </r>
  <r>
    <s v="ID00841"/>
    <s v="Director, Business Support"/>
    <x v="21"/>
    <x v="1"/>
    <x v="1"/>
    <s v="Victory"/>
    <x v="3"/>
    <d v="2022-05-04T00:00:00"/>
    <d v="2022-08-12T00:00:00"/>
    <x v="1"/>
    <n v="73"/>
    <n v="100"/>
    <n v="2022"/>
    <s v="August"/>
    <x v="3"/>
    <x v="7"/>
    <n v="525"/>
  </r>
  <r>
    <s v="ID00845"/>
    <s v="Development Manager, Marine &amp; Aviation"/>
    <x v="21"/>
    <x v="1"/>
    <x v="1"/>
    <s v="Victory"/>
    <x v="3"/>
    <d v="2022-05-04T00:00:00"/>
    <d v="2022-09-19T00:00:00"/>
    <x v="1"/>
    <n v="99"/>
    <n v="138"/>
    <n v="2022"/>
    <s v="September"/>
    <x v="3"/>
    <x v="7"/>
    <n v="525"/>
  </r>
  <r>
    <s v="ID00668"/>
    <s v="Short Term Lending Manager"/>
    <x v="23"/>
    <x v="1"/>
    <x v="1"/>
    <s v="Shufflebotham"/>
    <x v="3"/>
    <d v="2022-05-05T00:00:00"/>
    <d v="2022-12-13T00:00:00"/>
    <x v="1"/>
    <n v="159"/>
    <n v="222"/>
    <n v="2022"/>
    <s v="December"/>
    <x v="2"/>
    <x v="8"/>
    <n v="525"/>
  </r>
  <r>
    <s v="ID00791"/>
    <s v="Business Development Manager - Networks"/>
    <x v="23"/>
    <x v="1"/>
    <x v="1"/>
    <s v="Shufflebotham"/>
    <x v="0"/>
    <d v="2022-05-05T00:00:00"/>
    <d v="2022-07-08T00:00:00"/>
    <x v="1"/>
    <n v="47"/>
    <n v="64"/>
    <n v="2022"/>
    <s v="July"/>
    <x v="3"/>
    <x v="7"/>
    <n v="525"/>
  </r>
  <r>
    <s v="ID00859"/>
    <s v="STL Lending Manager"/>
    <x v="23"/>
    <x v="1"/>
    <x v="1"/>
    <s v="Shufflebotham"/>
    <x v="0"/>
    <d v="2022-05-05T00:00:00"/>
    <d v="2022-05-25T00:00:00"/>
    <x v="1"/>
    <n v="15"/>
    <n v="20"/>
    <n v="2022"/>
    <s v="May"/>
    <x v="1"/>
    <x v="7"/>
    <n v="525"/>
  </r>
  <r>
    <s v="ID00664"/>
    <s v="BAS Analyst"/>
    <x v="17"/>
    <x v="9"/>
    <x v="3"/>
    <s v="Victory"/>
    <x v="2"/>
    <d v="2022-05-16T00:00:00"/>
    <d v="2022-08-26T00:00:00"/>
    <x v="1"/>
    <n v="75"/>
    <n v="102"/>
    <n v="2022"/>
    <s v="August"/>
    <x v="3"/>
    <x v="7"/>
    <n v="550"/>
  </r>
  <r>
    <s v="ID00793"/>
    <s v="Change Manager"/>
    <x v="19"/>
    <x v="9"/>
    <x v="3"/>
    <s v="Liburd"/>
    <x v="3"/>
    <d v="2022-05-18T00:00:00"/>
    <d v="2022-07-09T00:00:00"/>
    <x v="1"/>
    <n v="38"/>
    <n v="52"/>
    <n v="2022"/>
    <s v="July"/>
    <x v="3"/>
    <x v="7"/>
    <n v="550"/>
  </r>
  <r>
    <s v="ID00849"/>
    <s v="BDM - Consumer"/>
    <x v="19"/>
    <x v="9"/>
    <x v="3"/>
    <s v="Liburd"/>
    <x v="3"/>
    <d v="2022-05-18T00:00:00"/>
    <d v="2022-06-16T00:00:00"/>
    <x v="1"/>
    <n v="22"/>
    <n v="29"/>
    <n v="2022"/>
    <s v="June"/>
    <x v="1"/>
    <x v="7"/>
    <n v="550"/>
  </r>
  <r>
    <s v="ID00658"/>
    <s v="BAS Analyst"/>
    <x v="17"/>
    <x v="9"/>
    <x v="3"/>
    <s v="Victory"/>
    <x v="2"/>
    <d v="2022-05-19T00:00:00"/>
    <d v="2022-07-30T00:00:00"/>
    <x v="1"/>
    <n v="52"/>
    <n v="72"/>
    <n v="2022"/>
    <s v="July"/>
    <x v="3"/>
    <x v="7"/>
    <n v="550"/>
  </r>
  <r>
    <s v="ID00783"/>
    <s v="IT Developer -  (Property)"/>
    <x v="17"/>
    <x v="9"/>
    <x v="3"/>
    <s v="Victory"/>
    <x v="2"/>
    <d v="2022-05-22T00:00:00"/>
    <d v="2022-12-06T00:00:00"/>
    <x v="1"/>
    <n v="142"/>
    <n v="198"/>
    <n v="2022"/>
    <s v="December"/>
    <x v="2"/>
    <x v="8"/>
    <n v="550"/>
  </r>
  <r>
    <s v="ID00714"/>
    <s v="Head of Compliance Advice"/>
    <x v="20"/>
    <x v="9"/>
    <x v="3"/>
    <s v="Shufflebotham"/>
    <x v="0"/>
    <d v="2022-05-23T00:00:00"/>
    <d v="2022-08-07T00:00:00"/>
    <x v="1"/>
    <n v="55"/>
    <n v="76"/>
    <n v="2022"/>
    <s v="August"/>
    <x v="3"/>
    <x v="7"/>
    <n v="550"/>
  </r>
  <r>
    <s v="ID00876"/>
    <s v="Intermediary Management Executive"/>
    <x v="23"/>
    <x v="9"/>
    <x v="3"/>
    <s v="Shufflebotham"/>
    <x v="0"/>
    <d v="2022-05-24T00:00:00"/>
    <d v="2022-12-24T00:00:00"/>
    <x v="1"/>
    <n v="154"/>
    <n v="214"/>
    <n v="2022"/>
    <s v="December"/>
    <x v="2"/>
    <x v="8"/>
    <n v="550"/>
  </r>
  <r>
    <s v="ID00721"/>
    <s v="Arrears and Servicing Rep"/>
    <x v="17"/>
    <x v="9"/>
    <x v="3"/>
    <s v="Liburd"/>
    <x v="1"/>
    <d v="2022-05-31T00:00:00"/>
    <d v="2022-08-08T00:00:00"/>
    <x v="1"/>
    <n v="50"/>
    <n v="69"/>
    <n v="2022"/>
    <s v="August"/>
    <x v="3"/>
    <x v="7"/>
    <n v="550"/>
  </r>
  <r>
    <s v="ID00847"/>
    <s v="Commercial Director"/>
    <x v="21"/>
    <x v="9"/>
    <x v="3"/>
    <s v="Victory"/>
    <x v="3"/>
    <d v="2022-06-05T00:00:00"/>
    <d v="2022-10-20T00:00:00"/>
    <x v="1"/>
    <n v="99"/>
    <n v="137"/>
    <n v="2022"/>
    <s v="October"/>
    <x v="2"/>
    <x v="8"/>
    <n v="550"/>
  </r>
  <r>
    <s v="ID00905"/>
    <s v="Risk Analytics SAS Programmer"/>
    <x v="17"/>
    <x v="9"/>
    <x v="3"/>
    <s v="Shufflebotham"/>
    <x v="2"/>
    <d v="2022-06-06T00:00:00"/>
    <d v="2022-06-24T00:00:00"/>
    <x v="1"/>
    <n v="15"/>
    <n v="18"/>
    <n v="2022"/>
    <s v="June"/>
    <x v="1"/>
    <x v="7"/>
    <n v="550"/>
  </r>
  <r>
    <s v="ID00908"/>
    <s v="HRIS Consultant"/>
    <x v="27"/>
    <x v="9"/>
    <x v="3"/>
    <s v="Liburd"/>
    <x v="0"/>
    <d v="2022-06-07T00:00:00"/>
    <d v="2022-10-16T00:00:00"/>
    <x v="1"/>
    <n v="94"/>
    <n v="131"/>
    <n v="2022"/>
    <s v="October"/>
    <x v="2"/>
    <x v="8"/>
    <n v="550"/>
  </r>
  <r>
    <s v="ID00699"/>
    <s v="Collections &amp; Recoveries Officer"/>
    <x v="17"/>
    <x v="9"/>
    <x v="3"/>
    <s v="Liburd"/>
    <x v="0"/>
    <d v="2022-06-08T00:00:00"/>
    <d v="2022-07-17T00:00:00"/>
    <x v="1"/>
    <n v="28"/>
    <n v="39"/>
    <n v="2022"/>
    <s v="July"/>
    <x v="3"/>
    <x v="7"/>
    <n v="550"/>
  </r>
  <r>
    <s v="ID00683"/>
    <s v="Programme Manager"/>
    <x v="17"/>
    <x v="9"/>
    <x v="3"/>
    <s v="Liburd"/>
    <x v="0"/>
    <d v="2022-06-12T00:00:00"/>
    <d v="2022-09-04T00:00:00"/>
    <x v="1"/>
    <n v="60"/>
    <n v="84"/>
    <n v="2022"/>
    <s v="September"/>
    <x v="3"/>
    <x v="7"/>
    <n v="550"/>
  </r>
  <r>
    <s v="ID00877"/>
    <s v="BAS Analyst"/>
    <x v="17"/>
    <x v="9"/>
    <x v="3"/>
    <s v="Victory"/>
    <x v="2"/>
    <d v="2022-06-12T00:00:00"/>
    <d v="2022-11-15T00:00:00"/>
    <x v="1"/>
    <n v="112"/>
    <n v="156"/>
    <n v="2022"/>
    <s v="November"/>
    <x v="2"/>
    <x v="8"/>
    <n v="550"/>
  </r>
  <r>
    <s v="ID00863"/>
    <s v="Senior ETL Developer"/>
    <x v="17"/>
    <x v="9"/>
    <x v="3"/>
    <s v="Victory"/>
    <x v="2"/>
    <d v="2022-06-13T00:00:00"/>
    <s v=""/>
    <x v="0"/>
    <n v="279"/>
    <n v="388"/>
    <s v=""/>
    <s v=""/>
    <x v="0"/>
    <x v="0"/>
    <n v="300"/>
  </r>
  <r>
    <s v="ID00821"/>
    <s v="Operational Risk Analyst"/>
    <x v="20"/>
    <x v="9"/>
    <x v="3"/>
    <s v="Shufflebotham"/>
    <x v="3"/>
    <d v="2022-06-19T00:00:00"/>
    <d v="2022-07-27T00:00:00"/>
    <x v="1"/>
    <n v="28"/>
    <n v="38"/>
    <n v="2022"/>
    <s v="July"/>
    <x v="3"/>
    <x v="7"/>
    <n v="550"/>
  </r>
  <r>
    <s v="ID00835"/>
    <s v="Head of Outsourced Services &amp; Complaints"/>
    <x v="17"/>
    <x v="9"/>
    <x v="3"/>
    <s v="Liburd"/>
    <x v="3"/>
    <d v="2022-06-19T00:00:00"/>
    <d v="2022-08-29T00:00:00"/>
    <x v="1"/>
    <n v="51"/>
    <n v="71"/>
    <n v="2022"/>
    <s v="August"/>
    <x v="3"/>
    <x v="7"/>
    <n v="550"/>
  </r>
  <r>
    <s v="ID00667"/>
    <s v="Senior Analyst - Analytics"/>
    <x v="20"/>
    <x v="9"/>
    <x v="3"/>
    <s v="Shufflebotham"/>
    <x v="2"/>
    <d v="2022-06-26T00:00:00"/>
    <s v=""/>
    <x v="0"/>
    <n v="269"/>
    <n v="375"/>
    <s v=""/>
    <s v=""/>
    <x v="0"/>
    <x v="0"/>
    <n v="300"/>
  </r>
  <r>
    <s v="ID00774"/>
    <s v="Business Development Executive"/>
    <x v="17"/>
    <x v="9"/>
    <x v="3"/>
    <s v="Liburd"/>
    <x v="0"/>
    <d v="2022-06-27T00:00:00"/>
    <d v="2022-08-28T00:00:00"/>
    <x v="1"/>
    <n v="45"/>
    <n v="62"/>
    <n v="2022"/>
    <s v="August"/>
    <x v="3"/>
    <x v="7"/>
    <n v="550"/>
  </r>
  <r>
    <s v="ID00684"/>
    <s v="Marketing Executive/ Senior Marketing Executive"/>
    <x v="19"/>
    <x v="9"/>
    <x v="3"/>
    <s v="Liburd"/>
    <x v="0"/>
    <d v="2022-06-28T00:00:00"/>
    <s v=""/>
    <x v="0"/>
    <n v="268"/>
    <n v="373"/>
    <s v=""/>
    <s v=""/>
    <x v="0"/>
    <x v="0"/>
    <n v="300"/>
  </r>
  <r>
    <s v="ID00827"/>
    <s v="BDM"/>
    <x v="19"/>
    <x v="9"/>
    <x v="3"/>
    <s v="Liburd"/>
    <x v="3"/>
    <d v="2022-06-28T00:00:00"/>
    <d v="2022-07-15T00:00:00"/>
    <x v="1"/>
    <n v="14"/>
    <n v="17"/>
    <n v="2022"/>
    <s v="July"/>
    <x v="3"/>
    <x v="7"/>
    <n v="550"/>
  </r>
  <r>
    <s v="ID00691"/>
    <s v="Sales Manager, Healthcare"/>
    <x v="21"/>
    <x v="9"/>
    <x v="3"/>
    <s v="Victory"/>
    <x v="0"/>
    <d v="2022-07-03T00:00:00"/>
    <d v="2022-11-30T00:00:00"/>
    <x v="1"/>
    <n v="108"/>
    <n v="150"/>
    <n v="2022"/>
    <s v="November"/>
    <x v="2"/>
    <x v="8"/>
    <n v="550"/>
  </r>
  <r>
    <s v="ID00659"/>
    <s v="Relationship Director - North East"/>
    <x v="21"/>
    <x v="9"/>
    <x v="3"/>
    <s v="Victory"/>
    <x v="2"/>
    <d v="2022-07-04T00:00:00"/>
    <d v="2022-11-01T00:00:00"/>
    <x v="1"/>
    <n v="87"/>
    <n v="120"/>
    <n v="2022"/>
    <s v="November"/>
    <x v="2"/>
    <x v="8"/>
    <n v="550"/>
  </r>
  <r>
    <s v="ID00766"/>
    <s v="Relationship Manager, Midlands"/>
    <x v="21"/>
    <x v="9"/>
    <x v="3"/>
    <s v="Victory"/>
    <x v="2"/>
    <d v="2022-07-06T00:00:00"/>
    <d v="2022-11-20T00:00:00"/>
    <x v="1"/>
    <n v="98"/>
    <n v="137"/>
    <n v="2022"/>
    <s v="November"/>
    <x v="2"/>
    <x v="8"/>
    <n v="550"/>
  </r>
  <r>
    <s v="ID00789"/>
    <s v="Relationship Manager- Broker,  South East"/>
    <x v="21"/>
    <x v="9"/>
    <x v="3"/>
    <s v="Victory"/>
    <x v="2"/>
    <d v="2022-07-06T00:00:00"/>
    <s v=""/>
    <x v="0"/>
    <n v="262"/>
    <n v="365"/>
    <s v=""/>
    <s v=""/>
    <x v="0"/>
    <x v="0"/>
    <n v="300"/>
  </r>
  <r>
    <s v="ID00871"/>
    <s v="Desk-side Engineer"/>
    <x v="17"/>
    <x v="9"/>
    <x v="3"/>
    <s v="Victory"/>
    <x v="1"/>
    <d v="2022-07-07T00:00:00"/>
    <d v="2022-10-16T00:00:00"/>
    <x v="1"/>
    <n v="72"/>
    <n v="101"/>
    <n v="2022"/>
    <s v="October"/>
    <x v="2"/>
    <x v="8"/>
    <n v="550"/>
  </r>
  <r>
    <s v="ID00673"/>
    <s v="Relationship Director, North West"/>
    <x v="21"/>
    <x v="9"/>
    <x v="3"/>
    <s v="Victory"/>
    <x v="2"/>
    <d v="2022-07-10T00:00:00"/>
    <d v="2022-12-10T00:00:00"/>
    <x v="1"/>
    <n v="110"/>
    <n v="153"/>
    <n v="2022"/>
    <s v="December"/>
    <x v="2"/>
    <x v="8"/>
    <n v="550"/>
  </r>
  <r>
    <s v="ID00753"/>
    <s v="Relationship Director, Midlands"/>
    <x v="21"/>
    <x v="9"/>
    <x v="3"/>
    <s v="Victory"/>
    <x v="3"/>
    <d v="2022-07-11T00:00:00"/>
    <d v="2022-07-20T00:00:00"/>
    <x v="1"/>
    <n v="8"/>
    <n v="9"/>
    <n v="2022"/>
    <s v="July"/>
    <x v="3"/>
    <x v="7"/>
    <n v="550"/>
  </r>
  <r>
    <s v="ID00676"/>
    <s v="New Business Support Analyst, North East"/>
    <x v="21"/>
    <x v="9"/>
    <x v="3"/>
    <s v="Victory"/>
    <x v="0"/>
    <d v="2022-07-12T00:00:00"/>
    <d v="2022-11-24T00:00:00"/>
    <x v="1"/>
    <n v="98"/>
    <n v="135"/>
    <n v="2022"/>
    <s v="November"/>
    <x v="2"/>
    <x v="8"/>
    <n v="550"/>
  </r>
  <r>
    <s v="ID00680"/>
    <s v="Head of Credit Risk Underwriting"/>
    <x v="21"/>
    <x v="9"/>
    <x v="3"/>
    <s v="Victory"/>
    <x v="0"/>
    <d v="2022-07-12T00:00:00"/>
    <s v=""/>
    <x v="0"/>
    <n v="258"/>
    <n v="359"/>
    <s v=""/>
    <s v=""/>
    <x v="0"/>
    <x v="0"/>
    <n v="300"/>
  </r>
  <r>
    <s v="ID00697"/>
    <s v="New Business Support Analyst, South East"/>
    <x v="21"/>
    <x v="9"/>
    <x v="3"/>
    <s v="Victory"/>
    <x v="0"/>
    <d v="2022-07-12T00:00:00"/>
    <d v="2022-09-14T00:00:00"/>
    <x v="1"/>
    <n v="47"/>
    <n v="64"/>
    <n v="2022"/>
    <s v="September"/>
    <x v="3"/>
    <x v="7"/>
    <n v="550"/>
  </r>
  <r>
    <s v="ID00720"/>
    <s v="New Business Support Analyst, Scotland"/>
    <x v="21"/>
    <x v="9"/>
    <x v="3"/>
    <s v="Victory"/>
    <x v="3"/>
    <d v="2022-07-12T00:00:00"/>
    <s v=""/>
    <x v="0"/>
    <n v="258"/>
    <n v="359"/>
    <s v=""/>
    <s v=""/>
    <x v="0"/>
    <x v="0"/>
    <n v="300"/>
  </r>
  <r>
    <s v="ID00785"/>
    <s v="New Business Support Analyst"/>
    <x v="21"/>
    <x v="9"/>
    <x v="3"/>
    <s v="Victory"/>
    <x v="3"/>
    <d v="2022-07-12T00:00:00"/>
    <d v="2022-08-28T00:00:00"/>
    <x v="1"/>
    <n v="34"/>
    <n v="47"/>
    <n v="2022"/>
    <s v="August"/>
    <x v="3"/>
    <x v="7"/>
    <n v="550"/>
  </r>
  <r>
    <s v="ID00878"/>
    <s v="Head of Asset Management"/>
    <x v="21"/>
    <x v="9"/>
    <x v="3"/>
    <s v="Victory"/>
    <x v="1"/>
    <d v="2022-07-12T00:00:00"/>
    <d v="2022-08-09T00:00:00"/>
    <x v="1"/>
    <n v="21"/>
    <n v="28"/>
    <n v="2022"/>
    <s v="August"/>
    <x v="3"/>
    <x v="7"/>
    <n v="550"/>
  </r>
  <r>
    <s v="ID00686"/>
    <s v="Credit Risk Manager"/>
    <x v="19"/>
    <x v="9"/>
    <x v="3"/>
    <s v="Liburd"/>
    <x v="3"/>
    <d v="2022-07-17T00:00:00"/>
    <d v="2022-08-29T00:00:00"/>
    <x v="1"/>
    <n v="31"/>
    <n v="43"/>
    <n v="2022"/>
    <s v="August"/>
    <x v="3"/>
    <x v="7"/>
    <n v="550"/>
  </r>
  <r>
    <s v="ID00866"/>
    <s v="Business Development Manager - Commercial"/>
    <x v="23"/>
    <x v="9"/>
    <x v="3"/>
    <s v="Shufflebotham"/>
    <x v="2"/>
    <d v="2022-07-17T00:00:00"/>
    <d v="2022-09-30T00:00:00"/>
    <x v="1"/>
    <n v="55"/>
    <n v="75"/>
    <n v="2022"/>
    <s v="September"/>
    <x v="3"/>
    <x v="7"/>
    <n v="550"/>
  </r>
  <r>
    <s v="ID00798"/>
    <s v="Portfolio Analytics Manager"/>
    <x v="20"/>
    <x v="9"/>
    <x v="3"/>
    <s v="Shufflebotham"/>
    <x v="2"/>
    <d v="2022-07-18T00:00:00"/>
    <d v="2022-10-19T00:00:00"/>
    <x v="1"/>
    <n v="68"/>
    <n v="93"/>
    <n v="2022"/>
    <s v="October"/>
    <x v="2"/>
    <x v="8"/>
    <n v="550"/>
  </r>
  <r>
    <s v="ID00645"/>
    <s v="Tax Manager"/>
    <x v="1"/>
    <x v="4"/>
    <x v="0"/>
    <s v="Rita Varga"/>
    <x v="2"/>
    <d v="2022-07-19T00:00:00"/>
    <s v=""/>
    <x v="0"/>
    <n v="253"/>
    <n v="352"/>
    <s v=""/>
    <s v=""/>
    <x v="0"/>
    <x v="0"/>
    <n v="160"/>
  </r>
  <r>
    <s v="ID00648"/>
    <s v="Technical Application Engineer"/>
    <x v="28"/>
    <x v="3"/>
    <x v="1"/>
    <s v="Rita Varga"/>
    <x v="0"/>
    <d v="2022-07-19T00:00:00"/>
    <d v="2022-07-27T00:00:00"/>
    <x v="1"/>
    <n v="7"/>
    <n v="8"/>
    <n v="2022"/>
    <s v="July"/>
    <x v="3"/>
    <x v="7"/>
    <n v="525"/>
  </r>
  <r>
    <s v="ID00768"/>
    <s v="Commercial Director - Property Finance"/>
    <x v="23"/>
    <x v="9"/>
    <x v="3"/>
    <s v="Shufflebotham"/>
    <x v="3"/>
    <d v="2022-07-19T00:00:00"/>
    <d v="2022-08-14T00:00:00"/>
    <x v="1"/>
    <n v="19"/>
    <n v="26"/>
    <n v="2022"/>
    <s v="August"/>
    <x v="3"/>
    <x v="7"/>
    <n v="550"/>
  </r>
  <r>
    <s v="ID00696"/>
    <s v="Senior Risk Analyst"/>
    <x v="19"/>
    <x v="9"/>
    <x v="3"/>
    <s v="Liburd"/>
    <x v="0"/>
    <d v="2022-07-24T00:00:00"/>
    <d v="2022-11-07T00:00:00"/>
    <x v="1"/>
    <n v="76"/>
    <n v="106"/>
    <n v="2022"/>
    <s v="November"/>
    <x v="2"/>
    <x v="8"/>
    <n v="550"/>
  </r>
  <r>
    <s v="ID00743"/>
    <s v="Customer Service Representative - Savings"/>
    <x v="17"/>
    <x v="9"/>
    <x v="3"/>
    <s v="Liburd"/>
    <x v="3"/>
    <d v="2022-07-24T00:00:00"/>
    <d v="2022-12-10T00:00:00"/>
    <x v="1"/>
    <n v="100"/>
    <n v="139"/>
    <n v="2022"/>
    <s v="December"/>
    <x v="2"/>
    <x v="8"/>
    <n v="550"/>
  </r>
  <r>
    <s v="ID00805"/>
    <s v="Arrears and Servicing Rep"/>
    <x v="17"/>
    <x v="9"/>
    <x v="3"/>
    <s v="Liburd"/>
    <x v="1"/>
    <d v="2022-07-24T00:00:00"/>
    <d v="2022-08-29T00:00:00"/>
    <x v="1"/>
    <n v="26"/>
    <n v="36"/>
    <n v="2022"/>
    <s v="August"/>
    <x v="3"/>
    <x v="7"/>
    <n v="550"/>
  </r>
  <r>
    <s v="ID00690"/>
    <s v="Senior PMO"/>
    <x v="17"/>
    <x v="9"/>
    <x v="3"/>
    <s v="Liburd"/>
    <x v="0"/>
    <d v="2022-07-26T00:00:00"/>
    <d v="2022-10-05T00:00:00"/>
    <x v="1"/>
    <n v="52"/>
    <n v="71"/>
    <n v="2022"/>
    <s v="October"/>
    <x v="2"/>
    <x v="8"/>
    <n v="550"/>
  </r>
  <r>
    <s v="ID00646"/>
    <s v="Assistant Production Manager"/>
    <x v="29"/>
    <x v="4"/>
    <x v="0"/>
    <s v="Rita Varga"/>
    <x v="0"/>
    <d v="2022-07-31T00:00:00"/>
    <d v="2022-09-13T00:00:00"/>
    <x v="1"/>
    <n v="32"/>
    <n v="44"/>
    <n v="2022"/>
    <s v="September"/>
    <x v="3"/>
    <x v="7"/>
    <n v="300"/>
  </r>
  <r>
    <s v="ID00907"/>
    <s v="Work Experience"/>
    <x v="23"/>
    <x v="9"/>
    <x v="3"/>
    <s v="Shufflebotham"/>
    <x v="0"/>
    <d v="2022-08-03T00:00:00"/>
    <d v="2022-11-04T00:00:00"/>
    <x v="1"/>
    <n v="68"/>
    <n v="93"/>
    <n v="2022"/>
    <s v="November"/>
    <x v="2"/>
    <x v="8"/>
    <n v="550"/>
  </r>
  <r>
    <s v="ID00754"/>
    <s v="IT Developer"/>
    <x v="17"/>
    <x v="9"/>
    <x v="3"/>
    <s v="Victory"/>
    <x v="1"/>
    <d v="2022-08-04T00:00:00"/>
    <d v="2022-11-23T00:00:00"/>
    <x v="1"/>
    <n v="80"/>
    <n v="111"/>
    <n v="2022"/>
    <s v="November"/>
    <x v="2"/>
    <x v="8"/>
    <n v="550"/>
  </r>
  <r>
    <s v="ID00906"/>
    <s v="Project Buffalo Contractor"/>
    <x v="23"/>
    <x v="9"/>
    <x v="3"/>
    <s v="Shufflebotham"/>
    <x v="0"/>
    <d v="2022-08-04T00:00:00"/>
    <d v="2022-12-01T00:00:00"/>
    <x v="1"/>
    <n v="86"/>
    <n v="119"/>
    <n v="2022"/>
    <s v="December"/>
    <x v="2"/>
    <x v="8"/>
    <n v="550"/>
  </r>
  <r>
    <s v="ID00678"/>
    <s v="IT Developer"/>
    <x v="17"/>
    <x v="9"/>
    <x v="3"/>
    <s v="Victory"/>
    <x v="2"/>
    <d v="2022-08-07T00:00:00"/>
    <d v="2022-10-16T00:00:00"/>
    <x v="1"/>
    <n v="50"/>
    <n v="70"/>
    <n v="2022"/>
    <s v="October"/>
    <x v="2"/>
    <x v="8"/>
    <n v="550"/>
  </r>
  <r>
    <s v="ID00738"/>
    <s v="New Business Analyst, Midlands"/>
    <x v="21"/>
    <x v="9"/>
    <x v="3"/>
    <s v="Victory"/>
    <x v="0"/>
    <d v="2022-08-07T00:00:00"/>
    <d v="2022-10-25T00:00:00"/>
    <x v="1"/>
    <n v="57"/>
    <n v="79"/>
    <n v="2022"/>
    <s v="October"/>
    <x v="2"/>
    <x v="8"/>
    <n v="550"/>
  </r>
  <r>
    <s v="ID00731"/>
    <s v="Collections and Recoveries Officer"/>
    <x v="17"/>
    <x v="9"/>
    <x v="3"/>
    <s v="Liburd"/>
    <x v="0"/>
    <d v="2022-08-08T00:00:00"/>
    <d v="2022-10-05T00:00:00"/>
    <x v="1"/>
    <n v="43"/>
    <n v="58"/>
    <n v="2022"/>
    <s v="October"/>
    <x v="2"/>
    <x v="8"/>
    <n v="550"/>
  </r>
  <r>
    <s v="ID00762"/>
    <s v="NPL Manager"/>
    <x v="17"/>
    <x v="9"/>
    <x v="3"/>
    <s v="Liburd"/>
    <x v="0"/>
    <d v="2022-08-08T00:00:00"/>
    <d v="2022-12-20T00:00:00"/>
    <x v="1"/>
    <n v="97"/>
    <n v="134"/>
    <n v="2022"/>
    <s v="December"/>
    <x v="2"/>
    <x v="8"/>
    <n v="550"/>
  </r>
  <r>
    <s v="ID00848"/>
    <s v="Accounts Assistant"/>
    <x v="18"/>
    <x v="1"/>
    <x v="1"/>
    <s v="Shufflebotham"/>
    <x v="0"/>
    <d v="2022-08-09T00:00:00"/>
    <d v="2022-10-10T00:00:00"/>
    <x v="1"/>
    <n v="45"/>
    <n v="62"/>
    <n v="2022"/>
    <s v="October"/>
    <x v="2"/>
    <x v="8"/>
    <n v="525"/>
  </r>
  <r>
    <s v="ID00794"/>
    <s v="Operations Operations"/>
    <x v="17"/>
    <x v="1"/>
    <x v="1"/>
    <s v="Liburd"/>
    <x v="1"/>
    <d v="2022-08-14T00:00:00"/>
    <d v="2022-10-31T00:00:00"/>
    <x v="1"/>
    <n v="56"/>
    <n v="78"/>
    <n v="2022"/>
    <s v="October"/>
    <x v="2"/>
    <x v="8"/>
    <n v="525"/>
  </r>
  <r>
    <s v="ID00854"/>
    <s v="External Reporting Manager"/>
    <x v="18"/>
    <x v="1"/>
    <x v="1"/>
    <s v="Shufflebotham"/>
    <x v="3"/>
    <d v="2022-08-14T00:00:00"/>
    <d v="2022-11-24T00:00:00"/>
    <x v="1"/>
    <n v="74"/>
    <n v="102"/>
    <n v="2022"/>
    <s v="November"/>
    <x v="2"/>
    <x v="8"/>
    <n v="525"/>
  </r>
  <r>
    <s v="ID00675"/>
    <s v="Business Development Manager"/>
    <x v="19"/>
    <x v="1"/>
    <x v="1"/>
    <s v="Liburd"/>
    <x v="0"/>
    <d v="2022-08-15T00:00:00"/>
    <d v="2022-12-09T00:00:00"/>
    <x v="1"/>
    <n v="85"/>
    <n v="116"/>
    <n v="2022"/>
    <s v="December"/>
    <x v="2"/>
    <x v="8"/>
    <n v="525"/>
  </r>
  <r>
    <s v="ID00707"/>
    <s v="Senior Credit Portfolio Analyst"/>
    <x v="20"/>
    <x v="1"/>
    <x v="1"/>
    <s v="Shufflebotham"/>
    <x v="3"/>
    <d v="2022-08-15T00:00:00"/>
    <d v="2022-09-24T00:00:00"/>
    <x v="1"/>
    <n v="30"/>
    <n v="40"/>
    <n v="2022"/>
    <s v="September"/>
    <x v="3"/>
    <x v="7"/>
    <n v="525"/>
  </r>
  <r>
    <s v="ID00872"/>
    <s v="Customer Savings Administrator"/>
    <x v="17"/>
    <x v="1"/>
    <x v="1"/>
    <s v="Liburd"/>
    <x v="0"/>
    <d v="2022-08-15T00:00:00"/>
    <d v="2022-11-14T00:00:00"/>
    <x v="1"/>
    <n v="66"/>
    <n v="91"/>
    <n v="2022"/>
    <s v="November"/>
    <x v="2"/>
    <x v="8"/>
    <n v="525"/>
  </r>
  <r>
    <s v="ID00915"/>
    <s v="Complaint Handler - 4"/>
    <x v="17"/>
    <x v="1"/>
    <x v="1"/>
    <s v="Liburd"/>
    <x v="2"/>
    <d v="2022-08-17T00:00:00"/>
    <d v="2022-10-18T00:00:00"/>
    <x v="1"/>
    <n v="45"/>
    <n v="62"/>
    <n v="2022"/>
    <s v="October"/>
    <x v="2"/>
    <x v="8"/>
    <n v="525"/>
  </r>
  <r>
    <s v="ID00726"/>
    <s v="Relationship Director - North East"/>
    <x v="21"/>
    <x v="1"/>
    <x v="1"/>
    <s v="Victory"/>
    <x v="2"/>
    <d v="2022-08-22T00:00:00"/>
    <s v=""/>
    <x v="0"/>
    <n v="229"/>
    <n v="318"/>
    <s v=""/>
    <s v=""/>
    <x v="0"/>
    <x v="0"/>
    <n v="280"/>
  </r>
  <r>
    <s v="ID00739"/>
    <s v="New Business Support Analyst, London, Thames Valley South"/>
    <x v="21"/>
    <x v="1"/>
    <x v="1"/>
    <s v="Victory"/>
    <x v="0"/>
    <d v="2022-08-22T00:00:00"/>
    <d v="2022-10-06T00:00:00"/>
    <x v="1"/>
    <n v="34"/>
    <n v="45"/>
    <n v="2022"/>
    <s v="October"/>
    <x v="2"/>
    <x v="8"/>
    <n v="525"/>
  </r>
  <r>
    <s v="ID00853"/>
    <s v="Managing Director, Specialist Asset and Structured Finance"/>
    <x v="21"/>
    <x v="1"/>
    <x v="1"/>
    <s v="Victory"/>
    <x v="3"/>
    <d v="2022-08-22T00:00:00"/>
    <d v="2022-09-06T00:00:00"/>
    <x v="1"/>
    <n v="12"/>
    <n v="15"/>
    <n v="2022"/>
    <s v="September"/>
    <x v="3"/>
    <x v="7"/>
    <n v="525"/>
  </r>
  <r>
    <s v="ID00874"/>
    <s v="Collections and Recoveries Officer"/>
    <x v="17"/>
    <x v="1"/>
    <x v="1"/>
    <s v="Liburd"/>
    <x v="0"/>
    <d v="2022-08-24T00:00:00"/>
    <d v="2022-12-14T00:00:00"/>
    <x v="1"/>
    <n v="81"/>
    <n v="112"/>
    <n v="2022"/>
    <s v="December"/>
    <x v="2"/>
    <x v="8"/>
    <n v="525"/>
  </r>
  <r>
    <s v="ID00909"/>
    <s v="Complaint Handler - 5"/>
    <x v="17"/>
    <x v="1"/>
    <x v="1"/>
    <s v="Liburd"/>
    <x v="2"/>
    <d v="2022-08-24T00:00:00"/>
    <d v="2022-11-02T00:00:00"/>
    <x v="1"/>
    <n v="51"/>
    <n v="70"/>
    <n v="2022"/>
    <s v="November"/>
    <x v="2"/>
    <x v="8"/>
    <n v="525"/>
  </r>
  <r>
    <s v="ID00647"/>
    <s v="Senior Accountant"/>
    <x v="30"/>
    <x v="3"/>
    <x v="1"/>
    <s v="Rita Varga"/>
    <x v="0"/>
    <d v="2022-08-25T00:00:00"/>
    <d v="2022-09-08T00:00:00"/>
    <x v="1"/>
    <n v="11"/>
    <n v="14"/>
    <n v="2022"/>
    <s v="September"/>
    <x v="3"/>
    <x v="7"/>
    <n v="525"/>
  </r>
  <r>
    <s v="ID00734"/>
    <s v="Marketing Operations Manager"/>
    <x v="27"/>
    <x v="1"/>
    <x v="1"/>
    <s v="Shufflebotham"/>
    <x v="3"/>
    <d v="2022-08-25T00:00:00"/>
    <d v="2022-09-22T00:00:00"/>
    <x v="1"/>
    <n v="21"/>
    <n v="28"/>
    <n v="2022"/>
    <s v="September"/>
    <x v="3"/>
    <x v="7"/>
    <n v="525"/>
  </r>
  <r>
    <s v="ID00912"/>
    <s v="Complaint Handler - 3"/>
    <x v="17"/>
    <x v="1"/>
    <x v="1"/>
    <s v="Liburd"/>
    <x v="2"/>
    <d v="2022-08-29T00:00:00"/>
    <d v="2022-10-07T00:00:00"/>
    <x v="1"/>
    <n v="30"/>
    <n v="39"/>
    <n v="2022"/>
    <s v="October"/>
    <x v="2"/>
    <x v="8"/>
    <n v="525"/>
  </r>
  <r>
    <s v="ID00705"/>
    <s v="Assistant Asset Manager"/>
    <x v="21"/>
    <x v="1"/>
    <x v="1"/>
    <s v="Victory"/>
    <x v="0"/>
    <d v="2022-09-04T00:00:00"/>
    <d v="2022-12-09T00:00:00"/>
    <x v="1"/>
    <n v="70"/>
    <n v="96"/>
    <n v="2022"/>
    <s v="December"/>
    <x v="2"/>
    <x v="8"/>
    <n v="525"/>
  </r>
  <r>
    <s v="ID00755"/>
    <s v="Operations Executive"/>
    <x v="17"/>
    <x v="1"/>
    <x v="1"/>
    <s v="Liburd"/>
    <x v="3"/>
    <d v="2022-09-05T00:00:00"/>
    <d v="2022-11-25T00:00:00"/>
    <x v="1"/>
    <n v="60"/>
    <n v="81"/>
    <n v="2022"/>
    <s v="November"/>
    <x v="2"/>
    <x v="8"/>
    <n v="525"/>
  </r>
  <r>
    <s v="ID00770"/>
    <s v="Senior Credit &amp; Risk Manager"/>
    <x v="21"/>
    <x v="1"/>
    <x v="1"/>
    <s v="Victory"/>
    <x v="3"/>
    <d v="2022-09-05T00:00:00"/>
    <d v="2022-10-20T00:00:00"/>
    <x v="1"/>
    <n v="34"/>
    <n v="45"/>
    <n v="2022"/>
    <s v="October"/>
    <x v="2"/>
    <x v="8"/>
    <n v="525"/>
  </r>
  <r>
    <s v="ID00808"/>
    <s v="Operations Executive"/>
    <x v="17"/>
    <x v="1"/>
    <x v="1"/>
    <s v="Liburd"/>
    <x v="1"/>
    <d v="2022-09-05T00:00:00"/>
    <d v="2022-12-16T00:00:00"/>
    <x v="1"/>
    <n v="75"/>
    <n v="102"/>
    <n v="2022"/>
    <s v="December"/>
    <x v="2"/>
    <x v="8"/>
    <n v="525"/>
  </r>
  <r>
    <s v="ID00695"/>
    <s v="Business Analyst"/>
    <x v="17"/>
    <x v="1"/>
    <x v="1"/>
    <s v="Liburd"/>
    <x v="0"/>
    <d v="2022-09-08T00:00:00"/>
    <d v="2022-12-28T00:00:00"/>
    <x v="1"/>
    <n v="80"/>
    <n v="111"/>
    <n v="2022"/>
    <s v="December"/>
    <x v="2"/>
    <x v="8"/>
    <n v="525"/>
  </r>
  <r>
    <s v="ID00727"/>
    <s v="Project Analyst"/>
    <x v="17"/>
    <x v="1"/>
    <x v="1"/>
    <s v="Liburd"/>
    <x v="0"/>
    <d v="2022-09-08T00:00:00"/>
    <d v="2022-12-28T00:00:00"/>
    <x v="1"/>
    <n v="80"/>
    <n v="111"/>
    <n v="2022"/>
    <s v="December"/>
    <x v="2"/>
    <x v="8"/>
    <n v="525"/>
  </r>
  <r>
    <s v="ID00747"/>
    <s v="Sales Support Coordinator"/>
    <x v="21"/>
    <x v="1"/>
    <x v="1"/>
    <s v="Victory"/>
    <x v="0"/>
    <d v="2022-09-08T00:00:00"/>
    <d v="2022-12-17T00:00:00"/>
    <x v="1"/>
    <n v="72"/>
    <n v="100"/>
    <n v="2022"/>
    <s v="December"/>
    <x v="2"/>
    <x v="8"/>
    <n v="525"/>
  </r>
  <r>
    <s v="ID00873"/>
    <s v="Customer Service Representative - Lending"/>
    <x v="17"/>
    <x v="1"/>
    <x v="1"/>
    <s v="Liburd"/>
    <x v="0"/>
    <d v="2022-09-08T00:00:00"/>
    <d v="2022-10-11T00:00:00"/>
    <x v="1"/>
    <n v="24"/>
    <n v="33"/>
    <n v="2022"/>
    <s v="October"/>
    <x v="2"/>
    <x v="8"/>
    <n v="525"/>
  </r>
  <r>
    <s v="ID00879"/>
    <s v="Customer Service Representative"/>
    <x v="17"/>
    <x v="1"/>
    <x v="1"/>
    <s v="Liburd"/>
    <x v="0"/>
    <d v="2022-09-08T00:00:00"/>
    <d v="2022-10-18T00:00:00"/>
    <x v="1"/>
    <n v="29"/>
    <n v="40"/>
    <n v="2022"/>
    <s v="October"/>
    <x v="2"/>
    <x v="8"/>
    <n v="525"/>
  </r>
  <r>
    <s v="ID00700"/>
    <s v="MI and Reporting Analyst - 6 Month Ftc"/>
    <x v="17"/>
    <x v="1"/>
    <x v="1"/>
    <s v="Liburd"/>
    <x v="0"/>
    <d v="2022-09-12T00:00:00"/>
    <d v="2022-10-13T00:00:00"/>
    <x v="1"/>
    <n v="24"/>
    <n v="31"/>
    <n v="2022"/>
    <s v="October"/>
    <x v="2"/>
    <x v="8"/>
    <n v="525"/>
  </r>
  <r>
    <s v="ID00763"/>
    <s v="Senior Regulatory Accountant"/>
    <x v="18"/>
    <x v="1"/>
    <x v="1"/>
    <s v="Shufflebotham"/>
    <x v="0"/>
    <d v="2022-09-14T00:00:00"/>
    <d v="2022-10-29T00:00:00"/>
    <x v="1"/>
    <n v="33"/>
    <n v="45"/>
    <n v="2022"/>
    <s v="October"/>
    <x v="2"/>
    <x v="8"/>
    <n v="525"/>
  </r>
  <r>
    <s v="ID00911"/>
    <s v="IFRS 9 Contractor"/>
    <x v="20"/>
    <x v="1"/>
    <x v="1"/>
    <s v="Shufflebotham"/>
    <x v="0"/>
    <d v="2022-09-14T00:00:00"/>
    <d v="2022-11-22T00:00:00"/>
    <x v="1"/>
    <n v="50"/>
    <n v="69"/>
    <n v="2022"/>
    <s v="November"/>
    <x v="2"/>
    <x v="8"/>
    <n v="525"/>
  </r>
  <r>
    <s v="ID00777"/>
    <s v="Portfolio Manager"/>
    <x v="21"/>
    <x v="1"/>
    <x v="1"/>
    <s v="Victory"/>
    <x v="3"/>
    <d v="2022-09-15T00:00:00"/>
    <s v=""/>
    <x v="0"/>
    <n v="211"/>
    <n v="294"/>
    <s v=""/>
    <s v=""/>
    <x v="0"/>
    <x v="0"/>
    <n v="280"/>
  </r>
  <r>
    <s v="ID00828"/>
    <s v="Senior Manager Business Implementation"/>
    <x v="21"/>
    <x v="1"/>
    <x v="1"/>
    <s v="Victory"/>
    <x v="3"/>
    <d v="2022-09-15T00:00:00"/>
    <d v="2022-12-15T00:00:00"/>
    <x v="1"/>
    <n v="66"/>
    <n v="91"/>
    <n v="2022"/>
    <s v="December"/>
    <x v="2"/>
    <x v="8"/>
    <n v="525"/>
  </r>
  <r>
    <s v="ID00880"/>
    <s v="Project Analyst"/>
    <x v="17"/>
    <x v="1"/>
    <x v="1"/>
    <s v="Liburd"/>
    <x v="1"/>
    <d v="2022-09-15T00:00:00"/>
    <d v="2022-11-14T00:00:00"/>
    <x v="1"/>
    <n v="43"/>
    <n v="60"/>
    <n v="2022"/>
    <s v="November"/>
    <x v="2"/>
    <x v="8"/>
    <n v="525"/>
  </r>
  <r>
    <s v="ID00917"/>
    <s v="Complaint Handler - 2"/>
    <x v="17"/>
    <x v="1"/>
    <x v="1"/>
    <s v="Liburd"/>
    <x v="2"/>
    <d v="2022-09-15T00:00:00"/>
    <d v="2022-12-19T00:00:00"/>
    <x v="1"/>
    <n v="68"/>
    <n v="95"/>
    <n v="2022"/>
    <s v="December"/>
    <x v="2"/>
    <x v="8"/>
    <n v="525"/>
  </r>
  <r>
    <s v="ID00824"/>
    <s v="Collections and Recoveries Officer"/>
    <x v="17"/>
    <x v="11"/>
    <x v="2"/>
    <s v="Liburd"/>
    <x v="0"/>
    <d v="2022-09-22T00:00:00"/>
    <d v="2022-12-04T00:00:00"/>
    <x v="1"/>
    <n v="52"/>
    <n v="73"/>
    <n v="2022"/>
    <s v="December"/>
    <x v="2"/>
    <x v="8"/>
    <n v="525"/>
  </r>
  <r>
    <s v="ID00737"/>
    <s v="Accounts Assistant"/>
    <x v="18"/>
    <x v="11"/>
    <x v="2"/>
    <s v="Shufflebotham"/>
    <x v="2"/>
    <d v="2022-09-28T00:00:00"/>
    <d v="2022-11-14T00:00:00"/>
    <x v="1"/>
    <n v="34"/>
    <n v="47"/>
    <n v="2022"/>
    <s v="November"/>
    <x v="2"/>
    <x v="8"/>
    <n v="525"/>
  </r>
  <r>
    <s v="ID00910"/>
    <s v="Compliance Business Partner - Consumer (Contractor)"/>
    <x v="20"/>
    <x v="11"/>
    <x v="2"/>
    <s v="Shufflebotham"/>
    <x v="0"/>
    <d v="2022-09-28T00:00:00"/>
    <d v="2022-10-13T00:00:00"/>
    <x v="1"/>
    <n v="12"/>
    <n v="15"/>
    <n v="2022"/>
    <s v="October"/>
    <x v="2"/>
    <x v="8"/>
    <n v="525"/>
  </r>
  <r>
    <s v="ID00856"/>
    <s v="Operations Executive"/>
    <x v="17"/>
    <x v="11"/>
    <x v="2"/>
    <s v="Victory"/>
    <x v="1"/>
    <d v="2022-09-29T00:00:00"/>
    <d v="2022-11-06T00:00:00"/>
    <x v="1"/>
    <n v="27"/>
    <n v="38"/>
    <n v="2022"/>
    <s v="November"/>
    <x v="2"/>
    <x v="8"/>
    <n v="525"/>
  </r>
  <r>
    <s v="ID00857"/>
    <s v="Operations Executive"/>
    <x v="17"/>
    <x v="11"/>
    <x v="2"/>
    <s v="Victory"/>
    <x v="1"/>
    <d v="2022-09-29T00:00:00"/>
    <d v="2022-12-11T00:00:00"/>
    <x v="1"/>
    <n v="52"/>
    <n v="73"/>
    <n v="2022"/>
    <s v="December"/>
    <x v="2"/>
    <x v="8"/>
    <n v="525"/>
  </r>
  <r>
    <s v="ID00875"/>
    <s v="Customer Service Representative"/>
    <x v="17"/>
    <x v="11"/>
    <x v="2"/>
    <s v="Liburd"/>
    <x v="0"/>
    <d v="2022-09-29T00:00:00"/>
    <d v="2022-10-23T00:00:00"/>
    <x v="1"/>
    <n v="17"/>
    <n v="24"/>
    <n v="2022"/>
    <s v="October"/>
    <x v="2"/>
    <x v="8"/>
    <n v="525"/>
  </r>
  <r>
    <s v="ID00916"/>
    <s v="Compliance Business Partner - Property Finance (Contractor)"/>
    <x v="20"/>
    <x v="11"/>
    <x v="2"/>
    <s v="Shufflebotham"/>
    <x v="0"/>
    <d v="2022-09-29T00:00:00"/>
    <d v="2022-12-21T00:00:00"/>
    <x v="1"/>
    <n v="60"/>
    <n v="83"/>
    <n v="2022"/>
    <s v="December"/>
    <x v="2"/>
    <x v="8"/>
    <n v="525"/>
  </r>
  <r>
    <s v="ID00919"/>
    <s v="IT Developer"/>
    <x v="17"/>
    <x v="11"/>
    <x v="2"/>
    <s v="Liburd"/>
    <x v="2"/>
    <d v="2022-09-29T00:00:00"/>
    <d v="2022-09-29T00:00:00"/>
    <x v="1"/>
    <n v="1"/>
    <n v="0"/>
    <n v="2022"/>
    <s v="September"/>
    <x v="3"/>
    <x v="7"/>
    <n v="525"/>
  </r>
  <r>
    <s v="ID00799"/>
    <s v="HRIS, Payroll &amp; HR Project Manager"/>
    <x v="27"/>
    <x v="11"/>
    <x v="2"/>
    <s v="Shufflebotham"/>
    <x v="3"/>
    <d v="2022-10-03T00:00:00"/>
    <d v="2022-10-31T00:00:00"/>
    <x v="1"/>
    <n v="21"/>
    <n v="28"/>
    <n v="2022"/>
    <s v="October"/>
    <x v="2"/>
    <x v="8"/>
    <n v="525"/>
  </r>
  <r>
    <s v="ID00694"/>
    <s v="Project Analyst"/>
    <x v="17"/>
    <x v="11"/>
    <x v="2"/>
    <s v="Liburd"/>
    <x v="1"/>
    <d v="2022-10-05T00:00:00"/>
    <d v="2022-11-11T00:00:00"/>
    <x v="1"/>
    <n v="28"/>
    <n v="37"/>
    <n v="2022"/>
    <s v="November"/>
    <x v="2"/>
    <x v="8"/>
    <n v="525"/>
  </r>
  <r>
    <s v="ID00742"/>
    <s v="HR Adviser"/>
    <x v="27"/>
    <x v="11"/>
    <x v="2"/>
    <s v="Shufflebotham"/>
    <x v="0"/>
    <d v="2022-10-05T00:00:00"/>
    <d v="2022-12-21T00:00:00"/>
    <x v="1"/>
    <n v="56"/>
    <n v="77"/>
    <n v="2022"/>
    <s v="December"/>
    <x v="2"/>
    <x v="8"/>
    <n v="525"/>
  </r>
  <r>
    <s v="ID00817"/>
    <s v="Relationship Director, North West"/>
    <x v="21"/>
    <x v="11"/>
    <x v="2"/>
    <s v="Victory"/>
    <x v="3"/>
    <d v="2022-10-05T00:00:00"/>
    <d v="2022-10-25T00:00:00"/>
    <x v="1"/>
    <n v="15"/>
    <n v="20"/>
    <n v="2022"/>
    <s v="October"/>
    <x v="2"/>
    <x v="8"/>
    <n v="525"/>
  </r>
  <r>
    <s v="ID00709"/>
    <s v="Analyst, Structured Finance"/>
    <x v="21"/>
    <x v="11"/>
    <x v="2"/>
    <s v="Victory"/>
    <x v="1"/>
    <d v="2022-10-06T00:00:00"/>
    <d v="2022-12-22T00:00:00"/>
    <x v="1"/>
    <n v="56"/>
    <n v="77"/>
    <n v="2022"/>
    <s v="December"/>
    <x v="2"/>
    <x v="8"/>
    <n v="525"/>
  </r>
  <r>
    <s v="ID00732"/>
    <s v="Associate, Structured Finance"/>
    <x v="21"/>
    <x v="11"/>
    <x v="2"/>
    <s v="Victory"/>
    <x v="3"/>
    <d v="2022-10-12T00:00:00"/>
    <d v="2022-12-13T00:00:00"/>
    <x v="1"/>
    <n v="45"/>
    <n v="62"/>
    <n v="2022"/>
    <s v="December"/>
    <x v="2"/>
    <x v="8"/>
    <n v="525"/>
  </r>
  <r>
    <s v="ID00836"/>
    <s v="Director, Renewable Energy Finance"/>
    <x v="21"/>
    <x v="11"/>
    <x v="2"/>
    <s v="Victory"/>
    <x v="2"/>
    <d v="2022-10-13T00:00:00"/>
    <d v="2022-11-19T00:00:00"/>
    <x v="1"/>
    <n v="27"/>
    <n v="37"/>
    <n v="2022"/>
    <s v="November"/>
    <x v="2"/>
    <x v="8"/>
    <n v="525"/>
  </r>
  <r>
    <s v="ID00750"/>
    <s v="Account Administrator, Healthcare"/>
    <x v="21"/>
    <x v="11"/>
    <x v="2"/>
    <s v="Victory"/>
    <x v="0"/>
    <d v="2022-10-18T00:00:00"/>
    <s v=""/>
    <x v="0"/>
    <n v="188"/>
    <n v="261"/>
    <s v=""/>
    <s v=""/>
    <x v="0"/>
    <x v="0"/>
    <n v="280"/>
  </r>
  <r>
    <s v="ID00725"/>
    <s v="Group Head of IT Development"/>
    <x v="17"/>
    <x v="11"/>
    <x v="2"/>
    <s v="Victory"/>
    <x v="2"/>
    <d v="2022-10-19T00:00:00"/>
    <d v="2022-11-01T00:00:00"/>
    <x v="1"/>
    <n v="10"/>
    <n v="13"/>
    <n v="2022"/>
    <s v="November"/>
    <x v="2"/>
    <x v="8"/>
    <n v="525"/>
  </r>
  <r>
    <s v="ID00851"/>
    <s v="Client Manager"/>
    <x v="21"/>
    <x v="11"/>
    <x v="2"/>
    <s v="Victory"/>
    <x v="0"/>
    <d v="2022-10-19T00:00:00"/>
    <d v="2022-11-15T00:00:00"/>
    <x v="1"/>
    <n v="20"/>
    <n v="27"/>
    <n v="2022"/>
    <s v="November"/>
    <x v="2"/>
    <x v="8"/>
    <n v="525"/>
  </r>
  <r>
    <s v="ID00740"/>
    <s v="Lending Manager"/>
    <x v="23"/>
    <x v="11"/>
    <x v="2"/>
    <s v="Shufflebotham"/>
    <x v="0"/>
    <d v="2022-11-01T00:00:00"/>
    <s v=""/>
    <x v="0"/>
    <n v="178"/>
    <n v="247"/>
    <s v=""/>
    <s v=""/>
    <x v="0"/>
    <x v="0"/>
    <n v="280"/>
  </r>
  <r>
    <s v="ID00913"/>
    <s v="ETL Developer"/>
    <x v="17"/>
    <x v="8"/>
    <x v="0"/>
    <s v="Victory"/>
    <x v="2"/>
    <d v="2022-11-02T00:00:00"/>
    <d v="2022-12-12T00:00:00"/>
    <x v="1"/>
    <n v="29"/>
    <n v="40"/>
    <n v="2022"/>
    <s v="December"/>
    <x v="2"/>
    <x v="8"/>
    <n v="300"/>
  </r>
  <r>
    <s v="ID00920"/>
    <s v="Complaint Handler - 6"/>
    <x v="17"/>
    <x v="8"/>
    <x v="0"/>
    <s v="Liburd"/>
    <x v="2"/>
    <d v="2022-11-06T00:00:00"/>
    <s v=""/>
    <x v="0"/>
    <n v="174"/>
    <n v="242"/>
    <s v=""/>
    <s v=""/>
    <x v="0"/>
    <x v="0"/>
    <n v="160"/>
  </r>
  <r>
    <s v="ID00800"/>
    <s v="Lending Administrator"/>
    <x v="23"/>
    <x v="8"/>
    <x v="0"/>
    <s v="Shufflebotham"/>
    <x v="0"/>
    <d v="2022-11-10T00:00:00"/>
    <d v="2022-11-10T00:00:00"/>
    <x v="1"/>
    <n v="1"/>
    <n v="0"/>
    <n v="2022"/>
    <s v="November"/>
    <x v="2"/>
    <x v="8"/>
    <n v="300"/>
  </r>
  <r>
    <s v="ID00822"/>
    <s v="Senior Risk Analytics Manager"/>
    <x v="20"/>
    <x v="8"/>
    <x v="0"/>
    <s v="Shufflebotham"/>
    <x v="0"/>
    <d v="2022-11-10T00:00:00"/>
    <d v="2022-11-29T00:00:00"/>
    <x v="1"/>
    <n v="14"/>
    <n v="19"/>
    <n v="2022"/>
    <s v="November"/>
    <x v="2"/>
    <x v="8"/>
    <n v="300"/>
  </r>
  <r>
    <s v="ID00778"/>
    <s v="Credit Manager - Group Credit Risk"/>
    <x v="20"/>
    <x v="8"/>
    <x v="0"/>
    <s v="Shufflebotham"/>
    <x v="3"/>
    <d v="2022-11-15T00:00:00"/>
    <d v="2022-12-25T00:00:00"/>
    <x v="1"/>
    <n v="29"/>
    <n v="40"/>
    <n v="2022"/>
    <s v="December"/>
    <x v="2"/>
    <x v="8"/>
    <n v="300"/>
  </r>
  <r>
    <s v="ID00760"/>
    <s v="Learning and Development Manager"/>
    <x v="27"/>
    <x v="8"/>
    <x v="0"/>
    <s v="Liburd"/>
    <x v="0"/>
    <d v="2022-11-17T00:00:00"/>
    <d v="2022-12-22T00:00:00"/>
    <x v="1"/>
    <n v="26"/>
    <n v="35"/>
    <n v="2022"/>
    <s v="December"/>
    <x v="2"/>
    <x v="8"/>
    <n v="300"/>
  </r>
  <r>
    <s v="ID00918"/>
    <s v="IT Developer"/>
    <x v="17"/>
    <x v="8"/>
    <x v="0"/>
    <s v="Liburd"/>
    <x v="2"/>
    <d v="2022-11-17T00:00:00"/>
    <d v="2022-12-07T00:00:00"/>
    <x v="1"/>
    <n v="15"/>
    <n v="20"/>
    <n v="2022"/>
    <s v="December"/>
    <x v="2"/>
    <x v="8"/>
    <n v="300"/>
  </r>
  <r>
    <s v="ID00914"/>
    <s v="Data Protection Consultant"/>
    <x v="20"/>
    <x v="8"/>
    <x v="0"/>
    <s v="Shufflebotham"/>
    <x v="2"/>
    <d v="2022-11-24T00:00:00"/>
    <d v="2022-12-04T00:00:00"/>
    <x v="1"/>
    <n v="7"/>
    <n v="10"/>
    <n v="2022"/>
    <s v="December"/>
    <x v="2"/>
    <x v="8"/>
    <n v="300"/>
  </r>
  <r>
    <s v="ID00775"/>
    <s v="Learning &amp; Development Partner – Property"/>
    <x v="23"/>
    <x v="8"/>
    <x v="0"/>
    <s v="Liburd"/>
    <x v="0"/>
    <d v="2022-11-28T00:00:00"/>
    <d v="2022-12-20T00:00:00"/>
    <x v="1"/>
    <n v="17"/>
    <n v="22"/>
    <n v="2022"/>
    <s v="December"/>
    <x v="2"/>
    <x v="8"/>
    <n v="300"/>
  </r>
  <r>
    <s v="ID00769"/>
    <s v="Product  and Markets Director"/>
    <x v="19"/>
    <x v="8"/>
    <x v="0"/>
    <s v="Liburd"/>
    <x v="1"/>
    <d v="2022-12-01T00:00:00"/>
    <d v="2022-12-11T00:00:00"/>
    <x v="1"/>
    <n v="7"/>
    <n v="10"/>
    <n v="2022"/>
    <s v="December"/>
    <x v="2"/>
    <x v="8"/>
    <n v="300"/>
  </r>
  <r>
    <s v="ID00829"/>
    <s v="Sales Support Coordinator"/>
    <x v="21"/>
    <x v="8"/>
    <x v="0"/>
    <s v="Victory"/>
    <x v="1"/>
    <d v="2022-12-01T00:00:00"/>
    <d v="2022-12-09T00:00:00"/>
    <x v="1"/>
    <n v="7"/>
    <n v="8"/>
    <n v="2022"/>
    <s v="December"/>
    <x v="2"/>
    <x v="8"/>
    <n v="300"/>
  </r>
  <r>
    <s v="ID00852"/>
    <s v="Business Development Manager"/>
    <x v="21"/>
    <x v="8"/>
    <x v="0"/>
    <s v="Victory"/>
    <x v="3"/>
    <d v="2022-12-01T00:00:00"/>
    <d v="2022-12-19T00:00:00"/>
    <x v="1"/>
    <n v="13"/>
    <n v="18"/>
    <n v="2022"/>
    <s v="December"/>
    <x v="2"/>
    <x v="8"/>
    <n v="300"/>
  </r>
  <r>
    <s v="ID00855"/>
    <s v="Analyst, Structured Finance"/>
    <x v="21"/>
    <x v="8"/>
    <x v="0"/>
    <s v="Victory"/>
    <x v="0"/>
    <d v="2022-12-01T00:00:00"/>
    <d v="2022-12-02T00:00:00"/>
    <x v="1"/>
    <n v="2"/>
    <n v="1"/>
    <n v="2022"/>
    <s v="December"/>
    <x v="2"/>
    <x v="8"/>
    <n v="300"/>
  </r>
  <r>
    <s v="ID00837"/>
    <s v="Senior Relationship Manager"/>
    <x v="23"/>
    <x v="8"/>
    <x v="0"/>
    <s v="Shufflebotham"/>
    <x v="3"/>
    <d v="2022-12-04T00:00:00"/>
    <d v="2022-12-04T00:00:00"/>
    <x v="1"/>
    <n v="0"/>
    <n v="0"/>
    <n v="2022"/>
    <s v="December"/>
    <x v="2"/>
    <x v="8"/>
    <n v="300"/>
  </r>
  <r>
    <s v="ID00823"/>
    <s v="Credit Officer, Group Credit Risk"/>
    <x v="20"/>
    <x v="8"/>
    <x v="0"/>
    <s v="Shufflebotham"/>
    <x v="1"/>
    <d v="2022-12-06T00:00:00"/>
    <d v="2022-12-16T00:00:00"/>
    <x v="1"/>
    <n v="9"/>
    <n v="10"/>
    <n v="2022"/>
    <s v="December"/>
    <x v="2"/>
    <x v="8"/>
    <n v="300"/>
  </r>
  <r>
    <s v="ID00921"/>
    <s v="Project Manager - GDPR"/>
    <x v="17"/>
    <x v="8"/>
    <x v="0"/>
    <s v="Liburd"/>
    <x v="0"/>
    <d v="2022-12-11T00:00:00"/>
    <d v="2022-12-14T00:00:00"/>
    <x v="1"/>
    <n v="3"/>
    <n v="3"/>
    <n v="2022"/>
    <s v="December"/>
    <x v="2"/>
    <x v="8"/>
    <n v="300"/>
  </r>
  <r>
    <s v="ID00922"/>
    <s v="Contractor Migration - IT Developer"/>
    <x v="17"/>
    <x v="8"/>
    <x v="0"/>
    <s v="Liburd"/>
    <x v="2"/>
    <d v="2022-12-18T00:00:00"/>
    <s v=""/>
    <x v="0"/>
    <n v="144"/>
    <n v="200"/>
    <s v=""/>
    <s v=""/>
    <x v="0"/>
    <x v="0"/>
    <n v="160"/>
  </r>
  <r>
    <s v="ID00881"/>
    <s v="Risk and Compliance Officer"/>
    <x v="17"/>
    <x v="8"/>
    <x v="0"/>
    <s v="Liburd"/>
    <x v="0"/>
    <d v="2022-12-28T00:00:00"/>
    <d v="2022-12-28T00:00:00"/>
    <x v="1"/>
    <n v="1"/>
    <n v="0"/>
    <n v="2022"/>
    <s v="December"/>
    <x v="2"/>
    <x v="8"/>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enue by Country"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D41:E54" firstHeaderRow="1" firstDataRow="1" firstDataCol="1"/>
  <pivotFields count="17">
    <pivotField subtotalTop="0" showAll="0"/>
    <pivotField subtotalTop="0" showAll="0"/>
    <pivotField subtotalTop="0" showAll="0"/>
    <pivotField axis="axisRow" subtotalTop="0" showAll="0" sortType="descending">
      <items count="14">
        <item x="6"/>
        <item x="5"/>
        <item x="10"/>
        <item x="3"/>
        <item x="2"/>
        <item x="8"/>
        <item x="4"/>
        <item x="12"/>
        <item x="7"/>
        <item x="11"/>
        <item x="0"/>
        <item x="1"/>
        <item x="9"/>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items count="6">
        <item x="4"/>
        <item x="2"/>
        <item x="0"/>
        <item x="1"/>
        <item x="3"/>
        <item t="default"/>
      </items>
    </pivotField>
    <pivotField numFmtId="14" subtotalTop="0" showAll="0"/>
    <pivotField subtotalTop="0" showAll="0"/>
    <pivotField subtotalTop="0" showAll="0">
      <items count="3">
        <item x="1"/>
        <item x="0"/>
        <item t="default"/>
      </items>
    </pivotField>
    <pivotField subtotalTop="0" showAll="0"/>
    <pivotField subtotalTop="0" showAll="0"/>
    <pivotField subtotalTop="0" showAll="0"/>
    <pivotField subtotalTop="0" showAll="0"/>
    <pivotField subtotalTop="0" showAll="0"/>
    <pivotField subtotalTop="0" showAll="0">
      <items count="10">
        <item x="1"/>
        <item x="2"/>
        <item x="4"/>
        <item x="5"/>
        <item x="6"/>
        <item x="3"/>
        <item x="7"/>
        <item x="8"/>
        <item x="0"/>
        <item t="default"/>
      </items>
    </pivotField>
    <pivotField dataField="1" numFmtId="166" subtotalTop="0" showAll="0"/>
  </pivotFields>
  <rowFields count="1">
    <field x="3"/>
  </rowFields>
  <rowItems count="13">
    <i>
      <x v="12"/>
    </i>
    <i>
      <x v="11"/>
    </i>
    <i>
      <x/>
    </i>
    <i>
      <x v="9"/>
    </i>
    <i>
      <x v="10"/>
    </i>
    <i>
      <x v="5"/>
    </i>
    <i>
      <x v="3"/>
    </i>
    <i>
      <x v="8"/>
    </i>
    <i>
      <x v="1"/>
    </i>
    <i>
      <x v="7"/>
    </i>
    <i>
      <x v="6"/>
    </i>
    <i>
      <x v="4"/>
    </i>
    <i>
      <x v="2"/>
    </i>
  </rowItems>
  <colItems count="1">
    <i/>
  </colItems>
  <dataFields count="1">
    <dataField name="Sum of Revenue per job" fld="16" baseField="0" baseItem="0" numFmtId="166"/>
  </dataFields>
  <formats count="2">
    <format dxfId="1">
      <pivotArea outline="0" collapsedLevelsAreSubtotals="1" fieldPosition="0"/>
    </format>
    <format dxfId="0">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enue By Departmen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41:B51" firstHeaderRow="1" firstDataRow="1" firstDataCol="1"/>
  <pivotFields count="17">
    <pivotField showAll="0"/>
    <pivotField showAll="0"/>
    <pivotField axis="axisRow" showAll="0" measureFilter="1" sortType="descending">
      <items count="32">
        <item x="12"/>
        <item x="21"/>
        <item x="18"/>
        <item x="17"/>
        <item x="7"/>
        <item x="19"/>
        <item x="11"/>
        <item x="5"/>
        <item x="3"/>
        <item x="4"/>
        <item x="6"/>
        <item x="1"/>
        <item x="8"/>
        <item x="20"/>
        <item x="14"/>
        <item x="27"/>
        <item x="30"/>
        <item x="10"/>
        <item x="9"/>
        <item x="22"/>
        <item x="0"/>
        <item x="24"/>
        <item x="25"/>
        <item x="26"/>
        <item x="13"/>
        <item x="29"/>
        <item x="23"/>
        <item x="2"/>
        <item x="28"/>
        <item x="16"/>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items count="3">
        <item x="1"/>
        <item x="0"/>
        <item t="default"/>
      </items>
    </pivotField>
    <pivotField showAll="0"/>
    <pivotField showAll="0"/>
    <pivotField showAll="0"/>
    <pivotField showAll="0"/>
    <pivotField showAll="0"/>
    <pivotField showAll="0">
      <items count="10">
        <item x="1"/>
        <item x="2"/>
        <item x="4"/>
        <item x="5"/>
        <item x="6"/>
        <item x="3"/>
        <item x="7"/>
        <item x="8"/>
        <item x="0"/>
        <item t="default"/>
      </items>
    </pivotField>
    <pivotField dataField="1" numFmtId="166" showAll="0"/>
  </pivotFields>
  <rowFields count="1">
    <field x="2"/>
  </rowFields>
  <rowItems count="10">
    <i>
      <x v="20"/>
    </i>
    <i>
      <x v="3"/>
    </i>
    <i>
      <x v="14"/>
    </i>
    <i>
      <x v="1"/>
    </i>
    <i>
      <x v="10"/>
    </i>
    <i>
      <x v="26"/>
    </i>
    <i>
      <x v="11"/>
    </i>
    <i>
      <x v="17"/>
    </i>
    <i>
      <x v="5"/>
    </i>
    <i>
      <x v="27"/>
    </i>
  </rowItems>
  <colItems count="1">
    <i/>
  </colItems>
  <dataFields count="1">
    <dataField name="Sum of Revenue per job" fld="16" baseField="0" baseItem="0" numFmtId="166"/>
  </dataFields>
  <formats count="2">
    <format dxfId="3">
      <pivotArea outline="0" collapsedLevelsAreSubtotals="1" fieldPosition="0"/>
    </format>
    <format dxfId="2">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D11:E16" firstHeaderRow="1" firstDataRow="2" firstDataCol="1" rowPageCount="1" colPageCount="1"/>
  <pivotFields count="17">
    <pivotField showAll="0" defaultSubtotal="0"/>
    <pivotField showAll="0" defaultSubtotal="0"/>
    <pivotField showAll="0" defaultSubtotal="0"/>
    <pivotField showAll="0" defaultSubtotal="0"/>
    <pivotField axis="axisRow" showAll="0" defaultSubtotal="0">
      <items count="4">
        <item x="0"/>
        <item x="1"/>
        <item x="2"/>
        <item x="3"/>
      </items>
    </pivotField>
    <pivotField showAll="0" defaultSubtotal="0"/>
    <pivotField showAll="0" defaultSubtotal="0"/>
    <pivotField numFmtId="14" showAll="0" defaultSubtotal="0"/>
    <pivotField showAll="0" defaultSubtotal="0"/>
    <pivotField axis="axisPage" dataField="1" showAll="0" defaultSubtotal="0">
      <items count="2">
        <item x="1"/>
        <item x="0"/>
      </items>
    </pivotField>
    <pivotField showAll="0" defaultSubtotal="0"/>
    <pivotField showAll="0" defaultSubtotal="0"/>
    <pivotField showAll="0" defaultSubtotal="0"/>
    <pivotField showAll="0" defaultSubtotal="0"/>
    <pivotField showAll="0" defaultSubtotal="0">
      <items count="5">
        <item x="0"/>
        <item x="2"/>
        <item x="4"/>
        <item x="1"/>
        <item x="3"/>
      </items>
    </pivotField>
    <pivotField axis="axisCol" showAll="0" defaultSubtotal="0">
      <items count="9">
        <item h="1" sd="0" x="1"/>
        <item h="1" x="2"/>
        <item h="1" x="4"/>
        <item h="1" x="5"/>
        <item h="1" x="6"/>
        <item h="1" x="3"/>
        <item x="7"/>
        <item h="1" x="8"/>
        <item h="1" x="0"/>
      </items>
    </pivotField>
    <pivotField numFmtId="166" showAll="0" defaultSubtotal="0"/>
  </pivotFields>
  <rowFields count="1">
    <field x="4"/>
  </rowFields>
  <rowItems count="4">
    <i>
      <x/>
    </i>
    <i>
      <x v="1"/>
    </i>
    <i>
      <x v="2"/>
    </i>
    <i>
      <x v="3"/>
    </i>
  </rowItems>
  <colFields count="1">
    <field x="15"/>
  </colFields>
  <colItems count="1">
    <i>
      <x v="6"/>
    </i>
  </colItems>
  <pageFields count="1">
    <pageField fld="9" item="0" hier="-1"/>
  </pageFields>
  <dataFields count="1">
    <dataField name="Count of Req Status" fld="9" subtotal="count" baseField="4" baseItem="0"/>
  </dataFields>
  <formats count="1">
    <format dxfId="4">
      <pivotArea type="origin" dataOnly="0" labelOnly="1" outline="0"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shee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B37" firstHeaderRow="1" firstDataRow="1" firstDataCol="1" rowPageCount="1" colPageCount="1"/>
  <pivotFields count="17">
    <pivotField showAll="0"/>
    <pivotField showAll="0"/>
    <pivotField axis="axisRow" showAll="0" sortType="descending">
      <items count="32">
        <item x="15"/>
        <item x="16"/>
        <item x="28"/>
        <item x="2"/>
        <item x="23"/>
        <item x="29"/>
        <item x="13"/>
        <item x="26"/>
        <item x="25"/>
        <item x="24"/>
        <item x="0"/>
        <item x="22"/>
        <item x="9"/>
        <item x="10"/>
        <item x="30"/>
        <item x="27"/>
        <item x="14"/>
        <item x="20"/>
        <item x="8"/>
        <item x="1"/>
        <item x="6"/>
        <item x="4"/>
        <item x="3"/>
        <item x="5"/>
        <item x="11"/>
        <item x="19"/>
        <item x="7"/>
        <item x="17"/>
        <item x="18"/>
        <item x="21"/>
        <item x="12"/>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numFmtId="14" showAll="0"/>
    <pivotField showAll="0"/>
    <pivotField axis="axisPage" dataField="1" showAll="0">
      <items count="3">
        <item x="1"/>
        <item x="0"/>
        <item t="default"/>
      </items>
    </pivotField>
    <pivotField showAll="0"/>
    <pivotField showAll="0"/>
    <pivotField showAll="0"/>
    <pivotField showAll="0"/>
    <pivotField showAll="0"/>
    <pivotField showAll="0">
      <items count="10">
        <item h="1" x="1"/>
        <item h="1" x="2"/>
        <item h="1" x="4"/>
        <item h="1" x="5"/>
        <item h="1" x="6"/>
        <item h="1" x="3"/>
        <item h="1" x="7"/>
        <item h="1" x="8"/>
        <item x="0"/>
        <item t="default"/>
      </items>
    </pivotField>
    <pivotField numFmtId="166" showAll="0"/>
  </pivotFields>
  <rowFields count="1">
    <field x="2"/>
  </rowFields>
  <rowItems count="22">
    <i>
      <x v="10"/>
    </i>
    <i>
      <x v="16"/>
    </i>
    <i>
      <x v="27"/>
    </i>
    <i>
      <x v="29"/>
    </i>
    <i>
      <x v="19"/>
    </i>
    <i>
      <x/>
    </i>
    <i>
      <x v="4"/>
    </i>
    <i>
      <x v="20"/>
    </i>
    <i>
      <x v="18"/>
    </i>
    <i>
      <x v="12"/>
    </i>
    <i>
      <x v="13"/>
    </i>
    <i>
      <x v="25"/>
    </i>
    <i>
      <x v="24"/>
    </i>
    <i>
      <x v="23"/>
    </i>
    <i>
      <x v="17"/>
    </i>
    <i>
      <x v="9"/>
    </i>
    <i>
      <x v="28"/>
    </i>
    <i>
      <x v="11"/>
    </i>
    <i>
      <x v="30"/>
    </i>
    <i>
      <x v="3"/>
    </i>
    <i>
      <x v="22"/>
    </i>
    <i t="grand">
      <x/>
    </i>
  </rowItems>
  <colItems count="1">
    <i/>
  </colItems>
  <pageFields count="1">
    <pageField fld="9" item="1" hier="-1"/>
  </pageFields>
  <dataFields count="1">
    <dataField name="Count of Req Status" fld="9"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venue by Billing_typ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D31:E36" firstHeaderRow="1" firstDataRow="1" firstDataCol="1"/>
  <pivotFields count="17">
    <pivotField showAll="0" defaultSubtotal="0"/>
    <pivotField showAll="0" defaultSubtotal="0"/>
    <pivotField showAll="0" defaultSubtotal="0"/>
    <pivotField showAll="0" defaultSubtotal="0"/>
    <pivotField showAll="0" defaultSubtotal="0">
      <items count="4">
        <item x="0"/>
        <item x="1"/>
        <item x="2"/>
        <item x="3"/>
      </items>
    </pivotField>
    <pivotField showAll="0" defaultSubtotal="0"/>
    <pivotField axis="axisRow" showAll="0" defaultSubtotal="0">
      <items count="5">
        <item x="4"/>
        <item x="2"/>
        <item x="0"/>
        <item x="1"/>
        <item x="3"/>
      </items>
    </pivotField>
    <pivotField numFmtId="14" showAll="0" defaultSubtotal="0"/>
    <pivotField showAll="0" defaultSubtotal="0"/>
    <pivotField showAll="0" defaultSubtotal="0">
      <items count="2">
        <item x="1"/>
        <item x="0"/>
      </items>
    </pivotField>
    <pivotField showAll="0" defaultSubtotal="0"/>
    <pivotField showAll="0" defaultSubtotal="0"/>
    <pivotField showAll="0" defaultSubtotal="0"/>
    <pivotField showAll="0" defaultSubtotal="0"/>
    <pivotField showAll="0" defaultSubtotal="0">
      <items count="5">
        <item x="0"/>
        <item x="2"/>
        <item x="4"/>
        <item x="1"/>
        <item x="3"/>
      </items>
    </pivotField>
    <pivotField showAll="0" defaultSubtotal="0">
      <items count="9">
        <item sd="0" x="1"/>
        <item x="2"/>
        <item x="4"/>
        <item x="5"/>
        <item x="6"/>
        <item x="3"/>
        <item x="7"/>
        <item x="8"/>
        <item x="0"/>
      </items>
    </pivotField>
    <pivotField dataField="1" numFmtId="166" showAll="0" defaultSubtotal="0"/>
  </pivotFields>
  <rowFields count="1">
    <field x="6"/>
  </rowFields>
  <rowItems count="5">
    <i>
      <x/>
    </i>
    <i>
      <x v="1"/>
    </i>
    <i>
      <x v="2"/>
    </i>
    <i>
      <x v="3"/>
    </i>
    <i>
      <x v="4"/>
    </i>
  </rowItems>
  <colItems count="1">
    <i/>
  </colItems>
  <dataFields count="1">
    <dataField name="Sum of Revenue per job" fld="16" baseField="0" baseItem="0" numFmtId="166"/>
  </dataFields>
  <formats count="3">
    <format dxfId="7">
      <pivotArea type="origin" dataOnly="0" labelOnly="1" outline="0" fieldPosition="0"/>
    </format>
    <format dxfId="6">
      <pivotArea outline="0" collapsedLevelsAreSubtotals="1" fieldPosition="0"/>
    </format>
    <format dxfId="5">
      <pivotArea outline="0" collapsedLevelsAreSubtotals="1" fieldPosition="0"/>
    </format>
  </formats>
  <chartFormats count="1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0"/>
          </reference>
        </references>
      </pivotArea>
    </chartFormat>
    <chartFormat chart="5" format="4">
      <pivotArea type="data" outline="0" fieldPosition="0">
        <references count="2">
          <reference field="4294967294" count="1" selected="0">
            <x v="0"/>
          </reference>
          <reference field="6" count="1" selected="0">
            <x v="1"/>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5" format="6">
      <pivotArea type="data" outline="0" fieldPosition="0">
        <references count="2">
          <reference field="4294967294" count="1" selected="0">
            <x v="0"/>
          </reference>
          <reference field="6" count="1" selected="0">
            <x v="3"/>
          </reference>
        </references>
      </pivotArea>
    </chartFormat>
    <chartFormat chart="5" format="7">
      <pivotArea type="data" outline="0" fieldPosition="0">
        <references count="2">
          <reference field="4294967294" count="1" selected="0">
            <x v="0"/>
          </reference>
          <reference field="6" count="1" selected="0">
            <x v="4"/>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6" format="12">
      <pivotArea type="data" outline="0" fieldPosition="0">
        <references count="2">
          <reference field="4294967294" count="1" selected="0">
            <x v="0"/>
          </reference>
          <reference field="6" count="1" selected="0">
            <x v="3"/>
          </reference>
        </references>
      </pivotArea>
    </chartFormat>
    <chartFormat chart="6" format="13">
      <pivotArea type="data" outline="0" fieldPosition="0">
        <references count="2">
          <reference field="4294967294" count="1" selected="0">
            <x v="0"/>
          </reference>
          <reference field="6" count="1" selected="0">
            <x v="4"/>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6" count="1" selected="0">
            <x v="2"/>
          </reference>
        </references>
      </pivotArea>
    </chartFormat>
    <chartFormat chart="7" format="22">
      <pivotArea type="data" outline="0" fieldPosition="0">
        <references count="2">
          <reference field="4294967294" count="1" selected="0">
            <x v="0"/>
          </reference>
          <reference field="6" count="1" selected="0">
            <x v="3"/>
          </reference>
        </references>
      </pivotArea>
    </chartFormat>
    <chartFormat chart="7" format="23">
      <pivotArea type="data" outline="0" fieldPosition="0">
        <references count="2">
          <reference field="4294967294" count="1" selected="0">
            <x v="0"/>
          </reference>
          <reference field="6" count="1" selected="0">
            <x v="4"/>
          </reference>
        </references>
      </pivotArea>
    </chartFormat>
    <chartFormat chart="7" format="24">
      <pivotArea type="data" outline="0" fieldPosition="0">
        <references count="2">
          <reference field="4294967294" count="1" selected="0">
            <x v="0"/>
          </reference>
          <reference field="6" count="1" selected="0">
            <x v="1"/>
          </reference>
        </references>
      </pivotArea>
    </chartFormat>
    <chartFormat chart="7" format="2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D1:H6" firstHeaderRow="1" firstDataRow="2" firstDataCol="1"/>
  <pivotFields count="17">
    <pivotField showAll="0"/>
    <pivotField showAll="0"/>
    <pivotField showAll="0"/>
    <pivotField showAll="0"/>
    <pivotField axis="axisCol" showAll="0">
      <items count="5">
        <item x="0"/>
        <item x="1"/>
        <item x="2"/>
        <item x="3"/>
        <item t="default"/>
      </items>
    </pivotField>
    <pivotField showAll="0"/>
    <pivotField showAll="0"/>
    <pivotField numFmtId="14" showAll="0"/>
    <pivotField showAll="0"/>
    <pivotField showAll="0"/>
    <pivotField showAll="0"/>
    <pivotField showAll="0"/>
    <pivotField showAll="0"/>
    <pivotField showAll="0"/>
    <pivotField showAll="0"/>
    <pivotField axis="axisRow" showAll="0">
      <items count="10">
        <item h="1" x="1"/>
        <item h="1" x="2"/>
        <item h="1" x="4"/>
        <item x="5"/>
        <item x="6"/>
        <item x="3"/>
        <item x="7"/>
        <item h="1" x="8"/>
        <item h="1" x="0"/>
        <item t="default"/>
      </items>
    </pivotField>
    <pivotField dataField="1" numFmtId="166" showAll="0"/>
  </pivotFields>
  <rowFields count="1">
    <field x="15"/>
  </rowFields>
  <rowItems count="4">
    <i>
      <x v="3"/>
    </i>
    <i>
      <x v="4"/>
    </i>
    <i>
      <x v="5"/>
    </i>
    <i>
      <x v="6"/>
    </i>
  </rowItems>
  <colFields count="1">
    <field x="4"/>
  </colFields>
  <colItems count="4">
    <i>
      <x/>
    </i>
    <i>
      <x v="1"/>
    </i>
    <i>
      <x v="2"/>
    </i>
    <i>
      <x v="3"/>
    </i>
  </colItems>
  <dataFields count="1">
    <dataField name="Sum of Revenue per job" fld="16" baseField="0" baseItem="0"/>
  </dataFields>
  <formats count="2">
    <format dxfId="9">
      <pivotArea collapsedLevelsAreSubtotals="1" fieldPosition="0">
        <references count="1">
          <reference field="15" count="0"/>
        </references>
      </pivotArea>
    </format>
    <format dxfId="8">
      <pivotArea collapsedLevelsAreSubtotals="1" fieldPosition="0">
        <references count="1">
          <reference field="15" count="0"/>
        </references>
      </pivotArea>
    </format>
  </formats>
  <chartFormats count="8">
    <chartFormat chart="3" format="8" series="1">
      <pivotArea type="data" outline="0" fieldPosition="0">
        <references count="2">
          <reference field="4294967294" count="1" selected="0">
            <x v="0"/>
          </reference>
          <reference field="15" count="1" selected="0">
            <x v="3"/>
          </reference>
        </references>
      </pivotArea>
    </chartFormat>
    <chartFormat chart="3" format="9" series="1">
      <pivotArea type="data" outline="0" fieldPosition="0">
        <references count="2">
          <reference field="4294967294" count="1" selected="0">
            <x v="0"/>
          </reference>
          <reference field="15" count="1" selected="0">
            <x v="4"/>
          </reference>
        </references>
      </pivotArea>
    </chartFormat>
    <chartFormat chart="3" format="10" series="1">
      <pivotArea type="data" outline="0" fieldPosition="0">
        <references count="2">
          <reference field="4294967294" count="1" selected="0">
            <x v="0"/>
          </reference>
          <reference field="15" count="1" selected="0">
            <x v="5"/>
          </reference>
        </references>
      </pivotArea>
    </chartFormat>
    <chartFormat chart="3" format="11" series="1">
      <pivotArea type="data" outline="0" fieldPosition="0">
        <references count="2">
          <reference field="4294967294" count="1" selected="0">
            <x v="0"/>
          </reference>
          <reference field="15" count="1" selected="0">
            <x v="6"/>
          </reference>
        </references>
      </pivotArea>
    </chartFormat>
    <chartFormat chart="3" format="12" series="1">
      <pivotArea type="data" outline="0" fieldPosition="0">
        <references count="2">
          <reference field="4294967294" count="1" selected="0">
            <x v="0"/>
          </reference>
          <reference field="4" count="1" selected="0">
            <x v="0"/>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Revenue by 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location ref="A1:B6" firstHeaderRow="1" firstDataRow="1" firstDataCol="1"/>
  <pivotFields count="17">
    <pivotField showAll="0"/>
    <pivotField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items count="3">
        <item x="1"/>
        <item x="0"/>
        <item t="default"/>
      </items>
    </pivotField>
    <pivotField showAll="0"/>
    <pivotField showAll="0"/>
    <pivotField showAll="0"/>
    <pivotField showAll="0"/>
    <pivotField showAll="0"/>
    <pivotField showAll="0">
      <items count="10">
        <item x="1"/>
        <item x="2"/>
        <item x="4"/>
        <item x="5"/>
        <item x="6"/>
        <item x="3"/>
        <item x="7"/>
        <item x="8"/>
        <item x="0"/>
        <item t="default"/>
      </items>
    </pivotField>
    <pivotField dataField="1" numFmtId="166" showAll="0"/>
  </pivotFields>
  <rowFields count="1">
    <field x="4"/>
  </rowFields>
  <rowItems count="5">
    <i>
      <x v="3"/>
    </i>
    <i>
      <x v="1"/>
    </i>
    <i>
      <x v="2"/>
    </i>
    <i>
      <x/>
    </i>
    <i t="grand">
      <x/>
    </i>
  </rowItems>
  <colItems count="1">
    <i/>
  </colItems>
  <dataFields count="1">
    <dataField name="Sum of Revenue per job" fld="16" baseField="4" baseItem="0" numFmtId="166"/>
  </dataFields>
  <chartFormats count="1">
    <chartFormat chart="3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D21:E27" firstHeaderRow="1" firstDataRow="2" firstDataCol="1" rowPageCount="1" colPageCount="1"/>
  <pivotFields count="17">
    <pivotField subtotalTop="0" showAll="0"/>
    <pivotField subtotalTop="0" showAll="0"/>
    <pivotField subtotalTop="0" showAll="0"/>
    <pivotField subtotalTop="0" showAll="0"/>
    <pivotField subtotalTop="0" showAll="0"/>
    <pivotField subtotalTop="0" showAll="0"/>
    <pivotField axis="axisRow" subtotalTop="0" showAll="0">
      <items count="6">
        <item x="4"/>
        <item x="2"/>
        <item x="0"/>
        <item x="1"/>
        <item x="3"/>
        <item t="default"/>
      </items>
    </pivotField>
    <pivotField numFmtId="14" subtotalTop="0" showAll="0"/>
    <pivotField subtotalTop="0" showAll="0"/>
    <pivotField axis="axisPage" dataField="1" subtotalTop="0" showAll="0">
      <items count="3">
        <item x="1"/>
        <item x="0"/>
        <item t="default"/>
      </items>
    </pivotField>
    <pivotField subtotalTop="0" showAll="0"/>
    <pivotField subtotalTop="0" showAll="0"/>
    <pivotField subtotalTop="0" showAll="0"/>
    <pivotField subtotalTop="0" showAll="0"/>
    <pivotField subtotalTop="0" showAll="0"/>
    <pivotField axis="axisCol" subtotalTop="0" showAll="0">
      <items count="10">
        <item h="1" x="1"/>
        <item h="1" x="2"/>
        <item h="1" x="4"/>
        <item h="1" x="5"/>
        <item h="1" x="6"/>
        <item h="1" x="3"/>
        <item x="7"/>
        <item h="1" x="8"/>
        <item h="1" x="0"/>
        <item t="default"/>
      </items>
    </pivotField>
    <pivotField numFmtId="166" subtotalTop="0" showAll="0"/>
  </pivotFields>
  <rowFields count="1">
    <field x="6"/>
  </rowFields>
  <rowItems count="5">
    <i>
      <x/>
    </i>
    <i>
      <x v="1"/>
    </i>
    <i>
      <x v="2"/>
    </i>
    <i>
      <x v="3"/>
    </i>
    <i>
      <x v="4"/>
    </i>
  </rowItems>
  <colFields count="1">
    <field x="15"/>
  </colFields>
  <colItems count="1">
    <i>
      <x v="6"/>
    </i>
  </colItems>
  <pageFields count="1">
    <pageField fld="9" item="0" hier="-1"/>
  </pageFields>
  <dataFields count="1">
    <dataField name="Count of Req Status" fld="9" subtotal="count" showDataAs="percentOfCol" baseField="6" baseItem="0" numFmtId="10"/>
  </dataFields>
  <chartFormats count="6">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6" count="1" selected="0">
            <x v="0"/>
          </reference>
        </references>
      </pivotArea>
    </chartFormat>
    <chartFormat chart="3" format="16">
      <pivotArea type="data" outline="0" fieldPosition="0">
        <references count="2">
          <reference field="4294967294" count="1" selected="0">
            <x v="0"/>
          </reference>
          <reference field="6" count="1" selected="0">
            <x v="1"/>
          </reference>
        </references>
      </pivotArea>
    </chartFormat>
    <chartFormat chart="3" format="17">
      <pivotArea type="data" outline="0" fieldPosition="0">
        <references count="2">
          <reference field="4294967294" count="1" selected="0">
            <x v="0"/>
          </reference>
          <reference field="6" count="1" selected="0">
            <x v="2"/>
          </reference>
        </references>
      </pivotArea>
    </chartFormat>
    <chartFormat chart="3" format="18">
      <pivotArea type="data" outline="0" fieldPosition="0">
        <references count="2">
          <reference field="4294967294" count="1" selected="0">
            <x v="0"/>
          </reference>
          <reference field="6" count="1" selected="0">
            <x v="3"/>
          </reference>
        </references>
      </pivotArea>
    </chartFormat>
    <chartFormat chart="3" format="1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_Status" sourceName="Req Status">
  <pivotTables>
    <pivotTable tabId="26" name="Revenue By Department"/>
    <pivotTable tabId="26" name="Revenue by Region"/>
    <pivotTable tabId="26" name="Revenue by Billing_type"/>
    <pivotTable tabId="26" name="Revenue by Country"/>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nancial_Year_of_Offer_Acceptance" sourceName="Financial Year of Offer Acceptance">
  <pivotTables>
    <pivotTable tabId="26" name="Revenue By Department"/>
    <pivotTable tabId="26" name="Revenue by Region"/>
    <pivotTable tabId="26" name="Revenue by Billing_type"/>
    <pivotTable tabId="26" name="Revenue by Country"/>
  </pivotTables>
  <data>
    <tabular pivotCacheId="1">
      <items count="9">
        <i x="1" s="1"/>
        <i x="2" s="1"/>
        <i x="4" s="1"/>
        <i x="5" s="1"/>
        <i x="6" s="1"/>
        <i x="3"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 Status" cache="Slicer_Req_Status" caption="Req Status" rowHeight="234950"/>
  <slicer name="Financial Year" cache="Slicer_Financial_Year_of_Offer_Acceptance" caption="Financial Year" columnCount="3" rowHeight="234950"/>
</slicers>
</file>

<file path=xl/tables/table1.xml><?xml version="1.0" encoding="utf-8"?>
<table xmlns="http://schemas.openxmlformats.org/spreadsheetml/2006/main" id="1" name="FiscalYear" displayName="FiscalYear" ref="A1:B13" totalsRowShown="0" headerRowDxfId="15" dataDxfId="14">
  <autoFilter ref="A1:B13"/>
  <tableColumns count="2">
    <tableColumn id="1" name="Month" dataDxfId="13"/>
    <tableColumn id="2" name="Quarter" dataDxfId="12"/>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D1:F5" totalsRowShown="0">
  <autoFilter ref="D1:F5"/>
  <tableColumns count="3">
    <tableColumn id="1" name="Region"/>
    <tableColumn id="2" name="Opens" dataDxfId="11" dataCellStyle="Currency"/>
    <tableColumn id="3" name="Accepts" dataDxfId="10"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R793"/>
  <sheetViews>
    <sheetView tabSelected="1" zoomScaleNormal="100" workbookViewId="0">
      <pane ySplit="1" topLeftCell="A2" activePane="bottomLeft" state="frozen"/>
      <selection pane="bottomLeft"/>
    </sheetView>
  </sheetViews>
  <sheetFormatPr defaultRowHeight="14.4" x14ac:dyDescent="0.3"/>
  <cols>
    <col min="1" max="1" width="15.5546875" bestFit="1" customWidth="1"/>
    <col min="2" max="2" width="72.5546875" bestFit="1" customWidth="1"/>
    <col min="3" max="3" width="20.77734375" bestFit="1" customWidth="1"/>
    <col min="4" max="4" width="12.21875" bestFit="1" customWidth="1"/>
    <col min="5" max="5" width="11.21875" bestFit="1" customWidth="1"/>
    <col min="6" max="6" width="22.109375" bestFit="1" customWidth="1"/>
    <col min="7" max="7" width="16.5546875" bestFit="1" customWidth="1"/>
    <col min="8" max="8" width="14.33203125" style="1" bestFit="1" customWidth="1"/>
    <col min="9" max="9" width="20.44140625" style="1" bestFit="1" customWidth="1"/>
    <col min="10" max="10" width="14.33203125" bestFit="1" customWidth="1"/>
    <col min="11" max="11" width="8.77734375" customWidth="1"/>
    <col min="12" max="12" width="9.109375" bestFit="1" customWidth="1"/>
    <col min="13" max="13" width="11.33203125" customWidth="1"/>
    <col min="14" max="14" width="11.44140625" style="25" customWidth="1"/>
    <col min="15" max="15" width="15.6640625" customWidth="1"/>
    <col min="16" max="16" width="10.21875" style="28" customWidth="1"/>
    <col min="17" max="17" width="8.88671875" style="31"/>
    <col min="18" max="18" width="16.109375" style="24" customWidth="1"/>
  </cols>
  <sheetData>
    <row r="1" spans="1:18" s="2" customFormat="1" ht="72" x14ac:dyDescent="0.3">
      <c r="A1" s="14" t="s">
        <v>1</v>
      </c>
      <c r="B1" s="14" t="s">
        <v>0</v>
      </c>
      <c r="C1" s="14" t="s">
        <v>2</v>
      </c>
      <c r="D1" s="14" t="s">
        <v>3</v>
      </c>
      <c r="E1" s="14" t="s">
        <v>4</v>
      </c>
      <c r="F1" s="14" t="s">
        <v>5</v>
      </c>
      <c r="G1" s="14" t="s">
        <v>6</v>
      </c>
      <c r="H1" s="15" t="s">
        <v>1621</v>
      </c>
      <c r="I1" s="15" t="s">
        <v>1620</v>
      </c>
      <c r="J1" s="82" t="s">
        <v>1638</v>
      </c>
      <c r="K1" s="82" t="s">
        <v>1640</v>
      </c>
      <c r="L1" s="82" t="s">
        <v>1641</v>
      </c>
      <c r="M1" s="82" t="s">
        <v>1642</v>
      </c>
      <c r="N1" s="83" t="s">
        <v>1643</v>
      </c>
      <c r="O1" s="82" t="s">
        <v>1644</v>
      </c>
      <c r="P1" s="84" t="s">
        <v>1645</v>
      </c>
      <c r="Q1" s="85" t="s">
        <v>1646</v>
      </c>
      <c r="R1" s="26"/>
    </row>
    <row r="2" spans="1:18" x14ac:dyDescent="0.3">
      <c r="A2" s="16" t="s">
        <v>974</v>
      </c>
      <c r="B2" s="16" t="s">
        <v>412</v>
      </c>
      <c r="C2" s="16" t="s">
        <v>77</v>
      </c>
      <c r="D2" s="16" t="s">
        <v>288</v>
      </c>
      <c r="E2" s="16" t="s">
        <v>118</v>
      </c>
      <c r="F2" s="16" t="s">
        <v>1077</v>
      </c>
      <c r="G2" s="16" t="s">
        <v>16</v>
      </c>
      <c r="H2" s="23">
        <v>42403</v>
      </c>
      <c r="I2" s="23" t="s">
        <v>1619</v>
      </c>
      <c r="J2" s="16" t="str">
        <f>IF(I2 = "", "Open", "Filled")</f>
        <v>Open</v>
      </c>
      <c r="K2" s="16">
        <f ca="1">IF(I2="", NETWORKDAYS(H2,TODAY()),NETWORKDAYS(H2,I2))</f>
        <v>1940</v>
      </c>
      <c r="L2" s="16">
        <f ca="1">IF(I2="", _xlfn.DAYS(TODAY(),H2), _xlfn.DAYS(I2,H2))</f>
        <v>2715</v>
      </c>
      <c r="M2" s="16" t="str">
        <f>IF(I2="","",YEAR(I2))</f>
        <v/>
      </c>
      <c r="N2" s="27" t="str">
        <f>TEXT(I2,"mmmm")</f>
        <v/>
      </c>
      <c r="O2" s="16" t="str">
        <f>IF(N2="","",VLOOKUP(N2,FiscalYear[#All],2,FALSE))</f>
        <v/>
      </c>
      <c r="P2" s="32" t="str">
        <f>IF(I2="","",(YEAR(I2) + IF(MONTH(I2) &gt;=10,1,0)))</f>
        <v/>
      </c>
      <c r="Q2" s="33">
        <f>IF(J2="Open",VLOOKUP(E2,Table2[],2),VLOOKUP(E2,Table2[],3))</f>
        <v>160</v>
      </c>
    </row>
    <row r="3" spans="1:18" x14ac:dyDescent="0.3">
      <c r="A3" s="16" t="s">
        <v>665</v>
      </c>
      <c r="B3" s="16" t="s">
        <v>317</v>
      </c>
      <c r="C3" s="16" t="s">
        <v>124</v>
      </c>
      <c r="D3" s="16" t="s">
        <v>12</v>
      </c>
      <c r="E3" s="16" t="s">
        <v>9</v>
      </c>
      <c r="F3" s="16" t="s">
        <v>1063</v>
      </c>
      <c r="G3" s="16" t="s">
        <v>16</v>
      </c>
      <c r="H3" s="23">
        <v>42408</v>
      </c>
      <c r="I3" s="23">
        <v>42491</v>
      </c>
      <c r="J3" s="16" t="str">
        <f t="shared" ref="J3:J66" si="0">IF(I3 = "", "Open", "Filled")</f>
        <v>Filled</v>
      </c>
      <c r="K3" s="16">
        <f t="shared" ref="K3:K66" ca="1" si="1">IF(I3="", NETWORKDAYS(H3,TODAY()),NETWORKDAYS(H3,I3))</f>
        <v>60</v>
      </c>
      <c r="L3" s="16">
        <f ca="1">IF(I3="", _xlfn.DAYS(TODAY(),H3), _xlfn.DAYS(I3,H3))</f>
        <v>83</v>
      </c>
      <c r="M3" s="16">
        <f>IF(I3="","",YEAR(I3))</f>
        <v>2016</v>
      </c>
      <c r="N3" s="27" t="str">
        <f>TEXT(I3,"mmmm")</f>
        <v>May</v>
      </c>
      <c r="O3" s="16" t="str">
        <f>IF(N3="","",VLOOKUP(N3,FiscalYear[#All],2,FALSE))</f>
        <v>Q3</v>
      </c>
      <c r="P3" s="32">
        <f t="shared" ref="P3:P66" si="2">IF(I3="","",(YEAR(I3) + IF(MONTH(I3) &gt;=10,1,0)))</f>
        <v>2016</v>
      </c>
      <c r="Q3" s="33">
        <f>IF(J3="Open",VLOOKUP(E3,Table2[],2),VLOOKUP(E3,Table2[],3))</f>
        <v>525</v>
      </c>
    </row>
    <row r="4" spans="1:18" x14ac:dyDescent="0.3">
      <c r="A4" s="16" t="s">
        <v>994</v>
      </c>
      <c r="B4" s="16" t="s">
        <v>438</v>
      </c>
      <c r="C4" s="16" t="s">
        <v>77</v>
      </c>
      <c r="D4" s="16" t="s">
        <v>12</v>
      </c>
      <c r="E4" s="16" t="s">
        <v>9</v>
      </c>
      <c r="F4" s="16" t="s">
        <v>1076</v>
      </c>
      <c r="G4" s="16" t="s">
        <v>16</v>
      </c>
      <c r="H4" s="23">
        <v>42408</v>
      </c>
      <c r="I4" s="23">
        <v>42701</v>
      </c>
      <c r="J4" s="16" t="str">
        <f t="shared" si="0"/>
        <v>Filled</v>
      </c>
      <c r="K4" s="16">
        <f t="shared" ca="1" si="1"/>
        <v>210</v>
      </c>
      <c r="L4" s="16">
        <f t="shared" ref="L4:L67" ca="1" si="3">IF(I4="", _xlfn.DAYS(TODAY(),H4), _xlfn.DAYS(I4,H4))</f>
        <v>293</v>
      </c>
      <c r="M4" s="16">
        <f t="shared" ref="M4:M67" si="4">IF(I4="","",YEAR(I4))</f>
        <v>2016</v>
      </c>
      <c r="N4" s="27" t="str">
        <f t="shared" ref="N4:N67" si="5">TEXT(I4,"mmmm")</f>
        <v>November</v>
      </c>
      <c r="O4" s="16" t="str">
        <f>IF(N4="","",VLOOKUP(N4,FiscalYear[#All],2,FALSE))</f>
        <v>Q1</v>
      </c>
      <c r="P4" s="32">
        <f t="shared" si="2"/>
        <v>2017</v>
      </c>
      <c r="Q4" s="33">
        <f>IF(J4="Open",VLOOKUP(E4,Table2[],2),VLOOKUP(E4,Table2[],3))</f>
        <v>525</v>
      </c>
    </row>
    <row r="5" spans="1:18" x14ac:dyDescent="0.3">
      <c r="A5" s="16" t="s">
        <v>901</v>
      </c>
      <c r="B5" s="16" t="s">
        <v>327</v>
      </c>
      <c r="C5" s="16" t="s">
        <v>77</v>
      </c>
      <c r="D5" s="16" t="s">
        <v>288</v>
      </c>
      <c r="E5" s="16" t="s">
        <v>118</v>
      </c>
      <c r="F5" s="16" t="s">
        <v>1077</v>
      </c>
      <c r="G5" s="16" t="s">
        <v>16</v>
      </c>
      <c r="H5" s="23">
        <v>42425</v>
      </c>
      <c r="I5" s="23">
        <v>42647</v>
      </c>
      <c r="J5" s="16" t="str">
        <f t="shared" si="0"/>
        <v>Filled</v>
      </c>
      <c r="K5" s="16">
        <f t="shared" ca="1" si="1"/>
        <v>159</v>
      </c>
      <c r="L5" s="16">
        <f t="shared" ca="1" si="3"/>
        <v>222</v>
      </c>
      <c r="M5" s="16">
        <f t="shared" si="4"/>
        <v>2016</v>
      </c>
      <c r="N5" s="27" t="str">
        <f t="shared" si="5"/>
        <v>October</v>
      </c>
      <c r="O5" s="16" t="str">
        <f>IF(N5="","",VLOOKUP(N5,FiscalYear[#All],2,FALSE))</f>
        <v>Q1</v>
      </c>
      <c r="P5" s="32">
        <f t="shared" si="2"/>
        <v>2017</v>
      </c>
      <c r="Q5" s="33">
        <f>IF(J5="Open",VLOOKUP(E5,Table2[],2),VLOOKUP(E5,Table2[],3))</f>
        <v>300</v>
      </c>
    </row>
    <row r="6" spans="1:18" x14ac:dyDescent="0.3">
      <c r="A6" s="16" t="s">
        <v>1032</v>
      </c>
      <c r="B6" s="16" t="s">
        <v>365</v>
      </c>
      <c r="C6" s="16" t="s">
        <v>20</v>
      </c>
      <c r="D6" s="16" t="s">
        <v>12</v>
      </c>
      <c r="E6" s="16" t="s">
        <v>9</v>
      </c>
      <c r="F6" s="16" t="s">
        <v>1077</v>
      </c>
      <c r="G6" s="16" t="s">
        <v>16</v>
      </c>
      <c r="H6" s="23">
        <v>42431</v>
      </c>
      <c r="I6" s="23">
        <v>42597</v>
      </c>
      <c r="J6" s="16" t="str">
        <f t="shared" si="0"/>
        <v>Filled</v>
      </c>
      <c r="K6" s="16">
        <f t="shared" ca="1" si="1"/>
        <v>119</v>
      </c>
      <c r="L6" s="16">
        <f t="shared" ca="1" si="3"/>
        <v>166</v>
      </c>
      <c r="M6" s="16">
        <f t="shared" si="4"/>
        <v>2016</v>
      </c>
      <c r="N6" s="27" t="str">
        <f>TEXT(I6,"mmmm")</f>
        <v>August</v>
      </c>
      <c r="O6" s="16" t="str">
        <f>IF(N6="","",VLOOKUP(N6,FiscalYear[#All],2,FALSE))</f>
        <v>Q4</v>
      </c>
      <c r="P6" s="32">
        <f t="shared" si="2"/>
        <v>2016</v>
      </c>
      <c r="Q6" s="33">
        <f>IF(J6="Open",VLOOKUP(E6,Table2[],2),VLOOKUP(E6,Table2[],3))</f>
        <v>525</v>
      </c>
    </row>
    <row r="7" spans="1:18" x14ac:dyDescent="0.3">
      <c r="A7" s="16" t="s">
        <v>890</v>
      </c>
      <c r="B7" s="16" t="s">
        <v>299</v>
      </c>
      <c r="C7" s="16" t="s">
        <v>77</v>
      </c>
      <c r="D7" s="16" t="s">
        <v>288</v>
      </c>
      <c r="E7" s="16" t="s">
        <v>118</v>
      </c>
      <c r="F7" s="16" t="s">
        <v>1077</v>
      </c>
      <c r="G7" s="16" t="s">
        <v>16</v>
      </c>
      <c r="H7" s="23">
        <v>42440</v>
      </c>
      <c r="I7" s="23">
        <v>42698</v>
      </c>
      <c r="J7" s="16" t="str">
        <f t="shared" si="0"/>
        <v>Filled</v>
      </c>
      <c r="K7" s="16">
        <f t="shared" ca="1" si="1"/>
        <v>185</v>
      </c>
      <c r="L7" s="16">
        <f t="shared" ca="1" si="3"/>
        <v>258</v>
      </c>
      <c r="M7" s="16">
        <f t="shared" si="4"/>
        <v>2016</v>
      </c>
      <c r="N7" s="27" t="str">
        <f t="shared" si="5"/>
        <v>November</v>
      </c>
      <c r="O7" s="16" t="str">
        <f>IF(N7="","",VLOOKUP(N7,FiscalYear[#All],2,FALSE))</f>
        <v>Q1</v>
      </c>
      <c r="P7" s="32">
        <f t="shared" si="2"/>
        <v>2017</v>
      </c>
      <c r="Q7" s="33">
        <f>IF(J7="Open",VLOOKUP(E7,Table2[],2),VLOOKUP(E7,Table2[],3))</f>
        <v>300</v>
      </c>
    </row>
    <row r="8" spans="1:18" x14ac:dyDescent="0.3">
      <c r="A8" s="16" t="s">
        <v>902</v>
      </c>
      <c r="B8" s="16" t="s">
        <v>328</v>
      </c>
      <c r="C8" s="16" t="s">
        <v>77</v>
      </c>
      <c r="D8" s="16" t="s">
        <v>12</v>
      </c>
      <c r="E8" s="16" t="s">
        <v>9</v>
      </c>
      <c r="F8" s="16" t="s">
        <v>1077</v>
      </c>
      <c r="G8" s="16" t="s">
        <v>16</v>
      </c>
      <c r="H8" s="23">
        <v>42445</v>
      </c>
      <c r="I8" s="23">
        <v>42679</v>
      </c>
      <c r="J8" s="16" t="str">
        <f t="shared" si="0"/>
        <v>Filled</v>
      </c>
      <c r="K8" s="16">
        <f t="shared" ca="1" si="1"/>
        <v>168</v>
      </c>
      <c r="L8" s="16">
        <f t="shared" ca="1" si="3"/>
        <v>234</v>
      </c>
      <c r="M8" s="16">
        <f t="shared" si="4"/>
        <v>2016</v>
      </c>
      <c r="N8" s="27" t="str">
        <f t="shared" si="5"/>
        <v>November</v>
      </c>
      <c r="O8" s="16" t="str">
        <f>IF(N8="","",VLOOKUP(N8,FiscalYear[#All],2,FALSE))</f>
        <v>Q1</v>
      </c>
      <c r="P8" s="32">
        <f t="shared" si="2"/>
        <v>2017</v>
      </c>
      <c r="Q8" s="33">
        <f>IF(J8="Open",VLOOKUP(E8,Table2[],2),VLOOKUP(E8,Table2[],3))</f>
        <v>525</v>
      </c>
    </row>
    <row r="9" spans="1:18" x14ac:dyDescent="0.3">
      <c r="A9" s="16" t="s">
        <v>951</v>
      </c>
      <c r="B9" s="16" t="s">
        <v>389</v>
      </c>
      <c r="C9" s="16" t="s">
        <v>77</v>
      </c>
      <c r="D9" s="16" t="s">
        <v>12</v>
      </c>
      <c r="E9" s="16" t="s">
        <v>9</v>
      </c>
      <c r="F9" s="16" t="s">
        <v>1077</v>
      </c>
      <c r="G9" s="16" t="s">
        <v>16</v>
      </c>
      <c r="H9" s="23">
        <v>42446</v>
      </c>
      <c r="I9" s="23">
        <v>42499</v>
      </c>
      <c r="J9" s="16" t="str">
        <f t="shared" si="0"/>
        <v>Filled</v>
      </c>
      <c r="K9" s="16">
        <f t="shared" ca="1" si="1"/>
        <v>38</v>
      </c>
      <c r="L9" s="16">
        <f t="shared" ca="1" si="3"/>
        <v>53</v>
      </c>
      <c r="M9" s="16">
        <f t="shared" si="4"/>
        <v>2016</v>
      </c>
      <c r="N9" s="27" t="str">
        <f t="shared" si="5"/>
        <v>May</v>
      </c>
      <c r="O9" s="16" t="str">
        <f>IF(N9="","",VLOOKUP(N9,FiscalYear[#All],2,FALSE))</f>
        <v>Q3</v>
      </c>
      <c r="P9" s="32">
        <f t="shared" si="2"/>
        <v>2016</v>
      </c>
      <c r="Q9" s="33">
        <f>IF(J9="Open",VLOOKUP(E9,Table2[],2),VLOOKUP(E9,Table2[],3))</f>
        <v>525</v>
      </c>
    </row>
    <row r="10" spans="1:18" x14ac:dyDescent="0.3">
      <c r="A10" s="16" t="s">
        <v>660</v>
      </c>
      <c r="B10" s="16" t="s">
        <v>308</v>
      </c>
      <c r="C10" s="16" t="s">
        <v>124</v>
      </c>
      <c r="D10" s="16" t="s">
        <v>295</v>
      </c>
      <c r="E10" s="16" t="s">
        <v>9</v>
      </c>
      <c r="F10" s="16" t="s">
        <v>1066</v>
      </c>
      <c r="G10" s="16" t="s">
        <v>11</v>
      </c>
      <c r="H10" s="23">
        <v>42460</v>
      </c>
      <c r="I10" s="23">
        <v>42623</v>
      </c>
      <c r="J10" s="16" t="str">
        <f t="shared" si="0"/>
        <v>Filled</v>
      </c>
      <c r="K10" s="16">
        <f t="shared" ca="1" si="1"/>
        <v>117</v>
      </c>
      <c r="L10" s="16">
        <f t="shared" ca="1" si="3"/>
        <v>163</v>
      </c>
      <c r="M10" s="16">
        <f t="shared" si="4"/>
        <v>2016</v>
      </c>
      <c r="N10" s="27" t="str">
        <f t="shared" si="5"/>
        <v>September</v>
      </c>
      <c r="O10" s="16" t="str">
        <f>IF(N10="","",VLOOKUP(N10,FiscalYear[#All],2,FALSE))</f>
        <v>Q4</v>
      </c>
      <c r="P10" s="32">
        <f t="shared" si="2"/>
        <v>2016</v>
      </c>
      <c r="Q10" s="33">
        <f>IF(J10="Open",VLOOKUP(E10,Table2[],2),VLOOKUP(E10,Table2[],3))</f>
        <v>525</v>
      </c>
    </row>
    <row r="11" spans="1:18" x14ac:dyDescent="0.3">
      <c r="A11" s="16" t="s">
        <v>958</v>
      </c>
      <c r="B11" s="16" t="s">
        <v>396</v>
      </c>
      <c r="C11" s="16" t="s">
        <v>77</v>
      </c>
      <c r="D11" s="16" t="s">
        <v>12</v>
      </c>
      <c r="E11" s="16" t="s">
        <v>9</v>
      </c>
      <c r="F11" s="16" t="s">
        <v>1077</v>
      </c>
      <c r="G11" s="16" t="s">
        <v>16</v>
      </c>
      <c r="H11" s="23">
        <v>42468</v>
      </c>
      <c r="I11" s="23">
        <v>42492</v>
      </c>
      <c r="J11" s="16" t="str">
        <f t="shared" si="0"/>
        <v>Filled</v>
      </c>
      <c r="K11" s="16">
        <f t="shared" ca="1" si="1"/>
        <v>17</v>
      </c>
      <c r="L11" s="16">
        <f t="shared" ca="1" si="3"/>
        <v>24</v>
      </c>
      <c r="M11" s="16">
        <f t="shared" si="4"/>
        <v>2016</v>
      </c>
      <c r="N11" s="27" t="str">
        <f t="shared" si="5"/>
        <v>May</v>
      </c>
      <c r="O11" s="16" t="str">
        <f>IF(N11="","",VLOOKUP(N11,FiscalYear[#All],2,FALSE))</f>
        <v>Q3</v>
      </c>
      <c r="P11" s="32">
        <f t="shared" si="2"/>
        <v>2016</v>
      </c>
      <c r="Q11" s="33">
        <f>IF(J11="Open",VLOOKUP(E11,Table2[],2),VLOOKUP(E11,Table2[],3))</f>
        <v>525</v>
      </c>
    </row>
    <row r="12" spans="1:18" x14ac:dyDescent="0.3">
      <c r="A12" s="16" t="s">
        <v>911</v>
      </c>
      <c r="B12" s="16" t="s">
        <v>337</v>
      </c>
      <c r="C12" s="16" t="s">
        <v>77</v>
      </c>
      <c r="D12" s="16" t="s">
        <v>12</v>
      </c>
      <c r="E12" s="16" t="s">
        <v>9</v>
      </c>
      <c r="F12" s="16" t="s">
        <v>1076</v>
      </c>
      <c r="G12" s="16" t="s">
        <v>16</v>
      </c>
      <c r="H12" s="23">
        <v>42486</v>
      </c>
      <c r="I12" s="23">
        <v>42697</v>
      </c>
      <c r="J12" s="16" t="str">
        <f t="shared" si="0"/>
        <v>Filled</v>
      </c>
      <c r="K12" s="16">
        <f t="shared" ca="1" si="1"/>
        <v>152</v>
      </c>
      <c r="L12" s="16">
        <f t="shared" ca="1" si="3"/>
        <v>211</v>
      </c>
      <c r="M12" s="16">
        <f t="shared" si="4"/>
        <v>2016</v>
      </c>
      <c r="N12" s="27" t="str">
        <f t="shared" si="5"/>
        <v>November</v>
      </c>
      <c r="O12" s="16" t="str">
        <f>IF(N12="","",VLOOKUP(N12,FiscalYear[#All],2,FALSE))</f>
        <v>Q1</v>
      </c>
      <c r="P12" s="32">
        <f t="shared" si="2"/>
        <v>2017</v>
      </c>
      <c r="Q12" s="33">
        <f>IF(J12="Open",VLOOKUP(E12,Table2[],2),VLOOKUP(E12,Table2[],3))</f>
        <v>525</v>
      </c>
    </row>
    <row r="13" spans="1:18" x14ac:dyDescent="0.3">
      <c r="A13" s="16" t="s">
        <v>912</v>
      </c>
      <c r="B13" s="16" t="s">
        <v>338</v>
      </c>
      <c r="C13" s="16" t="s">
        <v>77</v>
      </c>
      <c r="D13" s="16" t="s">
        <v>12</v>
      </c>
      <c r="E13" s="16" t="s">
        <v>9</v>
      </c>
      <c r="F13" s="16" t="s">
        <v>1077</v>
      </c>
      <c r="G13" s="16" t="s">
        <v>16</v>
      </c>
      <c r="H13" s="23">
        <v>42487</v>
      </c>
      <c r="I13" s="23">
        <v>42660</v>
      </c>
      <c r="J13" s="16" t="str">
        <f t="shared" si="0"/>
        <v>Filled</v>
      </c>
      <c r="K13" s="16">
        <f t="shared" ca="1" si="1"/>
        <v>124</v>
      </c>
      <c r="L13" s="16">
        <f t="shared" ca="1" si="3"/>
        <v>173</v>
      </c>
      <c r="M13" s="16">
        <f t="shared" si="4"/>
        <v>2016</v>
      </c>
      <c r="N13" s="27" t="str">
        <f t="shared" si="5"/>
        <v>October</v>
      </c>
      <c r="O13" s="16" t="str">
        <f>IF(N13="","",VLOOKUP(N13,FiscalYear[#All],2,FALSE))</f>
        <v>Q1</v>
      </c>
      <c r="P13" s="32">
        <f t="shared" si="2"/>
        <v>2017</v>
      </c>
      <c r="Q13" s="33">
        <f>IF(J13="Open",VLOOKUP(E13,Table2[],2),VLOOKUP(E13,Table2[],3))</f>
        <v>525</v>
      </c>
    </row>
    <row r="14" spans="1:18" x14ac:dyDescent="0.3">
      <c r="A14" s="16" t="s">
        <v>915</v>
      </c>
      <c r="B14" s="16" t="s">
        <v>341</v>
      </c>
      <c r="C14" s="16" t="s">
        <v>77</v>
      </c>
      <c r="D14" s="16" t="s">
        <v>12</v>
      </c>
      <c r="E14" s="16" t="s">
        <v>9</v>
      </c>
      <c r="F14" s="16" t="s">
        <v>1077</v>
      </c>
      <c r="G14" s="16" t="s">
        <v>16</v>
      </c>
      <c r="H14" s="23">
        <v>42492</v>
      </c>
      <c r="I14" s="23">
        <v>42637</v>
      </c>
      <c r="J14" s="16" t="str">
        <f t="shared" si="0"/>
        <v>Filled</v>
      </c>
      <c r="K14" s="16">
        <f t="shared" ca="1" si="1"/>
        <v>105</v>
      </c>
      <c r="L14" s="16">
        <f t="shared" ca="1" si="3"/>
        <v>145</v>
      </c>
      <c r="M14" s="16">
        <f t="shared" si="4"/>
        <v>2016</v>
      </c>
      <c r="N14" s="27" t="str">
        <f t="shared" si="5"/>
        <v>September</v>
      </c>
      <c r="O14" s="16" t="str">
        <f>IF(N14="","",VLOOKUP(N14,FiscalYear[#All],2,FALSE))</f>
        <v>Q4</v>
      </c>
      <c r="P14" s="32">
        <f t="shared" si="2"/>
        <v>2016</v>
      </c>
      <c r="Q14" s="33">
        <f>IF(J14="Open",VLOOKUP(E14,Table2[],2),VLOOKUP(E14,Table2[],3))</f>
        <v>525</v>
      </c>
    </row>
    <row r="15" spans="1:18" x14ac:dyDescent="0.3">
      <c r="A15" s="16" t="s">
        <v>668</v>
      </c>
      <c r="B15" s="16" t="s">
        <v>413</v>
      </c>
      <c r="C15" s="16" t="s">
        <v>124</v>
      </c>
      <c r="D15" s="16" t="s">
        <v>295</v>
      </c>
      <c r="E15" s="16" t="s">
        <v>9</v>
      </c>
      <c r="F15" s="16" t="s">
        <v>1063</v>
      </c>
      <c r="G15" s="16" t="s">
        <v>16</v>
      </c>
      <c r="H15" s="23">
        <v>42493</v>
      </c>
      <c r="I15" s="23">
        <v>42598</v>
      </c>
      <c r="J15" s="16" t="str">
        <f t="shared" si="0"/>
        <v>Filled</v>
      </c>
      <c r="K15" s="16">
        <f t="shared" ca="1" si="1"/>
        <v>76</v>
      </c>
      <c r="L15" s="16">
        <f t="shared" ca="1" si="3"/>
        <v>105</v>
      </c>
      <c r="M15" s="16">
        <f t="shared" si="4"/>
        <v>2016</v>
      </c>
      <c r="N15" s="27" t="str">
        <f t="shared" si="5"/>
        <v>August</v>
      </c>
      <c r="O15" s="16" t="str">
        <f>IF(N15="","",VLOOKUP(N15,FiscalYear[#All],2,FALSE))</f>
        <v>Q4</v>
      </c>
      <c r="P15" s="32">
        <f t="shared" si="2"/>
        <v>2016</v>
      </c>
      <c r="Q15" s="33">
        <f>IF(J15="Open",VLOOKUP(E15,Table2[],2),VLOOKUP(E15,Table2[],3))</f>
        <v>525</v>
      </c>
    </row>
    <row r="16" spans="1:18" x14ac:dyDescent="0.3">
      <c r="A16" s="16" t="s">
        <v>952</v>
      </c>
      <c r="B16" s="16" t="s">
        <v>390</v>
      </c>
      <c r="C16" s="16" t="s">
        <v>77</v>
      </c>
      <c r="D16" s="16" t="s">
        <v>12</v>
      </c>
      <c r="E16" s="16" t="s">
        <v>9</v>
      </c>
      <c r="F16" s="16" t="s">
        <v>1077</v>
      </c>
      <c r="G16" s="16" t="s">
        <v>16</v>
      </c>
      <c r="H16" s="23">
        <v>42535</v>
      </c>
      <c r="I16" s="23">
        <v>42680</v>
      </c>
      <c r="J16" s="16" t="str">
        <f t="shared" si="0"/>
        <v>Filled</v>
      </c>
      <c r="K16" s="16">
        <f t="shared" ca="1" si="1"/>
        <v>104</v>
      </c>
      <c r="L16" s="16">
        <f t="shared" ca="1" si="3"/>
        <v>145</v>
      </c>
      <c r="M16" s="16">
        <f t="shared" si="4"/>
        <v>2016</v>
      </c>
      <c r="N16" s="27" t="str">
        <f t="shared" si="5"/>
        <v>November</v>
      </c>
      <c r="O16" s="16" t="str">
        <f>IF(N16="","",VLOOKUP(N16,FiscalYear[#All],2,FALSE))</f>
        <v>Q1</v>
      </c>
      <c r="P16" s="32">
        <f t="shared" si="2"/>
        <v>2017</v>
      </c>
      <c r="Q16" s="33">
        <f>IF(J16="Open",VLOOKUP(E16,Table2[],2),VLOOKUP(E16,Table2[],3))</f>
        <v>525</v>
      </c>
    </row>
    <row r="17" spans="1:17" x14ac:dyDescent="0.3">
      <c r="A17" s="16" t="s">
        <v>934</v>
      </c>
      <c r="B17" s="16" t="s">
        <v>360</v>
      </c>
      <c r="C17" s="16" t="s">
        <v>77</v>
      </c>
      <c r="D17" s="16" t="s">
        <v>12</v>
      </c>
      <c r="E17" s="16" t="s">
        <v>9</v>
      </c>
      <c r="F17" s="16" t="s">
        <v>1077</v>
      </c>
      <c r="G17" s="16" t="s">
        <v>16</v>
      </c>
      <c r="H17" s="23">
        <v>42541</v>
      </c>
      <c r="I17" s="23">
        <v>42598</v>
      </c>
      <c r="J17" s="16" t="str">
        <f t="shared" si="0"/>
        <v>Filled</v>
      </c>
      <c r="K17" s="16">
        <f t="shared" ca="1" si="1"/>
        <v>42</v>
      </c>
      <c r="L17" s="16">
        <f t="shared" ca="1" si="3"/>
        <v>57</v>
      </c>
      <c r="M17" s="16">
        <f t="shared" si="4"/>
        <v>2016</v>
      </c>
      <c r="N17" s="27" t="str">
        <f t="shared" si="5"/>
        <v>August</v>
      </c>
      <c r="O17" s="16" t="str">
        <f>IF(N17="","",VLOOKUP(N17,FiscalYear[#All],2,FALSE))</f>
        <v>Q4</v>
      </c>
      <c r="P17" s="32">
        <f t="shared" si="2"/>
        <v>2016</v>
      </c>
      <c r="Q17" s="33">
        <f>IF(J17="Open",VLOOKUP(E17,Table2[],2),VLOOKUP(E17,Table2[],3))</f>
        <v>525</v>
      </c>
    </row>
    <row r="18" spans="1:17" x14ac:dyDescent="0.3">
      <c r="A18" s="16" t="s">
        <v>964</v>
      </c>
      <c r="B18" s="16" t="s">
        <v>402</v>
      </c>
      <c r="C18" s="16" t="s">
        <v>77</v>
      </c>
      <c r="D18" s="16" t="s">
        <v>12</v>
      </c>
      <c r="E18" s="16" t="s">
        <v>9</v>
      </c>
      <c r="F18" s="16" t="s">
        <v>1077</v>
      </c>
      <c r="G18" s="16" t="s">
        <v>16</v>
      </c>
      <c r="H18" s="23">
        <v>42541</v>
      </c>
      <c r="I18" s="23">
        <v>42666</v>
      </c>
      <c r="J18" s="16" t="str">
        <f t="shared" si="0"/>
        <v>Filled</v>
      </c>
      <c r="K18" s="16">
        <f t="shared" ca="1" si="1"/>
        <v>90</v>
      </c>
      <c r="L18" s="16">
        <f t="shared" ca="1" si="3"/>
        <v>125</v>
      </c>
      <c r="M18" s="16">
        <f t="shared" si="4"/>
        <v>2016</v>
      </c>
      <c r="N18" s="27" t="str">
        <f t="shared" si="5"/>
        <v>October</v>
      </c>
      <c r="O18" s="16" t="str">
        <f>IF(N18="","",VLOOKUP(N18,FiscalYear[#All],2,FALSE))</f>
        <v>Q1</v>
      </c>
      <c r="P18" s="32">
        <f t="shared" si="2"/>
        <v>2017</v>
      </c>
      <c r="Q18" s="33">
        <f>IF(J18="Open",VLOOKUP(E18,Table2[],2),VLOOKUP(E18,Table2[],3))</f>
        <v>525</v>
      </c>
    </row>
    <row r="19" spans="1:17" x14ac:dyDescent="0.3">
      <c r="A19" s="16" t="s">
        <v>933</v>
      </c>
      <c r="B19" s="16" t="s">
        <v>359</v>
      </c>
      <c r="C19" s="16" t="s">
        <v>77</v>
      </c>
      <c r="D19" s="16" t="s">
        <v>12</v>
      </c>
      <c r="E19" s="16" t="s">
        <v>9</v>
      </c>
      <c r="F19" s="16" t="s">
        <v>1077</v>
      </c>
      <c r="G19" s="16" t="s">
        <v>16</v>
      </c>
      <c r="H19" s="23">
        <v>42542</v>
      </c>
      <c r="I19" s="23" t="s">
        <v>1619</v>
      </c>
      <c r="J19" s="16" t="str">
        <f t="shared" si="0"/>
        <v>Open</v>
      </c>
      <c r="K19" s="16">
        <f t="shared" ca="1" si="1"/>
        <v>1841</v>
      </c>
      <c r="L19" s="16">
        <f t="shared" ca="1" si="3"/>
        <v>2576</v>
      </c>
      <c r="M19" s="16" t="str">
        <f t="shared" si="4"/>
        <v/>
      </c>
      <c r="N19" s="27" t="str">
        <f t="shared" si="5"/>
        <v/>
      </c>
      <c r="O19" s="16" t="str">
        <f>IF(N19="","",VLOOKUP(N19,FiscalYear[#All],2,FALSE))</f>
        <v/>
      </c>
      <c r="P19" s="32" t="str">
        <f t="shared" si="2"/>
        <v/>
      </c>
      <c r="Q19" s="33">
        <f>IF(J19="Open",VLOOKUP(E19,Table2[],2),VLOOKUP(E19,Table2[],3))</f>
        <v>280</v>
      </c>
    </row>
    <row r="20" spans="1:17" x14ac:dyDescent="0.3">
      <c r="A20" s="16" t="s">
        <v>655</v>
      </c>
      <c r="B20" s="16" t="s">
        <v>300</v>
      </c>
      <c r="C20" s="16" t="s">
        <v>124</v>
      </c>
      <c r="D20" s="16" t="s">
        <v>295</v>
      </c>
      <c r="E20" s="16" t="s">
        <v>9</v>
      </c>
      <c r="F20" s="16" t="s">
        <v>1067</v>
      </c>
      <c r="G20" s="16" t="s">
        <v>16</v>
      </c>
      <c r="H20" s="23">
        <v>42543</v>
      </c>
      <c r="I20" s="23">
        <v>42552</v>
      </c>
      <c r="J20" s="16" t="str">
        <f t="shared" si="0"/>
        <v>Filled</v>
      </c>
      <c r="K20" s="16">
        <f t="shared" ca="1" si="1"/>
        <v>8</v>
      </c>
      <c r="L20" s="16">
        <f t="shared" ca="1" si="3"/>
        <v>9</v>
      </c>
      <c r="M20" s="16">
        <f t="shared" si="4"/>
        <v>2016</v>
      </c>
      <c r="N20" s="27" t="str">
        <f t="shared" si="5"/>
        <v>July</v>
      </c>
      <c r="O20" s="16" t="str">
        <f>IF(N20="","",VLOOKUP(N20,FiscalYear[#All],2,FALSE))</f>
        <v>Q4</v>
      </c>
      <c r="P20" s="32">
        <f t="shared" si="2"/>
        <v>2016</v>
      </c>
      <c r="Q20" s="33">
        <f>IF(J20="Open",VLOOKUP(E20,Table2[],2),VLOOKUP(E20,Table2[],3))</f>
        <v>525</v>
      </c>
    </row>
    <row r="21" spans="1:17" x14ac:dyDescent="0.3">
      <c r="A21" s="16" t="s">
        <v>661</v>
      </c>
      <c r="B21" s="16" t="s">
        <v>309</v>
      </c>
      <c r="C21" s="16" t="s">
        <v>124</v>
      </c>
      <c r="D21" s="16" t="s">
        <v>24</v>
      </c>
      <c r="E21" s="16" t="s">
        <v>9</v>
      </c>
      <c r="F21" s="16" t="s">
        <v>1064</v>
      </c>
      <c r="G21" s="16" t="s">
        <v>16</v>
      </c>
      <c r="H21" s="23">
        <v>42555</v>
      </c>
      <c r="I21" s="23">
        <v>42577</v>
      </c>
      <c r="J21" s="16" t="str">
        <f t="shared" si="0"/>
        <v>Filled</v>
      </c>
      <c r="K21" s="16">
        <f t="shared" ca="1" si="1"/>
        <v>17</v>
      </c>
      <c r="L21" s="16">
        <f t="shared" ca="1" si="3"/>
        <v>22</v>
      </c>
      <c r="M21" s="16">
        <f t="shared" si="4"/>
        <v>2016</v>
      </c>
      <c r="N21" s="27" t="str">
        <f t="shared" si="5"/>
        <v>July</v>
      </c>
      <c r="O21" s="16" t="str">
        <f>IF(N21="","",VLOOKUP(N21,FiscalYear[#All],2,FALSE))</f>
        <v>Q4</v>
      </c>
      <c r="P21" s="32">
        <f t="shared" si="2"/>
        <v>2016</v>
      </c>
      <c r="Q21" s="33">
        <f>IF(J21="Open",VLOOKUP(E21,Table2[],2),VLOOKUP(E21,Table2[],3))</f>
        <v>525</v>
      </c>
    </row>
    <row r="22" spans="1:17" x14ac:dyDescent="0.3">
      <c r="A22" s="16" t="s">
        <v>941</v>
      </c>
      <c r="B22" s="16" t="s">
        <v>379</v>
      </c>
      <c r="C22" s="16" t="s">
        <v>77</v>
      </c>
      <c r="D22" s="16" t="s">
        <v>24</v>
      </c>
      <c r="E22" s="16" t="s">
        <v>9</v>
      </c>
      <c r="F22" s="16" t="s">
        <v>1077</v>
      </c>
      <c r="G22" s="16" t="s">
        <v>16</v>
      </c>
      <c r="H22" s="23">
        <v>42555</v>
      </c>
      <c r="I22" s="23">
        <v>42705</v>
      </c>
      <c r="J22" s="16" t="str">
        <f t="shared" si="0"/>
        <v>Filled</v>
      </c>
      <c r="K22" s="16">
        <f t="shared" ca="1" si="1"/>
        <v>109</v>
      </c>
      <c r="L22" s="16">
        <f t="shared" ca="1" si="3"/>
        <v>150</v>
      </c>
      <c r="M22" s="16">
        <f t="shared" si="4"/>
        <v>2016</v>
      </c>
      <c r="N22" s="27" t="str">
        <f t="shared" si="5"/>
        <v>December</v>
      </c>
      <c r="O22" s="16" t="str">
        <f>IF(N22="","",VLOOKUP(N22,FiscalYear[#All],2,FALSE))</f>
        <v>Q1</v>
      </c>
      <c r="P22" s="32">
        <f t="shared" si="2"/>
        <v>2017</v>
      </c>
      <c r="Q22" s="33">
        <f>IF(J22="Open",VLOOKUP(E22,Table2[],2),VLOOKUP(E22,Table2[],3))</f>
        <v>525</v>
      </c>
    </row>
    <row r="23" spans="1:17" x14ac:dyDescent="0.3">
      <c r="A23" s="16" t="s">
        <v>942</v>
      </c>
      <c r="B23" s="16" t="s">
        <v>380</v>
      </c>
      <c r="C23" s="16" t="s">
        <v>77</v>
      </c>
      <c r="D23" s="16" t="s">
        <v>24</v>
      </c>
      <c r="E23" s="16" t="s">
        <v>9</v>
      </c>
      <c r="F23" s="16" t="s">
        <v>1076</v>
      </c>
      <c r="G23" s="16" t="s">
        <v>16</v>
      </c>
      <c r="H23" s="23">
        <v>42555</v>
      </c>
      <c r="I23" s="23">
        <v>42665</v>
      </c>
      <c r="J23" s="16" t="str">
        <f t="shared" si="0"/>
        <v>Filled</v>
      </c>
      <c r="K23" s="16">
        <f t="shared" ca="1" si="1"/>
        <v>80</v>
      </c>
      <c r="L23" s="16">
        <f t="shared" ca="1" si="3"/>
        <v>110</v>
      </c>
      <c r="M23" s="16">
        <f t="shared" si="4"/>
        <v>2016</v>
      </c>
      <c r="N23" s="27" t="str">
        <f t="shared" si="5"/>
        <v>October</v>
      </c>
      <c r="O23" s="16" t="str">
        <f>IF(N23="","",VLOOKUP(N23,FiscalYear[#All],2,FALSE))</f>
        <v>Q1</v>
      </c>
      <c r="P23" s="32">
        <f t="shared" si="2"/>
        <v>2017</v>
      </c>
      <c r="Q23" s="33">
        <f>IF(J23="Open",VLOOKUP(E23,Table2[],2),VLOOKUP(E23,Table2[],3))</f>
        <v>525</v>
      </c>
    </row>
    <row r="24" spans="1:17" x14ac:dyDescent="0.3">
      <c r="A24" s="16" t="s">
        <v>657</v>
      </c>
      <c r="B24" s="16" t="s">
        <v>302</v>
      </c>
      <c r="C24" s="16" t="s">
        <v>124</v>
      </c>
      <c r="D24" s="16" t="s">
        <v>295</v>
      </c>
      <c r="E24" s="16" t="s">
        <v>9</v>
      </c>
      <c r="F24" s="16" t="s">
        <v>1066</v>
      </c>
      <c r="G24" s="16" t="s">
        <v>16</v>
      </c>
      <c r="H24" s="23">
        <v>42557</v>
      </c>
      <c r="I24" s="23">
        <v>42637</v>
      </c>
      <c r="J24" s="16" t="str">
        <f t="shared" si="0"/>
        <v>Filled</v>
      </c>
      <c r="K24" s="16">
        <f t="shared" ca="1" si="1"/>
        <v>58</v>
      </c>
      <c r="L24" s="16">
        <f t="shared" ca="1" si="3"/>
        <v>80</v>
      </c>
      <c r="M24" s="16">
        <f t="shared" si="4"/>
        <v>2016</v>
      </c>
      <c r="N24" s="27" t="str">
        <f t="shared" si="5"/>
        <v>September</v>
      </c>
      <c r="O24" s="16" t="str">
        <f>IF(N24="","",VLOOKUP(N24,FiscalYear[#All],2,FALSE))</f>
        <v>Q4</v>
      </c>
      <c r="P24" s="32">
        <f t="shared" si="2"/>
        <v>2016</v>
      </c>
      <c r="Q24" s="33">
        <f>IF(J24="Open",VLOOKUP(E24,Table2[],2),VLOOKUP(E24,Table2[],3))</f>
        <v>525</v>
      </c>
    </row>
    <row r="25" spans="1:17" x14ac:dyDescent="0.3">
      <c r="A25" s="16" t="s">
        <v>991</v>
      </c>
      <c r="B25" s="16" t="s">
        <v>435</v>
      </c>
      <c r="C25" s="16" t="s">
        <v>77</v>
      </c>
      <c r="D25" s="16" t="s">
        <v>288</v>
      </c>
      <c r="E25" s="16" t="s">
        <v>118</v>
      </c>
      <c r="F25" s="16" t="s">
        <v>1077</v>
      </c>
      <c r="G25" s="16" t="s">
        <v>11</v>
      </c>
      <c r="H25" s="23">
        <v>42566</v>
      </c>
      <c r="I25" s="23">
        <v>42692</v>
      </c>
      <c r="J25" s="16" t="str">
        <f t="shared" si="0"/>
        <v>Filled</v>
      </c>
      <c r="K25" s="16">
        <f t="shared" ca="1" si="1"/>
        <v>91</v>
      </c>
      <c r="L25" s="16">
        <f t="shared" ca="1" si="3"/>
        <v>126</v>
      </c>
      <c r="M25" s="16">
        <f t="shared" si="4"/>
        <v>2016</v>
      </c>
      <c r="N25" s="27" t="str">
        <f t="shared" si="5"/>
        <v>November</v>
      </c>
      <c r="O25" s="16" t="str">
        <f>IF(N25="","",VLOOKUP(N25,FiscalYear[#All],2,FALSE))</f>
        <v>Q1</v>
      </c>
      <c r="P25" s="32">
        <f t="shared" si="2"/>
        <v>2017</v>
      </c>
      <c r="Q25" s="33">
        <f>IF(J25="Open",VLOOKUP(E25,Table2[],2),VLOOKUP(E25,Table2[],3))</f>
        <v>300</v>
      </c>
    </row>
    <row r="26" spans="1:17" x14ac:dyDescent="0.3">
      <c r="A26" s="16" t="s">
        <v>969</v>
      </c>
      <c r="B26" s="16" t="s">
        <v>407</v>
      </c>
      <c r="C26" s="16" t="s">
        <v>77</v>
      </c>
      <c r="D26" s="16" t="s">
        <v>288</v>
      </c>
      <c r="E26" s="16" t="s">
        <v>118</v>
      </c>
      <c r="F26" s="16" t="s">
        <v>1077</v>
      </c>
      <c r="G26" s="16" t="s">
        <v>16</v>
      </c>
      <c r="H26" s="23">
        <v>42578</v>
      </c>
      <c r="I26" s="23" t="s">
        <v>1619</v>
      </c>
      <c r="J26" s="16" t="str">
        <f t="shared" si="0"/>
        <v>Open</v>
      </c>
      <c r="K26" s="16">
        <f t="shared" ca="1" si="1"/>
        <v>1815</v>
      </c>
      <c r="L26" s="16">
        <f t="shared" ca="1" si="3"/>
        <v>2540</v>
      </c>
      <c r="M26" s="16" t="str">
        <f t="shared" si="4"/>
        <v/>
      </c>
      <c r="N26" s="27" t="str">
        <f t="shared" si="5"/>
        <v/>
      </c>
      <c r="O26" s="16" t="str">
        <f>IF(N26="","",VLOOKUP(N26,FiscalYear[#All],2,FALSE))</f>
        <v/>
      </c>
      <c r="P26" s="32" t="str">
        <f t="shared" si="2"/>
        <v/>
      </c>
      <c r="Q26" s="33">
        <f>IF(J26="Open",VLOOKUP(E26,Table2[],2),VLOOKUP(E26,Table2[],3))</f>
        <v>160</v>
      </c>
    </row>
    <row r="27" spans="1:17" x14ac:dyDescent="0.3">
      <c r="A27" s="16" t="s">
        <v>658</v>
      </c>
      <c r="B27" s="16" t="s">
        <v>305</v>
      </c>
      <c r="C27" s="16" t="s">
        <v>124</v>
      </c>
      <c r="D27" s="16" t="s">
        <v>295</v>
      </c>
      <c r="E27" s="16" t="s">
        <v>9</v>
      </c>
      <c r="F27" s="16" t="s">
        <v>1064</v>
      </c>
      <c r="G27" s="16" t="s">
        <v>16</v>
      </c>
      <c r="H27" s="23">
        <v>42597</v>
      </c>
      <c r="I27" s="23">
        <v>42658</v>
      </c>
      <c r="J27" s="16" t="str">
        <f t="shared" si="0"/>
        <v>Filled</v>
      </c>
      <c r="K27" s="16">
        <f t="shared" ca="1" si="1"/>
        <v>45</v>
      </c>
      <c r="L27" s="16">
        <f t="shared" ca="1" si="3"/>
        <v>61</v>
      </c>
      <c r="M27" s="16">
        <f t="shared" si="4"/>
        <v>2016</v>
      </c>
      <c r="N27" s="27" t="str">
        <f t="shared" si="5"/>
        <v>October</v>
      </c>
      <c r="O27" s="16" t="str">
        <f>IF(N27="","",VLOOKUP(N27,FiscalYear[#All],2,FALSE))</f>
        <v>Q1</v>
      </c>
      <c r="P27" s="32">
        <f t="shared" si="2"/>
        <v>2017</v>
      </c>
      <c r="Q27" s="33">
        <f>IF(J27="Open",VLOOKUP(E27,Table2[],2),VLOOKUP(E27,Table2[],3))</f>
        <v>525</v>
      </c>
    </row>
    <row r="28" spans="1:17" x14ac:dyDescent="0.3">
      <c r="A28" s="16" t="s">
        <v>945</v>
      </c>
      <c r="B28" s="16" t="s">
        <v>383</v>
      </c>
      <c r="C28" s="16" t="s">
        <v>77</v>
      </c>
      <c r="D28" s="16" t="s">
        <v>12</v>
      </c>
      <c r="E28" s="16" t="s">
        <v>9</v>
      </c>
      <c r="F28" s="16" t="s">
        <v>1077</v>
      </c>
      <c r="G28" s="16" t="s">
        <v>16</v>
      </c>
      <c r="H28" s="23">
        <v>42607</v>
      </c>
      <c r="I28" s="23">
        <v>42714</v>
      </c>
      <c r="J28" s="16" t="str">
        <f t="shared" si="0"/>
        <v>Filled</v>
      </c>
      <c r="K28" s="16">
        <f t="shared" ca="1" si="1"/>
        <v>77</v>
      </c>
      <c r="L28" s="16">
        <f t="shared" ca="1" si="3"/>
        <v>107</v>
      </c>
      <c r="M28" s="16">
        <f t="shared" si="4"/>
        <v>2016</v>
      </c>
      <c r="N28" s="27" t="str">
        <f t="shared" si="5"/>
        <v>December</v>
      </c>
      <c r="O28" s="16" t="str">
        <f>IF(N28="","",VLOOKUP(N28,FiscalYear[#All],2,FALSE))</f>
        <v>Q1</v>
      </c>
      <c r="P28" s="32">
        <f t="shared" si="2"/>
        <v>2017</v>
      </c>
      <c r="Q28" s="33">
        <f>IF(J28="Open",VLOOKUP(E28,Table2[],2),VLOOKUP(E28,Table2[],3))</f>
        <v>525</v>
      </c>
    </row>
    <row r="29" spans="1:17" x14ac:dyDescent="0.3">
      <c r="A29" s="16" t="s">
        <v>664</v>
      </c>
      <c r="B29" s="16" t="s">
        <v>315</v>
      </c>
      <c r="C29" s="16" t="s">
        <v>124</v>
      </c>
      <c r="D29" s="16" t="s">
        <v>295</v>
      </c>
      <c r="E29" s="16" t="s">
        <v>9</v>
      </c>
      <c r="F29" s="16" t="s">
        <v>1063</v>
      </c>
      <c r="G29" s="16" t="s">
        <v>16</v>
      </c>
      <c r="H29" s="23">
        <v>42626</v>
      </c>
      <c r="I29" s="23">
        <v>42698</v>
      </c>
      <c r="J29" s="16" t="str">
        <f t="shared" si="0"/>
        <v>Filled</v>
      </c>
      <c r="K29" s="16">
        <f t="shared" ca="1" si="1"/>
        <v>53</v>
      </c>
      <c r="L29" s="16">
        <f t="shared" ca="1" si="3"/>
        <v>72</v>
      </c>
      <c r="M29" s="16">
        <f t="shared" si="4"/>
        <v>2016</v>
      </c>
      <c r="N29" s="27" t="str">
        <f t="shared" si="5"/>
        <v>November</v>
      </c>
      <c r="O29" s="16" t="str">
        <f>IF(N29="","",VLOOKUP(N29,FiscalYear[#All],2,FALSE))</f>
        <v>Q1</v>
      </c>
      <c r="P29" s="32">
        <f t="shared" si="2"/>
        <v>2017</v>
      </c>
      <c r="Q29" s="33">
        <f>IF(J29="Open",VLOOKUP(E29,Table2[],2),VLOOKUP(E29,Table2[],3))</f>
        <v>525</v>
      </c>
    </row>
    <row r="30" spans="1:17" x14ac:dyDescent="0.3">
      <c r="A30" s="16" t="s">
        <v>955</v>
      </c>
      <c r="B30" s="16" t="s">
        <v>393</v>
      </c>
      <c r="C30" s="16" t="s">
        <v>77</v>
      </c>
      <c r="D30" s="16" t="s">
        <v>12</v>
      </c>
      <c r="E30" s="16" t="s">
        <v>9</v>
      </c>
      <c r="F30" s="16" t="s">
        <v>1077</v>
      </c>
      <c r="G30" s="16" t="s">
        <v>16</v>
      </c>
      <c r="H30" s="23">
        <v>42633</v>
      </c>
      <c r="I30" s="23">
        <v>42732</v>
      </c>
      <c r="J30" s="16" t="str">
        <f t="shared" si="0"/>
        <v>Filled</v>
      </c>
      <c r="K30" s="16">
        <f t="shared" ca="1" si="1"/>
        <v>72</v>
      </c>
      <c r="L30" s="16">
        <f t="shared" ca="1" si="3"/>
        <v>99</v>
      </c>
      <c r="M30" s="16">
        <f t="shared" si="4"/>
        <v>2016</v>
      </c>
      <c r="N30" s="27" t="str">
        <f t="shared" si="5"/>
        <v>December</v>
      </c>
      <c r="O30" s="16" t="str">
        <f>IF(N30="","",VLOOKUP(N30,FiscalYear[#All],2,FALSE))</f>
        <v>Q1</v>
      </c>
      <c r="P30" s="32">
        <f t="shared" si="2"/>
        <v>2017</v>
      </c>
      <c r="Q30" s="33">
        <f>IF(J30="Open",VLOOKUP(E30,Table2[],2),VLOOKUP(E30,Table2[],3))</f>
        <v>525</v>
      </c>
    </row>
    <row r="31" spans="1:17" x14ac:dyDescent="0.3">
      <c r="A31" s="16" t="s">
        <v>671</v>
      </c>
      <c r="B31" s="16" t="s">
        <v>421</v>
      </c>
      <c r="C31" s="16" t="s">
        <v>124</v>
      </c>
      <c r="D31" s="16" t="s">
        <v>295</v>
      </c>
      <c r="E31" s="16" t="s">
        <v>9</v>
      </c>
      <c r="F31" s="16" t="s">
        <v>1064</v>
      </c>
      <c r="G31" s="16" t="s">
        <v>16</v>
      </c>
      <c r="H31" s="23">
        <v>42634</v>
      </c>
      <c r="I31" s="23">
        <v>42670</v>
      </c>
      <c r="J31" s="16" t="str">
        <f t="shared" si="0"/>
        <v>Filled</v>
      </c>
      <c r="K31" s="16">
        <f t="shared" ca="1" si="1"/>
        <v>27</v>
      </c>
      <c r="L31" s="16">
        <f t="shared" ca="1" si="3"/>
        <v>36</v>
      </c>
      <c r="M31" s="16">
        <f t="shared" si="4"/>
        <v>2016</v>
      </c>
      <c r="N31" s="27" t="str">
        <f t="shared" si="5"/>
        <v>October</v>
      </c>
      <c r="O31" s="16" t="str">
        <f>IF(N31="","",VLOOKUP(N31,FiscalYear[#All],2,FALSE))</f>
        <v>Q1</v>
      </c>
      <c r="P31" s="32">
        <f t="shared" si="2"/>
        <v>2017</v>
      </c>
      <c r="Q31" s="33">
        <f>IF(J31="Open",VLOOKUP(E31,Table2[],2),VLOOKUP(E31,Table2[],3))</f>
        <v>525</v>
      </c>
    </row>
    <row r="32" spans="1:17" x14ac:dyDescent="0.3">
      <c r="A32" s="16" t="s">
        <v>926</v>
      </c>
      <c r="B32" s="16" t="s">
        <v>352</v>
      </c>
      <c r="C32" s="16" t="s">
        <v>77</v>
      </c>
      <c r="D32" s="16" t="s">
        <v>288</v>
      </c>
      <c r="E32" s="16" t="s">
        <v>118</v>
      </c>
      <c r="F32" s="16" t="s">
        <v>1076</v>
      </c>
      <c r="G32" s="16" t="s">
        <v>16</v>
      </c>
      <c r="H32" s="23">
        <v>42643</v>
      </c>
      <c r="I32" s="23">
        <v>42690</v>
      </c>
      <c r="J32" s="16" t="str">
        <f t="shared" si="0"/>
        <v>Filled</v>
      </c>
      <c r="K32" s="16">
        <f t="shared" ca="1" si="1"/>
        <v>34</v>
      </c>
      <c r="L32" s="16">
        <f t="shared" ca="1" si="3"/>
        <v>47</v>
      </c>
      <c r="M32" s="16">
        <f t="shared" si="4"/>
        <v>2016</v>
      </c>
      <c r="N32" s="27" t="str">
        <f t="shared" si="5"/>
        <v>November</v>
      </c>
      <c r="O32" s="16" t="str">
        <f>IF(N32="","",VLOOKUP(N32,FiscalYear[#All],2,FALSE))</f>
        <v>Q1</v>
      </c>
      <c r="P32" s="32">
        <f t="shared" si="2"/>
        <v>2017</v>
      </c>
      <c r="Q32" s="33">
        <f>IF(J32="Open",VLOOKUP(E32,Table2[],2),VLOOKUP(E32,Table2[],3))</f>
        <v>300</v>
      </c>
    </row>
    <row r="33" spans="1:17" x14ac:dyDescent="0.3">
      <c r="A33" s="16" t="s">
        <v>962</v>
      </c>
      <c r="B33" s="16" t="s">
        <v>400</v>
      </c>
      <c r="C33" s="16" t="s">
        <v>77</v>
      </c>
      <c r="D33" s="16" t="s">
        <v>288</v>
      </c>
      <c r="E33" s="16" t="s">
        <v>118</v>
      </c>
      <c r="F33" s="16" t="s">
        <v>1077</v>
      </c>
      <c r="G33" s="16" t="s">
        <v>16</v>
      </c>
      <c r="H33" s="23">
        <v>42643</v>
      </c>
      <c r="I33" s="23">
        <v>42650</v>
      </c>
      <c r="J33" s="16" t="str">
        <f t="shared" si="0"/>
        <v>Filled</v>
      </c>
      <c r="K33" s="16">
        <f t="shared" ca="1" si="1"/>
        <v>6</v>
      </c>
      <c r="L33" s="16">
        <f t="shared" ca="1" si="3"/>
        <v>7</v>
      </c>
      <c r="M33" s="16">
        <f t="shared" si="4"/>
        <v>2016</v>
      </c>
      <c r="N33" s="27" t="str">
        <f t="shared" si="5"/>
        <v>October</v>
      </c>
      <c r="O33" s="16" t="str">
        <f>IF(N33="","",VLOOKUP(N33,FiscalYear[#All],2,FALSE))</f>
        <v>Q1</v>
      </c>
      <c r="P33" s="32">
        <f t="shared" si="2"/>
        <v>2017</v>
      </c>
      <c r="Q33" s="33">
        <f>IF(J33="Open",VLOOKUP(E33,Table2[],2),VLOOKUP(E33,Table2[],3))</f>
        <v>300</v>
      </c>
    </row>
    <row r="34" spans="1:17" x14ac:dyDescent="0.3">
      <c r="A34" s="16" t="s">
        <v>656</v>
      </c>
      <c r="B34" s="16" t="s">
        <v>301</v>
      </c>
      <c r="C34" s="16" t="s">
        <v>124</v>
      </c>
      <c r="D34" s="16" t="s">
        <v>288</v>
      </c>
      <c r="E34" s="16" t="s">
        <v>118</v>
      </c>
      <c r="F34" s="16" t="s">
        <v>1064</v>
      </c>
      <c r="G34" s="16" t="s">
        <v>16</v>
      </c>
      <c r="H34" s="23">
        <v>42663</v>
      </c>
      <c r="I34" s="23">
        <v>42667</v>
      </c>
      <c r="J34" s="16" t="str">
        <f t="shared" si="0"/>
        <v>Filled</v>
      </c>
      <c r="K34" s="16">
        <f t="shared" ca="1" si="1"/>
        <v>3</v>
      </c>
      <c r="L34" s="16">
        <f t="shared" ca="1" si="3"/>
        <v>4</v>
      </c>
      <c r="M34" s="16">
        <f t="shared" si="4"/>
        <v>2016</v>
      </c>
      <c r="N34" s="27" t="str">
        <f t="shared" si="5"/>
        <v>October</v>
      </c>
      <c r="O34" s="16" t="str">
        <f>IF(N34="","",VLOOKUP(N34,FiscalYear[#All],2,FALSE))</f>
        <v>Q1</v>
      </c>
      <c r="P34" s="32">
        <f t="shared" si="2"/>
        <v>2017</v>
      </c>
      <c r="Q34" s="33">
        <f>IF(J34="Open",VLOOKUP(E34,Table2[],2),VLOOKUP(E34,Table2[],3))</f>
        <v>300</v>
      </c>
    </row>
    <row r="35" spans="1:17" x14ac:dyDescent="0.3">
      <c r="A35" s="16" t="s">
        <v>667</v>
      </c>
      <c r="B35" s="16" t="s">
        <v>323</v>
      </c>
      <c r="C35" s="16" t="s">
        <v>124</v>
      </c>
      <c r="D35" s="16" t="s">
        <v>295</v>
      </c>
      <c r="E35" s="16" t="s">
        <v>9</v>
      </c>
      <c r="F35" s="16" t="s">
        <v>1063</v>
      </c>
      <c r="G35" s="16" t="s">
        <v>16</v>
      </c>
      <c r="H35" s="23">
        <v>42663</v>
      </c>
      <c r="I35" s="23" t="s">
        <v>1619</v>
      </c>
      <c r="J35" s="16" t="str">
        <f t="shared" si="0"/>
        <v>Open</v>
      </c>
      <c r="K35" s="16">
        <f t="shared" ca="1" si="1"/>
        <v>1754</v>
      </c>
      <c r="L35" s="16">
        <f t="shared" ca="1" si="3"/>
        <v>2455</v>
      </c>
      <c r="M35" s="16" t="str">
        <f t="shared" si="4"/>
        <v/>
      </c>
      <c r="N35" s="27" t="str">
        <f t="shared" si="5"/>
        <v/>
      </c>
      <c r="O35" s="16" t="str">
        <f>IF(N35="","",VLOOKUP(N35,FiscalYear[#All],2,FALSE))</f>
        <v/>
      </c>
      <c r="P35" s="32" t="str">
        <f t="shared" si="2"/>
        <v/>
      </c>
      <c r="Q35" s="33">
        <f>IF(J35="Open",VLOOKUP(E35,Table2[],2),VLOOKUP(E35,Table2[],3))</f>
        <v>280</v>
      </c>
    </row>
    <row r="36" spans="1:17" x14ac:dyDescent="0.3">
      <c r="A36" s="16" t="s">
        <v>930</v>
      </c>
      <c r="B36" s="16" t="s">
        <v>356</v>
      </c>
      <c r="C36" s="16" t="s">
        <v>77</v>
      </c>
      <c r="D36" s="16" t="s">
        <v>24</v>
      </c>
      <c r="E36" s="16" t="s">
        <v>9</v>
      </c>
      <c r="F36" s="16" t="s">
        <v>1076</v>
      </c>
      <c r="G36" s="16" t="s">
        <v>16</v>
      </c>
      <c r="H36" s="23">
        <v>42688</v>
      </c>
      <c r="I36" s="23">
        <v>42697</v>
      </c>
      <c r="J36" s="16" t="str">
        <f t="shared" si="0"/>
        <v>Filled</v>
      </c>
      <c r="K36" s="16">
        <f t="shared" ca="1" si="1"/>
        <v>8</v>
      </c>
      <c r="L36" s="16">
        <f t="shared" ca="1" si="3"/>
        <v>9</v>
      </c>
      <c r="M36" s="16">
        <f t="shared" si="4"/>
        <v>2016</v>
      </c>
      <c r="N36" s="27" t="str">
        <f t="shared" si="5"/>
        <v>November</v>
      </c>
      <c r="O36" s="16" t="str">
        <f>IF(N36="","",VLOOKUP(N36,FiscalYear[#All],2,FALSE))</f>
        <v>Q1</v>
      </c>
      <c r="P36" s="32">
        <f t="shared" si="2"/>
        <v>2017</v>
      </c>
      <c r="Q36" s="33">
        <f>IF(J36="Open",VLOOKUP(E36,Table2[],2),VLOOKUP(E36,Table2[],3))</f>
        <v>525</v>
      </c>
    </row>
    <row r="37" spans="1:17" x14ac:dyDescent="0.3">
      <c r="A37" s="16" t="s">
        <v>896</v>
      </c>
      <c r="B37" s="16" t="s">
        <v>319</v>
      </c>
      <c r="C37" s="16" t="s">
        <v>77</v>
      </c>
      <c r="D37" s="16" t="s">
        <v>288</v>
      </c>
      <c r="E37" s="16" t="s">
        <v>118</v>
      </c>
      <c r="F37" s="16" t="s">
        <v>1077</v>
      </c>
      <c r="G37" s="16" t="s">
        <v>16</v>
      </c>
      <c r="H37" s="23">
        <v>42713</v>
      </c>
      <c r="I37" s="23">
        <v>42728</v>
      </c>
      <c r="J37" s="16" t="str">
        <f t="shared" si="0"/>
        <v>Filled</v>
      </c>
      <c r="K37" s="16">
        <f t="shared" ca="1" si="1"/>
        <v>11</v>
      </c>
      <c r="L37" s="16">
        <f t="shared" ca="1" si="3"/>
        <v>15</v>
      </c>
      <c r="M37" s="16">
        <f t="shared" si="4"/>
        <v>2016</v>
      </c>
      <c r="N37" s="27" t="str">
        <f t="shared" si="5"/>
        <v>December</v>
      </c>
      <c r="O37" s="16" t="str">
        <f>IF(N37="","",VLOOKUP(N37,FiscalYear[#All],2,FALSE))</f>
        <v>Q1</v>
      </c>
      <c r="P37" s="32">
        <f t="shared" si="2"/>
        <v>2017</v>
      </c>
      <c r="Q37" s="33">
        <f>IF(J37="Open",VLOOKUP(E37,Table2[],2),VLOOKUP(E37,Table2[],3))</f>
        <v>300</v>
      </c>
    </row>
    <row r="38" spans="1:17" x14ac:dyDescent="0.3">
      <c r="A38" s="16" t="s">
        <v>943</v>
      </c>
      <c r="B38" s="16" t="s">
        <v>381</v>
      </c>
      <c r="C38" s="16" t="s">
        <v>77</v>
      </c>
      <c r="D38" s="16" t="s">
        <v>12</v>
      </c>
      <c r="E38" s="16" t="s">
        <v>9</v>
      </c>
      <c r="F38" s="16" t="s">
        <v>1076</v>
      </c>
      <c r="G38" s="16" t="s">
        <v>16</v>
      </c>
      <c r="H38" s="23">
        <v>42718</v>
      </c>
      <c r="I38" s="23">
        <v>42720</v>
      </c>
      <c r="J38" s="16" t="str">
        <f t="shared" si="0"/>
        <v>Filled</v>
      </c>
      <c r="K38" s="16">
        <f t="shared" ca="1" si="1"/>
        <v>3</v>
      </c>
      <c r="L38" s="16">
        <f t="shared" ca="1" si="3"/>
        <v>2</v>
      </c>
      <c r="M38" s="16">
        <f t="shared" si="4"/>
        <v>2016</v>
      </c>
      <c r="N38" s="27" t="str">
        <f t="shared" si="5"/>
        <v>December</v>
      </c>
      <c r="O38" s="16" t="str">
        <f>IF(N38="","",VLOOKUP(N38,FiscalYear[#All],2,FALSE))</f>
        <v>Q1</v>
      </c>
      <c r="P38" s="32">
        <f t="shared" si="2"/>
        <v>2017</v>
      </c>
      <c r="Q38" s="33">
        <f>IF(J38="Open",VLOOKUP(E38,Table2[],2),VLOOKUP(E38,Table2[],3))</f>
        <v>525</v>
      </c>
    </row>
    <row r="39" spans="1:17" x14ac:dyDescent="0.3">
      <c r="A39" s="16" t="s">
        <v>982</v>
      </c>
      <c r="B39" s="16" t="s">
        <v>426</v>
      </c>
      <c r="C39" s="16" t="s">
        <v>77</v>
      </c>
      <c r="D39" s="16" t="s">
        <v>12</v>
      </c>
      <c r="E39" s="16" t="s">
        <v>9</v>
      </c>
      <c r="F39" s="16" t="s">
        <v>1077</v>
      </c>
      <c r="G39" s="16" t="s">
        <v>16</v>
      </c>
      <c r="H39" s="23">
        <v>42723</v>
      </c>
      <c r="I39" s="23">
        <v>42724</v>
      </c>
      <c r="J39" s="16" t="str">
        <f t="shared" si="0"/>
        <v>Filled</v>
      </c>
      <c r="K39" s="16">
        <f t="shared" ca="1" si="1"/>
        <v>2</v>
      </c>
      <c r="L39" s="16">
        <f t="shared" ca="1" si="3"/>
        <v>1</v>
      </c>
      <c r="M39" s="16">
        <f t="shared" si="4"/>
        <v>2016</v>
      </c>
      <c r="N39" s="27" t="str">
        <f t="shared" si="5"/>
        <v>December</v>
      </c>
      <c r="O39" s="16" t="str">
        <f>IF(N39="","",VLOOKUP(N39,FiscalYear[#All],2,FALSE))</f>
        <v>Q1</v>
      </c>
      <c r="P39" s="32">
        <f t="shared" si="2"/>
        <v>2017</v>
      </c>
      <c r="Q39" s="33">
        <f>IF(J39="Open",VLOOKUP(E39,Table2[],2),VLOOKUP(E39,Table2[],3))</f>
        <v>525</v>
      </c>
    </row>
    <row r="40" spans="1:17" x14ac:dyDescent="0.3">
      <c r="A40" s="16" t="s">
        <v>939</v>
      </c>
      <c r="B40" s="16" t="s">
        <v>372</v>
      </c>
      <c r="C40" s="16" t="s">
        <v>77</v>
      </c>
      <c r="D40" s="16" t="s">
        <v>12</v>
      </c>
      <c r="E40" s="16" t="s">
        <v>9</v>
      </c>
      <c r="F40" s="16" t="s">
        <v>1077</v>
      </c>
      <c r="G40" s="16" t="s">
        <v>16</v>
      </c>
      <c r="H40" s="23">
        <v>42734</v>
      </c>
      <c r="I40" s="23">
        <v>42734</v>
      </c>
      <c r="J40" s="16" t="str">
        <f t="shared" si="0"/>
        <v>Filled</v>
      </c>
      <c r="K40" s="16">
        <f t="shared" ca="1" si="1"/>
        <v>1</v>
      </c>
      <c r="L40" s="16">
        <f t="shared" ca="1" si="3"/>
        <v>0</v>
      </c>
      <c r="M40" s="16">
        <f t="shared" si="4"/>
        <v>2016</v>
      </c>
      <c r="N40" s="27" t="str">
        <f t="shared" si="5"/>
        <v>December</v>
      </c>
      <c r="O40" s="16" t="str">
        <f>IF(N40="","",VLOOKUP(N40,FiscalYear[#All],2,FALSE))</f>
        <v>Q1</v>
      </c>
      <c r="P40" s="32">
        <f t="shared" si="2"/>
        <v>2017</v>
      </c>
      <c r="Q40" s="33">
        <f>IF(J40="Open",VLOOKUP(E40,Table2[],2),VLOOKUP(E40,Table2[],3))</f>
        <v>525</v>
      </c>
    </row>
    <row r="41" spans="1:17" x14ac:dyDescent="0.3">
      <c r="A41" s="16" t="s">
        <v>944</v>
      </c>
      <c r="B41" s="16" t="s">
        <v>382</v>
      </c>
      <c r="C41" s="16" t="s">
        <v>77</v>
      </c>
      <c r="D41" s="16" t="s">
        <v>12</v>
      </c>
      <c r="E41" s="16" t="s">
        <v>9</v>
      </c>
      <c r="F41" s="16" t="s">
        <v>1077</v>
      </c>
      <c r="G41" s="16" t="s">
        <v>16</v>
      </c>
      <c r="H41" s="23">
        <v>42787</v>
      </c>
      <c r="I41" s="23">
        <v>42903</v>
      </c>
      <c r="J41" s="16" t="str">
        <f t="shared" si="0"/>
        <v>Filled</v>
      </c>
      <c r="K41" s="16">
        <f t="shared" ca="1" si="1"/>
        <v>84</v>
      </c>
      <c r="L41" s="16">
        <f t="shared" ca="1" si="3"/>
        <v>116</v>
      </c>
      <c r="M41" s="16">
        <f t="shared" si="4"/>
        <v>2017</v>
      </c>
      <c r="N41" s="27" t="str">
        <f t="shared" si="5"/>
        <v>June</v>
      </c>
      <c r="O41" s="16" t="str">
        <f>IF(N41="","",VLOOKUP(N41,FiscalYear[#All],2,FALSE))</f>
        <v>Q3</v>
      </c>
      <c r="P41" s="32">
        <f t="shared" si="2"/>
        <v>2017</v>
      </c>
      <c r="Q41" s="33">
        <f>IF(J41="Open",VLOOKUP(E41,Table2[],2),VLOOKUP(E41,Table2[],3))</f>
        <v>525</v>
      </c>
    </row>
    <row r="42" spans="1:17" x14ac:dyDescent="0.3">
      <c r="A42" s="16" t="s">
        <v>923</v>
      </c>
      <c r="B42" s="16" t="s">
        <v>349</v>
      </c>
      <c r="C42" s="16" t="s">
        <v>77</v>
      </c>
      <c r="D42" s="16" t="s">
        <v>12</v>
      </c>
      <c r="E42" s="16" t="s">
        <v>9</v>
      </c>
      <c r="F42" s="16" t="s">
        <v>1077</v>
      </c>
      <c r="G42" s="16" t="s">
        <v>16</v>
      </c>
      <c r="H42" s="23">
        <v>42429</v>
      </c>
      <c r="I42" s="23">
        <v>44397</v>
      </c>
      <c r="J42" s="16" t="str">
        <f t="shared" si="0"/>
        <v>Filled</v>
      </c>
      <c r="K42" s="16">
        <f t="shared" ca="1" si="1"/>
        <v>1407</v>
      </c>
      <c r="L42" s="16">
        <f t="shared" ca="1" si="3"/>
        <v>1968</v>
      </c>
      <c r="M42" s="16">
        <f t="shared" si="4"/>
        <v>2021</v>
      </c>
      <c r="N42" s="27" t="str">
        <f t="shared" si="5"/>
        <v>July</v>
      </c>
      <c r="O42" s="16" t="str">
        <f>IF(N42="","",VLOOKUP(N42,FiscalYear[#All],2,FALSE))</f>
        <v>Q4</v>
      </c>
      <c r="P42" s="32">
        <f t="shared" si="2"/>
        <v>2021</v>
      </c>
      <c r="Q42" s="33">
        <f>IF(J42="Open",VLOOKUP(E42,Table2[],2),VLOOKUP(E42,Table2[],3))</f>
        <v>525</v>
      </c>
    </row>
    <row r="43" spans="1:17" x14ac:dyDescent="0.3">
      <c r="A43" s="16" t="s">
        <v>889</v>
      </c>
      <c r="B43" s="16" t="s">
        <v>298</v>
      </c>
      <c r="C43" s="16" t="s">
        <v>77</v>
      </c>
      <c r="D43" s="16" t="s">
        <v>12</v>
      </c>
      <c r="E43" s="16" t="s">
        <v>9</v>
      </c>
      <c r="F43" s="16" t="s">
        <v>1077</v>
      </c>
      <c r="G43" s="16" t="s">
        <v>25</v>
      </c>
      <c r="H43" s="23">
        <v>42796</v>
      </c>
      <c r="I43" s="23">
        <v>43073</v>
      </c>
      <c r="J43" s="16" t="str">
        <f t="shared" si="0"/>
        <v>Filled</v>
      </c>
      <c r="K43" s="16">
        <f t="shared" ca="1" si="1"/>
        <v>198</v>
      </c>
      <c r="L43" s="16">
        <f t="shared" ca="1" si="3"/>
        <v>277</v>
      </c>
      <c r="M43" s="16">
        <f t="shared" si="4"/>
        <v>2017</v>
      </c>
      <c r="N43" s="27" t="str">
        <f t="shared" si="5"/>
        <v>December</v>
      </c>
      <c r="O43" s="16" t="str">
        <f>IF(N43="","",VLOOKUP(N43,FiscalYear[#All],2,FALSE))</f>
        <v>Q1</v>
      </c>
      <c r="P43" s="32">
        <f t="shared" si="2"/>
        <v>2018</v>
      </c>
      <c r="Q43" s="33">
        <f>IF(J43="Open",VLOOKUP(E43,Table2[],2),VLOOKUP(E43,Table2[],3))</f>
        <v>525</v>
      </c>
    </row>
    <row r="44" spans="1:17" x14ac:dyDescent="0.3">
      <c r="A44" s="16" t="s">
        <v>948</v>
      </c>
      <c r="B44" s="16" t="s">
        <v>386</v>
      </c>
      <c r="C44" s="16" t="s">
        <v>77</v>
      </c>
      <c r="D44" s="16" t="s">
        <v>24</v>
      </c>
      <c r="E44" s="16" t="s">
        <v>9</v>
      </c>
      <c r="F44" s="16" t="s">
        <v>1077</v>
      </c>
      <c r="G44" s="16" t="s">
        <v>16</v>
      </c>
      <c r="H44" s="23">
        <v>42807</v>
      </c>
      <c r="I44" s="23">
        <v>43038</v>
      </c>
      <c r="J44" s="16" t="str">
        <f t="shared" si="0"/>
        <v>Filled</v>
      </c>
      <c r="K44" s="16">
        <f t="shared" ca="1" si="1"/>
        <v>166</v>
      </c>
      <c r="L44" s="16">
        <f t="shared" ca="1" si="3"/>
        <v>231</v>
      </c>
      <c r="M44" s="16">
        <f t="shared" si="4"/>
        <v>2017</v>
      </c>
      <c r="N44" s="27" t="str">
        <f t="shared" si="5"/>
        <v>October</v>
      </c>
      <c r="O44" s="16" t="str">
        <f>IF(N44="","",VLOOKUP(N44,FiscalYear[#All],2,FALSE))</f>
        <v>Q1</v>
      </c>
      <c r="P44" s="32">
        <f t="shared" si="2"/>
        <v>2018</v>
      </c>
      <c r="Q44" s="33">
        <f>IF(J44="Open",VLOOKUP(E44,Table2[],2),VLOOKUP(E44,Table2[],3))</f>
        <v>525</v>
      </c>
    </row>
    <row r="45" spans="1:17" x14ac:dyDescent="0.3">
      <c r="A45" s="16" t="s">
        <v>931</v>
      </c>
      <c r="B45" s="16" t="s">
        <v>357</v>
      </c>
      <c r="C45" s="16" t="s">
        <v>77</v>
      </c>
      <c r="D45" s="16" t="s">
        <v>288</v>
      </c>
      <c r="E45" s="16" t="s">
        <v>118</v>
      </c>
      <c r="F45" s="16" t="s">
        <v>1077</v>
      </c>
      <c r="G45" s="16" t="s">
        <v>16</v>
      </c>
      <c r="H45" s="23">
        <v>42810</v>
      </c>
      <c r="I45" s="23">
        <v>42818</v>
      </c>
      <c r="J45" s="16" t="str">
        <f t="shared" si="0"/>
        <v>Filled</v>
      </c>
      <c r="K45" s="16">
        <f t="shared" ca="1" si="1"/>
        <v>7</v>
      </c>
      <c r="L45" s="16">
        <f t="shared" ca="1" si="3"/>
        <v>8</v>
      </c>
      <c r="M45" s="16">
        <f t="shared" si="4"/>
        <v>2017</v>
      </c>
      <c r="N45" s="27" t="str">
        <f t="shared" si="5"/>
        <v>March</v>
      </c>
      <c r="O45" s="16" t="str">
        <f>IF(N45="","",VLOOKUP(N45,FiscalYear[#All],2,FALSE))</f>
        <v>Q2</v>
      </c>
      <c r="P45" s="32">
        <f t="shared" si="2"/>
        <v>2017</v>
      </c>
      <c r="Q45" s="33">
        <f>IF(J45="Open",VLOOKUP(E45,Table2[],2),VLOOKUP(E45,Table2[],3))</f>
        <v>300</v>
      </c>
    </row>
    <row r="46" spans="1:17" x14ac:dyDescent="0.3">
      <c r="A46" s="16" t="s">
        <v>921</v>
      </c>
      <c r="B46" s="16" t="s">
        <v>347</v>
      </c>
      <c r="C46" s="16" t="s">
        <v>77</v>
      </c>
      <c r="D46" s="16" t="s">
        <v>288</v>
      </c>
      <c r="E46" s="16" t="s">
        <v>118</v>
      </c>
      <c r="F46" s="16" t="s">
        <v>1077</v>
      </c>
      <c r="G46" s="16" t="s">
        <v>16</v>
      </c>
      <c r="H46" s="23">
        <v>42823</v>
      </c>
      <c r="I46" s="23" t="s">
        <v>1619</v>
      </c>
      <c r="J46" s="16" t="str">
        <f t="shared" si="0"/>
        <v>Open</v>
      </c>
      <c r="K46" s="16">
        <f t="shared" ca="1" si="1"/>
        <v>1640</v>
      </c>
      <c r="L46" s="16">
        <f t="shared" ca="1" si="3"/>
        <v>2295</v>
      </c>
      <c r="M46" s="16" t="str">
        <f t="shared" si="4"/>
        <v/>
      </c>
      <c r="N46" s="27" t="str">
        <f t="shared" si="5"/>
        <v/>
      </c>
      <c r="O46" s="16" t="str">
        <f>IF(N46="","",VLOOKUP(N46,FiscalYear[#All],2,FALSE))</f>
        <v/>
      </c>
      <c r="P46" s="32" t="str">
        <f t="shared" si="2"/>
        <v/>
      </c>
      <c r="Q46" s="33">
        <f>IF(J46="Open",VLOOKUP(E46,Table2[],2),VLOOKUP(E46,Table2[],3))</f>
        <v>160</v>
      </c>
    </row>
    <row r="47" spans="1:17" x14ac:dyDescent="0.3">
      <c r="A47" s="16" t="s">
        <v>669</v>
      </c>
      <c r="B47" s="16" t="s">
        <v>414</v>
      </c>
      <c r="C47" s="16" t="s">
        <v>124</v>
      </c>
      <c r="D47" s="16" t="s">
        <v>284</v>
      </c>
      <c r="E47" s="16" t="s">
        <v>118</v>
      </c>
      <c r="F47" s="16" t="s">
        <v>1063</v>
      </c>
      <c r="G47" s="16" t="s">
        <v>16</v>
      </c>
      <c r="H47" s="23">
        <v>42830</v>
      </c>
      <c r="I47" s="23">
        <v>42998</v>
      </c>
      <c r="J47" s="16" t="str">
        <f t="shared" si="0"/>
        <v>Filled</v>
      </c>
      <c r="K47" s="16">
        <f t="shared" ca="1" si="1"/>
        <v>121</v>
      </c>
      <c r="L47" s="16">
        <f t="shared" ca="1" si="3"/>
        <v>168</v>
      </c>
      <c r="M47" s="16">
        <f t="shared" si="4"/>
        <v>2017</v>
      </c>
      <c r="N47" s="27" t="str">
        <f t="shared" si="5"/>
        <v>September</v>
      </c>
      <c r="O47" s="16" t="str">
        <f>IF(N47="","",VLOOKUP(N47,FiscalYear[#All],2,FALSE))</f>
        <v>Q4</v>
      </c>
      <c r="P47" s="32">
        <f t="shared" si="2"/>
        <v>2017</v>
      </c>
      <c r="Q47" s="33">
        <f>IF(J47="Open",VLOOKUP(E47,Table2[],2),VLOOKUP(E47,Table2[],3))</f>
        <v>300</v>
      </c>
    </row>
    <row r="48" spans="1:17" x14ac:dyDescent="0.3">
      <c r="A48" s="16" t="s">
        <v>904</v>
      </c>
      <c r="B48" s="16" t="s">
        <v>330</v>
      </c>
      <c r="C48" s="16" t="s">
        <v>77</v>
      </c>
      <c r="D48" s="16" t="s">
        <v>284</v>
      </c>
      <c r="E48" s="16" t="s">
        <v>118</v>
      </c>
      <c r="F48" s="16" t="s">
        <v>1077</v>
      </c>
      <c r="G48" s="16" t="s">
        <v>16</v>
      </c>
      <c r="H48" s="23">
        <v>42838</v>
      </c>
      <c r="I48" s="23">
        <v>43000</v>
      </c>
      <c r="J48" s="16" t="str">
        <f t="shared" si="0"/>
        <v>Filled</v>
      </c>
      <c r="K48" s="16">
        <f t="shared" ca="1" si="1"/>
        <v>117</v>
      </c>
      <c r="L48" s="16">
        <f t="shared" ca="1" si="3"/>
        <v>162</v>
      </c>
      <c r="M48" s="16">
        <f t="shared" si="4"/>
        <v>2017</v>
      </c>
      <c r="N48" s="27" t="str">
        <f t="shared" si="5"/>
        <v>September</v>
      </c>
      <c r="O48" s="16" t="str">
        <f>IF(N48="","",VLOOKUP(N48,FiscalYear[#All],2,FALSE))</f>
        <v>Q4</v>
      </c>
      <c r="P48" s="32">
        <f t="shared" si="2"/>
        <v>2017</v>
      </c>
      <c r="Q48" s="33">
        <f>IF(J48="Open",VLOOKUP(E48,Table2[],2),VLOOKUP(E48,Table2[],3))</f>
        <v>300</v>
      </c>
    </row>
    <row r="49" spans="1:17" x14ac:dyDescent="0.3">
      <c r="A49" s="16" t="s">
        <v>673</v>
      </c>
      <c r="B49" s="16" t="s">
        <v>423</v>
      </c>
      <c r="C49" s="16" t="s">
        <v>124</v>
      </c>
      <c r="D49" s="16" t="s">
        <v>295</v>
      </c>
      <c r="E49" s="16" t="s">
        <v>9</v>
      </c>
      <c r="F49" s="16" t="s">
        <v>1063</v>
      </c>
      <c r="G49" s="16" t="s">
        <v>16</v>
      </c>
      <c r="H49" s="23">
        <v>42843</v>
      </c>
      <c r="I49" s="23" t="s">
        <v>1619</v>
      </c>
      <c r="J49" s="16" t="str">
        <f t="shared" si="0"/>
        <v>Open</v>
      </c>
      <c r="K49" s="16">
        <f t="shared" ca="1" si="1"/>
        <v>1626</v>
      </c>
      <c r="L49" s="16">
        <f t="shared" ca="1" si="3"/>
        <v>2275</v>
      </c>
      <c r="M49" s="16" t="str">
        <f t="shared" si="4"/>
        <v/>
      </c>
      <c r="N49" s="27" t="str">
        <f t="shared" si="5"/>
        <v/>
      </c>
      <c r="O49" s="16" t="str">
        <f>IF(N49="","",VLOOKUP(N49,FiscalYear[#All],2,FALSE))</f>
        <v/>
      </c>
      <c r="P49" s="32" t="str">
        <f t="shared" si="2"/>
        <v/>
      </c>
      <c r="Q49" s="33">
        <f>IF(J49="Open",VLOOKUP(E49,Table2[],2),VLOOKUP(E49,Table2[],3))</f>
        <v>280</v>
      </c>
    </row>
    <row r="50" spans="1:17" x14ac:dyDescent="0.3">
      <c r="A50" s="16" t="s">
        <v>990</v>
      </c>
      <c r="B50" s="16" t="s">
        <v>434</v>
      </c>
      <c r="C50" s="16" t="s">
        <v>77</v>
      </c>
      <c r="D50" s="16" t="s">
        <v>288</v>
      </c>
      <c r="E50" s="16" t="s">
        <v>118</v>
      </c>
      <c r="F50" s="16" t="s">
        <v>1077</v>
      </c>
      <c r="G50" s="16" t="s">
        <v>16</v>
      </c>
      <c r="H50" s="23">
        <v>42850</v>
      </c>
      <c r="I50" s="23">
        <v>42930</v>
      </c>
      <c r="J50" s="16" t="str">
        <f t="shared" si="0"/>
        <v>Filled</v>
      </c>
      <c r="K50" s="16">
        <f t="shared" ca="1" si="1"/>
        <v>59</v>
      </c>
      <c r="L50" s="16">
        <f t="shared" ca="1" si="3"/>
        <v>80</v>
      </c>
      <c r="M50" s="16">
        <f t="shared" si="4"/>
        <v>2017</v>
      </c>
      <c r="N50" s="27" t="str">
        <f t="shared" si="5"/>
        <v>July</v>
      </c>
      <c r="O50" s="16" t="str">
        <f>IF(N50="","",VLOOKUP(N50,FiscalYear[#All],2,FALSE))</f>
        <v>Q4</v>
      </c>
      <c r="P50" s="32">
        <f t="shared" si="2"/>
        <v>2017</v>
      </c>
      <c r="Q50" s="33">
        <f>IF(J50="Open",VLOOKUP(E50,Table2[],2),VLOOKUP(E50,Table2[],3))</f>
        <v>300</v>
      </c>
    </row>
    <row r="51" spans="1:17" x14ac:dyDescent="0.3">
      <c r="A51" s="16" t="s">
        <v>1031</v>
      </c>
      <c r="B51" s="16" t="s">
        <v>364</v>
      </c>
      <c r="C51" s="16" t="s">
        <v>20</v>
      </c>
      <c r="D51" s="16" t="s">
        <v>577</v>
      </c>
      <c r="E51" s="16" t="s">
        <v>211</v>
      </c>
      <c r="F51" s="16" t="s">
        <v>1077</v>
      </c>
      <c r="G51" s="16" t="s">
        <v>16</v>
      </c>
      <c r="H51" s="23">
        <v>42872</v>
      </c>
      <c r="I51" s="23">
        <v>43028</v>
      </c>
      <c r="J51" s="16" t="str">
        <f t="shared" si="0"/>
        <v>Filled</v>
      </c>
      <c r="K51" s="16">
        <f t="shared" ca="1" si="1"/>
        <v>113</v>
      </c>
      <c r="L51" s="16">
        <f t="shared" ca="1" si="3"/>
        <v>156</v>
      </c>
      <c r="M51" s="16">
        <f t="shared" si="4"/>
        <v>2017</v>
      </c>
      <c r="N51" s="27" t="str">
        <f t="shared" si="5"/>
        <v>October</v>
      </c>
      <c r="O51" s="16" t="str">
        <f>IF(N51="","",VLOOKUP(N51,FiscalYear[#All],2,FALSE))</f>
        <v>Q1</v>
      </c>
      <c r="P51" s="32">
        <f t="shared" si="2"/>
        <v>2018</v>
      </c>
      <c r="Q51" s="33">
        <f>IF(J51="Open",VLOOKUP(E51,Table2[],2),VLOOKUP(E51,Table2[],3))</f>
        <v>525</v>
      </c>
    </row>
    <row r="52" spans="1:17" x14ac:dyDescent="0.3">
      <c r="A52" s="16" t="s">
        <v>898</v>
      </c>
      <c r="B52" s="16" t="s">
        <v>324</v>
      </c>
      <c r="C52" s="16" t="s">
        <v>77</v>
      </c>
      <c r="D52" s="16" t="s">
        <v>12</v>
      </c>
      <c r="E52" s="16" t="s">
        <v>9</v>
      </c>
      <c r="F52" s="16" t="s">
        <v>1077</v>
      </c>
      <c r="G52" s="16" t="s">
        <v>25</v>
      </c>
      <c r="H52" s="23">
        <v>42879</v>
      </c>
      <c r="I52" s="23">
        <v>43035</v>
      </c>
      <c r="J52" s="16" t="str">
        <f t="shared" si="0"/>
        <v>Filled</v>
      </c>
      <c r="K52" s="16">
        <f t="shared" ca="1" si="1"/>
        <v>113</v>
      </c>
      <c r="L52" s="16">
        <f t="shared" ca="1" si="3"/>
        <v>156</v>
      </c>
      <c r="M52" s="16">
        <f t="shared" si="4"/>
        <v>2017</v>
      </c>
      <c r="N52" s="27" t="str">
        <f t="shared" si="5"/>
        <v>October</v>
      </c>
      <c r="O52" s="16" t="str">
        <f>IF(N52="","",VLOOKUP(N52,FiscalYear[#All],2,FALSE))</f>
        <v>Q1</v>
      </c>
      <c r="P52" s="32">
        <f t="shared" si="2"/>
        <v>2018</v>
      </c>
      <c r="Q52" s="33">
        <f>IF(J52="Open",VLOOKUP(E52,Table2[],2),VLOOKUP(E52,Table2[],3))</f>
        <v>525</v>
      </c>
    </row>
    <row r="53" spans="1:17" x14ac:dyDescent="0.3">
      <c r="A53" s="16" t="s">
        <v>672</v>
      </c>
      <c r="B53" s="16" t="s">
        <v>422</v>
      </c>
      <c r="C53" s="16" t="s">
        <v>124</v>
      </c>
      <c r="D53" s="16" t="s">
        <v>295</v>
      </c>
      <c r="E53" s="16" t="s">
        <v>9</v>
      </c>
      <c r="F53" s="16" t="s">
        <v>1064</v>
      </c>
      <c r="G53" s="16" t="s">
        <v>16</v>
      </c>
      <c r="H53" s="23">
        <v>42880</v>
      </c>
      <c r="I53" s="23">
        <v>42987</v>
      </c>
      <c r="J53" s="16" t="str">
        <f t="shared" si="0"/>
        <v>Filled</v>
      </c>
      <c r="K53" s="16">
        <f t="shared" ca="1" si="1"/>
        <v>77</v>
      </c>
      <c r="L53" s="16">
        <f t="shared" ca="1" si="3"/>
        <v>107</v>
      </c>
      <c r="M53" s="16">
        <f t="shared" si="4"/>
        <v>2017</v>
      </c>
      <c r="N53" s="27" t="str">
        <f t="shared" si="5"/>
        <v>September</v>
      </c>
      <c r="O53" s="16" t="str">
        <f>IF(N53="","",VLOOKUP(N53,FiscalYear[#All],2,FALSE))</f>
        <v>Q4</v>
      </c>
      <c r="P53" s="32">
        <f t="shared" si="2"/>
        <v>2017</v>
      </c>
      <c r="Q53" s="33">
        <f>IF(J53="Open",VLOOKUP(E53,Table2[],2),VLOOKUP(E53,Table2[],3))</f>
        <v>525</v>
      </c>
    </row>
    <row r="54" spans="1:17" x14ac:dyDescent="0.3">
      <c r="A54" s="16" t="s">
        <v>995</v>
      </c>
      <c r="B54" s="16" t="s">
        <v>439</v>
      </c>
      <c r="C54" s="16" t="s">
        <v>77</v>
      </c>
      <c r="D54" s="16" t="s">
        <v>288</v>
      </c>
      <c r="E54" s="16" t="s">
        <v>118</v>
      </c>
      <c r="F54" s="16" t="s">
        <v>1076</v>
      </c>
      <c r="G54" s="16" t="s">
        <v>16</v>
      </c>
      <c r="H54" s="23">
        <v>42900</v>
      </c>
      <c r="I54" s="23">
        <v>42910</v>
      </c>
      <c r="J54" s="16" t="str">
        <f t="shared" si="0"/>
        <v>Filled</v>
      </c>
      <c r="K54" s="16">
        <f t="shared" ca="1" si="1"/>
        <v>8</v>
      </c>
      <c r="L54" s="16">
        <f t="shared" ca="1" si="3"/>
        <v>10</v>
      </c>
      <c r="M54" s="16">
        <f t="shared" si="4"/>
        <v>2017</v>
      </c>
      <c r="N54" s="27" t="str">
        <f t="shared" si="5"/>
        <v>June</v>
      </c>
      <c r="O54" s="16" t="str">
        <f>IF(N54="","",VLOOKUP(N54,FiscalYear[#All],2,FALSE))</f>
        <v>Q3</v>
      </c>
      <c r="P54" s="32">
        <f t="shared" si="2"/>
        <v>2017</v>
      </c>
      <c r="Q54" s="33">
        <f>IF(J54="Open",VLOOKUP(E54,Table2[],2),VLOOKUP(E54,Table2[],3))</f>
        <v>300</v>
      </c>
    </row>
    <row r="55" spans="1:17" x14ac:dyDescent="0.3">
      <c r="A55" s="16" t="s">
        <v>929</v>
      </c>
      <c r="B55" s="16" t="s">
        <v>355</v>
      </c>
      <c r="C55" s="16" t="s">
        <v>77</v>
      </c>
      <c r="D55" s="16" t="s">
        <v>12</v>
      </c>
      <c r="E55" s="16" t="s">
        <v>9</v>
      </c>
      <c r="F55" s="16" t="s">
        <v>1077</v>
      </c>
      <c r="G55" s="16" t="s">
        <v>25</v>
      </c>
      <c r="H55" s="23">
        <v>42904</v>
      </c>
      <c r="I55" s="23">
        <v>42974</v>
      </c>
      <c r="J55" s="16" t="str">
        <f t="shared" si="0"/>
        <v>Filled</v>
      </c>
      <c r="K55" s="16">
        <f t="shared" ca="1" si="1"/>
        <v>50</v>
      </c>
      <c r="L55" s="16">
        <f t="shared" ca="1" si="3"/>
        <v>70</v>
      </c>
      <c r="M55" s="16">
        <f t="shared" si="4"/>
        <v>2017</v>
      </c>
      <c r="N55" s="27" t="str">
        <f t="shared" si="5"/>
        <v>August</v>
      </c>
      <c r="O55" s="16" t="str">
        <f>IF(N55="","",VLOOKUP(N55,FiscalYear[#All],2,FALSE))</f>
        <v>Q4</v>
      </c>
      <c r="P55" s="32">
        <f t="shared" si="2"/>
        <v>2017</v>
      </c>
      <c r="Q55" s="33">
        <f>IF(J55="Open",VLOOKUP(E55,Table2[],2),VLOOKUP(E55,Table2[],3))</f>
        <v>525</v>
      </c>
    </row>
    <row r="56" spans="1:17" x14ac:dyDescent="0.3">
      <c r="A56" s="16" t="s">
        <v>893</v>
      </c>
      <c r="B56" s="16" t="s">
        <v>310</v>
      </c>
      <c r="C56" s="16" t="s">
        <v>77</v>
      </c>
      <c r="D56" s="16" t="s">
        <v>284</v>
      </c>
      <c r="E56" s="16" t="s">
        <v>118</v>
      </c>
      <c r="F56" s="16" t="s">
        <v>1077</v>
      </c>
      <c r="G56" s="16" t="s">
        <v>16</v>
      </c>
      <c r="H56" s="23">
        <v>42906</v>
      </c>
      <c r="I56" s="23">
        <v>43012</v>
      </c>
      <c r="J56" s="16" t="str">
        <f t="shared" si="0"/>
        <v>Filled</v>
      </c>
      <c r="K56" s="16">
        <f t="shared" ca="1" si="1"/>
        <v>77</v>
      </c>
      <c r="L56" s="16">
        <f t="shared" ca="1" si="3"/>
        <v>106</v>
      </c>
      <c r="M56" s="16">
        <f t="shared" si="4"/>
        <v>2017</v>
      </c>
      <c r="N56" s="27" t="str">
        <f t="shared" si="5"/>
        <v>October</v>
      </c>
      <c r="O56" s="16" t="str">
        <f>IF(N56="","",VLOOKUP(N56,FiscalYear[#All],2,FALSE))</f>
        <v>Q1</v>
      </c>
      <c r="P56" s="32">
        <f t="shared" si="2"/>
        <v>2018</v>
      </c>
      <c r="Q56" s="33">
        <f>IF(J56="Open",VLOOKUP(E56,Table2[],2),VLOOKUP(E56,Table2[],3))</f>
        <v>300</v>
      </c>
    </row>
    <row r="57" spans="1:17" x14ac:dyDescent="0.3">
      <c r="A57" s="16" t="s">
        <v>666</v>
      </c>
      <c r="B57" s="16" t="s">
        <v>321</v>
      </c>
      <c r="C57" s="16" t="s">
        <v>124</v>
      </c>
      <c r="D57" s="16" t="s">
        <v>284</v>
      </c>
      <c r="E57" s="16" t="s">
        <v>118</v>
      </c>
      <c r="F57" s="16" t="s">
        <v>1063</v>
      </c>
      <c r="G57" s="16" t="s">
        <v>16</v>
      </c>
      <c r="H57" s="23">
        <v>42919</v>
      </c>
      <c r="I57" s="23">
        <v>42935</v>
      </c>
      <c r="J57" s="16" t="str">
        <f t="shared" si="0"/>
        <v>Filled</v>
      </c>
      <c r="K57" s="16">
        <f t="shared" ca="1" si="1"/>
        <v>13</v>
      </c>
      <c r="L57" s="16">
        <f t="shared" ca="1" si="3"/>
        <v>16</v>
      </c>
      <c r="M57" s="16">
        <f t="shared" si="4"/>
        <v>2017</v>
      </c>
      <c r="N57" s="27" t="str">
        <f t="shared" si="5"/>
        <v>July</v>
      </c>
      <c r="O57" s="16" t="str">
        <f>IF(N57="","",VLOOKUP(N57,FiscalYear[#All],2,FALSE))</f>
        <v>Q4</v>
      </c>
      <c r="P57" s="32">
        <f t="shared" si="2"/>
        <v>2017</v>
      </c>
      <c r="Q57" s="33">
        <f>IF(J57="Open",VLOOKUP(E57,Table2[],2),VLOOKUP(E57,Table2[],3))</f>
        <v>300</v>
      </c>
    </row>
    <row r="58" spans="1:17" x14ac:dyDescent="0.3">
      <c r="A58" s="16" t="s">
        <v>1036</v>
      </c>
      <c r="B58" s="16" t="s">
        <v>373</v>
      </c>
      <c r="C58" s="16" t="s">
        <v>20</v>
      </c>
      <c r="D58" s="16" t="s">
        <v>258</v>
      </c>
      <c r="E58" s="16" t="s">
        <v>211</v>
      </c>
      <c r="F58" s="16" t="s">
        <v>1077</v>
      </c>
      <c r="G58" s="16" t="s">
        <v>16</v>
      </c>
      <c r="H58" s="23">
        <v>42949</v>
      </c>
      <c r="I58" s="23">
        <v>43002</v>
      </c>
      <c r="J58" s="16" t="str">
        <f t="shared" si="0"/>
        <v>Filled</v>
      </c>
      <c r="K58" s="16">
        <f t="shared" ca="1" si="1"/>
        <v>38</v>
      </c>
      <c r="L58" s="16">
        <f t="shared" ca="1" si="3"/>
        <v>53</v>
      </c>
      <c r="M58" s="16">
        <f t="shared" si="4"/>
        <v>2017</v>
      </c>
      <c r="N58" s="27" t="str">
        <f t="shared" si="5"/>
        <v>September</v>
      </c>
      <c r="O58" s="16" t="str">
        <f>IF(N58="","",VLOOKUP(N58,FiscalYear[#All],2,FALSE))</f>
        <v>Q4</v>
      </c>
      <c r="P58" s="32">
        <f t="shared" si="2"/>
        <v>2017</v>
      </c>
      <c r="Q58" s="33">
        <f>IF(J58="Open",VLOOKUP(E58,Table2[],2),VLOOKUP(E58,Table2[],3))</f>
        <v>525</v>
      </c>
    </row>
    <row r="59" spans="1:17" x14ac:dyDescent="0.3">
      <c r="A59" s="16" t="s">
        <v>1028</v>
      </c>
      <c r="B59" s="16" t="s">
        <v>112</v>
      </c>
      <c r="C59" s="16" t="s">
        <v>20</v>
      </c>
      <c r="D59" s="16" t="s">
        <v>1622</v>
      </c>
      <c r="E59" s="16" t="s">
        <v>118</v>
      </c>
      <c r="F59" s="16" t="s">
        <v>1077</v>
      </c>
      <c r="G59" s="16" t="s">
        <v>25</v>
      </c>
      <c r="H59" s="23">
        <v>42983</v>
      </c>
      <c r="I59" s="23">
        <v>43078</v>
      </c>
      <c r="J59" s="16" t="str">
        <f t="shared" si="0"/>
        <v>Filled</v>
      </c>
      <c r="K59" s="16">
        <f t="shared" ca="1" si="1"/>
        <v>69</v>
      </c>
      <c r="L59" s="16">
        <f t="shared" ca="1" si="3"/>
        <v>95</v>
      </c>
      <c r="M59" s="16">
        <f t="shared" si="4"/>
        <v>2017</v>
      </c>
      <c r="N59" s="27" t="str">
        <f t="shared" si="5"/>
        <v>December</v>
      </c>
      <c r="O59" s="16" t="str">
        <f>IF(N59="","",VLOOKUP(N59,FiscalYear[#All],2,FALSE))</f>
        <v>Q1</v>
      </c>
      <c r="P59" s="32">
        <f t="shared" si="2"/>
        <v>2018</v>
      </c>
      <c r="Q59" s="33">
        <f>IF(J59="Open",VLOOKUP(E59,Table2[],2),VLOOKUP(E59,Table2[],3))</f>
        <v>300</v>
      </c>
    </row>
    <row r="60" spans="1:17" x14ac:dyDescent="0.3">
      <c r="A60" s="16" t="s">
        <v>1019</v>
      </c>
      <c r="B60" s="16" t="s">
        <v>97</v>
      </c>
      <c r="C60" s="16" t="s">
        <v>20</v>
      </c>
      <c r="D60" s="16" t="s">
        <v>12</v>
      </c>
      <c r="E60" s="16" t="s">
        <v>9</v>
      </c>
      <c r="F60" s="16" t="s">
        <v>1077</v>
      </c>
      <c r="G60" s="16" t="s">
        <v>18</v>
      </c>
      <c r="H60" s="23">
        <v>43011</v>
      </c>
      <c r="I60" s="23">
        <v>43041</v>
      </c>
      <c r="J60" s="16" t="str">
        <f t="shared" si="0"/>
        <v>Filled</v>
      </c>
      <c r="K60" s="16">
        <f t="shared" ca="1" si="1"/>
        <v>23</v>
      </c>
      <c r="L60" s="16">
        <f t="shared" ca="1" si="3"/>
        <v>30</v>
      </c>
      <c r="M60" s="16">
        <f t="shared" si="4"/>
        <v>2017</v>
      </c>
      <c r="N60" s="27" t="str">
        <f t="shared" si="5"/>
        <v>November</v>
      </c>
      <c r="O60" s="16" t="str">
        <f>IF(N60="","",VLOOKUP(N60,FiscalYear[#All],2,FALSE))</f>
        <v>Q1</v>
      </c>
      <c r="P60" s="32">
        <f t="shared" si="2"/>
        <v>2018</v>
      </c>
      <c r="Q60" s="33">
        <f>IF(J60="Open",VLOOKUP(E60,Table2[],2),VLOOKUP(E60,Table2[],3))</f>
        <v>525</v>
      </c>
    </row>
    <row r="61" spans="1:17" x14ac:dyDescent="0.3">
      <c r="A61" s="16" t="s">
        <v>1017</v>
      </c>
      <c r="B61" s="16" t="s">
        <v>90</v>
      </c>
      <c r="C61" s="16" t="s">
        <v>20</v>
      </c>
      <c r="D61" s="16" t="s">
        <v>12</v>
      </c>
      <c r="E61" s="16" t="s">
        <v>9</v>
      </c>
      <c r="F61" s="16" t="s">
        <v>1077</v>
      </c>
      <c r="G61" s="16" t="s">
        <v>18</v>
      </c>
      <c r="H61" s="23">
        <v>43019</v>
      </c>
      <c r="I61" s="23">
        <v>43020</v>
      </c>
      <c r="J61" s="16" t="str">
        <f t="shared" si="0"/>
        <v>Filled</v>
      </c>
      <c r="K61" s="16">
        <f t="shared" ca="1" si="1"/>
        <v>2</v>
      </c>
      <c r="L61" s="16">
        <f t="shared" ca="1" si="3"/>
        <v>1</v>
      </c>
      <c r="M61" s="16">
        <f t="shared" si="4"/>
        <v>2017</v>
      </c>
      <c r="N61" s="27" t="str">
        <f t="shared" si="5"/>
        <v>October</v>
      </c>
      <c r="O61" s="16" t="str">
        <f>IF(N61="","",VLOOKUP(N61,FiscalYear[#All],2,FALSE))</f>
        <v>Q1</v>
      </c>
      <c r="P61" s="32">
        <f t="shared" si="2"/>
        <v>2018</v>
      </c>
      <c r="Q61" s="33">
        <f>IF(J61="Open",VLOOKUP(E61,Table2[],2),VLOOKUP(E61,Table2[],3))</f>
        <v>525</v>
      </c>
    </row>
    <row r="62" spans="1:17" x14ac:dyDescent="0.3">
      <c r="A62" s="16" t="s">
        <v>55</v>
      </c>
      <c r="B62" s="16" t="s">
        <v>91</v>
      </c>
      <c r="C62" s="16" t="s">
        <v>92</v>
      </c>
      <c r="D62" s="16" t="s">
        <v>1622</v>
      </c>
      <c r="E62" s="16" t="s">
        <v>118</v>
      </c>
      <c r="F62" s="16" t="s">
        <v>21</v>
      </c>
      <c r="G62" s="16" t="s">
        <v>18</v>
      </c>
      <c r="H62" s="23">
        <v>43020</v>
      </c>
      <c r="I62" s="23" t="s">
        <v>1619</v>
      </c>
      <c r="J62" s="16" t="str">
        <f t="shared" si="0"/>
        <v>Open</v>
      </c>
      <c r="K62" s="16">
        <f t="shared" ca="1" si="1"/>
        <v>1499</v>
      </c>
      <c r="L62" s="16">
        <f t="shared" ca="1" si="3"/>
        <v>2098</v>
      </c>
      <c r="M62" s="16" t="str">
        <f t="shared" si="4"/>
        <v/>
      </c>
      <c r="N62" s="27" t="str">
        <f t="shared" si="5"/>
        <v/>
      </c>
      <c r="O62" s="16" t="str">
        <f>IF(N62="","",VLOOKUP(N62,FiscalYear[#All],2,FALSE))</f>
        <v/>
      </c>
      <c r="P62" s="32" t="str">
        <f t="shared" si="2"/>
        <v/>
      </c>
      <c r="Q62" s="33">
        <f>IF(J62="Open",VLOOKUP(E62,Table2[],2),VLOOKUP(E62,Table2[],3))</f>
        <v>160</v>
      </c>
    </row>
    <row r="63" spans="1:17" x14ac:dyDescent="0.3">
      <c r="A63" s="16" t="s">
        <v>59</v>
      </c>
      <c r="B63" s="16" t="s">
        <v>100</v>
      </c>
      <c r="C63" s="16" t="s">
        <v>101</v>
      </c>
      <c r="D63" s="16" t="s">
        <v>12</v>
      </c>
      <c r="E63" s="16" t="s">
        <v>9</v>
      </c>
      <c r="F63" s="16" t="s">
        <v>21</v>
      </c>
      <c r="G63" s="16" t="s">
        <v>16</v>
      </c>
      <c r="H63" s="23">
        <v>43020</v>
      </c>
      <c r="I63" s="23">
        <v>43056</v>
      </c>
      <c r="J63" s="16" t="str">
        <f t="shared" si="0"/>
        <v>Filled</v>
      </c>
      <c r="K63" s="16">
        <f t="shared" ca="1" si="1"/>
        <v>27</v>
      </c>
      <c r="L63" s="16">
        <f t="shared" ca="1" si="3"/>
        <v>36</v>
      </c>
      <c r="M63" s="16">
        <f t="shared" si="4"/>
        <v>2017</v>
      </c>
      <c r="N63" s="27" t="str">
        <f t="shared" si="5"/>
        <v>November</v>
      </c>
      <c r="O63" s="16" t="str">
        <f>IF(N63="","",VLOOKUP(N63,FiscalYear[#All],2,FALSE))</f>
        <v>Q1</v>
      </c>
      <c r="P63" s="32">
        <f t="shared" si="2"/>
        <v>2018</v>
      </c>
      <c r="Q63" s="33">
        <f>IF(J63="Open",VLOOKUP(E63,Table2[],2),VLOOKUP(E63,Table2[],3))</f>
        <v>525</v>
      </c>
    </row>
    <row r="64" spans="1:17" x14ac:dyDescent="0.3">
      <c r="A64" s="16" t="s">
        <v>1029</v>
      </c>
      <c r="B64" s="16" t="s">
        <v>361</v>
      </c>
      <c r="C64" s="16" t="s">
        <v>20</v>
      </c>
      <c r="D64" s="16" t="s">
        <v>288</v>
      </c>
      <c r="E64" s="16" t="s">
        <v>118</v>
      </c>
      <c r="F64" s="16" t="s">
        <v>1077</v>
      </c>
      <c r="G64" s="16" t="s">
        <v>16</v>
      </c>
      <c r="H64" s="23">
        <v>43034</v>
      </c>
      <c r="I64" s="23">
        <v>43074</v>
      </c>
      <c r="J64" s="16" t="str">
        <f t="shared" si="0"/>
        <v>Filled</v>
      </c>
      <c r="K64" s="16">
        <f t="shared" ca="1" si="1"/>
        <v>29</v>
      </c>
      <c r="L64" s="16">
        <f t="shared" ca="1" si="3"/>
        <v>40</v>
      </c>
      <c r="M64" s="16">
        <f t="shared" si="4"/>
        <v>2017</v>
      </c>
      <c r="N64" s="27" t="str">
        <f t="shared" si="5"/>
        <v>December</v>
      </c>
      <c r="O64" s="16" t="str">
        <f>IF(N64="","",VLOOKUP(N64,FiscalYear[#All],2,FALSE))</f>
        <v>Q1</v>
      </c>
      <c r="P64" s="32">
        <f t="shared" si="2"/>
        <v>2018</v>
      </c>
      <c r="Q64" s="33">
        <f>IF(J64="Open",VLOOKUP(E64,Table2[],2),VLOOKUP(E64,Table2[],3))</f>
        <v>300</v>
      </c>
    </row>
    <row r="65" spans="1:17" x14ac:dyDescent="0.3">
      <c r="A65" s="16" t="s">
        <v>897</v>
      </c>
      <c r="B65" s="16" t="s">
        <v>320</v>
      </c>
      <c r="C65" s="16" t="s">
        <v>77</v>
      </c>
      <c r="D65" s="16" t="s">
        <v>284</v>
      </c>
      <c r="E65" s="16" t="s">
        <v>118</v>
      </c>
      <c r="F65" s="16" t="s">
        <v>1077</v>
      </c>
      <c r="G65" s="16" t="s">
        <v>16</v>
      </c>
      <c r="H65" s="23">
        <v>43048</v>
      </c>
      <c r="I65" s="23">
        <v>43078</v>
      </c>
      <c r="J65" s="16" t="str">
        <f t="shared" si="0"/>
        <v>Filled</v>
      </c>
      <c r="K65" s="16">
        <f t="shared" ca="1" si="1"/>
        <v>22</v>
      </c>
      <c r="L65" s="16">
        <f t="shared" ca="1" si="3"/>
        <v>30</v>
      </c>
      <c r="M65" s="16">
        <f t="shared" si="4"/>
        <v>2017</v>
      </c>
      <c r="N65" s="27" t="str">
        <f t="shared" si="5"/>
        <v>December</v>
      </c>
      <c r="O65" s="16" t="str">
        <f>IF(N65="","",VLOOKUP(N65,FiscalYear[#All],2,FALSE))</f>
        <v>Q1</v>
      </c>
      <c r="P65" s="32">
        <f t="shared" si="2"/>
        <v>2018</v>
      </c>
      <c r="Q65" s="33">
        <f>IF(J65="Open",VLOOKUP(E65,Table2[],2),VLOOKUP(E65,Table2[],3))</f>
        <v>300</v>
      </c>
    </row>
    <row r="66" spans="1:17" x14ac:dyDescent="0.3">
      <c r="A66" s="16" t="s">
        <v>659</v>
      </c>
      <c r="B66" s="16" t="s">
        <v>307</v>
      </c>
      <c r="C66" s="16" t="s">
        <v>124</v>
      </c>
      <c r="D66" s="16" t="s">
        <v>288</v>
      </c>
      <c r="E66" s="16" t="s">
        <v>118</v>
      </c>
      <c r="F66" s="16" t="s">
        <v>1064</v>
      </c>
      <c r="G66" s="16" t="s">
        <v>16</v>
      </c>
      <c r="H66" s="23">
        <v>43054</v>
      </c>
      <c r="I66" s="23">
        <v>43066</v>
      </c>
      <c r="J66" s="16" t="str">
        <f t="shared" si="0"/>
        <v>Filled</v>
      </c>
      <c r="K66" s="16">
        <f t="shared" ca="1" si="1"/>
        <v>9</v>
      </c>
      <c r="L66" s="16">
        <f t="shared" ca="1" si="3"/>
        <v>12</v>
      </c>
      <c r="M66" s="16">
        <f t="shared" si="4"/>
        <v>2017</v>
      </c>
      <c r="N66" s="27" t="str">
        <f t="shared" si="5"/>
        <v>November</v>
      </c>
      <c r="O66" s="16" t="str">
        <f>IF(N66="","",VLOOKUP(N66,FiscalYear[#All],2,FALSE))</f>
        <v>Q1</v>
      </c>
      <c r="P66" s="32">
        <f t="shared" si="2"/>
        <v>2018</v>
      </c>
      <c r="Q66" s="33">
        <f>IF(J66="Open",VLOOKUP(E66,Table2[],2),VLOOKUP(E66,Table2[],3))</f>
        <v>300</v>
      </c>
    </row>
    <row r="67" spans="1:17" x14ac:dyDescent="0.3">
      <c r="A67" s="16" t="s">
        <v>1039</v>
      </c>
      <c r="B67" s="16" t="s">
        <v>376</v>
      </c>
      <c r="C67" s="16" t="s">
        <v>20</v>
      </c>
      <c r="D67" s="16" t="s">
        <v>12</v>
      </c>
      <c r="E67" s="16" t="s">
        <v>9</v>
      </c>
      <c r="F67" s="16" t="s">
        <v>1077</v>
      </c>
      <c r="G67" s="16" t="s">
        <v>16</v>
      </c>
      <c r="H67" s="23">
        <v>43061</v>
      </c>
      <c r="I67" s="23">
        <v>43079</v>
      </c>
      <c r="J67" s="16" t="str">
        <f t="shared" ref="J67:J130" si="6">IF(I67 = "", "Open", "Filled")</f>
        <v>Filled</v>
      </c>
      <c r="K67" s="16">
        <f t="shared" ref="K67:K130" ca="1" si="7">IF(I67="", NETWORKDAYS(H67,TODAY()),NETWORKDAYS(H67,I67))</f>
        <v>13</v>
      </c>
      <c r="L67" s="16">
        <f t="shared" ca="1" si="3"/>
        <v>18</v>
      </c>
      <c r="M67" s="16">
        <f t="shared" si="4"/>
        <v>2017</v>
      </c>
      <c r="N67" s="27" t="str">
        <f t="shared" si="5"/>
        <v>December</v>
      </c>
      <c r="O67" s="16" t="str">
        <f>IF(N67="","",VLOOKUP(N67,FiscalYear[#All],2,FALSE))</f>
        <v>Q1</v>
      </c>
      <c r="P67" s="32">
        <f t="shared" ref="P67:P130" si="8">IF(I67="","",(YEAR(I67) + IF(MONTH(I67) &gt;=10,1,0)))</f>
        <v>2018</v>
      </c>
      <c r="Q67" s="33">
        <f>IF(J67="Open",VLOOKUP(E67,Table2[],2),VLOOKUP(E67,Table2[],3))</f>
        <v>525</v>
      </c>
    </row>
    <row r="68" spans="1:17" x14ac:dyDescent="0.3">
      <c r="A68" s="16" t="s">
        <v>56</v>
      </c>
      <c r="B68" s="16" t="s">
        <v>93</v>
      </c>
      <c r="C68" s="16" t="s">
        <v>92</v>
      </c>
      <c r="D68" s="16" t="s">
        <v>1622</v>
      </c>
      <c r="E68" s="16" t="s">
        <v>118</v>
      </c>
      <c r="F68" s="16" t="s">
        <v>21</v>
      </c>
      <c r="G68" s="16" t="s">
        <v>18</v>
      </c>
      <c r="H68" s="23">
        <v>43068</v>
      </c>
      <c r="I68" s="23">
        <v>43072</v>
      </c>
      <c r="J68" s="16" t="str">
        <f t="shared" si="6"/>
        <v>Filled</v>
      </c>
      <c r="K68" s="16">
        <f t="shared" ca="1" si="7"/>
        <v>3</v>
      </c>
      <c r="L68" s="16">
        <f t="shared" ref="L68:L131" ca="1" si="9">IF(I68="", _xlfn.DAYS(TODAY(),H68), _xlfn.DAYS(I68,H68))</f>
        <v>4</v>
      </c>
      <c r="M68" s="16">
        <f t="shared" ref="M68:M131" si="10">IF(I68="","",YEAR(I68))</f>
        <v>2017</v>
      </c>
      <c r="N68" s="27" t="str">
        <f t="shared" ref="N68:N131" si="11">TEXT(I68,"mmmm")</f>
        <v>December</v>
      </c>
      <c r="O68" s="16" t="str">
        <f>IF(N68="","",VLOOKUP(N68,FiscalYear[#All],2,FALSE))</f>
        <v>Q1</v>
      </c>
      <c r="P68" s="32">
        <f t="shared" si="8"/>
        <v>2018</v>
      </c>
      <c r="Q68" s="33">
        <f>IF(J68="Open",VLOOKUP(E68,Table2[],2),VLOOKUP(E68,Table2[],3))</f>
        <v>300</v>
      </c>
    </row>
    <row r="69" spans="1:17" x14ac:dyDescent="0.3">
      <c r="A69" s="16" t="s">
        <v>46</v>
      </c>
      <c r="B69" s="16" t="s">
        <v>448</v>
      </c>
      <c r="C69" s="16" t="s">
        <v>445</v>
      </c>
      <c r="D69" s="16" t="s">
        <v>12</v>
      </c>
      <c r="E69" s="16" t="s">
        <v>9</v>
      </c>
      <c r="F69" s="16" t="s">
        <v>21</v>
      </c>
      <c r="G69" s="16" t="s">
        <v>16</v>
      </c>
      <c r="H69" s="23">
        <v>43072</v>
      </c>
      <c r="I69" s="23">
        <v>43081</v>
      </c>
      <c r="J69" s="16" t="str">
        <f t="shared" si="6"/>
        <v>Filled</v>
      </c>
      <c r="K69" s="16">
        <f t="shared" ca="1" si="7"/>
        <v>7</v>
      </c>
      <c r="L69" s="16">
        <f t="shared" ca="1" si="9"/>
        <v>9</v>
      </c>
      <c r="M69" s="16">
        <f t="shared" si="10"/>
        <v>2017</v>
      </c>
      <c r="N69" s="27" t="str">
        <f t="shared" si="11"/>
        <v>December</v>
      </c>
      <c r="O69" s="16" t="str">
        <f>IF(N69="","",VLOOKUP(N69,FiscalYear[#All],2,FALSE))</f>
        <v>Q1</v>
      </c>
      <c r="P69" s="32">
        <f t="shared" si="8"/>
        <v>2018</v>
      </c>
      <c r="Q69" s="33">
        <f>IF(J69="Open",VLOOKUP(E69,Table2[],2),VLOOKUP(E69,Table2[],3))</f>
        <v>525</v>
      </c>
    </row>
    <row r="70" spans="1:17" x14ac:dyDescent="0.3">
      <c r="A70" s="16" t="s">
        <v>60</v>
      </c>
      <c r="B70" s="16" t="s">
        <v>127</v>
      </c>
      <c r="C70" s="16" t="s">
        <v>106</v>
      </c>
      <c r="D70" s="16" t="s">
        <v>12</v>
      </c>
      <c r="E70" s="16" t="s">
        <v>9</v>
      </c>
      <c r="F70" s="16" t="s">
        <v>21</v>
      </c>
      <c r="G70" s="16" t="s">
        <v>11</v>
      </c>
      <c r="H70" s="23">
        <v>43089</v>
      </c>
      <c r="I70" s="23">
        <v>43089</v>
      </c>
      <c r="J70" s="16" t="str">
        <f t="shared" si="6"/>
        <v>Filled</v>
      </c>
      <c r="K70" s="16">
        <f t="shared" ca="1" si="7"/>
        <v>1</v>
      </c>
      <c r="L70" s="16">
        <f t="shared" ca="1" si="9"/>
        <v>0</v>
      </c>
      <c r="M70" s="16">
        <f t="shared" si="10"/>
        <v>2017</v>
      </c>
      <c r="N70" s="27" t="str">
        <f t="shared" si="11"/>
        <v>December</v>
      </c>
      <c r="O70" s="16" t="str">
        <f>IF(N70="","",VLOOKUP(N70,FiscalYear[#All],2,FALSE))</f>
        <v>Q1</v>
      </c>
      <c r="P70" s="32">
        <f t="shared" si="8"/>
        <v>2018</v>
      </c>
      <c r="Q70" s="33">
        <f>IF(J70="Open",VLOOKUP(E70,Table2[],2),VLOOKUP(E70,Table2[],3))</f>
        <v>525</v>
      </c>
    </row>
    <row r="71" spans="1:17" x14ac:dyDescent="0.3">
      <c r="A71" s="16" t="s">
        <v>940</v>
      </c>
      <c r="B71" s="16" t="s">
        <v>378</v>
      </c>
      <c r="C71" s="16" t="s">
        <v>77</v>
      </c>
      <c r="D71" s="16" t="s">
        <v>24</v>
      </c>
      <c r="E71" s="16" t="s">
        <v>9</v>
      </c>
      <c r="F71" s="16" t="s">
        <v>1079</v>
      </c>
      <c r="G71" s="16" t="s">
        <v>11</v>
      </c>
      <c r="H71" s="23">
        <v>43111</v>
      </c>
      <c r="I71" s="23">
        <v>43298</v>
      </c>
      <c r="J71" s="16" t="str">
        <f t="shared" si="6"/>
        <v>Filled</v>
      </c>
      <c r="K71" s="16">
        <f t="shared" ca="1" si="7"/>
        <v>134</v>
      </c>
      <c r="L71" s="16">
        <f t="shared" ca="1" si="9"/>
        <v>187</v>
      </c>
      <c r="M71" s="16">
        <f t="shared" si="10"/>
        <v>2018</v>
      </c>
      <c r="N71" s="27" t="str">
        <f t="shared" si="11"/>
        <v>July</v>
      </c>
      <c r="O71" s="16" t="str">
        <f>IF(N71="","",VLOOKUP(N71,FiscalYear[#All],2,FALSE))</f>
        <v>Q4</v>
      </c>
      <c r="P71" s="32">
        <f t="shared" si="8"/>
        <v>2018</v>
      </c>
      <c r="Q71" s="33">
        <f>IF(J71="Open",VLOOKUP(E71,Table2[],2),VLOOKUP(E71,Table2[],3))</f>
        <v>525</v>
      </c>
    </row>
    <row r="72" spans="1:17" x14ac:dyDescent="0.3">
      <c r="A72" s="16" t="s">
        <v>33</v>
      </c>
      <c r="B72" s="16" t="s">
        <v>312</v>
      </c>
      <c r="C72" s="16" t="s">
        <v>297</v>
      </c>
      <c r="D72" s="16" t="s">
        <v>12</v>
      </c>
      <c r="E72" s="16" t="s">
        <v>9</v>
      </c>
      <c r="F72" s="16" t="s">
        <v>17</v>
      </c>
      <c r="G72" s="16" t="s">
        <v>11</v>
      </c>
      <c r="H72" s="23">
        <v>43121</v>
      </c>
      <c r="I72" s="23">
        <v>43285</v>
      </c>
      <c r="J72" s="16" t="str">
        <f t="shared" si="6"/>
        <v>Filled</v>
      </c>
      <c r="K72" s="16">
        <f t="shared" ca="1" si="7"/>
        <v>118</v>
      </c>
      <c r="L72" s="16">
        <f t="shared" ca="1" si="9"/>
        <v>164</v>
      </c>
      <c r="M72" s="16">
        <f t="shared" si="10"/>
        <v>2018</v>
      </c>
      <c r="N72" s="27" t="str">
        <f t="shared" si="11"/>
        <v>July</v>
      </c>
      <c r="O72" s="16" t="str">
        <f>IF(N72="","",VLOOKUP(N72,FiscalYear[#All],2,FALSE))</f>
        <v>Q4</v>
      </c>
      <c r="P72" s="32">
        <f t="shared" si="8"/>
        <v>2018</v>
      </c>
      <c r="Q72" s="33">
        <f>IF(J72="Open",VLOOKUP(E72,Table2[],2),VLOOKUP(E72,Table2[],3))</f>
        <v>525</v>
      </c>
    </row>
    <row r="73" spans="1:17" x14ac:dyDescent="0.3">
      <c r="A73" s="16" t="s">
        <v>1030</v>
      </c>
      <c r="B73" s="16" t="s">
        <v>362</v>
      </c>
      <c r="C73" s="16" t="s">
        <v>20</v>
      </c>
      <c r="D73" s="16" t="s">
        <v>288</v>
      </c>
      <c r="E73" s="16" t="s">
        <v>118</v>
      </c>
      <c r="F73" s="16" t="s">
        <v>1077</v>
      </c>
      <c r="G73" s="16" t="s">
        <v>25</v>
      </c>
      <c r="H73" s="23">
        <v>43125</v>
      </c>
      <c r="I73" s="23">
        <v>43331</v>
      </c>
      <c r="J73" s="16" t="str">
        <f t="shared" si="6"/>
        <v>Filled</v>
      </c>
      <c r="K73" s="16">
        <f t="shared" ca="1" si="7"/>
        <v>147</v>
      </c>
      <c r="L73" s="16">
        <f t="shared" ca="1" si="9"/>
        <v>206</v>
      </c>
      <c r="M73" s="16">
        <f t="shared" si="10"/>
        <v>2018</v>
      </c>
      <c r="N73" s="27" t="str">
        <f t="shared" si="11"/>
        <v>August</v>
      </c>
      <c r="O73" s="16" t="str">
        <f>IF(N73="","",VLOOKUP(N73,FiscalYear[#All],2,FALSE))</f>
        <v>Q4</v>
      </c>
      <c r="P73" s="32">
        <f t="shared" si="8"/>
        <v>2018</v>
      </c>
      <c r="Q73" s="33">
        <f>IF(J73="Open",VLOOKUP(E73,Table2[],2),VLOOKUP(E73,Table2[],3))</f>
        <v>300</v>
      </c>
    </row>
    <row r="74" spans="1:17" x14ac:dyDescent="0.3">
      <c r="A74" s="16" t="s">
        <v>932</v>
      </c>
      <c r="B74" s="16" t="s">
        <v>358</v>
      </c>
      <c r="C74" s="16" t="s">
        <v>77</v>
      </c>
      <c r="D74" s="16" t="s">
        <v>24</v>
      </c>
      <c r="E74" s="16" t="s">
        <v>9</v>
      </c>
      <c r="F74" s="16" t="s">
        <v>1077</v>
      </c>
      <c r="G74" s="16" t="s">
        <v>16</v>
      </c>
      <c r="H74" s="23">
        <v>43128</v>
      </c>
      <c r="I74" s="23">
        <v>43283</v>
      </c>
      <c r="J74" s="16" t="str">
        <f t="shared" si="6"/>
        <v>Filled</v>
      </c>
      <c r="K74" s="16">
        <f t="shared" ca="1" si="7"/>
        <v>111</v>
      </c>
      <c r="L74" s="16">
        <f t="shared" ca="1" si="9"/>
        <v>155</v>
      </c>
      <c r="M74" s="16">
        <f t="shared" si="10"/>
        <v>2018</v>
      </c>
      <c r="N74" s="27" t="str">
        <f t="shared" si="11"/>
        <v>July</v>
      </c>
      <c r="O74" s="16" t="str">
        <f>IF(N74="","",VLOOKUP(N74,FiscalYear[#All],2,FALSE))</f>
        <v>Q4</v>
      </c>
      <c r="P74" s="32">
        <f t="shared" si="8"/>
        <v>2018</v>
      </c>
      <c r="Q74" s="33">
        <f>IF(J74="Open",VLOOKUP(E74,Table2[],2),VLOOKUP(E74,Table2[],3))</f>
        <v>525</v>
      </c>
    </row>
    <row r="75" spans="1:17" x14ac:dyDescent="0.3">
      <c r="A75" s="16" t="s">
        <v>899</v>
      </c>
      <c r="B75" s="16" t="s">
        <v>325</v>
      </c>
      <c r="C75" s="16" t="s">
        <v>77</v>
      </c>
      <c r="D75" s="16" t="s">
        <v>288</v>
      </c>
      <c r="E75" s="16" t="s">
        <v>118</v>
      </c>
      <c r="F75" s="16" t="s">
        <v>1077</v>
      </c>
      <c r="G75" s="16" t="s">
        <v>11</v>
      </c>
      <c r="H75" s="23">
        <v>43132</v>
      </c>
      <c r="I75" s="23">
        <v>43367</v>
      </c>
      <c r="J75" s="16" t="str">
        <f t="shared" si="6"/>
        <v>Filled</v>
      </c>
      <c r="K75" s="16">
        <f t="shared" ca="1" si="7"/>
        <v>168</v>
      </c>
      <c r="L75" s="16">
        <f t="shared" ca="1" si="9"/>
        <v>235</v>
      </c>
      <c r="M75" s="16">
        <f t="shared" si="10"/>
        <v>2018</v>
      </c>
      <c r="N75" s="27" t="str">
        <f t="shared" si="11"/>
        <v>September</v>
      </c>
      <c r="O75" s="16" t="str">
        <f>IF(N75="","",VLOOKUP(N75,FiscalYear[#All],2,FALSE))</f>
        <v>Q4</v>
      </c>
      <c r="P75" s="32">
        <f t="shared" si="8"/>
        <v>2018</v>
      </c>
      <c r="Q75" s="33">
        <f>IF(J75="Open",VLOOKUP(E75,Table2[],2),VLOOKUP(E75,Table2[],3))</f>
        <v>300</v>
      </c>
    </row>
    <row r="76" spans="1:17" x14ac:dyDescent="0.3">
      <c r="A76" s="16" t="s">
        <v>892</v>
      </c>
      <c r="B76" s="16" t="s">
        <v>306</v>
      </c>
      <c r="C76" s="16" t="s">
        <v>77</v>
      </c>
      <c r="D76" s="16" t="s">
        <v>24</v>
      </c>
      <c r="E76" s="16" t="s">
        <v>9</v>
      </c>
      <c r="F76" s="16" t="s">
        <v>1076</v>
      </c>
      <c r="G76" s="16" t="s">
        <v>16</v>
      </c>
      <c r="H76" s="23">
        <v>43143</v>
      </c>
      <c r="I76" s="23">
        <v>43389</v>
      </c>
      <c r="J76" s="16" t="str">
        <f t="shared" si="6"/>
        <v>Filled</v>
      </c>
      <c r="K76" s="16">
        <f t="shared" ca="1" si="7"/>
        <v>177</v>
      </c>
      <c r="L76" s="16">
        <f t="shared" ca="1" si="9"/>
        <v>246</v>
      </c>
      <c r="M76" s="16">
        <f t="shared" si="10"/>
        <v>2018</v>
      </c>
      <c r="N76" s="27" t="str">
        <f t="shared" si="11"/>
        <v>October</v>
      </c>
      <c r="O76" s="16" t="str">
        <f>IF(N76="","",VLOOKUP(N76,FiscalYear[#All],2,FALSE))</f>
        <v>Q1</v>
      </c>
      <c r="P76" s="32">
        <f t="shared" si="8"/>
        <v>2019</v>
      </c>
      <c r="Q76" s="33">
        <f>IF(J76="Open",VLOOKUP(E76,Table2[],2),VLOOKUP(E76,Table2[],3))</f>
        <v>525</v>
      </c>
    </row>
    <row r="77" spans="1:17" x14ac:dyDescent="0.3">
      <c r="A77" s="16" t="s">
        <v>1040</v>
      </c>
      <c r="B77" s="16" t="s">
        <v>377</v>
      </c>
      <c r="C77" s="16" t="s">
        <v>20</v>
      </c>
      <c r="D77" s="16" t="s">
        <v>258</v>
      </c>
      <c r="E77" s="16" t="s">
        <v>211</v>
      </c>
      <c r="F77" s="16" t="s">
        <v>1077</v>
      </c>
      <c r="G77" s="16" t="s">
        <v>16</v>
      </c>
      <c r="H77" s="23">
        <v>43146</v>
      </c>
      <c r="I77" s="23">
        <v>43420</v>
      </c>
      <c r="J77" s="16" t="str">
        <f t="shared" si="6"/>
        <v>Filled</v>
      </c>
      <c r="K77" s="16">
        <f t="shared" ca="1" si="7"/>
        <v>197</v>
      </c>
      <c r="L77" s="16">
        <f t="shared" ca="1" si="9"/>
        <v>274</v>
      </c>
      <c r="M77" s="16">
        <f t="shared" si="10"/>
        <v>2018</v>
      </c>
      <c r="N77" s="27" t="str">
        <f t="shared" si="11"/>
        <v>November</v>
      </c>
      <c r="O77" s="16" t="str">
        <f>IF(N77="","",VLOOKUP(N77,FiscalYear[#All],2,FALSE))</f>
        <v>Q1</v>
      </c>
      <c r="P77" s="32">
        <f t="shared" si="8"/>
        <v>2019</v>
      </c>
      <c r="Q77" s="33">
        <f>IF(J77="Open",VLOOKUP(E77,Table2[],2),VLOOKUP(E77,Table2[],3))</f>
        <v>525</v>
      </c>
    </row>
    <row r="78" spans="1:17" x14ac:dyDescent="0.3">
      <c r="A78" s="16" t="s">
        <v>1033</v>
      </c>
      <c r="B78" s="16" t="s">
        <v>366</v>
      </c>
      <c r="C78" s="16" t="s">
        <v>20</v>
      </c>
      <c r="D78" s="16" t="s">
        <v>284</v>
      </c>
      <c r="E78" s="16" t="s">
        <v>118</v>
      </c>
      <c r="F78" s="16" t="s">
        <v>1077</v>
      </c>
      <c r="G78" s="16" t="s">
        <v>16</v>
      </c>
      <c r="H78" s="23">
        <v>43165</v>
      </c>
      <c r="I78" s="23">
        <v>43320</v>
      </c>
      <c r="J78" s="16" t="str">
        <f t="shared" si="6"/>
        <v>Filled</v>
      </c>
      <c r="K78" s="16">
        <f t="shared" ca="1" si="7"/>
        <v>112</v>
      </c>
      <c r="L78" s="16">
        <f t="shared" ca="1" si="9"/>
        <v>155</v>
      </c>
      <c r="M78" s="16">
        <f t="shared" si="10"/>
        <v>2018</v>
      </c>
      <c r="N78" s="27" t="str">
        <f t="shared" si="11"/>
        <v>August</v>
      </c>
      <c r="O78" s="16" t="str">
        <f>IF(N78="","",VLOOKUP(N78,FiscalYear[#All],2,FALSE))</f>
        <v>Q4</v>
      </c>
      <c r="P78" s="32">
        <f t="shared" si="8"/>
        <v>2018</v>
      </c>
      <c r="Q78" s="33">
        <f>IF(J78="Open",VLOOKUP(E78,Table2[],2),VLOOKUP(E78,Table2[],3))</f>
        <v>300</v>
      </c>
    </row>
    <row r="79" spans="1:17" x14ac:dyDescent="0.3">
      <c r="A79" s="16" t="s">
        <v>47</v>
      </c>
      <c r="B79" s="16" t="s">
        <v>449</v>
      </c>
      <c r="C79" s="16" t="s">
        <v>445</v>
      </c>
      <c r="D79" s="16" t="s">
        <v>117</v>
      </c>
      <c r="E79" s="16" t="s">
        <v>118</v>
      </c>
      <c r="F79" s="16" t="s">
        <v>21</v>
      </c>
      <c r="G79" s="16" t="s">
        <v>16</v>
      </c>
      <c r="H79" s="23">
        <v>43173</v>
      </c>
      <c r="I79" s="23">
        <v>43338</v>
      </c>
      <c r="J79" s="16" t="str">
        <f t="shared" si="6"/>
        <v>Filled</v>
      </c>
      <c r="K79" s="16">
        <f t="shared" ca="1" si="7"/>
        <v>118</v>
      </c>
      <c r="L79" s="16">
        <f t="shared" ca="1" si="9"/>
        <v>165</v>
      </c>
      <c r="M79" s="16">
        <f t="shared" si="10"/>
        <v>2018</v>
      </c>
      <c r="N79" s="27" t="str">
        <f t="shared" si="11"/>
        <v>August</v>
      </c>
      <c r="O79" s="16" t="str">
        <f>IF(N79="","",VLOOKUP(N79,FiscalYear[#All],2,FALSE))</f>
        <v>Q4</v>
      </c>
      <c r="P79" s="32">
        <f t="shared" si="8"/>
        <v>2018</v>
      </c>
      <c r="Q79" s="33">
        <f>IF(J79="Open",VLOOKUP(E79,Table2[],2),VLOOKUP(E79,Table2[],3))</f>
        <v>300</v>
      </c>
    </row>
    <row r="80" spans="1:17" x14ac:dyDescent="0.3">
      <c r="A80" s="16" t="s">
        <v>1026</v>
      </c>
      <c r="B80" s="16" t="s">
        <v>110</v>
      </c>
      <c r="C80" s="16" t="s">
        <v>20</v>
      </c>
      <c r="D80" s="16" t="s">
        <v>1622</v>
      </c>
      <c r="E80" s="16" t="s">
        <v>118</v>
      </c>
      <c r="F80" s="16" t="s">
        <v>1077</v>
      </c>
      <c r="G80" s="16" t="s">
        <v>18</v>
      </c>
      <c r="H80" s="23">
        <v>43180</v>
      </c>
      <c r="I80" s="23">
        <v>43187</v>
      </c>
      <c r="J80" s="16" t="str">
        <f t="shared" si="6"/>
        <v>Filled</v>
      </c>
      <c r="K80" s="16">
        <f t="shared" ca="1" si="7"/>
        <v>6</v>
      </c>
      <c r="L80" s="16">
        <f t="shared" ca="1" si="9"/>
        <v>7</v>
      </c>
      <c r="M80" s="16">
        <f t="shared" si="10"/>
        <v>2018</v>
      </c>
      <c r="N80" s="27" t="str">
        <f t="shared" si="11"/>
        <v>March</v>
      </c>
      <c r="O80" s="16" t="str">
        <f>IF(N80="","",VLOOKUP(N80,FiscalYear[#All],2,FALSE))</f>
        <v>Q2</v>
      </c>
      <c r="P80" s="32">
        <f t="shared" si="8"/>
        <v>2018</v>
      </c>
      <c r="Q80" s="33">
        <f>IF(J80="Open",VLOOKUP(E80,Table2[],2),VLOOKUP(E80,Table2[],3))</f>
        <v>300</v>
      </c>
    </row>
    <row r="81" spans="1:17" x14ac:dyDescent="0.3">
      <c r="A81" s="16" t="s">
        <v>1016</v>
      </c>
      <c r="B81" s="16" t="s">
        <v>89</v>
      </c>
      <c r="C81" s="16" t="s">
        <v>20</v>
      </c>
      <c r="D81" s="16" t="s">
        <v>12</v>
      </c>
      <c r="E81" s="16" t="s">
        <v>9</v>
      </c>
      <c r="F81" s="16" t="s">
        <v>1077</v>
      </c>
      <c r="G81" s="16" t="s">
        <v>16</v>
      </c>
      <c r="H81" s="23">
        <v>43192</v>
      </c>
      <c r="I81" s="23">
        <v>43216</v>
      </c>
      <c r="J81" s="16" t="str">
        <f t="shared" si="6"/>
        <v>Filled</v>
      </c>
      <c r="K81" s="16">
        <f t="shared" ca="1" si="7"/>
        <v>19</v>
      </c>
      <c r="L81" s="16">
        <f t="shared" ca="1" si="9"/>
        <v>24</v>
      </c>
      <c r="M81" s="16">
        <f t="shared" si="10"/>
        <v>2018</v>
      </c>
      <c r="N81" s="27" t="str">
        <f t="shared" si="11"/>
        <v>April</v>
      </c>
      <c r="O81" s="16" t="str">
        <f>IF(N81="","",VLOOKUP(N81,FiscalYear[#All],2,FALSE))</f>
        <v>Q3</v>
      </c>
      <c r="P81" s="32">
        <f t="shared" si="8"/>
        <v>2018</v>
      </c>
      <c r="Q81" s="33">
        <f>IF(J81="Open",VLOOKUP(E81,Table2[],2),VLOOKUP(E81,Table2[],3))</f>
        <v>525</v>
      </c>
    </row>
    <row r="82" spans="1:17" x14ac:dyDescent="0.3">
      <c r="A82" s="16" t="s">
        <v>1023</v>
      </c>
      <c r="B82" s="16" t="s">
        <v>107</v>
      </c>
      <c r="C82" s="16" t="s">
        <v>20</v>
      </c>
      <c r="D82" s="16" t="s">
        <v>12</v>
      </c>
      <c r="E82" s="16" t="s">
        <v>9</v>
      </c>
      <c r="F82" s="16" t="s">
        <v>1077</v>
      </c>
      <c r="G82" s="16" t="s">
        <v>18</v>
      </c>
      <c r="H82" s="23">
        <v>43234</v>
      </c>
      <c r="I82" s="23">
        <v>43236</v>
      </c>
      <c r="J82" s="16" t="str">
        <f t="shared" si="6"/>
        <v>Filled</v>
      </c>
      <c r="K82" s="16">
        <f t="shared" ca="1" si="7"/>
        <v>3</v>
      </c>
      <c r="L82" s="16">
        <f t="shared" ca="1" si="9"/>
        <v>2</v>
      </c>
      <c r="M82" s="16">
        <f t="shared" si="10"/>
        <v>2018</v>
      </c>
      <c r="N82" s="27" t="str">
        <f t="shared" si="11"/>
        <v>May</v>
      </c>
      <c r="O82" s="16" t="str">
        <f>IF(N82="","",VLOOKUP(N82,FiscalYear[#All],2,FALSE))</f>
        <v>Q3</v>
      </c>
      <c r="P82" s="32">
        <f t="shared" si="8"/>
        <v>2018</v>
      </c>
      <c r="Q82" s="33">
        <f>IF(J82="Open",VLOOKUP(E82,Table2[],2),VLOOKUP(E82,Table2[],3))</f>
        <v>525</v>
      </c>
    </row>
    <row r="83" spans="1:17" x14ac:dyDescent="0.3">
      <c r="A83" s="16" t="s">
        <v>662</v>
      </c>
      <c r="B83" s="16" t="s">
        <v>313</v>
      </c>
      <c r="C83" s="16" t="s">
        <v>124</v>
      </c>
      <c r="D83" s="16" t="s">
        <v>12</v>
      </c>
      <c r="E83" s="16" t="s">
        <v>9</v>
      </c>
      <c r="F83" s="16" t="s">
        <v>1066</v>
      </c>
      <c r="G83" s="16" t="s">
        <v>11</v>
      </c>
      <c r="H83" s="23">
        <v>43254</v>
      </c>
      <c r="I83" s="23">
        <v>43311</v>
      </c>
      <c r="J83" s="16" t="str">
        <f t="shared" si="6"/>
        <v>Filled</v>
      </c>
      <c r="K83" s="16">
        <f t="shared" ca="1" si="7"/>
        <v>41</v>
      </c>
      <c r="L83" s="16">
        <f t="shared" ca="1" si="9"/>
        <v>57</v>
      </c>
      <c r="M83" s="16">
        <f t="shared" si="10"/>
        <v>2018</v>
      </c>
      <c r="N83" s="27" t="str">
        <f t="shared" si="11"/>
        <v>July</v>
      </c>
      <c r="O83" s="16" t="str">
        <f>IF(N83="","",VLOOKUP(N83,FiscalYear[#All],2,FALSE))</f>
        <v>Q4</v>
      </c>
      <c r="P83" s="32">
        <f t="shared" si="8"/>
        <v>2018</v>
      </c>
      <c r="Q83" s="33">
        <f>IF(J83="Open",VLOOKUP(E83,Table2[],2),VLOOKUP(E83,Table2[],3))</f>
        <v>525</v>
      </c>
    </row>
    <row r="84" spans="1:17" x14ac:dyDescent="0.3">
      <c r="A84" s="16" t="s">
        <v>48</v>
      </c>
      <c r="B84" s="16" t="s">
        <v>451</v>
      </c>
      <c r="C84" s="16" t="s">
        <v>445</v>
      </c>
      <c r="D84" s="16" t="s">
        <v>117</v>
      </c>
      <c r="E84" s="16" t="s">
        <v>118</v>
      </c>
      <c r="F84" s="16" t="s">
        <v>17</v>
      </c>
      <c r="G84" s="16" t="s">
        <v>16</v>
      </c>
      <c r="H84" s="23">
        <v>43311</v>
      </c>
      <c r="I84" s="23" t="s">
        <v>1619</v>
      </c>
      <c r="J84" s="16" t="str">
        <f t="shared" si="6"/>
        <v>Open</v>
      </c>
      <c r="K84" s="16">
        <f t="shared" ca="1" si="7"/>
        <v>1292</v>
      </c>
      <c r="L84" s="16">
        <f t="shared" ca="1" si="9"/>
        <v>1807</v>
      </c>
      <c r="M84" s="16" t="str">
        <f t="shared" si="10"/>
        <v/>
      </c>
      <c r="N84" s="27" t="str">
        <f t="shared" si="11"/>
        <v/>
      </c>
      <c r="O84" s="16" t="str">
        <f>IF(N84="","",VLOOKUP(N84,FiscalYear[#All],2,FALSE))</f>
        <v/>
      </c>
      <c r="P84" s="32" t="str">
        <f t="shared" si="8"/>
        <v/>
      </c>
      <c r="Q84" s="33">
        <f>IF(J84="Open",VLOOKUP(E84,Table2[],2),VLOOKUP(E84,Table2[],3))</f>
        <v>160</v>
      </c>
    </row>
    <row r="85" spans="1:17" x14ac:dyDescent="0.3">
      <c r="A85" s="16" t="s">
        <v>663</v>
      </c>
      <c r="B85" s="16" t="s">
        <v>314</v>
      </c>
      <c r="C85" s="16" t="s">
        <v>124</v>
      </c>
      <c r="D85" s="16" t="s">
        <v>117</v>
      </c>
      <c r="E85" s="16" t="s">
        <v>118</v>
      </c>
      <c r="F85" s="16" t="s">
        <v>1064</v>
      </c>
      <c r="G85" s="16" t="s">
        <v>16</v>
      </c>
      <c r="H85" s="23">
        <v>43345</v>
      </c>
      <c r="I85" s="23">
        <v>43378</v>
      </c>
      <c r="J85" s="16" t="str">
        <f t="shared" si="6"/>
        <v>Filled</v>
      </c>
      <c r="K85" s="16">
        <f t="shared" ca="1" si="7"/>
        <v>25</v>
      </c>
      <c r="L85" s="16">
        <f t="shared" ca="1" si="9"/>
        <v>33</v>
      </c>
      <c r="M85" s="16">
        <f t="shared" si="10"/>
        <v>2018</v>
      </c>
      <c r="N85" s="27" t="str">
        <f t="shared" si="11"/>
        <v>October</v>
      </c>
      <c r="O85" s="16" t="str">
        <f>IF(N85="","",VLOOKUP(N85,FiscalYear[#All],2,FALSE))</f>
        <v>Q1</v>
      </c>
      <c r="P85" s="32">
        <f t="shared" si="8"/>
        <v>2019</v>
      </c>
      <c r="Q85" s="33">
        <f>IF(J85="Open",VLOOKUP(E85,Table2[],2),VLOOKUP(E85,Table2[],3))</f>
        <v>300</v>
      </c>
    </row>
    <row r="86" spans="1:17" x14ac:dyDescent="0.3">
      <c r="A86" s="16" t="s">
        <v>610</v>
      </c>
      <c r="B86" s="16" t="s">
        <v>149</v>
      </c>
      <c r="C86" s="16" t="s">
        <v>106</v>
      </c>
      <c r="D86" s="16" t="s">
        <v>12</v>
      </c>
      <c r="E86" s="16" t="s">
        <v>9</v>
      </c>
      <c r="F86" s="16" t="s">
        <v>1059</v>
      </c>
      <c r="G86" s="16" t="s">
        <v>25</v>
      </c>
      <c r="H86" s="23">
        <v>43353.345381944448</v>
      </c>
      <c r="I86" s="23">
        <v>43407</v>
      </c>
      <c r="J86" s="16" t="str">
        <f t="shared" si="6"/>
        <v>Filled</v>
      </c>
      <c r="K86" s="16">
        <f t="shared" ca="1" si="7"/>
        <v>40</v>
      </c>
      <c r="L86" s="16">
        <f t="shared" ca="1" si="9"/>
        <v>54</v>
      </c>
      <c r="M86" s="16">
        <f t="shared" si="10"/>
        <v>2018</v>
      </c>
      <c r="N86" s="27" t="str">
        <f t="shared" si="11"/>
        <v>November</v>
      </c>
      <c r="O86" s="16" t="str">
        <f>IF(N86="","",VLOOKUP(N86,FiscalYear[#All],2,FALSE))</f>
        <v>Q1</v>
      </c>
      <c r="P86" s="32">
        <f t="shared" si="8"/>
        <v>2019</v>
      </c>
      <c r="Q86" s="33">
        <f>IF(J86="Open",VLOOKUP(E86,Table2[],2),VLOOKUP(E86,Table2[],3))</f>
        <v>525</v>
      </c>
    </row>
    <row r="87" spans="1:17" x14ac:dyDescent="0.3">
      <c r="A87" s="16" t="s">
        <v>607</v>
      </c>
      <c r="B87" s="16" t="s">
        <v>131</v>
      </c>
      <c r="C87" s="16" t="s">
        <v>106</v>
      </c>
      <c r="D87" s="16" t="s">
        <v>12</v>
      </c>
      <c r="E87" s="16" t="s">
        <v>9</v>
      </c>
      <c r="F87" s="16" t="s">
        <v>1059</v>
      </c>
      <c r="G87" s="16" t="s">
        <v>16</v>
      </c>
      <c r="H87" s="23">
        <v>43360.411990740744</v>
      </c>
      <c r="I87" s="23">
        <v>43380</v>
      </c>
      <c r="J87" s="16" t="str">
        <f t="shared" si="6"/>
        <v>Filled</v>
      </c>
      <c r="K87" s="16">
        <f t="shared" ca="1" si="7"/>
        <v>15</v>
      </c>
      <c r="L87" s="16">
        <f t="shared" ca="1" si="9"/>
        <v>20</v>
      </c>
      <c r="M87" s="16">
        <f t="shared" si="10"/>
        <v>2018</v>
      </c>
      <c r="N87" s="27" t="str">
        <f t="shared" si="11"/>
        <v>October</v>
      </c>
      <c r="O87" s="16" t="str">
        <f>IF(N87="","",VLOOKUP(N87,FiscalYear[#All],2,FALSE))</f>
        <v>Q1</v>
      </c>
      <c r="P87" s="32">
        <f t="shared" si="8"/>
        <v>2019</v>
      </c>
      <c r="Q87" s="33">
        <f>IF(J87="Open",VLOOKUP(E87,Table2[],2),VLOOKUP(E87,Table2[],3))</f>
        <v>525</v>
      </c>
    </row>
    <row r="88" spans="1:17" x14ac:dyDescent="0.3">
      <c r="A88" s="16" t="s">
        <v>616</v>
      </c>
      <c r="B88" s="16" t="s">
        <v>155</v>
      </c>
      <c r="C88" s="16" t="s">
        <v>106</v>
      </c>
      <c r="D88" s="16" t="s">
        <v>206</v>
      </c>
      <c r="E88" s="16" t="s">
        <v>1623</v>
      </c>
      <c r="F88" s="16" t="s">
        <v>1059</v>
      </c>
      <c r="G88" s="16" t="s">
        <v>16</v>
      </c>
      <c r="H88" s="23">
        <v>43373.590266203704</v>
      </c>
      <c r="I88" s="23">
        <v>43376</v>
      </c>
      <c r="J88" s="16" t="str">
        <f t="shared" si="6"/>
        <v>Filled</v>
      </c>
      <c r="K88" s="16">
        <f t="shared" ca="1" si="7"/>
        <v>3</v>
      </c>
      <c r="L88" s="16">
        <f t="shared" ca="1" si="9"/>
        <v>3</v>
      </c>
      <c r="M88" s="16">
        <f t="shared" si="10"/>
        <v>2018</v>
      </c>
      <c r="N88" s="27" t="str">
        <f t="shared" si="11"/>
        <v>October</v>
      </c>
      <c r="O88" s="16" t="str">
        <f>IF(N88="","",VLOOKUP(N88,FiscalYear[#All],2,FALSE))</f>
        <v>Q1</v>
      </c>
      <c r="P88" s="32">
        <f t="shared" si="8"/>
        <v>2019</v>
      </c>
      <c r="Q88" s="33">
        <f>IF(J88="Open",VLOOKUP(E88,Table2[],2),VLOOKUP(E88,Table2[],3))</f>
        <v>550</v>
      </c>
    </row>
    <row r="89" spans="1:17" x14ac:dyDescent="0.3">
      <c r="A89" s="16" t="s">
        <v>916</v>
      </c>
      <c r="B89" s="16" t="s">
        <v>342</v>
      </c>
      <c r="C89" s="16" t="s">
        <v>77</v>
      </c>
      <c r="D89" s="16" t="s">
        <v>288</v>
      </c>
      <c r="E89" s="16" t="s">
        <v>118</v>
      </c>
      <c r="F89" s="16" t="s">
        <v>1078</v>
      </c>
      <c r="G89" s="16" t="s">
        <v>18</v>
      </c>
      <c r="H89" s="23">
        <v>43384</v>
      </c>
      <c r="I89" s="23">
        <v>43406</v>
      </c>
      <c r="J89" s="16" t="str">
        <f t="shared" si="6"/>
        <v>Filled</v>
      </c>
      <c r="K89" s="16">
        <f t="shared" ca="1" si="7"/>
        <v>17</v>
      </c>
      <c r="L89" s="16">
        <f t="shared" ca="1" si="9"/>
        <v>22</v>
      </c>
      <c r="M89" s="16">
        <f t="shared" si="10"/>
        <v>2018</v>
      </c>
      <c r="N89" s="27" t="str">
        <f t="shared" si="11"/>
        <v>November</v>
      </c>
      <c r="O89" s="16" t="str">
        <f>IF(N89="","",VLOOKUP(N89,FiscalYear[#All],2,FALSE))</f>
        <v>Q1</v>
      </c>
      <c r="P89" s="32">
        <f t="shared" si="8"/>
        <v>2019</v>
      </c>
      <c r="Q89" s="33">
        <f>IF(J89="Open",VLOOKUP(E89,Table2[],2),VLOOKUP(E89,Table2[],3))</f>
        <v>300</v>
      </c>
    </row>
    <row r="90" spans="1:17" x14ac:dyDescent="0.3">
      <c r="A90" s="16" t="s">
        <v>965</v>
      </c>
      <c r="B90" s="16" t="s">
        <v>403</v>
      </c>
      <c r="C90" s="16" t="s">
        <v>77</v>
      </c>
      <c r="D90" s="16" t="s">
        <v>288</v>
      </c>
      <c r="E90" s="16" t="s">
        <v>118</v>
      </c>
      <c r="F90" s="16" t="s">
        <v>1076</v>
      </c>
      <c r="G90" s="16" t="s">
        <v>16</v>
      </c>
      <c r="H90" s="23">
        <v>43384</v>
      </c>
      <c r="I90" s="23">
        <v>43396</v>
      </c>
      <c r="J90" s="16" t="str">
        <f t="shared" si="6"/>
        <v>Filled</v>
      </c>
      <c r="K90" s="16">
        <f t="shared" ca="1" si="7"/>
        <v>9</v>
      </c>
      <c r="L90" s="16">
        <f t="shared" ca="1" si="9"/>
        <v>12</v>
      </c>
      <c r="M90" s="16">
        <f t="shared" si="10"/>
        <v>2018</v>
      </c>
      <c r="N90" s="27" t="str">
        <f t="shared" si="11"/>
        <v>October</v>
      </c>
      <c r="O90" s="16" t="str">
        <f>IF(N90="","",VLOOKUP(N90,FiscalYear[#All],2,FALSE))</f>
        <v>Q1</v>
      </c>
      <c r="P90" s="32">
        <f t="shared" si="8"/>
        <v>2019</v>
      </c>
      <c r="Q90" s="33">
        <f>IF(J90="Open",VLOOKUP(E90,Table2[],2),VLOOKUP(E90,Table2[],3))</f>
        <v>300</v>
      </c>
    </row>
    <row r="91" spans="1:17" x14ac:dyDescent="0.3">
      <c r="A91" s="16" t="s">
        <v>596</v>
      </c>
      <c r="B91" s="16" t="s">
        <v>135</v>
      </c>
      <c r="C91" s="16" t="s">
        <v>106</v>
      </c>
      <c r="D91" s="16" t="s">
        <v>206</v>
      </c>
      <c r="E91" s="16" t="s">
        <v>1623</v>
      </c>
      <c r="F91" s="16" t="s">
        <v>1060</v>
      </c>
      <c r="G91" s="16" t="s">
        <v>16</v>
      </c>
      <c r="H91" s="23">
        <v>43391.407395833332</v>
      </c>
      <c r="I91" s="23">
        <v>43419</v>
      </c>
      <c r="J91" s="16" t="str">
        <f t="shared" si="6"/>
        <v>Filled</v>
      </c>
      <c r="K91" s="16">
        <f t="shared" ca="1" si="7"/>
        <v>21</v>
      </c>
      <c r="L91" s="16">
        <f t="shared" ca="1" si="9"/>
        <v>28</v>
      </c>
      <c r="M91" s="16">
        <f t="shared" si="10"/>
        <v>2018</v>
      </c>
      <c r="N91" s="27" t="str">
        <f t="shared" si="11"/>
        <v>November</v>
      </c>
      <c r="O91" s="16" t="str">
        <f>IF(N91="","",VLOOKUP(N91,FiscalYear[#All],2,FALSE))</f>
        <v>Q1</v>
      </c>
      <c r="P91" s="32">
        <f t="shared" si="8"/>
        <v>2019</v>
      </c>
      <c r="Q91" s="33">
        <f>IF(J91="Open",VLOOKUP(E91,Table2[],2),VLOOKUP(E91,Table2[],3))</f>
        <v>550</v>
      </c>
    </row>
    <row r="92" spans="1:17" x14ac:dyDescent="0.3">
      <c r="A92" s="16" t="s">
        <v>1034</v>
      </c>
      <c r="B92" s="16" t="s">
        <v>367</v>
      </c>
      <c r="C92" s="16" t="s">
        <v>20</v>
      </c>
      <c r="D92" s="16" t="s">
        <v>288</v>
      </c>
      <c r="E92" s="16" t="s">
        <v>118</v>
      </c>
      <c r="F92" s="16" t="s">
        <v>1077</v>
      </c>
      <c r="G92" s="16" t="s">
        <v>25</v>
      </c>
      <c r="H92" s="23">
        <v>43398</v>
      </c>
      <c r="I92" s="23">
        <v>43408</v>
      </c>
      <c r="J92" s="16" t="str">
        <f t="shared" si="6"/>
        <v>Filled</v>
      </c>
      <c r="K92" s="16">
        <f t="shared" ca="1" si="7"/>
        <v>7</v>
      </c>
      <c r="L92" s="16">
        <f t="shared" ca="1" si="9"/>
        <v>10</v>
      </c>
      <c r="M92" s="16">
        <f t="shared" si="10"/>
        <v>2018</v>
      </c>
      <c r="N92" s="27" t="str">
        <f t="shared" si="11"/>
        <v>November</v>
      </c>
      <c r="O92" s="16" t="str">
        <f>IF(N92="","",VLOOKUP(N92,FiscalYear[#All],2,FALSE))</f>
        <v>Q1</v>
      </c>
      <c r="P92" s="32">
        <f t="shared" si="8"/>
        <v>2019</v>
      </c>
      <c r="Q92" s="33">
        <f>IF(J92="Open",VLOOKUP(E92,Table2[],2),VLOOKUP(E92,Table2[],3))</f>
        <v>300</v>
      </c>
    </row>
    <row r="93" spans="1:17" x14ac:dyDescent="0.3">
      <c r="A93" s="16" t="s">
        <v>918</v>
      </c>
      <c r="B93" s="16" t="s">
        <v>344</v>
      </c>
      <c r="C93" s="16" t="s">
        <v>77</v>
      </c>
      <c r="D93" s="16" t="s">
        <v>288</v>
      </c>
      <c r="E93" s="16" t="s">
        <v>118</v>
      </c>
      <c r="F93" s="16" t="s">
        <v>1076</v>
      </c>
      <c r="G93" s="16" t="s">
        <v>16</v>
      </c>
      <c r="H93" s="23">
        <v>43402</v>
      </c>
      <c r="I93" s="23">
        <v>43411</v>
      </c>
      <c r="J93" s="16" t="str">
        <f t="shared" si="6"/>
        <v>Filled</v>
      </c>
      <c r="K93" s="16">
        <f t="shared" ca="1" si="7"/>
        <v>8</v>
      </c>
      <c r="L93" s="16">
        <f t="shared" ca="1" si="9"/>
        <v>9</v>
      </c>
      <c r="M93" s="16">
        <f t="shared" si="10"/>
        <v>2018</v>
      </c>
      <c r="N93" s="27" t="str">
        <f t="shared" si="11"/>
        <v>November</v>
      </c>
      <c r="O93" s="16" t="str">
        <f>IF(N93="","",VLOOKUP(N93,FiscalYear[#All],2,FALSE))</f>
        <v>Q1</v>
      </c>
      <c r="P93" s="32">
        <f t="shared" si="8"/>
        <v>2019</v>
      </c>
      <c r="Q93" s="33">
        <f>IF(J93="Open",VLOOKUP(E93,Table2[],2),VLOOKUP(E93,Table2[],3))</f>
        <v>300</v>
      </c>
    </row>
    <row r="94" spans="1:17" x14ac:dyDescent="0.3">
      <c r="A94" s="16" t="s">
        <v>920</v>
      </c>
      <c r="B94" s="16" t="s">
        <v>346</v>
      </c>
      <c r="C94" s="16" t="s">
        <v>77</v>
      </c>
      <c r="D94" s="16" t="s">
        <v>288</v>
      </c>
      <c r="E94" s="16" t="s">
        <v>118</v>
      </c>
      <c r="F94" s="16" t="s">
        <v>1077</v>
      </c>
      <c r="G94" s="16" t="s">
        <v>11</v>
      </c>
      <c r="H94" s="23">
        <v>43426</v>
      </c>
      <c r="I94" s="23">
        <v>43445</v>
      </c>
      <c r="J94" s="16" t="str">
        <f t="shared" si="6"/>
        <v>Filled</v>
      </c>
      <c r="K94" s="16">
        <f t="shared" ca="1" si="7"/>
        <v>14</v>
      </c>
      <c r="L94" s="16">
        <f t="shared" ca="1" si="9"/>
        <v>19</v>
      </c>
      <c r="M94" s="16">
        <f t="shared" si="10"/>
        <v>2018</v>
      </c>
      <c r="N94" s="27" t="str">
        <f t="shared" si="11"/>
        <v>December</v>
      </c>
      <c r="O94" s="16" t="str">
        <f>IF(N94="","",VLOOKUP(N94,FiscalYear[#All],2,FALSE))</f>
        <v>Q1</v>
      </c>
      <c r="P94" s="32">
        <f t="shared" si="8"/>
        <v>2019</v>
      </c>
      <c r="Q94" s="33">
        <f>IF(J94="Open",VLOOKUP(E94,Table2[],2),VLOOKUP(E94,Table2[],3))</f>
        <v>300</v>
      </c>
    </row>
    <row r="95" spans="1:17" x14ac:dyDescent="0.3">
      <c r="A95" s="16" t="s">
        <v>593</v>
      </c>
      <c r="B95" s="16" t="s">
        <v>130</v>
      </c>
      <c r="C95" s="16" t="s">
        <v>106</v>
      </c>
      <c r="D95" s="16" t="s">
        <v>206</v>
      </c>
      <c r="E95" s="16" t="s">
        <v>1623</v>
      </c>
      <c r="F95" s="16" t="s">
        <v>1059</v>
      </c>
      <c r="G95" s="16" t="s">
        <v>16</v>
      </c>
      <c r="H95" s="23">
        <v>43429.382870370369</v>
      </c>
      <c r="I95" s="23">
        <v>43438</v>
      </c>
      <c r="J95" s="16" t="str">
        <f t="shared" si="6"/>
        <v>Filled</v>
      </c>
      <c r="K95" s="16">
        <f t="shared" ca="1" si="7"/>
        <v>7</v>
      </c>
      <c r="L95" s="16">
        <f t="shared" ca="1" si="9"/>
        <v>9</v>
      </c>
      <c r="M95" s="16">
        <f t="shared" si="10"/>
        <v>2018</v>
      </c>
      <c r="N95" s="27" t="str">
        <f t="shared" si="11"/>
        <v>December</v>
      </c>
      <c r="O95" s="16" t="str">
        <f>IF(N95="","",VLOOKUP(N95,FiscalYear[#All],2,FALSE))</f>
        <v>Q1</v>
      </c>
      <c r="P95" s="32">
        <f t="shared" si="8"/>
        <v>2019</v>
      </c>
      <c r="Q95" s="33">
        <f>IF(J95="Open",VLOOKUP(E95,Table2[],2),VLOOKUP(E95,Table2[],3))</f>
        <v>550</v>
      </c>
    </row>
    <row r="96" spans="1:17" x14ac:dyDescent="0.3">
      <c r="A96" s="16" t="s">
        <v>61</v>
      </c>
      <c r="B96" s="16" t="s">
        <v>129</v>
      </c>
      <c r="C96" s="16" t="s">
        <v>106</v>
      </c>
      <c r="D96" s="16" t="s">
        <v>206</v>
      </c>
      <c r="E96" s="16" t="s">
        <v>1623</v>
      </c>
      <c r="F96" s="16" t="s">
        <v>26</v>
      </c>
      <c r="G96" s="16" t="s">
        <v>16</v>
      </c>
      <c r="H96" s="23">
        <v>43430</v>
      </c>
      <c r="I96" s="23">
        <v>43431</v>
      </c>
      <c r="J96" s="16" t="str">
        <f t="shared" si="6"/>
        <v>Filled</v>
      </c>
      <c r="K96" s="16">
        <f t="shared" ca="1" si="7"/>
        <v>2</v>
      </c>
      <c r="L96" s="16">
        <f t="shared" ca="1" si="9"/>
        <v>1</v>
      </c>
      <c r="M96" s="16">
        <f t="shared" si="10"/>
        <v>2018</v>
      </c>
      <c r="N96" s="27" t="str">
        <f t="shared" si="11"/>
        <v>November</v>
      </c>
      <c r="O96" s="16" t="str">
        <f>IF(N96="","",VLOOKUP(N96,FiscalYear[#All],2,FALSE))</f>
        <v>Q1</v>
      </c>
      <c r="P96" s="32">
        <f t="shared" si="8"/>
        <v>2019</v>
      </c>
      <c r="Q96" s="33">
        <f>IF(J96="Open",VLOOKUP(E96,Table2[],2),VLOOKUP(E96,Table2[],3))</f>
        <v>550</v>
      </c>
    </row>
    <row r="97" spans="1:17" x14ac:dyDescent="0.3">
      <c r="A97" s="16" t="s">
        <v>996</v>
      </c>
      <c r="B97" s="16" t="s">
        <v>440</v>
      </c>
      <c r="C97" s="16" t="s">
        <v>77</v>
      </c>
      <c r="D97" s="16" t="s">
        <v>288</v>
      </c>
      <c r="E97" s="16" t="s">
        <v>118</v>
      </c>
      <c r="F97" s="16" t="s">
        <v>1076</v>
      </c>
      <c r="G97" s="16" t="s">
        <v>11</v>
      </c>
      <c r="H97" s="23">
        <v>43433</v>
      </c>
      <c r="I97" s="23">
        <v>43445</v>
      </c>
      <c r="J97" s="16" t="str">
        <f t="shared" si="6"/>
        <v>Filled</v>
      </c>
      <c r="K97" s="16">
        <f t="shared" ca="1" si="7"/>
        <v>9</v>
      </c>
      <c r="L97" s="16">
        <f t="shared" ca="1" si="9"/>
        <v>12</v>
      </c>
      <c r="M97" s="16">
        <f t="shared" si="10"/>
        <v>2018</v>
      </c>
      <c r="N97" s="27" t="str">
        <f t="shared" si="11"/>
        <v>December</v>
      </c>
      <c r="O97" s="16" t="str">
        <f>IF(N97="","",VLOOKUP(N97,FiscalYear[#All],2,FALSE))</f>
        <v>Q1</v>
      </c>
      <c r="P97" s="32">
        <f t="shared" si="8"/>
        <v>2019</v>
      </c>
      <c r="Q97" s="33">
        <f>IF(J97="Open",VLOOKUP(E97,Table2[],2),VLOOKUP(E97,Table2[],3))</f>
        <v>300</v>
      </c>
    </row>
    <row r="98" spans="1:17" x14ac:dyDescent="0.3">
      <c r="A98" s="16" t="s">
        <v>905</v>
      </c>
      <c r="B98" s="16" t="s">
        <v>331</v>
      </c>
      <c r="C98" s="16" t="s">
        <v>77</v>
      </c>
      <c r="D98" s="16" t="s">
        <v>288</v>
      </c>
      <c r="E98" s="16" t="s">
        <v>118</v>
      </c>
      <c r="F98" s="16" t="s">
        <v>1076</v>
      </c>
      <c r="G98" s="16" t="s">
        <v>16</v>
      </c>
      <c r="H98" s="23">
        <v>43438</v>
      </c>
      <c r="I98" s="23">
        <v>43441</v>
      </c>
      <c r="J98" s="16" t="str">
        <f t="shared" si="6"/>
        <v>Filled</v>
      </c>
      <c r="K98" s="16">
        <f t="shared" ca="1" si="7"/>
        <v>4</v>
      </c>
      <c r="L98" s="16">
        <f t="shared" ca="1" si="9"/>
        <v>3</v>
      </c>
      <c r="M98" s="16">
        <f t="shared" si="10"/>
        <v>2018</v>
      </c>
      <c r="N98" s="27" t="str">
        <f t="shared" si="11"/>
        <v>December</v>
      </c>
      <c r="O98" s="16" t="str">
        <f>IF(N98="","",VLOOKUP(N98,FiscalYear[#All],2,FALSE))</f>
        <v>Q1</v>
      </c>
      <c r="P98" s="32">
        <f t="shared" si="8"/>
        <v>2019</v>
      </c>
      <c r="Q98" s="33">
        <f>IF(J98="Open",VLOOKUP(E98,Table2[],2),VLOOKUP(E98,Table2[],3))</f>
        <v>300</v>
      </c>
    </row>
    <row r="99" spans="1:17" x14ac:dyDescent="0.3">
      <c r="A99" s="16" t="s">
        <v>956</v>
      </c>
      <c r="B99" s="16" t="s">
        <v>394</v>
      </c>
      <c r="C99" s="16" t="s">
        <v>77</v>
      </c>
      <c r="D99" s="16" t="s">
        <v>288</v>
      </c>
      <c r="E99" s="16" t="s">
        <v>118</v>
      </c>
      <c r="F99" s="16" t="s">
        <v>1077</v>
      </c>
      <c r="G99" s="16" t="s">
        <v>16</v>
      </c>
      <c r="H99" s="23">
        <v>43438</v>
      </c>
      <c r="I99" s="23">
        <v>43442</v>
      </c>
      <c r="J99" s="16" t="str">
        <f t="shared" si="6"/>
        <v>Filled</v>
      </c>
      <c r="K99" s="16">
        <f t="shared" ca="1" si="7"/>
        <v>4</v>
      </c>
      <c r="L99" s="16">
        <f t="shared" ca="1" si="9"/>
        <v>4</v>
      </c>
      <c r="M99" s="16">
        <f t="shared" si="10"/>
        <v>2018</v>
      </c>
      <c r="N99" s="27" t="str">
        <f t="shared" si="11"/>
        <v>December</v>
      </c>
      <c r="O99" s="16" t="str">
        <f>IF(N99="","",VLOOKUP(N99,FiscalYear[#All],2,FALSE))</f>
        <v>Q1</v>
      </c>
      <c r="P99" s="32">
        <f t="shared" si="8"/>
        <v>2019</v>
      </c>
      <c r="Q99" s="33">
        <f>IF(J99="Open",VLOOKUP(E99,Table2[],2),VLOOKUP(E99,Table2[],3))</f>
        <v>300</v>
      </c>
    </row>
    <row r="100" spans="1:17" x14ac:dyDescent="0.3">
      <c r="A100" s="16" t="s">
        <v>928</v>
      </c>
      <c r="B100" s="16" t="s">
        <v>354</v>
      </c>
      <c r="C100" s="16" t="s">
        <v>77</v>
      </c>
      <c r="D100" s="16" t="s">
        <v>288</v>
      </c>
      <c r="E100" s="16" t="s">
        <v>118</v>
      </c>
      <c r="F100" s="16" t="s">
        <v>1077</v>
      </c>
      <c r="G100" s="16" t="s">
        <v>16</v>
      </c>
      <c r="H100" s="23">
        <v>43440</v>
      </c>
      <c r="I100" s="23">
        <v>43441</v>
      </c>
      <c r="J100" s="16" t="str">
        <f t="shared" si="6"/>
        <v>Filled</v>
      </c>
      <c r="K100" s="16">
        <f t="shared" ca="1" si="7"/>
        <v>2</v>
      </c>
      <c r="L100" s="16">
        <f t="shared" ca="1" si="9"/>
        <v>1</v>
      </c>
      <c r="M100" s="16">
        <f t="shared" si="10"/>
        <v>2018</v>
      </c>
      <c r="N100" s="27" t="str">
        <f t="shared" si="11"/>
        <v>December</v>
      </c>
      <c r="O100" s="16" t="str">
        <f>IF(N100="","",VLOOKUP(N100,FiscalYear[#All],2,FALSE))</f>
        <v>Q1</v>
      </c>
      <c r="P100" s="32">
        <f t="shared" si="8"/>
        <v>2019</v>
      </c>
      <c r="Q100" s="33">
        <f>IF(J100="Open",VLOOKUP(E100,Table2[],2),VLOOKUP(E100,Table2[],3))</f>
        <v>300</v>
      </c>
    </row>
    <row r="101" spans="1:17" x14ac:dyDescent="0.3">
      <c r="A101" s="16" t="s">
        <v>639</v>
      </c>
      <c r="B101" s="16" t="s">
        <v>128</v>
      </c>
      <c r="C101" s="16" t="s">
        <v>124</v>
      </c>
      <c r="D101" s="16" t="s">
        <v>206</v>
      </c>
      <c r="E101" s="16" t="s">
        <v>1623</v>
      </c>
      <c r="F101" s="16" t="s">
        <v>1064</v>
      </c>
      <c r="G101" s="16" t="s">
        <v>11</v>
      </c>
      <c r="H101" s="23">
        <v>43446.480567129627</v>
      </c>
      <c r="I101" s="23">
        <v>43447</v>
      </c>
      <c r="J101" s="16" t="str">
        <f t="shared" si="6"/>
        <v>Filled</v>
      </c>
      <c r="K101" s="16">
        <f t="shared" ca="1" si="7"/>
        <v>2</v>
      </c>
      <c r="L101" s="16">
        <f t="shared" ca="1" si="9"/>
        <v>1</v>
      </c>
      <c r="M101" s="16">
        <f t="shared" si="10"/>
        <v>2018</v>
      </c>
      <c r="N101" s="27" t="str">
        <f t="shared" si="11"/>
        <v>December</v>
      </c>
      <c r="O101" s="16" t="str">
        <f>IF(N101="","",VLOOKUP(N101,FiscalYear[#All],2,FALSE))</f>
        <v>Q1</v>
      </c>
      <c r="P101" s="32">
        <f t="shared" si="8"/>
        <v>2019</v>
      </c>
      <c r="Q101" s="33">
        <f>IF(J101="Open",VLOOKUP(E101,Table2[],2),VLOOKUP(E101,Table2[],3))</f>
        <v>550</v>
      </c>
    </row>
    <row r="102" spans="1:17" x14ac:dyDescent="0.3">
      <c r="A102" s="16" t="s">
        <v>680</v>
      </c>
      <c r="B102" s="16" t="s">
        <v>79</v>
      </c>
      <c r="C102" s="16" t="s">
        <v>62</v>
      </c>
      <c r="D102" s="16" t="s">
        <v>24</v>
      </c>
      <c r="E102" s="16" t="s">
        <v>9</v>
      </c>
      <c r="F102" s="16" t="s">
        <v>1064</v>
      </c>
      <c r="G102" s="16" t="s">
        <v>18</v>
      </c>
      <c r="H102" s="23">
        <v>43447</v>
      </c>
      <c r="I102" s="23">
        <v>43447</v>
      </c>
      <c r="J102" s="16" t="str">
        <f t="shared" si="6"/>
        <v>Filled</v>
      </c>
      <c r="K102" s="16">
        <f t="shared" ca="1" si="7"/>
        <v>1</v>
      </c>
      <c r="L102" s="16">
        <f t="shared" ca="1" si="9"/>
        <v>0</v>
      </c>
      <c r="M102" s="16">
        <f t="shared" si="10"/>
        <v>2018</v>
      </c>
      <c r="N102" s="27" t="str">
        <f t="shared" si="11"/>
        <v>December</v>
      </c>
      <c r="O102" s="16" t="str">
        <f>IF(N102="","",VLOOKUP(N102,FiscalYear[#All],2,FALSE))</f>
        <v>Q1</v>
      </c>
      <c r="P102" s="32">
        <f t="shared" si="8"/>
        <v>2019</v>
      </c>
      <c r="Q102" s="33">
        <f>IF(J102="Open",VLOOKUP(E102,Table2[],2),VLOOKUP(E102,Table2[],3))</f>
        <v>525</v>
      </c>
    </row>
    <row r="103" spans="1:17" x14ac:dyDescent="0.3">
      <c r="A103" s="16" t="s">
        <v>595</v>
      </c>
      <c r="B103" s="16" t="s">
        <v>134</v>
      </c>
      <c r="C103" s="16" t="s">
        <v>106</v>
      </c>
      <c r="D103" s="16" t="s">
        <v>206</v>
      </c>
      <c r="E103" s="16" t="s">
        <v>1623</v>
      </c>
      <c r="F103" s="16" t="s">
        <v>1059</v>
      </c>
      <c r="G103" s="16" t="s">
        <v>11</v>
      </c>
      <c r="H103" s="23">
        <v>43467.184699074074</v>
      </c>
      <c r="I103" s="23">
        <v>43667</v>
      </c>
      <c r="J103" s="16" t="str">
        <f t="shared" si="6"/>
        <v>Filled</v>
      </c>
      <c r="K103" s="16">
        <f t="shared" ca="1" si="7"/>
        <v>143</v>
      </c>
      <c r="L103" s="16">
        <f t="shared" ca="1" si="9"/>
        <v>200</v>
      </c>
      <c r="M103" s="16">
        <f t="shared" si="10"/>
        <v>2019</v>
      </c>
      <c r="N103" s="27" t="str">
        <f t="shared" si="11"/>
        <v>July</v>
      </c>
      <c r="O103" s="16" t="str">
        <f>IF(N103="","",VLOOKUP(N103,FiscalYear[#All],2,FALSE))</f>
        <v>Q4</v>
      </c>
      <c r="P103" s="32">
        <f t="shared" si="8"/>
        <v>2019</v>
      </c>
      <c r="Q103" s="33">
        <f>IF(J103="Open",VLOOKUP(E103,Table2[],2),VLOOKUP(E103,Table2[],3))</f>
        <v>550</v>
      </c>
    </row>
    <row r="104" spans="1:17" x14ac:dyDescent="0.3">
      <c r="A104" s="16" t="s">
        <v>1025</v>
      </c>
      <c r="B104" s="16" t="s">
        <v>109</v>
      </c>
      <c r="C104" s="16" t="s">
        <v>20</v>
      </c>
      <c r="D104" s="16" t="s">
        <v>206</v>
      </c>
      <c r="E104" s="16" t="s">
        <v>1623</v>
      </c>
      <c r="F104" s="16" t="s">
        <v>1077</v>
      </c>
      <c r="G104" s="16" t="s">
        <v>11</v>
      </c>
      <c r="H104" s="23">
        <v>43471</v>
      </c>
      <c r="I104" s="23">
        <v>43517</v>
      </c>
      <c r="J104" s="16" t="str">
        <f t="shared" si="6"/>
        <v>Filled</v>
      </c>
      <c r="K104" s="16">
        <f t="shared" ca="1" si="7"/>
        <v>34</v>
      </c>
      <c r="L104" s="16">
        <f t="shared" ca="1" si="9"/>
        <v>46</v>
      </c>
      <c r="M104" s="16">
        <f t="shared" si="10"/>
        <v>2019</v>
      </c>
      <c r="N104" s="27" t="str">
        <f t="shared" si="11"/>
        <v>February</v>
      </c>
      <c r="O104" s="16" t="str">
        <f>IF(N104="","",VLOOKUP(N104,FiscalYear[#All],2,FALSE))</f>
        <v>Q2</v>
      </c>
      <c r="P104" s="32">
        <f t="shared" si="8"/>
        <v>2019</v>
      </c>
      <c r="Q104" s="33">
        <f>IF(J104="Open",VLOOKUP(E104,Table2[],2),VLOOKUP(E104,Table2[],3))</f>
        <v>550</v>
      </c>
    </row>
    <row r="105" spans="1:17" x14ac:dyDescent="0.3">
      <c r="A105" s="16" t="s">
        <v>599</v>
      </c>
      <c r="B105" s="16" t="s">
        <v>138</v>
      </c>
      <c r="C105" s="16" t="s">
        <v>106</v>
      </c>
      <c r="D105" s="16" t="s">
        <v>206</v>
      </c>
      <c r="E105" s="16" t="s">
        <v>1623</v>
      </c>
      <c r="F105" s="16" t="s">
        <v>1060</v>
      </c>
      <c r="G105" s="16" t="s">
        <v>11</v>
      </c>
      <c r="H105" s="23">
        <v>43474.223298611112</v>
      </c>
      <c r="I105" s="23">
        <v>43586</v>
      </c>
      <c r="J105" s="16" t="str">
        <f t="shared" si="6"/>
        <v>Filled</v>
      </c>
      <c r="K105" s="16">
        <f t="shared" ca="1" si="7"/>
        <v>81</v>
      </c>
      <c r="L105" s="16">
        <f t="shared" ca="1" si="9"/>
        <v>112</v>
      </c>
      <c r="M105" s="16">
        <f t="shared" si="10"/>
        <v>2019</v>
      </c>
      <c r="N105" s="27" t="str">
        <f t="shared" si="11"/>
        <v>May</v>
      </c>
      <c r="O105" s="16" t="str">
        <f>IF(N105="","",VLOOKUP(N105,FiscalYear[#All],2,FALSE))</f>
        <v>Q3</v>
      </c>
      <c r="P105" s="32">
        <f t="shared" si="8"/>
        <v>2019</v>
      </c>
      <c r="Q105" s="33">
        <f>IF(J105="Open",VLOOKUP(E105,Table2[],2),VLOOKUP(E105,Table2[],3))</f>
        <v>550</v>
      </c>
    </row>
    <row r="106" spans="1:17" x14ac:dyDescent="0.3">
      <c r="A106" s="16" t="s">
        <v>598</v>
      </c>
      <c r="B106" s="16" t="s">
        <v>137</v>
      </c>
      <c r="C106" s="16" t="s">
        <v>106</v>
      </c>
      <c r="D106" s="16" t="s">
        <v>206</v>
      </c>
      <c r="E106" s="16" t="s">
        <v>1623</v>
      </c>
      <c r="F106" s="16" t="s">
        <v>1059</v>
      </c>
      <c r="G106" s="16" t="s">
        <v>25</v>
      </c>
      <c r="H106" s="23">
        <v>43479.372048611112</v>
      </c>
      <c r="I106" s="23">
        <v>43657</v>
      </c>
      <c r="J106" s="16" t="str">
        <f t="shared" si="6"/>
        <v>Filled</v>
      </c>
      <c r="K106" s="16">
        <f t="shared" ca="1" si="7"/>
        <v>129</v>
      </c>
      <c r="L106" s="16">
        <f t="shared" ca="1" si="9"/>
        <v>178</v>
      </c>
      <c r="M106" s="16">
        <f t="shared" si="10"/>
        <v>2019</v>
      </c>
      <c r="N106" s="27" t="str">
        <f t="shared" si="11"/>
        <v>July</v>
      </c>
      <c r="O106" s="16" t="str">
        <f>IF(N106="","",VLOOKUP(N106,FiscalYear[#All],2,FALSE))</f>
        <v>Q4</v>
      </c>
      <c r="P106" s="32">
        <f t="shared" si="8"/>
        <v>2019</v>
      </c>
      <c r="Q106" s="33">
        <f>IF(J106="Open",VLOOKUP(E106,Table2[],2),VLOOKUP(E106,Table2[],3))</f>
        <v>550</v>
      </c>
    </row>
    <row r="107" spans="1:17" x14ac:dyDescent="0.3">
      <c r="A107" s="16" t="s">
        <v>970</v>
      </c>
      <c r="B107" s="16" t="s">
        <v>408</v>
      </c>
      <c r="C107" s="16" t="s">
        <v>77</v>
      </c>
      <c r="D107" s="16" t="s">
        <v>288</v>
      </c>
      <c r="E107" s="16" t="s">
        <v>118</v>
      </c>
      <c r="F107" s="16" t="s">
        <v>1076</v>
      </c>
      <c r="G107" s="16" t="s">
        <v>11</v>
      </c>
      <c r="H107" s="23">
        <v>43480</v>
      </c>
      <c r="I107" s="23">
        <v>43509</v>
      </c>
      <c r="J107" s="16" t="str">
        <f t="shared" si="6"/>
        <v>Filled</v>
      </c>
      <c r="K107" s="16">
        <f t="shared" ca="1" si="7"/>
        <v>22</v>
      </c>
      <c r="L107" s="16">
        <f t="shared" ca="1" si="9"/>
        <v>29</v>
      </c>
      <c r="M107" s="16">
        <f t="shared" si="10"/>
        <v>2019</v>
      </c>
      <c r="N107" s="27" t="str">
        <f t="shared" si="11"/>
        <v>February</v>
      </c>
      <c r="O107" s="16" t="str">
        <f>IF(N107="","",VLOOKUP(N107,FiscalYear[#All],2,FALSE))</f>
        <v>Q2</v>
      </c>
      <c r="P107" s="32">
        <f t="shared" si="8"/>
        <v>2019</v>
      </c>
      <c r="Q107" s="33">
        <f>IF(J107="Open",VLOOKUP(E107,Table2[],2),VLOOKUP(E107,Table2[],3))</f>
        <v>300</v>
      </c>
    </row>
    <row r="108" spans="1:17" x14ac:dyDescent="0.3">
      <c r="A108" s="16" t="s">
        <v>946</v>
      </c>
      <c r="B108" s="16" t="s">
        <v>384</v>
      </c>
      <c r="C108" s="16" t="s">
        <v>77</v>
      </c>
      <c r="D108" s="16" t="s">
        <v>288</v>
      </c>
      <c r="E108" s="16" t="s">
        <v>118</v>
      </c>
      <c r="F108" s="16" t="s">
        <v>1077</v>
      </c>
      <c r="G108" s="16" t="s">
        <v>16</v>
      </c>
      <c r="H108" s="23">
        <v>43487</v>
      </c>
      <c r="I108" s="23">
        <v>43652</v>
      </c>
      <c r="J108" s="16" t="str">
        <f t="shared" si="6"/>
        <v>Filled</v>
      </c>
      <c r="K108" s="16">
        <f t="shared" ca="1" si="7"/>
        <v>119</v>
      </c>
      <c r="L108" s="16">
        <f t="shared" ca="1" si="9"/>
        <v>165</v>
      </c>
      <c r="M108" s="16">
        <f t="shared" si="10"/>
        <v>2019</v>
      </c>
      <c r="N108" s="27" t="str">
        <f t="shared" si="11"/>
        <v>July</v>
      </c>
      <c r="O108" s="16" t="str">
        <f>IF(N108="","",VLOOKUP(N108,FiscalYear[#All],2,FALSE))</f>
        <v>Q4</v>
      </c>
      <c r="P108" s="32">
        <f t="shared" si="8"/>
        <v>2019</v>
      </c>
      <c r="Q108" s="33">
        <f>IF(J108="Open",VLOOKUP(E108,Table2[],2),VLOOKUP(E108,Table2[],3))</f>
        <v>300</v>
      </c>
    </row>
    <row r="109" spans="1:17" x14ac:dyDescent="0.3">
      <c r="A109" s="16" t="s">
        <v>594</v>
      </c>
      <c r="B109" s="16" t="s">
        <v>133</v>
      </c>
      <c r="C109" s="16" t="s">
        <v>106</v>
      </c>
      <c r="D109" s="16" t="s">
        <v>206</v>
      </c>
      <c r="E109" s="16" t="s">
        <v>1623</v>
      </c>
      <c r="F109" s="16" t="s">
        <v>1060</v>
      </c>
      <c r="G109" s="16" t="s">
        <v>11</v>
      </c>
      <c r="H109" s="23">
        <v>43488.472384259258</v>
      </c>
      <c r="I109" s="23">
        <v>43583</v>
      </c>
      <c r="J109" s="16" t="str">
        <f t="shared" si="6"/>
        <v>Filled</v>
      </c>
      <c r="K109" s="16">
        <f t="shared" ca="1" si="7"/>
        <v>68</v>
      </c>
      <c r="L109" s="16">
        <f t="shared" ca="1" si="9"/>
        <v>95</v>
      </c>
      <c r="M109" s="16">
        <f t="shared" si="10"/>
        <v>2019</v>
      </c>
      <c r="N109" s="27" t="str">
        <f t="shared" si="11"/>
        <v>April</v>
      </c>
      <c r="O109" s="16" t="str">
        <f>IF(N109="","",VLOOKUP(N109,FiscalYear[#All],2,FALSE))</f>
        <v>Q3</v>
      </c>
      <c r="P109" s="32">
        <f t="shared" si="8"/>
        <v>2019</v>
      </c>
      <c r="Q109" s="33">
        <f>IF(J109="Open",VLOOKUP(E109,Table2[],2),VLOOKUP(E109,Table2[],3))</f>
        <v>550</v>
      </c>
    </row>
    <row r="110" spans="1:17" x14ac:dyDescent="0.3">
      <c r="A110" s="16" t="s">
        <v>604</v>
      </c>
      <c r="B110" s="16" t="s">
        <v>144</v>
      </c>
      <c r="C110" s="16" t="s">
        <v>106</v>
      </c>
      <c r="D110" s="16" t="s">
        <v>206</v>
      </c>
      <c r="E110" s="16" t="s">
        <v>1623</v>
      </c>
      <c r="F110" s="16" t="s">
        <v>1059</v>
      </c>
      <c r="G110" s="16" t="s">
        <v>25</v>
      </c>
      <c r="H110" s="23">
        <v>43491.77548611111</v>
      </c>
      <c r="I110" s="23">
        <v>43510</v>
      </c>
      <c r="J110" s="16" t="str">
        <f t="shared" si="6"/>
        <v>Filled</v>
      </c>
      <c r="K110" s="16">
        <f t="shared" ca="1" si="7"/>
        <v>14</v>
      </c>
      <c r="L110" s="16">
        <f t="shared" ca="1" si="9"/>
        <v>19</v>
      </c>
      <c r="M110" s="16">
        <f t="shared" si="10"/>
        <v>2019</v>
      </c>
      <c r="N110" s="27" t="str">
        <f t="shared" si="11"/>
        <v>February</v>
      </c>
      <c r="O110" s="16" t="str">
        <f>IF(N110="","",VLOOKUP(N110,FiscalYear[#All],2,FALSE))</f>
        <v>Q2</v>
      </c>
      <c r="P110" s="32">
        <f t="shared" si="8"/>
        <v>2019</v>
      </c>
      <c r="Q110" s="33">
        <f>IF(J110="Open",VLOOKUP(E110,Table2[],2),VLOOKUP(E110,Table2[],3))</f>
        <v>550</v>
      </c>
    </row>
    <row r="111" spans="1:17" x14ac:dyDescent="0.3">
      <c r="A111" s="16" t="s">
        <v>597</v>
      </c>
      <c r="B111" s="16" t="s">
        <v>136</v>
      </c>
      <c r="C111" s="16" t="s">
        <v>106</v>
      </c>
      <c r="D111" s="16" t="s">
        <v>206</v>
      </c>
      <c r="E111" s="16" t="s">
        <v>1623</v>
      </c>
      <c r="F111" s="16" t="s">
        <v>1060</v>
      </c>
      <c r="G111" s="16" t="s">
        <v>16</v>
      </c>
      <c r="H111" s="23">
        <v>43496.248379629629</v>
      </c>
      <c r="I111" s="23">
        <v>43507</v>
      </c>
      <c r="J111" s="16" t="str">
        <f t="shared" si="6"/>
        <v>Filled</v>
      </c>
      <c r="K111" s="16">
        <f t="shared" ca="1" si="7"/>
        <v>8</v>
      </c>
      <c r="L111" s="16">
        <f t="shared" ca="1" si="9"/>
        <v>11</v>
      </c>
      <c r="M111" s="16">
        <f t="shared" si="10"/>
        <v>2019</v>
      </c>
      <c r="N111" s="27" t="str">
        <f t="shared" si="11"/>
        <v>February</v>
      </c>
      <c r="O111" s="16" t="str">
        <f>IF(N111="","",VLOOKUP(N111,FiscalYear[#All],2,FALSE))</f>
        <v>Q2</v>
      </c>
      <c r="P111" s="32">
        <f t="shared" si="8"/>
        <v>2019</v>
      </c>
      <c r="Q111" s="33">
        <f>IF(J111="Open",VLOOKUP(E111,Table2[],2),VLOOKUP(E111,Table2[],3))</f>
        <v>550</v>
      </c>
    </row>
    <row r="112" spans="1:17" x14ac:dyDescent="0.3">
      <c r="A112" s="16" t="s">
        <v>608</v>
      </c>
      <c r="B112" s="16" t="s">
        <v>147</v>
      </c>
      <c r="C112" s="16" t="s">
        <v>106</v>
      </c>
      <c r="D112" s="16" t="s">
        <v>206</v>
      </c>
      <c r="E112" s="16" t="s">
        <v>1623</v>
      </c>
      <c r="F112" s="16" t="s">
        <v>1059</v>
      </c>
      <c r="G112" s="16" t="s">
        <v>16</v>
      </c>
      <c r="H112" s="23">
        <v>43501.185127314813</v>
      </c>
      <c r="I112" s="23">
        <v>43710</v>
      </c>
      <c r="J112" s="16" t="str">
        <f t="shared" si="6"/>
        <v>Filled</v>
      </c>
      <c r="K112" s="16">
        <f t="shared" ca="1" si="7"/>
        <v>150</v>
      </c>
      <c r="L112" s="16">
        <f t="shared" ca="1" si="9"/>
        <v>209</v>
      </c>
      <c r="M112" s="16">
        <f t="shared" si="10"/>
        <v>2019</v>
      </c>
      <c r="N112" s="27" t="str">
        <f t="shared" si="11"/>
        <v>September</v>
      </c>
      <c r="O112" s="16" t="str">
        <f>IF(N112="","",VLOOKUP(N112,FiscalYear[#All],2,FALSE))</f>
        <v>Q4</v>
      </c>
      <c r="P112" s="32">
        <f t="shared" si="8"/>
        <v>2019</v>
      </c>
      <c r="Q112" s="33">
        <f>IF(J112="Open",VLOOKUP(E112,Table2[],2),VLOOKUP(E112,Table2[],3))</f>
        <v>550</v>
      </c>
    </row>
    <row r="113" spans="1:17" x14ac:dyDescent="0.3">
      <c r="A113" s="16" t="s">
        <v>976</v>
      </c>
      <c r="B113" s="16" t="s">
        <v>416</v>
      </c>
      <c r="C113" s="16" t="s">
        <v>77</v>
      </c>
      <c r="D113" s="16" t="s">
        <v>288</v>
      </c>
      <c r="E113" s="16" t="s">
        <v>118</v>
      </c>
      <c r="F113" s="16" t="s">
        <v>1077</v>
      </c>
      <c r="G113" s="16" t="s">
        <v>16</v>
      </c>
      <c r="H113" s="23">
        <v>43503</v>
      </c>
      <c r="I113" s="23">
        <v>43746</v>
      </c>
      <c r="J113" s="16" t="str">
        <f t="shared" si="6"/>
        <v>Filled</v>
      </c>
      <c r="K113" s="16">
        <f t="shared" ca="1" si="7"/>
        <v>174</v>
      </c>
      <c r="L113" s="16">
        <f t="shared" ca="1" si="9"/>
        <v>243</v>
      </c>
      <c r="M113" s="16">
        <f t="shared" si="10"/>
        <v>2019</v>
      </c>
      <c r="N113" s="27" t="str">
        <f t="shared" si="11"/>
        <v>October</v>
      </c>
      <c r="O113" s="16" t="str">
        <f>IF(N113="","",VLOOKUP(N113,FiscalYear[#All],2,FALSE))</f>
        <v>Q1</v>
      </c>
      <c r="P113" s="32">
        <f t="shared" si="8"/>
        <v>2020</v>
      </c>
      <c r="Q113" s="33">
        <f>IF(J113="Open",VLOOKUP(E113,Table2[],2),VLOOKUP(E113,Table2[],3))</f>
        <v>300</v>
      </c>
    </row>
    <row r="114" spans="1:17" x14ac:dyDescent="0.3">
      <c r="A114" s="16" t="s">
        <v>612</v>
      </c>
      <c r="B114" s="16" t="s">
        <v>151</v>
      </c>
      <c r="C114" s="16" t="s">
        <v>106</v>
      </c>
      <c r="D114" s="16" t="s">
        <v>206</v>
      </c>
      <c r="E114" s="16" t="s">
        <v>1623</v>
      </c>
      <c r="F114" s="16" t="s">
        <v>1059</v>
      </c>
      <c r="G114" s="16" t="s">
        <v>16</v>
      </c>
      <c r="H114" s="23">
        <v>43505.598310185182</v>
      </c>
      <c r="I114" s="23" t="s">
        <v>1619</v>
      </c>
      <c r="J114" s="16" t="str">
        <f t="shared" si="6"/>
        <v>Open</v>
      </c>
      <c r="K114" s="16">
        <f t="shared" ca="1" si="7"/>
        <v>1152</v>
      </c>
      <c r="L114" s="16">
        <f t="shared" ca="1" si="9"/>
        <v>1613</v>
      </c>
      <c r="M114" s="16" t="str">
        <f t="shared" si="10"/>
        <v/>
      </c>
      <c r="N114" s="27" t="str">
        <f t="shared" si="11"/>
        <v/>
      </c>
      <c r="O114" s="16" t="str">
        <f>IF(N114="","",VLOOKUP(N114,FiscalYear[#All],2,FALSE))</f>
        <v/>
      </c>
      <c r="P114" s="32" t="str">
        <f t="shared" si="8"/>
        <v/>
      </c>
      <c r="Q114" s="33">
        <f>IF(J114="Open",VLOOKUP(E114,Table2[],2),VLOOKUP(E114,Table2[],3))</f>
        <v>300</v>
      </c>
    </row>
    <row r="115" spans="1:17" x14ac:dyDescent="0.3">
      <c r="A115" s="16" t="s">
        <v>975</v>
      </c>
      <c r="B115" s="16" t="s">
        <v>415</v>
      </c>
      <c r="C115" s="16" t="s">
        <v>77</v>
      </c>
      <c r="D115" s="16" t="s">
        <v>288</v>
      </c>
      <c r="E115" s="16" t="s">
        <v>118</v>
      </c>
      <c r="F115" s="16" t="s">
        <v>1077</v>
      </c>
      <c r="G115" s="16" t="s">
        <v>16</v>
      </c>
      <c r="H115" s="23">
        <v>43510</v>
      </c>
      <c r="I115" s="23">
        <v>43624</v>
      </c>
      <c r="J115" s="16" t="str">
        <f t="shared" si="6"/>
        <v>Filled</v>
      </c>
      <c r="K115" s="16">
        <f t="shared" ca="1" si="7"/>
        <v>82</v>
      </c>
      <c r="L115" s="16">
        <f t="shared" ca="1" si="9"/>
        <v>114</v>
      </c>
      <c r="M115" s="16">
        <f t="shared" si="10"/>
        <v>2019</v>
      </c>
      <c r="N115" s="27" t="str">
        <f t="shared" si="11"/>
        <v>June</v>
      </c>
      <c r="O115" s="16" t="str">
        <f>IF(N115="","",VLOOKUP(N115,FiscalYear[#All],2,FALSE))</f>
        <v>Q3</v>
      </c>
      <c r="P115" s="32">
        <f t="shared" si="8"/>
        <v>2019</v>
      </c>
      <c r="Q115" s="33">
        <f>IF(J115="Open",VLOOKUP(E115,Table2[],2),VLOOKUP(E115,Table2[],3))</f>
        <v>300</v>
      </c>
    </row>
    <row r="116" spans="1:17" x14ac:dyDescent="0.3">
      <c r="A116" s="16" t="s">
        <v>640</v>
      </c>
      <c r="B116" s="16" t="s">
        <v>141</v>
      </c>
      <c r="C116" s="16" t="s">
        <v>124</v>
      </c>
      <c r="D116" s="16" t="s">
        <v>206</v>
      </c>
      <c r="E116" s="16" t="s">
        <v>1623</v>
      </c>
      <c r="F116" s="16" t="s">
        <v>1063</v>
      </c>
      <c r="G116" s="16" t="s">
        <v>18</v>
      </c>
      <c r="H116" s="23">
        <v>43516.196875000001</v>
      </c>
      <c r="I116" s="23">
        <v>43651</v>
      </c>
      <c r="J116" s="16" t="str">
        <f t="shared" si="6"/>
        <v>Filled</v>
      </c>
      <c r="K116" s="16">
        <f t="shared" ca="1" si="7"/>
        <v>98</v>
      </c>
      <c r="L116" s="16">
        <f t="shared" ca="1" si="9"/>
        <v>135</v>
      </c>
      <c r="M116" s="16">
        <f t="shared" si="10"/>
        <v>2019</v>
      </c>
      <c r="N116" s="27" t="str">
        <f t="shared" si="11"/>
        <v>July</v>
      </c>
      <c r="O116" s="16" t="str">
        <f>IF(N116="","",VLOOKUP(N116,FiscalYear[#All],2,FALSE))</f>
        <v>Q4</v>
      </c>
      <c r="P116" s="32">
        <f t="shared" si="8"/>
        <v>2019</v>
      </c>
      <c r="Q116" s="33">
        <f>IF(J116="Open",VLOOKUP(E116,Table2[],2),VLOOKUP(E116,Table2[],3))</f>
        <v>550</v>
      </c>
    </row>
    <row r="117" spans="1:17" x14ac:dyDescent="0.3">
      <c r="A117" s="16" t="s">
        <v>670</v>
      </c>
      <c r="B117" s="16" t="s">
        <v>420</v>
      </c>
      <c r="C117" s="16" t="s">
        <v>124</v>
      </c>
      <c r="D117" s="16" t="s">
        <v>288</v>
      </c>
      <c r="E117" s="16" t="s">
        <v>118</v>
      </c>
      <c r="F117" s="16" t="s">
        <v>1067</v>
      </c>
      <c r="G117" s="16" t="s">
        <v>11</v>
      </c>
      <c r="H117" s="23">
        <v>43517</v>
      </c>
      <c r="I117" s="23" t="s">
        <v>1619</v>
      </c>
      <c r="J117" s="16" t="str">
        <f t="shared" si="6"/>
        <v>Open</v>
      </c>
      <c r="K117" s="16">
        <f t="shared" ca="1" si="7"/>
        <v>1144</v>
      </c>
      <c r="L117" s="16">
        <f t="shared" ca="1" si="9"/>
        <v>1601</v>
      </c>
      <c r="M117" s="16" t="str">
        <f t="shared" si="10"/>
        <v/>
      </c>
      <c r="N117" s="27" t="str">
        <f t="shared" si="11"/>
        <v/>
      </c>
      <c r="O117" s="16" t="str">
        <f>IF(N117="","",VLOOKUP(N117,FiscalYear[#All],2,FALSE))</f>
        <v/>
      </c>
      <c r="P117" s="32" t="str">
        <f t="shared" si="8"/>
        <v/>
      </c>
      <c r="Q117" s="33">
        <f>IF(J117="Open",VLOOKUP(E117,Table2[],2),VLOOKUP(E117,Table2[],3))</f>
        <v>160</v>
      </c>
    </row>
    <row r="118" spans="1:17" x14ac:dyDescent="0.3">
      <c r="A118" s="16" t="s">
        <v>602</v>
      </c>
      <c r="B118" s="16" t="s">
        <v>142</v>
      </c>
      <c r="C118" s="16" t="s">
        <v>106</v>
      </c>
      <c r="D118" s="16" t="s">
        <v>206</v>
      </c>
      <c r="E118" s="16" t="s">
        <v>1623</v>
      </c>
      <c r="F118" s="16" t="s">
        <v>1059</v>
      </c>
      <c r="G118" s="16" t="s">
        <v>16</v>
      </c>
      <c r="H118" s="23">
        <v>43521.516284722224</v>
      </c>
      <c r="I118" s="23" t="s">
        <v>1619</v>
      </c>
      <c r="J118" s="16" t="str">
        <f t="shared" si="6"/>
        <v>Open</v>
      </c>
      <c r="K118" s="16">
        <f t="shared" ca="1" si="7"/>
        <v>1142</v>
      </c>
      <c r="L118" s="16">
        <f t="shared" ca="1" si="9"/>
        <v>1597</v>
      </c>
      <c r="M118" s="16" t="str">
        <f t="shared" si="10"/>
        <v/>
      </c>
      <c r="N118" s="27" t="str">
        <f t="shared" si="11"/>
        <v/>
      </c>
      <c r="O118" s="16" t="str">
        <f>IF(N118="","",VLOOKUP(N118,FiscalYear[#All],2,FALSE))</f>
        <v/>
      </c>
      <c r="P118" s="32" t="str">
        <f t="shared" si="8"/>
        <v/>
      </c>
      <c r="Q118" s="33">
        <f>IF(J118="Open",VLOOKUP(E118,Table2[],2),VLOOKUP(E118,Table2[],3))</f>
        <v>300</v>
      </c>
    </row>
    <row r="119" spans="1:17" x14ac:dyDescent="0.3">
      <c r="A119" s="16" t="s">
        <v>609</v>
      </c>
      <c r="B119" s="16" t="s">
        <v>148</v>
      </c>
      <c r="C119" s="16" t="s">
        <v>106</v>
      </c>
      <c r="D119" s="16" t="s">
        <v>206</v>
      </c>
      <c r="E119" s="16" t="s">
        <v>1623</v>
      </c>
      <c r="F119" s="16" t="s">
        <v>1059</v>
      </c>
      <c r="G119" s="16" t="s">
        <v>16</v>
      </c>
      <c r="H119" s="23">
        <v>43521.648946759262</v>
      </c>
      <c r="I119" s="23">
        <v>43570</v>
      </c>
      <c r="J119" s="16" t="str">
        <f t="shared" si="6"/>
        <v>Filled</v>
      </c>
      <c r="K119" s="16">
        <f t="shared" ca="1" si="7"/>
        <v>36</v>
      </c>
      <c r="L119" s="16">
        <f t="shared" ca="1" si="9"/>
        <v>49</v>
      </c>
      <c r="M119" s="16">
        <f t="shared" si="10"/>
        <v>2019</v>
      </c>
      <c r="N119" s="27" t="str">
        <f t="shared" si="11"/>
        <v>April</v>
      </c>
      <c r="O119" s="16" t="str">
        <f>IF(N119="","",VLOOKUP(N119,FiscalYear[#All],2,FALSE))</f>
        <v>Q3</v>
      </c>
      <c r="P119" s="32">
        <f t="shared" si="8"/>
        <v>2019</v>
      </c>
      <c r="Q119" s="33">
        <f>IF(J119="Open",VLOOKUP(E119,Table2[],2),VLOOKUP(E119,Table2[],3))</f>
        <v>550</v>
      </c>
    </row>
    <row r="120" spans="1:17" x14ac:dyDescent="0.3">
      <c r="A120" s="16" t="s">
        <v>54</v>
      </c>
      <c r="B120" s="16" t="s">
        <v>464</v>
      </c>
      <c r="C120" s="16" t="s">
        <v>445</v>
      </c>
      <c r="D120" s="16" t="s">
        <v>117</v>
      </c>
      <c r="E120" s="16" t="s">
        <v>118</v>
      </c>
      <c r="F120" s="16" t="s">
        <v>19</v>
      </c>
      <c r="G120" s="16" t="s">
        <v>11</v>
      </c>
      <c r="H120" s="23">
        <v>43522</v>
      </c>
      <c r="I120" s="23">
        <v>43639</v>
      </c>
      <c r="J120" s="16" t="str">
        <f t="shared" si="6"/>
        <v>Filled</v>
      </c>
      <c r="K120" s="16">
        <f t="shared" ca="1" si="7"/>
        <v>84</v>
      </c>
      <c r="L120" s="16">
        <f t="shared" ca="1" si="9"/>
        <v>117</v>
      </c>
      <c r="M120" s="16">
        <f t="shared" si="10"/>
        <v>2019</v>
      </c>
      <c r="N120" s="27" t="str">
        <f t="shared" si="11"/>
        <v>June</v>
      </c>
      <c r="O120" s="16" t="str">
        <f>IF(N120="","",VLOOKUP(N120,FiscalYear[#All],2,FALSE))</f>
        <v>Q3</v>
      </c>
      <c r="P120" s="32">
        <f t="shared" si="8"/>
        <v>2019</v>
      </c>
      <c r="Q120" s="33">
        <f>IF(J120="Open",VLOOKUP(E120,Table2[],2),VLOOKUP(E120,Table2[],3))</f>
        <v>300</v>
      </c>
    </row>
    <row r="121" spans="1:17" x14ac:dyDescent="0.3">
      <c r="A121" s="16" t="s">
        <v>618</v>
      </c>
      <c r="B121" s="16" t="s">
        <v>158</v>
      </c>
      <c r="C121" s="16" t="s">
        <v>106</v>
      </c>
      <c r="D121" s="16" t="s">
        <v>206</v>
      </c>
      <c r="E121" s="16" t="s">
        <v>1623</v>
      </c>
      <c r="F121" s="16" t="s">
        <v>1059</v>
      </c>
      <c r="G121" s="16" t="s">
        <v>25</v>
      </c>
      <c r="H121" s="23">
        <v>43524.199270833335</v>
      </c>
      <c r="I121" s="23">
        <v>43738</v>
      </c>
      <c r="J121" s="16" t="str">
        <f t="shared" si="6"/>
        <v>Filled</v>
      </c>
      <c r="K121" s="16">
        <f t="shared" ca="1" si="7"/>
        <v>153</v>
      </c>
      <c r="L121" s="16">
        <f t="shared" ca="1" si="9"/>
        <v>214</v>
      </c>
      <c r="M121" s="16">
        <f t="shared" si="10"/>
        <v>2019</v>
      </c>
      <c r="N121" s="27" t="str">
        <f t="shared" si="11"/>
        <v>September</v>
      </c>
      <c r="O121" s="16" t="str">
        <f>IF(N121="","",VLOOKUP(N121,FiscalYear[#All],2,FALSE))</f>
        <v>Q4</v>
      </c>
      <c r="P121" s="32">
        <f t="shared" si="8"/>
        <v>2019</v>
      </c>
      <c r="Q121" s="33">
        <f>IF(J121="Open",VLOOKUP(E121,Table2[],2),VLOOKUP(E121,Table2[],3))</f>
        <v>550</v>
      </c>
    </row>
    <row r="122" spans="1:17" x14ac:dyDescent="0.3">
      <c r="A122" s="16" t="s">
        <v>600</v>
      </c>
      <c r="B122" s="16" t="s">
        <v>139</v>
      </c>
      <c r="C122" s="16" t="s">
        <v>106</v>
      </c>
      <c r="D122" s="16" t="s">
        <v>206</v>
      </c>
      <c r="E122" s="16" t="s">
        <v>1623</v>
      </c>
      <c r="F122" s="16" t="s">
        <v>1060</v>
      </c>
      <c r="G122" s="16" t="s">
        <v>16</v>
      </c>
      <c r="H122" s="23">
        <v>43535.480590277781</v>
      </c>
      <c r="I122" s="23">
        <v>43614</v>
      </c>
      <c r="J122" s="16" t="str">
        <f t="shared" si="6"/>
        <v>Filled</v>
      </c>
      <c r="K122" s="16">
        <f t="shared" ca="1" si="7"/>
        <v>58</v>
      </c>
      <c r="L122" s="16">
        <f t="shared" ca="1" si="9"/>
        <v>79</v>
      </c>
      <c r="M122" s="16">
        <f t="shared" si="10"/>
        <v>2019</v>
      </c>
      <c r="N122" s="27" t="str">
        <f t="shared" si="11"/>
        <v>May</v>
      </c>
      <c r="O122" s="16" t="str">
        <f>IF(N122="","",VLOOKUP(N122,FiscalYear[#All],2,FALSE))</f>
        <v>Q3</v>
      </c>
      <c r="P122" s="32">
        <f t="shared" si="8"/>
        <v>2019</v>
      </c>
      <c r="Q122" s="33">
        <f>IF(J122="Open",VLOOKUP(E122,Table2[],2),VLOOKUP(E122,Table2[],3))</f>
        <v>550</v>
      </c>
    </row>
    <row r="123" spans="1:17" x14ac:dyDescent="0.3">
      <c r="A123" s="16" t="s">
        <v>603</v>
      </c>
      <c r="B123" s="16" t="s">
        <v>143</v>
      </c>
      <c r="C123" s="16" t="s">
        <v>106</v>
      </c>
      <c r="D123" s="16" t="s">
        <v>206</v>
      </c>
      <c r="E123" s="16" t="s">
        <v>1623</v>
      </c>
      <c r="F123" s="16" t="s">
        <v>1059</v>
      </c>
      <c r="G123" s="16" t="s">
        <v>16</v>
      </c>
      <c r="H123" s="23">
        <v>43535.485972222225</v>
      </c>
      <c r="I123" s="23">
        <v>43608</v>
      </c>
      <c r="J123" s="16" t="str">
        <f t="shared" si="6"/>
        <v>Filled</v>
      </c>
      <c r="K123" s="16">
        <f t="shared" ca="1" si="7"/>
        <v>54</v>
      </c>
      <c r="L123" s="16">
        <f t="shared" ca="1" si="9"/>
        <v>73</v>
      </c>
      <c r="M123" s="16">
        <f t="shared" si="10"/>
        <v>2019</v>
      </c>
      <c r="N123" s="27" t="str">
        <f t="shared" si="11"/>
        <v>May</v>
      </c>
      <c r="O123" s="16" t="str">
        <f>IF(N123="","",VLOOKUP(N123,FiscalYear[#All],2,FALSE))</f>
        <v>Q3</v>
      </c>
      <c r="P123" s="32">
        <f t="shared" si="8"/>
        <v>2019</v>
      </c>
      <c r="Q123" s="33">
        <f>IF(J123="Open",VLOOKUP(E123,Table2[],2),VLOOKUP(E123,Table2[],3))</f>
        <v>550</v>
      </c>
    </row>
    <row r="124" spans="1:17" x14ac:dyDescent="0.3">
      <c r="A124" s="16" t="s">
        <v>601</v>
      </c>
      <c r="B124" s="16" t="s">
        <v>140</v>
      </c>
      <c r="C124" s="16" t="s">
        <v>106</v>
      </c>
      <c r="D124" s="16" t="s">
        <v>206</v>
      </c>
      <c r="E124" s="16" t="s">
        <v>1623</v>
      </c>
      <c r="F124" s="16" t="s">
        <v>1060</v>
      </c>
      <c r="G124" s="16" t="s">
        <v>16</v>
      </c>
      <c r="H124" s="23">
        <v>43537.472094907411</v>
      </c>
      <c r="I124" s="23">
        <v>43702</v>
      </c>
      <c r="J124" s="16" t="str">
        <f t="shared" si="6"/>
        <v>Filled</v>
      </c>
      <c r="K124" s="16">
        <f t="shared" ca="1" si="7"/>
        <v>118</v>
      </c>
      <c r="L124" s="16">
        <f t="shared" ca="1" si="9"/>
        <v>165</v>
      </c>
      <c r="M124" s="16">
        <f t="shared" si="10"/>
        <v>2019</v>
      </c>
      <c r="N124" s="27" t="str">
        <f t="shared" si="11"/>
        <v>August</v>
      </c>
      <c r="O124" s="16" t="str">
        <f>IF(N124="","",VLOOKUP(N124,FiscalYear[#All],2,FALSE))</f>
        <v>Q4</v>
      </c>
      <c r="P124" s="32">
        <f t="shared" si="8"/>
        <v>2019</v>
      </c>
      <c r="Q124" s="33">
        <f>IF(J124="Open",VLOOKUP(E124,Table2[],2),VLOOKUP(E124,Table2[],3))</f>
        <v>550</v>
      </c>
    </row>
    <row r="125" spans="1:17" x14ac:dyDescent="0.3">
      <c r="A125" s="16" t="s">
        <v>614</v>
      </c>
      <c r="B125" s="16" t="s">
        <v>153</v>
      </c>
      <c r="C125" s="16" t="s">
        <v>106</v>
      </c>
      <c r="D125" s="16" t="s">
        <v>206</v>
      </c>
      <c r="E125" s="16" t="s">
        <v>1623</v>
      </c>
      <c r="F125" s="16" t="s">
        <v>1059</v>
      </c>
      <c r="G125" s="16" t="s">
        <v>11</v>
      </c>
      <c r="H125" s="23">
        <v>43545.671099537038</v>
      </c>
      <c r="I125" s="23">
        <v>43750</v>
      </c>
      <c r="J125" s="16" t="str">
        <f t="shared" si="6"/>
        <v>Filled</v>
      </c>
      <c r="K125" s="16">
        <f t="shared" ca="1" si="7"/>
        <v>147</v>
      </c>
      <c r="L125" s="16">
        <f t="shared" ca="1" si="9"/>
        <v>205</v>
      </c>
      <c r="M125" s="16">
        <f t="shared" si="10"/>
        <v>2019</v>
      </c>
      <c r="N125" s="27" t="str">
        <f t="shared" si="11"/>
        <v>October</v>
      </c>
      <c r="O125" s="16" t="str">
        <f>IF(N125="","",VLOOKUP(N125,FiscalYear[#All],2,FALSE))</f>
        <v>Q1</v>
      </c>
      <c r="P125" s="32">
        <f t="shared" si="8"/>
        <v>2020</v>
      </c>
      <c r="Q125" s="33">
        <f>IF(J125="Open",VLOOKUP(E125,Table2[],2),VLOOKUP(E125,Table2[],3))</f>
        <v>550</v>
      </c>
    </row>
    <row r="126" spans="1:17" x14ac:dyDescent="0.3">
      <c r="A126" s="16" t="s">
        <v>605</v>
      </c>
      <c r="B126" s="16" t="s">
        <v>145</v>
      </c>
      <c r="C126" s="16" t="s">
        <v>106</v>
      </c>
      <c r="D126" s="16" t="s">
        <v>206</v>
      </c>
      <c r="E126" s="16" t="s">
        <v>1623</v>
      </c>
      <c r="F126" s="16" t="s">
        <v>1059</v>
      </c>
      <c r="G126" s="16" t="s">
        <v>489</v>
      </c>
      <c r="H126" s="23">
        <v>43551.440891203703</v>
      </c>
      <c r="I126" s="23">
        <v>43638</v>
      </c>
      <c r="J126" s="16" t="str">
        <f t="shared" si="6"/>
        <v>Filled</v>
      </c>
      <c r="K126" s="16">
        <f t="shared" ca="1" si="7"/>
        <v>63</v>
      </c>
      <c r="L126" s="16">
        <f t="shared" ca="1" si="9"/>
        <v>87</v>
      </c>
      <c r="M126" s="16">
        <f t="shared" si="10"/>
        <v>2019</v>
      </c>
      <c r="N126" s="27" t="str">
        <f t="shared" si="11"/>
        <v>June</v>
      </c>
      <c r="O126" s="16" t="str">
        <f>IF(N126="","",VLOOKUP(N126,FiscalYear[#All],2,FALSE))</f>
        <v>Q3</v>
      </c>
      <c r="P126" s="32">
        <f t="shared" si="8"/>
        <v>2019</v>
      </c>
      <c r="Q126" s="33">
        <f>IF(J126="Open",VLOOKUP(E126,Table2[],2),VLOOKUP(E126,Table2[],3))</f>
        <v>550</v>
      </c>
    </row>
    <row r="127" spans="1:17" x14ac:dyDescent="0.3">
      <c r="A127" s="16" t="s">
        <v>815</v>
      </c>
      <c r="B127" s="16" t="s">
        <v>96</v>
      </c>
      <c r="C127" s="16" t="s">
        <v>64</v>
      </c>
      <c r="D127" s="16" t="s">
        <v>206</v>
      </c>
      <c r="E127" s="16" t="s">
        <v>1623</v>
      </c>
      <c r="F127" s="16" t="s">
        <v>1077</v>
      </c>
      <c r="G127" s="16" t="s">
        <v>16</v>
      </c>
      <c r="H127" s="23">
        <v>43558</v>
      </c>
      <c r="I127" s="23" t="s">
        <v>1619</v>
      </c>
      <c r="J127" s="16" t="str">
        <f t="shared" si="6"/>
        <v>Open</v>
      </c>
      <c r="K127" s="16">
        <f t="shared" ca="1" si="7"/>
        <v>1115</v>
      </c>
      <c r="L127" s="16">
        <f t="shared" ca="1" si="9"/>
        <v>1560</v>
      </c>
      <c r="M127" s="16" t="str">
        <f t="shared" si="10"/>
        <v/>
      </c>
      <c r="N127" s="27" t="str">
        <f t="shared" si="11"/>
        <v/>
      </c>
      <c r="O127" s="16" t="str">
        <f>IF(N127="","",VLOOKUP(N127,FiscalYear[#All],2,FALSE))</f>
        <v/>
      </c>
      <c r="P127" s="32" t="str">
        <f t="shared" si="8"/>
        <v/>
      </c>
      <c r="Q127" s="33">
        <f>IF(J127="Open",VLOOKUP(E127,Table2[],2),VLOOKUP(E127,Table2[],3))</f>
        <v>300</v>
      </c>
    </row>
    <row r="128" spans="1:17" x14ac:dyDescent="0.3">
      <c r="A128" s="16" t="s">
        <v>606</v>
      </c>
      <c r="B128" s="16" t="s">
        <v>146</v>
      </c>
      <c r="C128" s="16" t="s">
        <v>106</v>
      </c>
      <c r="D128" s="16" t="s">
        <v>206</v>
      </c>
      <c r="E128" s="16" t="s">
        <v>1623</v>
      </c>
      <c r="F128" s="16" t="s">
        <v>1059</v>
      </c>
      <c r="G128" s="16" t="s">
        <v>11</v>
      </c>
      <c r="H128" s="23">
        <v>43562.413275462961</v>
      </c>
      <c r="I128" s="23">
        <v>43797</v>
      </c>
      <c r="J128" s="16" t="str">
        <f t="shared" si="6"/>
        <v>Filled</v>
      </c>
      <c r="K128" s="16">
        <f t="shared" ca="1" si="7"/>
        <v>169</v>
      </c>
      <c r="L128" s="16">
        <f t="shared" ca="1" si="9"/>
        <v>235</v>
      </c>
      <c r="M128" s="16">
        <f t="shared" si="10"/>
        <v>2019</v>
      </c>
      <c r="N128" s="27" t="str">
        <f t="shared" si="11"/>
        <v>November</v>
      </c>
      <c r="O128" s="16" t="str">
        <f>IF(N128="","",VLOOKUP(N128,FiscalYear[#All],2,FALSE))</f>
        <v>Q1</v>
      </c>
      <c r="P128" s="32">
        <f t="shared" si="8"/>
        <v>2020</v>
      </c>
      <c r="Q128" s="33">
        <f>IF(J128="Open",VLOOKUP(E128,Table2[],2),VLOOKUP(E128,Table2[],3))</f>
        <v>550</v>
      </c>
    </row>
    <row r="129" spans="1:17" x14ac:dyDescent="0.3">
      <c r="A129" s="16" t="s">
        <v>678</v>
      </c>
      <c r="B129" s="16" t="s">
        <v>75</v>
      </c>
      <c r="C129" s="16" t="s">
        <v>62</v>
      </c>
      <c r="D129" s="16" t="s">
        <v>1622</v>
      </c>
      <c r="E129" s="16" t="s">
        <v>118</v>
      </c>
      <c r="F129" s="16" t="s">
        <v>1064</v>
      </c>
      <c r="G129" s="16" t="s">
        <v>16</v>
      </c>
      <c r="H129" s="23">
        <v>43565</v>
      </c>
      <c r="I129" s="23">
        <v>43638</v>
      </c>
      <c r="J129" s="16" t="str">
        <f t="shared" si="6"/>
        <v>Filled</v>
      </c>
      <c r="K129" s="16">
        <f t="shared" ca="1" si="7"/>
        <v>53</v>
      </c>
      <c r="L129" s="16">
        <f t="shared" ca="1" si="9"/>
        <v>73</v>
      </c>
      <c r="M129" s="16">
        <f t="shared" si="10"/>
        <v>2019</v>
      </c>
      <c r="N129" s="27" t="str">
        <f t="shared" si="11"/>
        <v>June</v>
      </c>
      <c r="O129" s="16" t="str">
        <f>IF(N129="","",VLOOKUP(N129,FiscalYear[#All],2,FALSE))</f>
        <v>Q3</v>
      </c>
      <c r="P129" s="32">
        <f t="shared" si="8"/>
        <v>2019</v>
      </c>
      <c r="Q129" s="33">
        <f>IF(J129="Open",VLOOKUP(E129,Table2[],2),VLOOKUP(E129,Table2[],3))</f>
        <v>300</v>
      </c>
    </row>
    <row r="130" spans="1:17" x14ac:dyDescent="0.3">
      <c r="A130" s="16" t="s">
        <v>676</v>
      </c>
      <c r="B130" s="16" t="s">
        <v>73</v>
      </c>
      <c r="C130" s="16" t="s">
        <v>62</v>
      </c>
      <c r="D130" s="16" t="s">
        <v>1622</v>
      </c>
      <c r="E130" s="16" t="s">
        <v>118</v>
      </c>
      <c r="F130" s="16" t="s">
        <v>1070</v>
      </c>
      <c r="G130" s="16" t="s">
        <v>16</v>
      </c>
      <c r="H130" s="23">
        <v>43566</v>
      </c>
      <c r="I130" s="23">
        <v>43756</v>
      </c>
      <c r="J130" s="16" t="str">
        <f t="shared" si="6"/>
        <v>Filled</v>
      </c>
      <c r="K130" s="16">
        <f t="shared" ca="1" si="7"/>
        <v>137</v>
      </c>
      <c r="L130" s="16">
        <f t="shared" ca="1" si="9"/>
        <v>190</v>
      </c>
      <c r="M130" s="16">
        <f t="shared" si="10"/>
        <v>2019</v>
      </c>
      <c r="N130" s="27" t="str">
        <f t="shared" si="11"/>
        <v>October</v>
      </c>
      <c r="O130" s="16" t="str">
        <f>IF(N130="","",VLOOKUP(N130,FiscalYear[#All],2,FALSE))</f>
        <v>Q1</v>
      </c>
      <c r="P130" s="32">
        <f t="shared" si="8"/>
        <v>2020</v>
      </c>
      <c r="Q130" s="33">
        <f>IF(J130="Open",VLOOKUP(E130,Table2[],2),VLOOKUP(E130,Table2[],3))</f>
        <v>300</v>
      </c>
    </row>
    <row r="131" spans="1:17" x14ac:dyDescent="0.3">
      <c r="A131" s="16" t="s">
        <v>971</v>
      </c>
      <c r="B131" s="16" t="s">
        <v>409</v>
      </c>
      <c r="C131" s="16" t="s">
        <v>77</v>
      </c>
      <c r="D131" s="16" t="s">
        <v>288</v>
      </c>
      <c r="E131" s="16" t="s">
        <v>118</v>
      </c>
      <c r="F131" s="16" t="s">
        <v>1077</v>
      </c>
      <c r="G131" s="16" t="s">
        <v>16</v>
      </c>
      <c r="H131" s="23">
        <v>43566</v>
      </c>
      <c r="I131" s="23">
        <v>43712</v>
      </c>
      <c r="J131" s="16" t="str">
        <f t="shared" ref="J131:J194" si="12">IF(I131 = "", "Open", "Filled")</f>
        <v>Filled</v>
      </c>
      <c r="K131" s="16">
        <f t="shared" ref="K131:K194" ca="1" si="13">IF(I131="", NETWORKDAYS(H131,TODAY()),NETWORKDAYS(H131,I131))</f>
        <v>105</v>
      </c>
      <c r="L131" s="16">
        <f t="shared" ca="1" si="9"/>
        <v>146</v>
      </c>
      <c r="M131" s="16">
        <f t="shared" si="10"/>
        <v>2019</v>
      </c>
      <c r="N131" s="27" t="str">
        <f t="shared" si="11"/>
        <v>September</v>
      </c>
      <c r="O131" s="16" t="str">
        <f>IF(N131="","",VLOOKUP(N131,FiscalYear[#All],2,FALSE))</f>
        <v>Q4</v>
      </c>
      <c r="P131" s="32">
        <f t="shared" ref="P131:P194" si="14">IF(I131="","",(YEAR(I131) + IF(MONTH(I131) &gt;=10,1,0)))</f>
        <v>2019</v>
      </c>
      <c r="Q131" s="33">
        <f>IF(J131="Open",VLOOKUP(E131,Table2[],2),VLOOKUP(E131,Table2[],3))</f>
        <v>300</v>
      </c>
    </row>
    <row r="132" spans="1:17" x14ac:dyDescent="0.3">
      <c r="A132" s="16" t="s">
        <v>682</v>
      </c>
      <c r="B132" s="16" t="s">
        <v>81</v>
      </c>
      <c r="C132" s="16" t="s">
        <v>62</v>
      </c>
      <c r="D132" s="16" t="s">
        <v>8</v>
      </c>
      <c r="E132" s="16" t="s">
        <v>9</v>
      </c>
      <c r="F132" s="16" t="s">
        <v>1064</v>
      </c>
      <c r="G132" s="16" t="s">
        <v>16</v>
      </c>
      <c r="H132" s="23">
        <v>43569</v>
      </c>
      <c r="I132" s="23">
        <v>43692</v>
      </c>
      <c r="J132" s="16" t="str">
        <f t="shared" si="12"/>
        <v>Filled</v>
      </c>
      <c r="K132" s="16">
        <f t="shared" ca="1" si="13"/>
        <v>89</v>
      </c>
      <c r="L132" s="16">
        <f t="shared" ref="L132:L195" ca="1" si="15">IF(I132="", _xlfn.DAYS(TODAY(),H132), _xlfn.DAYS(I132,H132))</f>
        <v>123</v>
      </c>
      <c r="M132" s="16">
        <f t="shared" ref="M132:M195" si="16">IF(I132="","",YEAR(I132))</f>
        <v>2019</v>
      </c>
      <c r="N132" s="27" t="str">
        <f t="shared" ref="N132:N195" si="17">TEXT(I132,"mmmm")</f>
        <v>August</v>
      </c>
      <c r="O132" s="16" t="str">
        <f>IF(N132="","",VLOOKUP(N132,FiscalYear[#All],2,FALSE))</f>
        <v>Q4</v>
      </c>
      <c r="P132" s="32">
        <f t="shared" si="14"/>
        <v>2019</v>
      </c>
      <c r="Q132" s="33">
        <f>IF(J132="Open",VLOOKUP(E132,Table2[],2),VLOOKUP(E132,Table2[],3))</f>
        <v>525</v>
      </c>
    </row>
    <row r="133" spans="1:17" x14ac:dyDescent="0.3">
      <c r="A133" s="16" t="s">
        <v>641</v>
      </c>
      <c r="B133" s="16" t="s">
        <v>157</v>
      </c>
      <c r="C133" s="16" t="s">
        <v>124</v>
      </c>
      <c r="D133" s="16" t="s">
        <v>206</v>
      </c>
      <c r="E133" s="16" t="s">
        <v>1623</v>
      </c>
      <c r="F133" s="16" t="s">
        <v>1063</v>
      </c>
      <c r="G133" s="16" t="s">
        <v>11</v>
      </c>
      <c r="H133" s="23">
        <v>43571.627569444441</v>
      </c>
      <c r="I133" s="23" t="s">
        <v>1619</v>
      </c>
      <c r="J133" s="16" t="str">
        <f t="shared" si="12"/>
        <v>Open</v>
      </c>
      <c r="K133" s="16">
        <f t="shared" ca="1" si="13"/>
        <v>1106</v>
      </c>
      <c r="L133" s="16">
        <f t="shared" ca="1" si="15"/>
        <v>1547</v>
      </c>
      <c r="M133" s="16" t="str">
        <f t="shared" si="16"/>
        <v/>
      </c>
      <c r="N133" s="27" t="str">
        <f t="shared" si="17"/>
        <v/>
      </c>
      <c r="O133" s="16" t="str">
        <f>IF(N133="","",VLOOKUP(N133,FiscalYear[#All],2,FALSE))</f>
        <v/>
      </c>
      <c r="P133" s="32" t="str">
        <f t="shared" si="14"/>
        <v/>
      </c>
      <c r="Q133" s="33">
        <f>IF(J133="Open",VLOOKUP(E133,Table2[],2),VLOOKUP(E133,Table2[],3))</f>
        <v>300</v>
      </c>
    </row>
    <row r="134" spans="1:17" x14ac:dyDescent="0.3">
      <c r="A134" s="16" t="s">
        <v>611</v>
      </c>
      <c r="B134" s="16" t="s">
        <v>150</v>
      </c>
      <c r="C134" s="16" t="s">
        <v>106</v>
      </c>
      <c r="D134" s="16" t="s">
        <v>206</v>
      </c>
      <c r="E134" s="16" t="s">
        <v>1623</v>
      </c>
      <c r="F134" s="16" t="s">
        <v>1059</v>
      </c>
      <c r="G134" s="16" t="s">
        <v>25</v>
      </c>
      <c r="H134" s="23">
        <v>43577.853680555556</v>
      </c>
      <c r="I134" s="23">
        <v>43814</v>
      </c>
      <c r="J134" s="16" t="str">
        <f t="shared" si="12"/>
        <v>Filled</v>
      </c>
      <c r="K134" s="16">
        <f t="shared" ca="1" si="13"/>
        <v>170</v>
      </c>
      <c r="L134" s="16">
        <f t="shared" ca="1" si="15"/>
        <v>237</v>
      </c>
      <c r="M134" s="16">
        <f t="shared" si="16"/>
        <v>2019</v>
      </c>
      <c r="N134" s="27" t="str">
        <f t="shared" si="17"/>
        <v>December</v>
      </c>
      <c r="O134" s="16" t="str">
        <f>IF(N134="","",VLOOKUP(N134,FiscalYear[#All],2,FALSE))</f>
        <v>Q1</v>
      </c>
      <c r="P134" s="32">
        <f t="shared" si="14"/>
        <v>2020</v>
      </c>
      <c r="Q134" s="33">
        <f>IF(J134="Open",VLOOKUP(E134,Table2[],2),VLOOKUP(E134,Table2[],3))</f>
        <v>550</v>
      </c>
    </row>
    <row r="135" spans="1:17" x14ac:dyDescent="0.3">
      <c r="A135" s="16" t="s">
        <v>615</v>
      </c>
      <c r="B135" s="16" t="s">
        <v>154</v>
      </c>
      <c r="C135" s="16" t="s">
        <v>106</v>
      </c>
      <c r="D135" s="16" t="s">
        <v>206</v>
      </c>
      <c r="E135" s="16" t="s">
        <v>1623</v>
      </c>
      <c r="F135" s="16" t="s">
        <v>1059</v>
      </c>
      <c r="G135" s="16" t="s">
        <v>11</v>
      </c>
      <c r="H135" s="23">
        <v>43584.670567129629</v>
      </c>
      <c r="I135" s="23">
        <v>43692</v>
      </c>
      <c r="J135" s="16" t="str">
        <f t="shared" si="12"/>
        <v>Filled</v>
      </c>
      <c r="K135" s="16">
        <f t="shared" ca="1" si="13"/>
        <v>79</v>
      </c>
      <c r="L135" s="16">
        <f t="shared" ca="1" si="15"/>
        <v>108</v>
      </c>
      <c r="M135" s="16">
        <f t="shared" si="16"/>
        <v>2019</v>
      </c>
      <c r="N135" s="27" t="str">
        <f t="shared" si="17"/>
        <v>August</v>
      </c>
      <c r="O135" s="16" t="str">
        <f>IF(N135="","",VLOOKUP(N135,FiscalYear[#All],2,FALSE))</f>
        <v>Q4</v>
      </c>
      <c r="P135" s="32">
        <f t="shared" si="14"/>
        <v>2019</v>
      </c>
      <c r="Q135" s="33">
        <f>IF(J135="Open",VLOOKUP(E135,Table2[],2),VLOOKUP(E135,Table2[],3))</f>
        <v>550</v>
      </c>
    </row>
    <row r="136" spans="1:17" x14ac:dyDescent="0.3">
      <c r="A136" s="16" t="s">
        <v>643</v>
      </c>
      <c r="B136" s="16" t="s">
        <v>161</v>
      </c>
      <c r="C136" s="16" t="s">
        <v>124</v>
      </c>
      <c r="D136" s="16" t="s">
        <v>206</v>
      </c>
      <c r="E136" s="16" t="s">
        <v>1623</v>
      </c>
      <c r="F136" s="16" t="s">
        <v>1066</v>
      </c>
      <c r="G136" s="16" t="s">
        <v>11</v>
      </c>
      <c r="H136" s="23">
        <v>43586.665196759262</v>
      </c>
      <c r="I136" s="23">
        <v>43777</v>
      </c>
      <c r="J136" s="16" t="str">
        <f t="shared" si="12"/>
        <v>Filled</v>
      </c>
      <c r="K136" s="16">
        <f t="shared" ca="1" si="13"/>
        <v>138</v>
      </c>
      <c r="L136" s="16">
        <f t="shared" ca="1" si="15"/>
        <v>191</v>
      </c>
      <c r="M136" s="16">
        <f t="shared" si="16"/>
        <v>2019</v>
      </c>
      <c r="N136" s="27" t="str">
        <f t="shared" si="17"/>
        <v>November</v>
      </c>
      <c r="O136" s="16" t="str">
        <f>IF(N136="","",VLOOKUP(N136,FiscalYear[#All],2,FALSE))</f>
        <v>Q1</v>
      </c>
      <c r="P136" s="32">
        <f t="shared" si="14"/>
        <v>2020</v>
      </c>
      <c r="Q136" s="33">
        <f>IF(J136="Open",VLOOKUP(E136,Table2[],2),VLOOKUP(E136,Table2[],3))</f>
        <v>550</v>
      </c>
    </row>
    <row r="137" spans="1:17" x14ac:dyDescent="0.3">
      <c r="A137" s="16" t="s">
        <v>617</v>
      </c>
      <c r="B137" s="16" t="s">
        <v>156</v>
      </c>
      <c r="C137" s="16" t="s">
        <v>106</v>
      </c>
      <c r="D137" s="16" t="s">
        <v>206</v>
      </c>
      <c r="E137" s="16" t="s">
        <v>1623</v>
      </c>
      <c r="F137" s="16" t="s">
        <v>1059</v>
      </c>
      <c r="G137" s="16" t="s">
        <v>11</v>
      </c>
      <c r="H137" s="23">
        <v>43586.824513888889</v>
      </c>
      <c r="I137" s="23">
        <v>43623</v>
      </c>
      <c r="J137" s="16" t="str">
        <f t="shared" si="12"/>
        <v>Filled</v>
      </c>
      <c r="K137" s="16">
        <f t="shared" ca="1" si="13"/>
        <v>28</v>
      </c>
      <c r="L137" s="16">
        <f t="shared" ca="1" si="15"/>
        <v>37</v>
      </c>
      <c r="M137" s="16">
        <f t="shared" si="16"/>
        <v>2019</v>
      </c>
      <c r="N137" s="27" t="str">
        <f t="shared" si="17"/>
        <v>June</v>
      </c>
      <c r="O137" s="16" t="str">
        <f>IF(N137="","",VLOOKUP(N137,FiscalYear[#All],2,FALSE))</f>
        <v>Q3</v>
      </c>
      <c r="P137" s="32">
        <f t="shared" si="14"/>
        <v>2019</v>
      </c>
      <c r="Q137" s="33">
        <f>IF(J137="Open",VLOOKUP(E137,Table2[],2),VLOOKUP(E137,Table2[],3))</f>
        <v>550</v>
      </c>
    </row>
    <row r="138" spans="1:17" x14ac:dyDescent="0.3">
      <c r="A138" s="16" t="s">
        <v>981</v>
      </c>
      <c r="B138" s="16" t="s">
        <v>425</v>
      </c>
      <c r="C138" s="16" t="s">
        <v>77</v>
      </c>
      <c r="D138" s="16" t="s">
        <v>288</v>
      </c>
      <c r="E138" s="16" t="s">
        <v>118</v>
      </c>
      <c r="F138" s="16" t="s">
        <v>1077</v>
      </c>
      <c r="G138" s="16" t="s">
        <v>11</v>
      </c>
      <c r="H138" s="23">
        <v>43594</v>
      </c>
      <c r="I138" s="23">
        <v>43654</v>
      </c>
      <c r="J138" s="16" t="str">
        <f t="shared" si="12"/>
        <v>Filled</v>
      </c>
      <c r="K138" s="16">
        <f t="shared" ca="1" si="13"/>
        <v>43</v>
      </c>
      <c r="L138" s="16">
        <f t="shared" ca="1" si="15"/>
        <v>60</v>
      </c>
      <c r="M138" s="16">
        <f t="shared" si="16"/>
        <v>2019</v>
      </c>
      <c r="N138" s="27" t="str">
        <f t="shared" si="17"/>
        <v>July</v>
      </c>
      <c r="O138" s="16" t="str">
        <f>IF(N138="","",VLOOKUP(N138,FiscalYear[#All],2,FALSE))</f>
        <v>Q4</v>
      </c>
      <c r="P138" s="32">
        <f t="shared" si="14"/>
        <v>2019</v>
      </c>
      <c r="Q138" s="33">
        <f>IF(J138="Open",VLOOKUP(E138,Table2[],2),VLOOKUP(E138,Table2[],3))</f>
        <v>300</v>
      </c>
    </row>
    <row r="139" spans="1:17" x14ac:dyDescent="0.3">
      <c r="A139" s="16" t="s">
        <v>980</v>
      </c>
      <c r="B139" s="16" t="s">
        <v>424</v>
      </c>
      <c r="C139" s="16" t="s">
        <v>77</v>
      </c>
      <c r="D139" s="16" t="s">
        <v>288</v>
      </c>
      <c r="E139" s="16" t="s">
        <v>118</v>
      </c>
      <c r="F139" s="16" t="s">
        <v>1077</v>
      </c>
      <c r="G139" s="16" t="s">
        <v>16</v>
      </c>
      <c r="H139" s="23">
        <v>43596</v>
      </c>
      <c r="I139" s="23">
        <v>43681</v>
      </c>
      <c r="J139" s="16" t="str">
        <f t="shared" si="12"/>
        <v>Filled</v>
      </c>
      <c r="K139" s="16">
        <f t="shared" ca="1" si="13"/>
        <v>60</v>
      </c>
      <c r="L139" s="16">
        <f t="shared" ca="1" si="15"/>
        <v>85</v>
      </c>
      <c r="M139" s="16">
        <f t="shared" si="16"/>
        <v>2019</v>
      </c>
      <c r="N139" s="27" t="str">
        <f t="shared" si="17"/>
        <v>August</v>
      </c>
      <c r="O139" s="16" t="str">
        <f>IF(N139="","",VLOOKUP(N139,FiscalYear[#All],2,FALSE))</f>
        <v>Q4</v>
      </c>
      <c r="P139" s="32">
        <f t="shared" si="14"/>
        <v>2019</v>
      </c>
      <c r="Q139" s="33">
        <f>IF(J139="Open",VLOOKUP(E139,Table2[],2),VLOOKUP(E139,Table2[],3))</f>
        <v>300</v>
      </c>
    </row>
    <row r="140" spans="1:17" x14ac:dyDescent="0.3">
      <c r="A140" s="16" t="s">
        <v>613</v>
      </c>
      <c r="B140" s="16" t="s">
        <v>152</v>
      </c>
      <c r="C140" s="16" t="s">
        <v>106</v>
      </c>
      <c r="D140" s="16" t="s">
        <v>206</v>
      </c>
      <c r="E140" s="16" t="s">
        <v>1623</v>
      </c>
      <c r="F140" s="16" t="s">
        <v>1059</v>
      </c>
      <c r="G140" s="16" t="s">
        <v>11</v>
      </c>
      <c r="H140" s="23">
        <v>43604.397777777776</v>
      </c>
      <c r="I140" s="23">
        <v>43742</v>
      </c>
      <c r="J140" s="16" t="str">
        <f t="shared" si="12"/>
        <v>Filled</v>
      </c>
      <c r="K140" s="16">
        <f t="shared" ca="1" si="13"/>
        <v>100</v>
      </c>
      <c r="L140" s="16">
        <f t="shared" ca="1" si="15"/>
        <v>138</v>
      </c>
      <c r="M140" s="16">
        <f t="shared" si="16"/>
        <v>2019</v>
      </c>
      <c r="N140" s="27" t="str">
        <f t="shared" si="17"/>
        <v>October</v>
      </c>
      <c r="O140" s="16" t="str">
        <f>IF(N140="","",VLOOKUP(N140,FiscalYear[#All],2,FALSE))</f>
        <v>Q1</v>
      </c>
      <c r="P140" s="32">
        <f t="shared" si="14"/>
        <v>2020</v>
      </c>
      <c r="Q140" s="33">
        <f>IF(J140="Open",VLOOKUP(E140,Table2[],2),VLOOKUP(E140,Table2[],3))</f>
        <v>550</v>
      </c>
    </row>
    <row r="141" spans="1:17" x14ac:dyDescent="0.3">
      <c r="A141" s="16" t="s">
        <v>966</v>
      </c>
      <c r="B141" s="16" t="s">
        <v>404</v>
      </c>
      <c r="C141" s="16" t="s">
        <v>77</v>
      </c>
      <c r="D141" s="16" t="s">
        <v>288</v>
      </c>
      <c r="E141" s="16" t="s">
        <v>118</v>
      </c>
      <c r="F141" s="16" t="s">
        <v>1077</v>
      </c>
      <c r="G141" s="16" t="s">
        <v>11</v>
      </c>
      <c r="H141" s="23">
        <v>43622</v>
      </c>
      <c r="I141" s="23">
        <v>43639</v>
      </c>
      <c r="J141" s="16" t="str">
        <f t="shared" si="12"/>
        <v>Filled</v>
      </c>
      <c r="K141" s="16">
        <f t="shared" ca="1" si="13"/>
        <v>12</v>
      </c>
      <c r="L141" s="16">
        <f t="shared" ca="1" si="15"/>
        <v>17</v>
      </c>
      <c r="M141" s="16">
        <f t="shared" si="16"/>
        <v>2019</v>
      </c>
      <c r="N141" s="27" t="str">
        <f t="shared" si="17"/>
        <v>June</v>
      </c>
      <c r="O141" s="16" t="str">
        <f>IF(N141="","",VLOOKUP(N141,FiscalYear[#All],2,FALSE))</f>
        <v>Q3</v>
      </c>
      <c r="P141" s="32">
        <f t="shared" si="14"/>
        <v>2019</v>
      </c>
      <c r="Q141" s="33">
        <f>IF(J141="Open",VLOOKUP(E141,Table2[],2),VLOOKUP(E141,Table2[],3))</f>
        <v>300</v>
      </c>
    </row>
    <row r="142" spans="1:17" x14ac:dyDescent="0.3">
      <c r="A142" s="16" t="s">
        <v>959</v>
      </c>
      <c r="B142" s="16" t="s">
        <v>397</v>
      </c>
      <c r="C142" s="16" t="s">
        <v>77</v>
      </c>
      <c r="D142" s="16" t="s">
        <v>288</v>
      </c>
      <c r="E142" s="16" t="s">
        <v>118</v>
      </c>
      <c r="F142" s="16" t="s">
        <v>1077</v>
      </c>
      <c r="G142" s="16" t="s">
        <v>11</v>
      </c>
      <c r="H142" s="23">
        <v>43629</v>
      </c>
      <c r="I142" s="23">
        <v>43702</v>
      </c>
      <c r="J142" s="16" t="str">
        <f t="shared" si="12"/>
        <v>Filled</v>
      </c>
      <c r="K142" s="16">
        <f t="shared" ca="1" si="13"/>
        <v>52</v>
      </c>
      <c r="L142" s="16">
        <f t="shared" ca="1" si="15"/>
        <v>73</v>
      </c>
      <c r="M142" s="16">
        <f t="shared" si="16"/>
        <v>2019</v>
      </c>
      <c r="N142" s="27" t="str">
        <f t="shared" si="17"/>
        <v>August</v>
      </c>
      <c r="O142" s="16" t="str">
        <f>IF(N142="","",VLOOKUP(N142,FiscalYear[#All],2,FALSE))</f>
        <v>Q4</v>
      </c>
      <c r="P142" s="32">
        <f t="shared" si="14"/>
        <v>2019</v>
      </c>
      <c r="Q142" s="33">
        <f>IF(J142="Open",VLOOKUP(E142,Table2[],2),VLOOKUP(E142,Table2[],3))</f>
        <v>300</v>
      </c>
    </row>
    <row r="143" spans="1:17" x14ac:dyDescent="0.3">
      <c r="A143" s="16" t="s">
        <v>677</v>
      </c>
      <c r="B143" s="16" t="s">
        <v>74</v>
      </c>
      <c r="C143" s="16" t="s">
        <v>62</v>
      </c>
      <c r="D143" s="16" t="s">
        <v>1622</v>
      </c>
      <c r="E143" s="16" t="s">
        <v>118</v>
      </c>
      <c r="F143" s="16" t="s">
        <v>1064</v>
      </c>
      <c r="G143" s="16" t="s">
        <v>16</v>
      </c>
      <c r="H143" s="23">
        <v>43633</v>
      </c>
      <c r="I143" s="23">
        <v>43688</v>
      </c>
      <c r="J143" s="16" t="str">
        <f t="shared" si="12"/>
        <v>Filled</v>
      </c>
      <c r="K143" s="16">
        <f t="shared" ca="1" si="13"/>
        <v>40</v>
      </c>
      <c r="L143" s="16">
        <f t="shared" ca="1" si="15"/>
        <v>55</v>
      </c>
      <c r="M143" s="16">
        <f t="shared" si="16"/>
        <v>2019</v>
      </c>
      <c r="N143" s="27" t="str">
        <f t="shared" si="17"/>
        <v>August</v>
      </c>
      <c r="O143" s="16" t="str">
        <f>IF(N143="","",VLOOKUP(N143,FiscalYear[#All],2,FALSE))</f>
        <v>Q4</v>
      </c>
      <c r="P143" s="32">
        <f t="shared" si="14"/>
        <v>2019</v>
      </c>
      <c r="Q143" s="33">
        <f>IF(J143="Open",VLOOKUP(E143,Table2[],2),VLOOKUP(E143,Table2[],3))</f>
        <v>300</v>
      </c>
    </row>
    <row r="144" spans="1:17" x14ac:dyDescent="0.3">
      <c r="A144" s="16" t="s">
        <v>619</v>
      </c>
      <c r="B144" s="16" t="s">
        <v>159</v>
      </c>
      <c r="C144" s="16" t="s">
        <v>106</v>
      </c>
      <c r="D144" s="16" t="s">
        <v>206</v>
      </c>
      <c r="E144" s="16" t="s">
        <v>1623</v>
      </c>
      <c r="F144" s="16" t="s">
        <v>1059</v>
      </c>
      <c r="G144" s="16" t="s">
        <v>11</v>
      </c>
      <c r="H144" s="23">
        <v>43633.642951388887</v>
      </c>
      <c r="I144" s="23">
        <v>43667</v>
      </c>
      <c r="J144" s="16" t="str">
        <f t="shared" si="12"/>
        <v>Filled</v>
      </c>
      <c r="K144" s="16">
        <f t="shared" ca="1" si="13"/>
        <v>25</v>
      </c>
      <c r="L144" s="16">
        <f t="shared" ca="1" si="15"/>
        <v>34</v>
      </c>
      <c r="M144" s="16">
        <f t="shared" si="16"/>
        <v>2019</v>
      </c>
      <c r="N144" s="27" t="str">
        <f t="shared" si="17"/>
        <v>July</v>
      </c>
      <c r="O144" s="16" t="str">
        <f>IF(N144="","",VLOOKUP(N144,FiscalYear[#All],2,FALSE))</f>
        <v>Q4</v>
      </c>
      <c r="P144" s="32">
        <f t="shared" si="14"/>
        <v>2019</v>
      </c>
      <c r="Q144" s="33">
        <f>IF(J144="Open",VLOOKUP(E144,Table2[],2),VLOOKUP(E144,Table2[],3))</f>
        <v>550</v>
      </c>
    </row>
    <row r="145" spans="1:17" x14ac:dyDescent="0.3">
      <c r="A145" s="16" t="s">
        <v>675</v>
      </c>
      <c r="B145" s="16" t="s">
        <v>72</v>
      </c>
      <c r="C145" s="16" t="s">
        <v>62</v>
      </c>
      <c r="D145" s="16" t="s">
        <v>24</v>
      </c>
      <c r="E145" s="16" t="s">
        <v>9</v>
      </c>
      <c r="F145" s="16" t="s">
        <v>1063</v>
      </c>
      <c r="G145" s="16" t="s">
        <v>25</v>
      </c>
      <c r="H145" s="23">
        <v>43634</v>
      </c>
      <c r="I145" s="23">
        <v>43747</v>
      </c>
      <c r="J145" s="16" t="str">
        <f t="shared" si="12"/>
        <v>Filled</v>
      </c>
      <c r="K145" s="16">
        <f t="shared" ca="1" si="13"/>
        <v>82</v>
      </c>
      <c r="L145" s="16">
        <f t="shared" ca="1" si="15"/>
        <v>113</v>
      </c>
      <c r="M145" s="16">
        <f t="shared" si="16"/>
        <v>2019</v>
      </c>
      <c r="N145" s="27" t="str">
        <f t="shared" si="17"/>
        <v>October</v>
      </c>
      <c r="O145" s="16" t="str">
        <f>IF(N145="","",VLOOKUP(N145,FiscalYear[#All],2,FALSE))</f>
        <v>Q1</v>
      </c>
      <c r="P145" s="32">
        <f t="shared" si="14"/>
        <v>2020</v>
      </c>
      <c r="Q145" s="33">
        <f>IF(J145="Open",VLOOKUP(E145,Table2[],2),VLOOKUP(E145,Table2[],3))</f>
        <v>525</v>
      </c>
    </row>
    <row r="146" spans="1:17" x14ac:dyDescent="0.3">
      <c r="A146" s="16" t="s">
        <v>686</v>
      </c>
      <c r="B146" s="16" t="s">
        <v>85</v>
      </c>
      <c r="C146" s="16" t="s">
        <v>62</v>
      </c>
      <c r="D146" s="16" t="s">
        <v>24</v>
      </c>
      <c r="E146" s="16" t="s">
        <v>9</v>
      </c>
      <c r="F146" s="16" t="s">
        <v>1069</v>
      </c>
      <c r="G146" s="16" t="s">
        <v>25</v>
      </c>
      <c r="H146" s="23">
        <v>43650</v>
      </c>
      <c r="I146" s="23">
        <v>43814</v>
      </c>
      <c r="J146" s="16" t="str">
        <f t="shared" si="12"/>
        <v>Filled</v>
      </c>
      <c r="K146" s="16">
        <f t="shared" ca="1" si="13"/>
        <v>117</v>
      </c>
      <c r="L146" s="16">
        <f t="shared" ca="1" si="15"/>
        <v>164</v>
      </c>
      <c r="M146" s="16">
        <f t="shared" si="16"/>
        <v>2019</v>
      </c>
      <c r="N146" s="27" t="str">
        <f t="shared" si="17"/>
        <v>December</v>
      </c>
      <c r="O146" s="16" t="str">
        <f>IF(N146="","",VLOOKUP(N146,FiscalYear[#All],2,FALSE))</f>
        <v>Q1</v>
      </c>
      <c r="P146" s="32">
        <f t="shared" si="14"/>
        <v>2020</v>
      </c>
      <c r="Q146" s="33">
        <f>IF(J146="Open",VLOOKUP(E146,Table2[],2),VLOOKUP(E146,Table2[],3))</f>
        <v>525</v>
      </c>
    </row>
    <row r="147" spans="1:17" x14ac:dyDescent="0.3">
      <c r="A147" s="16" t="s">
        <v>642</v>
      </c>
      <c r="B147" s="16" t="s">
        <v>160</v>
      </c>
      <c r="C147" s="16" t="s">
        <v>124</v>
      </c>
      <c r="D147" s="16" t="s">
        <v>206</v>
      </c>
      <c r="E147" s="16" t="s">
        <v>1623</v>
      </c>
      <c r="F147" s="16" t="s">
        <v>1064</v>
      </c>
      <c r="G147" s="16" t="s">
        <v>11</v>
      </c>
      <c r="H147" s="23">
        <v>43654.892280092594</v>
      </c>
      <c r="I147" s="23">
        <v>43735</v>
      </c>
      <c r="J147" s="16" t="str">
        <f t="shared" si="12"/>
        <v>Filled</v>
      </c>
      <c r="K147" s="16">
        <f t="shared" ca="1" si="13"/>
        <v>60</v>
      </c>
      <c r="L147" s="16">
        <f t="shared" ca="1" si="15"/>
        <v>81</v>
      </c>
      <c r="M147" s="16">
        <f t="shared" si="16"/>
        <v>2019</v>
      </c>
      <c r="N147" s="27" t="str">
        <f t="shared" si="17"/>
        <v>September</v>
      </c>
      <c r="O147" s="16" t="str">
        <f>IF(N147="","",VLOOKUP(N147,FiscalYear[#All],2,FALSE))</f>
        <v>Q4</v>
      </c>
      <c r="P147" s="32">
        <f t="shared" si="14"/>
        <v>2019</v>
      </c>
      <c r="Q147" s="33">
        <f>IF(J147="Open",VLOOKUP(E147,Table2[],2),VLOOKUP(E147,Table2[],3))</f>
        <v>550</v>
      </c>
    </row>
    <row r="148" spans="1:17" x14ac:dyDescent="0.3">
      <c r="A148" s="16" t="s">
        <v>49</v>
      </c>
      <c r="B148" s="16" t="s">
        <v>453</v>
      </c>
      <c r="C148" s="16" t="s">
        <v>445</v>
      </c>
      <c r="D148" s="16" t="s">
        <v>117</v>
      </c>
      <c r="E148" s="16" t="s">
        <v>118</v>
      </c>
      <c r="F148" s="16" t="s">
        <v>22</v>
      </c>
      <c r="G148" s="16" t="s">
        <v>18</v>
      </c>
      <c r="H148" s="23">
        <v>43660</v>
      </c>
      <c r="I148" s="23">
        <v>43689</v>
      </c>
      <c r="J148" s="16" t="str">
        <f t="shared" si="12"/>
        <v>Filled</v>
      </c>
      <c r="K148" s="16">
        <f t="shared" ca="1" si="13"/>
        <v>21</v>
      </c>
      <c r="L148" s="16">
        <f t="shared" ca="1" si="15"/>
        <v>29</v>
      </c>
      <c r="M148" s="16">
        <f t="shared" si="16"/>
        <v>2019</v>
      </c>
      <c r="N148" s="27" t="str">
        <f t="shared" si="17"/>
        <v>August</v>
      </c>
      <c r="O148" s="16" t="str">
        <f>IF(N148="","",VLOOKUP(N148,FiscalYear[#All],2,FALSE))</f>
        <v>Q4</v>
      </c>
      <c r="P148" s="32">
        <f t="shared" si="14"/>
        <v>2019</v>
      </c>
      <c r="Q148" s="33">
        <f>IF(J148="Open",VLOOKUP(E148,Table2[],2),VLOOKUP(E148,Table2[],3))</f>
        <v>300</v>
      </c>
    </row>
    <row r="149" spans="1:17" x14ac:dyDescent="0.3">
      <c r="A149" s="16" t="s">
        <v>645</v>
      </c>
      <c r="B149" s="16" t="s">
        <v>163</v>
      </c>
      <c r="C149" s="16" t="s">
        <v>124</v>
      </c>
      <c r="D149" s="16" t="s">
        <v>1622</v>
      </c>
      <c r="E149" s="16" t="s">
        <v>118</v>
      </c>
      <c r="F149" s="16" t="s">
        <v>1067</v>
      </c>
      <c r="G149" s="16" t="s">
        <v>11</v>
      </c>
      <c r="H149" s="23">
        <v>43664.620625000003</v>
      </c>
      <c r="I149" s="23">
        <v>43799</v>
      </c>
      <c r="J149" s="16" t="str">
        <f t="shared" si="12"/>
        <v>Filled</v>
      </c>
      <c r="K149" s="16">
        <f t="shared" ca="1" si="13"/>
        <v>97</v>
      </c>
      <c r="L149" s="16">
        <f t="shared" ca="1" si="15"/>
        <v>135</v>
      </c>
      <c r="M149" s="16">
        <f t="shared" si="16"/>
        <v>2019</v>
      </c>
      <c r="N149" s="27" t="str">
        <f t="shared" si="17"/>
        <v>November</v>
      </c>
      <c r="O149" s="16" t="str">
        <f>IF(N149="","",VLOOKUP(N149,FiscalYear[#All],2,FALSE))</f>
        <v>Q1</v>
      </c>
      <c r="P149" s="32">
        <f t="shared" si="14"/>
        <v>2020</v>
      </c>
      <c r="Q149" s="33">
        <f>IF(J149="Open",VLOOKUP(E149,Table2[],2),VLOOKUP(E149,Table2[],3))</f>
        <v>300</v>
      </c>
    </row>
    <row r="150" spans="1:17" x14ac:dyDescent="0.3">
      <c r="A150" s="16" t="s">
        <v>644</v>
      </c>
      <c r="B150" s="16" t="s">
        <v>162</v>
      </c>
      <c r="C150" s="16" t="s">
        <v>124</v>
      </c>
      <c r="D150" s="16" t="s">
        <v>206</v>
      </c>
      <c r="E150" s="16" t="s">
        <v>1623</v>
      </c>
      <c r="F150" s="16" t="s">
        <v>1065</v>
      </c>
      <c r="G150" s="16" t="s">
        <v>11</v>
      </c>
      <c r="H150" s="23">
        <v>43676.902916666666</v>
      </c>
      <c r="I150" s="23">
        <v>43690</v>
      </c>
      <c r="J150" s="16" t="str">
        <f t="shared" si="12"/>
        <v>Filled</v>
      </c>
      <c r="K150" s="16">
        <f t="shared" ca="1" si="13"/>
        <v>11</v>
      </c>
      <c r="L150" s="16">
        <f t="shared" ca="1" si="15"/>
        <v>14</v>
      </c>
      <c r="M150" s="16">
        <f t="shared" si="16"/>
        <v>2019</v>
      </c>
      <c r="N150" s="27" t="str">
        <f t="shared" si="17"/>
        <v>August</v>
      </c>
      <c r="O150" s="16" t="str">
        <f>IF(N150="","",VLOOKUP(N150,FiscalYear[#All],2,FALSE))</f>
        <v>Q4</v>
      </c>
      <c r="P150" s="32">
        <f t="shared" si="14"/>
        <v>2019</v>
      </c>
      <c r="Q150" s="33">
        <f>IF(J150="Open",VLOOKUP(E150,Table2[],2),VLOOKUP(E150,Table2[],3))</f>
        <v>550</v>
      </c>
    </row>
    <row r="151" spans="1:17" x14ac:dyDescent="0.3">
      <c r="A151" s="16" t="s">
        <v>791</v>
      </c>
      <c r="B151" s="16" t="s">
        <v>170</v>
      </c>
      <c r="C151" s="16" t="s">
        <v>132</v>
      </c>
      <c r="D151" s="16" t="s">
        <v>206</v>
      </c>
      <c r="E151" s="16" t="s">
        <v>1623</v>
      </c>
      <c r="F151" s="16" t="s">
        <v>1064</v>
      </c>
      <c r="G151" s="16" t="s">
        <v>18</v>
      </c>
      <c r="H151" s="23">
        <v>43682.248541666668</v>
      </c>
      <c r="I151" s="23">
        <v>43769</v>
      </c>
      <c r="J151" s="16" t="str">
        <f t="shared" si="12"/>
        <v>Filled</v>
      </c>
      <c r="K151" s="16">
        <f t="shared" ca="1" si="13"/>
        <v>64</v>
      </c>
      <c r="L151" s="16">
        <f t="shared" ca="1" si="15"/>
        <v>87</v>
      </c>
      <c r="M151" s="16">
        <f t="shared" si="16"/>
        <v>2019</v>
      </c>
      <c r="N151" s="27" t="str">
        <f t="shared" si="17"/>
        <v>October</v>
      </c>
      <c r="O151" s="16" t="str">
        <f>IF(N151="","",VLOOKUP(N151,FiscalYear[#All],2,FALSE))</f>
        <v>Q1</v>
      </c>
      <c r="P151" s="32">
        <f t="shared" si="14"/>
        <v>2020</v>
      </c>
      <c r="Q151" s="33">
        <f>IF(J151="Open",VLOOKUP(E151,Table2[],2),VLOOKUP(E151,Table2[],3))</f>
        <v>550</v>
      </c>
    </row>
    <row r="152" spans="1:17" x14ac:dyDescent="0.3">
      <c r="A152" s="16" t="s">
        <v>993</v>
      </c>
      <c r="B152" s="16" t="s">
        <v>437</v>
      </c>
      <c r="C152" s="16" t="s">
        <v>77</v>
      </c>
      <c r="D152" s="16" t="s">
        <v>288</v>
      </c>
      <c r="E152" s="16" t="s">
        <v>118</v>
      </c>
      <c r="F152" s="16" t="s">
        <v>1077</v>
      </c>
      <c r="G152" s="16" t="s">
        <v>11</v>
      </c>
      <c r="H152" s="23">
        <v>43685</v>
      </c>
      <c r="I152" s="23">
        <v>43704</v>
      </c>
      <c r="J152" s="16" t="str">
        <f t="shared" si="12"/>
        <v>Filled</v>
      </c>
      <c r="K152" s="16">
        <f t="shared" ca="1" si="13"/>
        <v>14</v>
      </c>
      <c r="L152" s="16">
        <f t="shared" ca="1" si="15"/>
        <v>19</v>
      </c>
      <c r="M152" s="16">
        <f t="shared" si="16"/>
        <v>2019</v>
      </c>
      <c r="N152" s="27" t="str">
        <f t="shared" si="17"/>
        <v>August</v>
      </c>
      <c r="O152" s="16" t="str">
        <f>IF(N152="","",VLOOKUP(N152,FiscalYear[#All],2,FALSE))</f>
        <v>Q4</v>
      </c>
      <c r="P152" s="32">
        <f t="shared" si="14"/>
        <v>2019</v>
      </c>
      <c r="Q152" s="33">
        <f>IF(J152="Open",VLOOKUP(E152,Table2[],2),VLOOKUP(E152,Table2[],3))</f>
        <v>300</v>
      </c>
    </row>
    <row r="153" spans="1:17" x14ac:dyDescent="0.3">
      <c r="A153" s="16" t="s">
        <v>646</v>
      </c>
      <c r="B153" s="16" t="s">
        <v>164</v>
      </c>
      <c r="C153" s="16" t="s">
        <v>124</v>
      </c>
      <c r="D153" s="16" t="s">
        <v>206</v>
      </c>
      <c r="E153" s="16" t="s">
        <v>1623</v>
      </c>
      <c r="F153" s="16" t="s">
        <v>1066</v>
      </c>
      <c r="G153" s="16" t="s">
        <v>11</v>
      </c>
      <c r="H153" s="23">
        <v>43697.889085648145</v>
      </c>
      <c r="I153" s="23">
        <v>43745</v>
      </c>
      <c r="J153" s="16" t="str">
        <f t="shared" si="12"/>
        <v>Filled</v>
      </c>
      <c r="K153" s="16">
        <f t="shared" ca="1" si="13"/>
        <v>35</v>
      </c>
      <c r="L153" s="16">
        <f t="shared" ca="1" si="15"/>
        <v>48</v>
      </c>
      <c r="M153" s="16">
        <f t="shared" si="16"/>
        <v>2019</v>
      </c>
      <c r="N153" s="27" t="str">
        <f t="shared" si="17"/>
        <v>October</v>
      </c>
      <c r="O153" s="16" t="str">
        <f>IF(N153="","",VLOOKUP(N153,FiscalYear[#All],2,FALSE))</f>
        <v>Q1</v>
      </c>
      <c r="P153" s="32">
        <f t="shared" si="14"/>
        <v>2020</v>
      </c>
      <c r="Q153" s="33">
        <f>IF(J153="Open",VLOOKUP(E153,Table2[],2),VLOOKUP(E153,Table2[],3))</f>
        <v>550</v>
      </c>
    </row>
    <row r="154" spans="1:17" x14ac:dyDescent="0.3">
      <c r="A154" s="16" t="s">
        <v>997</v>
      </c>
      <c r="B154" s="16" t="s">
        <v>441</v>
      </c>
      <c r="C154" s="16" t="s">
        <v>77</v>
      </c>
      <c r="D154" s="16" t="s">
        <v>206</v>
      </c>
      <c r="E154" s="16" t="s">
        <v>1623</v>
      </c>
      <c r="F154" s="16" t="s">
        <v>1077</v>
      </c>
      <c r="G154" s="16" t="s">
        <v>18</v>
      </c>
      <c r="H154" s="23">
        <v>43706</v>
      </c>
      <c r="I154" s="23">
        <v>43739</v>
      </c>
      <c r="J154" s="16" t="str">
        <f t="shared" si="12"/>
        <v>Filled</v>
      </c>
      <c r="K154" s="16">
        <f t="shared" ca="1" si="13"/>
        <v>24</v>
      </c>
      <c r="L154" s="16">
        <f t="shared" ca="1" si="15"/>
        <v>33</v>
      </c>
      <c r="M154" s="16">
        <f t="shared" si="16"/>
        <v>2019</v>
      </c>
      <c r="N154" s="27" t="str">
        <f t="shared" si="17"/>
        <v>October</v>
      </c>
      <c r="O154" s="16" t="str">
        <f>IF(N154="","",VLOOKUP(N154,FiscalYear[#All],2,FALSE))</f>
        <v>Q1</v>
      </c>
      <c r="P154" s="32">
        <f t="shared" si="14"/>
        <v>2020</v>
      </c>
      <c r="Q154" s="33">
        <f>IF(J154="Open",VLOOKUP(E154,Table2[],2),VLOOKUP(E154,Table2[],3))</f>
        <v>550</v>
      </c>
    </row>
    <row r="155" spans="1:17" x14ac:dyDescent="0.3">
      <c r="A155" s="16" t="s">
        <v>52</v>
      </c>
      <c r="B155" s="16" t="s">
        <v>460</v>
      </c>
      <c r="C155" s="16" t="s">
        <v>445</v>
      </c>
      <c r="D155" s="16" t="s">
        <v>117</v>
      </c>
      <c r="E155" s="16" t="s">
        <v>118</v>
      </c>
      <c r="F155" s="16" t="s">
        <v>17</v>
      </c>
      <c r="G155" s="16" t="s">
        <v>16</v>
      </c>
      <c r="H155" s="23">
        <v>43716</v>
      </c>
      <c r="I155" s="23">
        <v>43743</v>
      </c>
      <c r="J155" s="16" t="str">
        <f t="shared" si="12"/>
        <v>Filled</v>
      </c>
      <c r="K155" s="16">
        <f t="shared" ca="1" si="13"/>
        <v>20</v>
      </c>
      <c r="L155" s="16">
        <f t="shared" ca="1" si="15"/>
        <v>27</v>
      </c>
      <c r="M155" s="16">
        <f t="shared" si="16"/>
        <v>2019</v>
      </c>
      <c r="N155" s="27" t="str">
        <f t="shared" si="17"/>
        <v>October</v>
      </c>
      <c r="O155" s="16" t="str">
        <f>IF(N155="","",VLOOKUP(N155,FiscalYear[#All],2,FALSE))</f>
        <v>Q1</v>
      </c>
      <c r="P155" s="32">
        <f t="shared" si="14"/>
        <v>2020</v>
      </c>
      <c r="Q155" s="33">
        <f>IF(J155="Open",VLOOKUP(E155,Table2[],2),VLOOKUP(E155,Table2[],3))</f>
        <v>300</v>
      </c>
    </row>
    <row r="156" spans="1:17" x14ac:dyDescent="0.3">
      <c r="A156" s="16" t="s">
        <v>938</v>
      </c>
      <c r="B156" s="16" t="s">
        <v>370</v>
      </c>
      <c r="C156" s="16" t="s">
        <v>77</v>
      </c>
      <c r="D156" s="16" t="s">
        <v>206</v>
      </c>
      <c r="E156" s="16" t="s">
        <v>1623</v>
      </c>
      <c r="F156" s="16" t="s">
        <v>1077</v>
      </c>
      <c r="G156" s="16" t="s">
        <v>18</v>
      </c>
      <c r="H156" s="23">
        <v>43719</v>
      </c>
      <c r="I156" s="23">
        <v>43748</v>
      </c>
      <c r="J156" s="16" t="str">
        <f t="shared" si="12"/>
        <v>Filled</v>
      </c>
      <c r="K156" s="16">
        <f t="shared" ca="1" si="13"/>
        <v>22</v>
      </c>
      <c r="L156" s="16">
        <f t="shared" ca="1" si="15"/>
        <v>29</v>
      </c>
      <c r="M156" s="16">
        <f t="shared" si="16"/>
        <v>2019</v>
      </c>
      <c r="N156" s="27" t="str">
        <f t="shared" si="17"/>
        <v>October</v>
      </c>
      <c r="O156" s="16" t="str">
        <f>IF(N156="","",VLOOKUP(N156,FiscalYear[#All],2,FALSE))</f>
        <v>Q1</v>
      </c>
      <c r="P156" s="32">
        <f t="shared" si="14"/>
        <v>2020</v>
      </c>
      <c r="Q156" s="33">
        <f>IF(J156="Open",VLOOKUP(E156,Table2[],2),VLOOKUP(E156,Table2[],3))</f>
        <v>550</v>
      </c>
    </row>
    <row r="157" spans="1:17" x14ac:dyDescent="0.3">
      <c r="A157" s="16" t="s">
        <v>40</v>
      </c>
      <c r="B157" s="16" t="s">
        <v>121</v>
      </c>
      <c r="C157" s="16" t="s">
        <v>113</v>
      </c>
      <c r="D157" s="16" t="s">
        <v>295</v>
      </c>
      <c r="E157" s="16" t="s">
        <v>9</v>
      </c>
      <c r="F157" s="16" t="s">
        <v>19</v>
      </c>
      <c r="G157" s="16" t="s">
        <v>18</v>
      </c>
      <c r="H157" s="23">
        <v>43732</v>
      </c>
      <c r="I157" s="23" t="s">
        <v>1619</v>
      </c>
      <c r="J157" s="16" t="str">
        <f t="shared" si="12"/>
        <v>Open</v>
      </c>
      <c r="K157" s="16">
        <f t="shared" ca="1" si="13"/>
        <v>991</v>
      </c>
      <c r="L157" s="16">
        <f t="shared" ca="1" si="15"/>
        <v>1386</v>
      </c>
      <c r="M157" s="16" t="str">
        <f t="shared" si="16"/>
        <v/>
      </c>
      <c r="N157" s="27" t="str">
        <f t="shared" si="17"/>
        <v/>
      </c>
      <c r="O157" s="16" t="str">
        <f>IF(N157="","",VLOOKUP(N157,FiscalYear[#All],2,FALSE))</f>
        <v/>
      </c>
      <c r="P157" s="32" t="str">
        <f t="shared" si="14"/>
        <v/>
      </c>
      <c r="Q157" s="33">
        <f>IF(J157="Open",VLOOKUP(E157,Table2[],2),VLOOKUP(E157,Table2[],3))</f>
        <v>280</v>
      </c>
    </row>
    <row r="158" spans="1:17" x14ac:dyDescent="0.3">
      <c r="A158" s="16" t="s">
        <v>891</v>
      </c>
      <c r="B158" s="16" t="s">
        <v>303</v>
      </c>
      <c r="C158" s="16" t="s">
        <v>77</v>
      </c>
      <c r="D158" s="16" t="s">
        <v>1622</v>
      </c>
      <c r="E158" s="16" t="s">
        <v>118</v>
      </c>
      <c r="F158" s="16" t="s">
        <v>1078</v>
      </c>
      <c r="G158" s="16" t="s">
        <v>11</v>
      </c>
      <c r="H158" s="23">
        <v>43733</v>
      </c>
      <c r="I158" s="23" t="s">
        <v>1619</v>
      </c>
      <c r="J158" s="16" t="str">
        <f t="shared" si="12"/>
        <v>Open</v>
      </c>
      <c r="K158" s="16">
        <f t="shared" ca="1" si="13"/>
        <v>990</v>
      </c>
      <c r="L158" s="16">
        <f t="shared" ca="1" si="15"/>
        <v>1385</v>
      </c>
      <c r="M158" s="16" t="str">
        <f t="shared" si="16"/>
        <v/>
      </c>
      <c r="N158" s="27" t="str">
        <f t="shared" si="17"/>
        <v/>
      </c>
      <c r="O158" s="16" t="str">
        <f>IF(N158="","",VLOOKUP(N158,FiscalYear[#All],2,FALSE))</f>
        <v/>
      </c>
      <c r="P158" s="32" t="str">
        <f t="shared" si="14"/>
        <v/>
      </c>
      <c r="Q158" s="33">
        <f>IF(J158="Open",VLOOKUP(E158,Table2[],2),VLOOKUP(E158,Table2[],3))</f>
        <v>160</v>
      </c>
    </row>
    <row r="159" spans="1:17" x14ac:dyDescent="0.3">
      <c r="A159" s="16" t="s">
        <v>895</v>
      </c>
      <c r="B159" s="16" t="s">
        <v>318</v>
      </c>
      <c r="C159" s="16" t="s">
        <v>77</v>
      </c>
      <c r="D159" s="16" t="s">
        <v>1622</v>
      </c>
      <c r="E159" s="16" t="s">
        <v>118</v>
      </c>
      <c r="F159" s="16" t="s">
        <v>1076</v>
      </c>
      <c r="G159" s="16" t="s">
        <v>11</v>
      </c>
      <c r="H159" s="23">
        <v>43733</v>
      </c>
      <c r="I159" s="23">
        <v>43778</v>
      </c>
      <c r="J159" s="16" t="str">
        <f t="shared" si="12"/>
        <v>Filled</v>
      </c>
      <c r="K159" s="16">
        <f t="shared" ca="1" si="13"/>
        <v>33</v>
      </c>
      <c r="L159" s="16">
        <f t="shared" ca="1" si="15"/>
        <v>45</v>
      </c>
      <c r="M159" s="16">
        <f t="shared" si="16"/>
        <v>2019</v>
      </c>
      <c r="N159" s="27" t="str">
        <f t="shared" si="17"/>
        <v>November</v>
      </c>
      <c r="O159" s="16" t="str">
        <f>IF(N159="","",VLOOKUP(N159,FiscalYear[#All],2,FALSE))</f>
        <v>Q1</v>
      </c>
      <c r="P159" s="32">
        <f t="shared" si="14"/>
        <v>2020</v>
      </c>
      <c r="Q159" s="33">
        <f>IF(J159="Open",VLOOKUP(E159,Table2[],2),VLOOKUP(E159,Table2[],3))</f>
        <v>300</v>
      </c>
    </row>
    <row r="160" spans="1:17" x14ac:dyDescent="0.3">
      <c r="A160" s="16" t="s">
        <v>949</v>
      </c>
      <c r="B160" s="16" t="s">
        <v>387</v>
      </c>
      <c r="C160" s="16" t="s">
        <v>77</v>
      </c>
      <c r="D160" s="16" t="s">
        <v>1622</v>
      </c>
      <c r="E160" s="16" t="s">
        <v>118</v>
      </c>
      <c r="F160" s="16" t="s">
        <v>1077</v>
      </c>
      <c r="G160" s="16" t="s">
        <v>11</v>
      </c>
      <c r="H160" s="23">
        <v>43733</v>
      </c>
      <c r="I160" s="23">
        <v>43775</v>
      </c>
      <c r="J160" s="16" t="str">
        <f t="shared" si="12"/>
        <v>Filled</v>
      </c>
      <c r="K160" s="16">
        <f t="shared" ca="1" si="13"/>
        <v>31</v>
      </c>
      <c r="L160" s="16">
        <f t="shared" ca="1" si="15"/>
        <v>42</v>
      </c>
      <c r="M160" s="16">
        <f t="shared" si="16"/>
        <v>2019</v>
      </c>
      <c r="N160" s="27" t="str">
        <f t="shared" si="17"/>
        <v>November</v>
      </c>
      <c r="O160" s="16" t="str">
        <f>IF(N160="","",VLOOKUP(N160,FiscalYear[#All],2,FALSE))</f>
        <v>Q1</v>
      </c>
      <c r="P160" s="32">
        <f t="shared" si="14"/>
        <v>2020</v>
      </c>
      <c r="Q160" s="33">
        <f>IF(J160="Open",VLOOKUP(E160,Table2[],2),VLOOKUP(E160,Table2[],3))</f>
        <v>300</v>
      </c>
    </row>
    <row r="161" spans="1:17" x14ac:dyDescent="0.3">
      <c r="A161" s="16" t="s">
        <v>42</v>
      </c>
      <c r="B161" s="16" t="s">
        <v>444</v>
      </c>
      <c r="C161" s="16" t="s">
        <v>445</v>
      </c>
      <c r="D161" s="16" t="s">
        <v>117</v>
      </c>
      <c r="E161" s="16" t="s">
        <v>118</v>
      </c>
      <c r="F161" s="16" t="s">
        <v>19</v>
      </c>
      <c r="G161" s="16" t="s">
        <v>16</v>
      </c>
      <c r="H161" s="23">
        <v>43744</v>
      </c>
      <c r="I161" s="23">
        <v>43774</v>
      </c>
      <c r="J161" s="16" t="str">
        <f t="shared" si="12"/>
        <v>Filled</v>
      </c>
      <c r="K161" s="16">
        <f t="shared" ca="1" si="13"/>
        <v>22</v>
      </c>
      <c r="L161" s="16">
        <f t="shared" ca="1" si="15"/>
        <v>30</v>
      </c>
      <c r="M161" s="16">
        <f t="shared" si="16"/>
        <v>2019</v>
      </c>
      <c r="N161" s="27" t="str">
        <f t="shared" si="17"/>
        <v>November</v>
      </c>
      <c r="O161" s="16" t="str">
        <f>IF(N161="","",VLOOKUP(N161,FiscalYear[#All],2,FALSE))</f>
        <v>Q1</v>
      </c>
      <c r="P161" s="32">
        <f t="shared" si="14"/>
        <v>2020</v>
      </c>
      <c r="Q161" s="33">
        <f>IF(J161="Open",VLOOKUP(E161,Table2[],2),VLOOKUP(E161,Table2[],3))</f>
        <v>300</v>
      </c>
    </row>
    <row r="162" spans="1:17" x14ac:dyDescent="0.3">
      <c r="A162" s="16" t="s">
        <v>684</v>
      </c>
      <c r="B162" s="16" t="s">
        <v>83</v>
      </c>
      <c r="C162" s="16" t="s">
        <v>62</v>
      </c>
      <c r="D162" s="16" t="s">
        <v>8</v>
      </c>
      <c r="E162" s="16" t="s">
        <v>9</v>
      </c>
      <c r="F162" s="16" t="s">
        <v>1069</v>
      </c>
      <c r="G162" s="16" t="s">
        <v>16</v>
      </c>
      <c r="H162" s="23">
        <v>43746</v>
      </c>
      <c r="I162" s="23" t="s">
        <v>1619</v>
      </c>
      <c r="J162" s="16" t="str">
        <f t="shared" si="12"/>
        <v>Open</v>
      </c>
      <c r="K162" s="16">
        <f t="shared" ca="1" si="13"/>
        <v>981</v>
      </c>
      <c r="L162" s="16">
        <f t="shared" ca="1" si="15"/>
        <v>1372</v>
      </c>
      <c r="M162" s="16" t="str">
        <f t="shared" si="16"/>
        <v/>
      </c>
      <c r="N162" s="27" t="str">
        <f t="shared" si="17"/>
        <v/>
      </c>
      <c r="O162" s="16" t="str">
        <f>IF(N162="","",VLOOKUP(N162,FiscalYear[#All],2,FALSE))</f>
        <v/>
      </c>
      <c r="P162" s="32" t="str">
        <f t="shared" si="14"/>
        <v/>
      </c>
      <c r="Q162" s="33">
        <f>IF(J162="Open",VLOOKUP(E162,Table2[],2),VLOOKUP(E162,Table2[],3))</f>
        <v>280</v>
      </c>
    </row>
    <row r="163" spans="1:17" x14ac:dyDescent="0.3">
      <c r="A163" s="16" t="s">
        <v>978</v>
      </c>
      <c r="B163" s="16" t="s">
        <v>418</v>
      </c>
      <c r="C163" s="16" t="s">
        <v>77</v>
      </c>
      <c r="D163" s="16" t="s">
        <v>206</v>
      </c>
      <c r="E163" s="16" t="s">
        <v>1623</v>
      </c>
      <c r="F163" s="16" t="s">
        <v>1077</v>
      </c>
      <c r="G163" s="16" t="s">
        <v>16</v>
      </c>
      <c r="H163" s="23">
        <v>43748</v>
      </c>
      <c r="I163" s="23">
        <v>43791</v>
      </c>
      <c r="J163" s="16" t="str">
        <f t="shared" si="12"/>
        <v>Filled</v>
      </c>
      <c r="K163" s="16">
        <f t="shared" ca="1" si="13"/>
        <v>32</v>
      </c>
      <c r="L163" s="16">
        <f t="shared" ca="1" si="15"/>
        <v>43</v>
      </c>
      <c r="M163" s="16">
        <f t="shared" si="16"/>
        <v>2019</v>
      </c>
      <c r="N163" s="27" t="str">
        <f t="shared" si="17"/>
        <v>November</v>
      </c>
      <c r="O163" s="16" t="str">
        <f>IF(N163="","",VLOOKUP(N163,FiscalYear[#All],2,FALSE))</f>
        <v>Q1</v>
      </c>
      <c r="P163" s="32">
        <f t="shared" si="14"/>
        <v>2020</v>
      </c>
      <c r="Q163" s="33">
        <f>IF(J163="Open",VLOOKUP(E163,Table2[],2),VLOOKUP(E163,Table2[],3))</f>
        <v>550</v>
      </c>
    </row>
    <row r="164" spans="1:17" x14ac:dyDescent="0.3">
      <c r="A164" s="16" t="s">
        <v>979</v>
      </c>
      <c r="B164" s="16" t="s">
        <v>419</v>
      </c>
      <c r="C164" s="16" t="s">
        <v>77</v>
      </c>
      <c r="D164" s="16" t="s">
        <v>284</v>
      </c>
      <c r="E164" s="16" t="s">
        <v>118</v>
      </c>
      <c r="F164" s="16" t="s">
        <v>1077</v>
      </c>
      <c r="G164" s="16" t="s">
        <v>11</v>
      </c>
      <c r="H164" s="23">
        <v>43762</v>
      </c>
      <c r="I164" s="23">
        <v>43764</v>
      </c>
      <c r="J164" s="16" t="str">
        <f t="shared" si="12"/>
        <v>Filled</v>
      </c>
      <c r="K164" s="16">
        <f t="shared" ca="1" si="13"/>
        <v>2</v>
      </c>
      <c r="L164" s="16">
        <f t="shared" ca="1" si="15"/>
        <v>2</v>
      </c>
      <c r="M164" s="16">
        <f t="shared" si="16"/>
        <v>2019</v>
      </c>
      <c r="N164" s="27" t="str">
        <f t="shared" si="17"/>
        <v>October</v>
      </c>
      <c r="O164" s="16" t="str">
        <f>IF(N164="","",VLOOKUP(N164,FiscalYear[#All],2,FALSE))</f>
        <v>Q1</v>
      </c>
      <c r="P164" s="32">
        <f t="shared" si="14"/>
        <v>2020</v>
      </c>
      <c r="Q164" s="33">
        <f>IF(J164="Open",VLOOKUP(E164,Table2[],2),VLOOKUP(E164,Table2[],3))</f>
        <v>300</v>
      </c>
    </row>
    <row r="165" spans="1:17" x14ac:dyDescent="0.3">
      <c r="A165" s="16" t="s">
        <v>39</v>
      </c>
      <c r="B165" s="16" t="s">
        <v>120</v>
      </c>
      <c r="C165" s="16" t="s">
        <v>113</v>
      </c>
      <c r="D165" s="16" t="s">
        <v>206</v>
      </c>
      <c r="E165" s="16" t="s">
        <v>1623</v>
      </c>
      <c r="F165" s="16" t="s">
        <v>19</v>
      </c>
      <c r="G165" s="16" t="s">
        <v>16</v>
      </c>
      <c r="H165" s="23">
        <v>43765</v>
      </c>
      <c r="I165" s="23">
        <v>43790</v>
      </c>
      <c r="J165" s="16" t="str">
        <f t="shared" si="12"/>
        <v>Filled</v>
      </c>
      <c r="K165" s="16">
        <f t="shared" ca="1" si="13"/>
        <v>19</v>
      </c>
      <c r="L165" s="16">
        <f t="shared" ca="1" si="15"/>
        <v>25</v>
      </c>
      <c r="M165" s="16">
        <f t="shared" si="16"/>
        <v>2019</v>
      </c>
      <c r="N165" s="27" t="str">
        <f t="shared" si="17"/>
        <v>November</v>
      </c>
      <c r="O165" s="16" t="str">
        <f>IF(N165="","",VLOOKUP(N165,FiscalYear[#All],2,FALSE))</f>
        <v>Q1</v>
      </c>
      <c r="P165" s="32">
        <f t="shared" si="14"/>
        <v>2020</v>
      </c>
      <c r="Q165" s="33">
        <f>IF(J165="Open",VLOOKUP(E165,Table2[],2),VLOOKUP(E165,Table2[],3))</f>
        <v>550</v>
      </c>
    </row>
    <row r="166" spans="1:17" x14ac:dyDescent="0.3">
      <c r="A166" s="16" t="s">
        <v>57</v>
      </c>
      <c r="B166" s="16" t="s">
        <v>104</v>
      </c>
      <c r="C166" s="16" t="s">
        <v>92</v>
      </c>
      <c r="D166" s="16" t="s">
        <v>206</v>
      </c>
      <c r="E166" s="16" t="s">
        <v>1623</v>
      </c>
      <c r="F166" s="16" t="s">
        <v>23</v>
      </c>
      <c r="G166" s="16" t="s">
        <v>16</v>
      </c>
      <c r="H166" s="23">
        <v>43765</v>
      </c>
      <c r="I166" s="23">
        <v>43782</v>
      </c>
      <c r="J166" s="16" t="str">
        <f t="shared" si="12"/>
        <v>Filled</v>
      </c>
      <c r="K166" s="16">
        <f t="shared" ca="1" si="13"/>
        <v>13</v>
      </c>
      <c r="L166" s="16">
        <f t="shared" ca="1" si="15"/>
        <v>17</v>
      </c>
      <c r="M166" s="16">
        <f t="shared" si="16"/>
        <v>2019</v>
      </c>
      <c r="N166" s="27" t="str">
        <f t="shared" si="17"/>
        <v>November</v>
      </c>
      <c r="O166" s="16" t="str">
        <f>IF(N166="","",VLOOKUP(N166,FiscalYear[#All],2,FALSE))</f>
        <v>Q1</v>
      </c>
      <c r="P166" s="32">
        <f t="shared" si="14"/>
        <v>2020</v>
      </c>
      <c r="Q166" s="33">
        <f>IF(J166="Open",VLOOKUP(E166,Table2[],2),VLOOKUP(E166,Table2[],3))</f>
        <v>550</v>
      </c>
    </row>
    <row r="167" spans="1:17" x14ac:dyDescent="0.3">
      <c r="A167" s="16" t="s">
        <v>50</v>
      </c>
      <c r="B167" s="16" t="s">
        <v>454</v>
      </c>
      <c r="C167" s="16" t="s">
        <v>445</v>
      </c>
      <c r="D167" s="16" t="s">
        <v>117</v>
      </c>
      <c r="E167" s="16" t="s">
        <v>118</v>
      </c>
      <c r="F167" s="16" t="s">
        <v>19</v>
      </c>
      <c r="G167" s="16" t="s">
        <v>16</v>
      </c>
      <c r="H167" s="23">
        <v>43766</v>
      </c>
      <c r="I167" s="23">
        <v>43780</v>
      </c>
      <c r="J167" s="16" t="str">
        <f t="shared" si="12"/>
        <v>Filled</v>
      </c>
      <c r="K167" s="16">
        <f t="shared" ca="1" si="13"/>
        <v>11</v>
      </c>
      <c r="L167" s="16">
        <f t="shared" ca="1" si="15"/>
        <v>14</v>
      </c>
      <c r="M167" s="16">
        <f t="shared" si="16"/>
        <v>2019</v>
      </c>
      <c r="N167" s="27" t="str">
        <f t="shared" si="17"/>
        <v>November</v>
      </c>
      <c r="O167" s="16" t="str">
        <f>IF(N167="","",VLOOKUP(N167,FiscalYear[#All],2,FALSE))</f>
        <v>Q1</v>
      </c>
      <c r="P167" s="32">
        <f t="shared" si="14"/>
        <v>2020</v>
      </c>
      <c r="Q167" s="33">
        <f>IF(J167="Open",VLOOKUP(E167,Table2[],2),VLOOKUP(E167,Table2[],3))</f>
        <v>300</v>
      </c>
    </row>
    <row r="168" spans="1:17" x14ac:dyDescent="0.3">
      <c r="A168" s="16" t="s">
        <v>32</v>
      </c>
      <c r="B168" s="16" t="s">
        <v>311</v>
      </c>
      <c r="C168" s="16" t="s">
        <v>297</v>
      </c>
      <c r="D168" s="16" t="s">
        <v>258</v>
      </c>
      <c r="E168" s="16" t="s">
        <v>211</v>
      </c>
      <c r="F168" s="16" t="s">
        <v>14</v>
      </c>
      <c r="G168" s="16" t="s">
        <v>16</v>
      </c>
      <c r="H168" s="23">
        <v>43770</v>
      </c>
      <c r="I168" s="23">
        <v>43803</v>
      </c>
      <c r="J168" s="16" t="str">
        <f t="shared" si="12"/>
        <v>Filled</v>
      </c>
      <c r="K168" s="16">
        <f t="shared" ca="1" si="13"/>
        <v>24</v>
      </c>
      <c r="L168" s="16">
        <f t="shared" ca="1" si="15"/>
        <v>33</v>
      </c>
      <c r="M168" s="16">
        <f t="shared" si="16"/>
        <v>2019</v>
      </c>
      <c r="N168" s="27" t="str">
        <f t="shared" si="17"/>
        <v>December</v>
      </c>
      <c r="O168" s="16" t="str">
        <f>IF(N168="","",VLOOKUP(N168,FiscalYear[#All],2,FALSE))</f>
        <v>Q1</v>
      </c>
      <c r="P168" s="32">
        <f t="shared" si="14"/>
        <v>2020</v>
      </c>
      <c r="Q168" s="33">
        <f>IF(J168="Open",VLOOKUP(E168,Table2[],2),VLOOKUP(E168,Table2[],3))</f>
        <v>525</v>
      </c>
    </row>
    <row r="169" spans="1:17" x14ac:dyDescent="0.3">
      <c r="A169" s="16" t="s">
        <v>648</v>
      </c>
      <c r="B169" s="16" t="s">
        <v>166</v>
      </c>
      <c r="C169" s="16" t="s">
        <v>124</v>
      </c>
      <c r="D169" s="16" t="s">
        <v>206</v>
      </c>
      <c r="E169" s="16" t="s">
        <v>1623</v>
      </c>
      <c r="F169" s="16" t="s">
        <v>1068</v>
      </c>
      <c r="G169" s="16" t="s">
        <v>11</v>
      </c>
      <c r="H169" s="23">
        <v>43780.579108796293</v>
      </c>
      <c r="I169" s="23">
        <v>43795</v>
      </c>
      <c r="J169" s="16" t="str">
        <f t="shared" si="12"/>
        <v>Filled</v>
      </c>
      <c r="K169" s="16">
        <f t="shared" ca="1" si="13"/>
        <v>12</v>
      </c>
      <c r="L169" s="16">
        <f t="shared" ca="1" si="15"/>
        <v>15</v>
      </c>
      <c r="M169" s="16">
        <f t="shared" si="16"/>
        <v>2019</v>
      </c>
      <c r="N169" s="27" t="str">
        <f t="shared" si="17"/>
        <v>November</v>
      </c>
      <c r="O169" s="16" t="str">
        <f>IF(N169="","",VLOOKUP(N169,FiscalYear[#All],2,FALSE))</f>
        <v>Q1</v>
      </c>
      <c r="P169" s="32">
        <f t="shared" si="14"/>
        <v>2020</v>
      </c>
      <c r="Q169" s="33">
        <f>IF(J169="Open",VLOOKUP(E169,Table2[],2),VLOOKUP(E169,Table2[],3))</f>
        <v>550</v>
      </c>
    </row>
    <row r="170" spans="1:17" x14ac:dyDescent="0.3">
      <c r="A170" s="16" t="s">
        <v>681</v>
      </c>
      <c r="B170" s="16" t="s">
        <v>80</v>
      </c>
      <c r="C170" s="16" t="s">
        <v>62</v>
      </c>
      <c r="D170" s="16" t="s">
        <v>24</v>
      </c>
      <c r="E170" s="16" t="s">
        <v>9</v>
      </c>
      <c r="F170" s="16" t="s">
        <v>1064</v>
      </c>
      <c r="G170" s="16" t="s">
        <v>18</v>
      </c>
      <c r="H170" s="23">
        <v>43789</v>
      </c>
      <c r="I170" s="23" t="s">
        <v>1619</v>
      </c>
      <c r="J170" s="16" t="str">
        <f t="shared" si="12"/>
        <v>Open</v>
      </c>
      <c r="K170" s="16">
        <f t="shared" ca="1" si="13"/>
        <v>950</v>
      </c>
      <c r="L170" s="16">
        <f t="shared" ca="1" si="15"/>
        <v>1329</v>
      </c>
      <c r="M170" s="16" t="str">
        <f t="shared" si="16"/>
        <v/>
      </c>
      <c r="N170" s="27" t="str">
        <f t="shared" si="17"/>
        <v/>
      </c>
      <c r="O170" s="16" t="str">
        <f>IF(N170="","",VLOOKUP(N170,FiscalYear[#All],2,FALSE))</f>
        <v/>
      </c>
      <c r="P170" s="32" t="str">
        <f t="shared" si="14"/>
        <v/>
      </c>
      <c r="Q170" s="33">
        <f>IF(J170="Open",VLOOKUP(E170,Table2[],2),VLOOKUP(E170,Table2[],3))</f>
        <v>280</v>
      </c>
    </row>
    <row r="171" spans="1:17" x14ac:dyDescent="0.3">
      <c r="A171" s="16" t="s">
        <v>649</v>
      </c>
      <c r="B171" s="16" t="s">
        <v>167</v>
      </c>
      <c r="C171" s="16" t="s">
        <v>124</v>
      </c>
      <c r="D171" s="16" t="s">
        <v>206</v>
      </c>
      <c r="E171" s="16" t="s">
        <v>1623</v>
      </c>
      <c r="F171" s="16" t="s">
        <v>1064</v>
      </c>
      <c r="G171" s="16" t="s">
        <v>11</v>
      </c>
      <c r="H171" s="23">
        <v>43789.435740740744</v>
      </c>
      <c r="I171" s="23">
        <v>43802</v>
      </c>
      <c r="J171" s="16" t="str">
        <f t="shared" si="12"/>
        <v>Filled</v>
      </c>
      <c r="K171" s="16">
        <f t="shared" ca="1" si="13"/>
        <v>10</v>
      </c>
      <c r="L171" s="16">
        <f t="shared" ca="1" si="15"/>
        <v>13</v>
      </c>
      <c r="M171" s="16">
        <f t="shared" si="16"/>
        <v>2019</v>
      </c>
      <c r="N171" s="27" t="str">
        <f t="shared" si="17"/>
        <v>December</v>
      </c>
      <c r="O171" s="16" t="str">
        <f>IF(N171="","",VLOOKUP(N171,FiscalYear[#All],2,FALSE))</f>
        <v>Q1</v>
      </c>
      <c r="P171" s="32">
        <f t="shared" si="14"/>
        <v>2020</v>
      </c>
      <c r="Q171" s="33">
        <f>IF(J171="Open",VLOOKUP(E171,Table2[],2),VLOOKUP(E171,Table2[],3))</f>
        <v>550</v>
      </c>
    </row>
    <row r="172" spans="1:17" x14ac:dyDescent="0.3">
      <c r="A172" s="16" t="s">
        <v>647</v>
      </c>
      <c r="B172" s="16" t="s">
        <v>165</v>
      </c>
      <c r="C172" s="16" t="s">
        <v>124</v>
      </c>
      <c r="D172" s="16" t="s">
        <v>206</v>
      </c>
      <c r="E172" s="16" t="s">
        <v>1623</v>
      </c>
      <c r="F172" s="16" t="s">
        <v>1067</v>
      </c>
      <c r="G172" s="16" t="s">
        <v>11</v>
      </c>
      <c r="H172" s="23">
        <v>43794.522256944445</v>
      </c>
      <c r="I172" s="23">
        <v>43813</v>
      </c>
      <c r="J172" s="16" t="str">
        <f t="shared" si="12"/>
        <v>Filled</v>
      </c>
      <c r="K172" s="16">
        <f t="shared" ca="1" si="13"/>
        <v>15</v>
      </c>
      <c r="L172" s="16">
        <f t="shared" ca="1" si="15"/>
        <v>19</v>
      </c>
      <c r="M172" s="16">
        <f t="shared" si="16"/>
        <v>2019</v>
      </c>
      <c r="N172" s="27" t="str">
        <f t="shared" si="17"/>
        <v>December</v>
      </c>
      <c r="O172" s="16" t="str">
        <f>IF(N172="","",VLOOKUP(N172,FiscalYear[#All],2,FALSE))</f>
        <v>Q1</v>
      </c>
      <c r="P172" s="32">
        <f t="shared" si="14"/>
        <v>2020</v>
      </c>
      <c r="Q172" s="33">
        <f>IF(J172="Open",VLOOKUP(E172,Table2[],2),VLOOKUP(E172,Table2[],3))</f>
        <v>550</v>
      </c>
    </row>
    <row r="173" spans="1:17" x14ac:dyDescent="0.3">
      <c r="A173" s="16" t="s">
        <v>653</v>
      </c>
      <c r="B173" s="16" t="s">
        <v>175</v>
      </c>
      <c r="C173" s="16" t="s">
        <v>124</v>
      </c>
      <c r="D173" s="16" t="s">
        <v>206</v>
      </c>
      <c r="E173" s="16" t="s">
        <v>1623</v>
      </c>
      <c r="F173" s="16" t="s">
        <v>1064</v>
      </c>
      <c r="G173" s="16" t="s">
        <v>25</v>
      </c>
      <c r="H173" s="23">
        <v>43796.125937500001</v>
      </c>
      <c r="I173" s="23">
        <v>43814</v>
      </c>
      <c r="J173" s="16" t="str">
        <f t="shared" si="12"/>
        <v>Filled</v>
      </c>
      <c r="K173" s="16">
        <f t="shared" ca="1" si="13"/>
        <v>13</v>
      </c>
      <c r="L173" s="16">
        <f t="shared" ca="1" si="15"/>
        <v>18</v>
      </c>
      <c r="M173" s="16">
        <f t="shared" si="16"/>
        <v>2019</v>
      </c>
      <c r="N173" s="27" t="str">
        <f t="shared" si="17"/>
        <v>December</v>
      </c>
      <c r="O173" s="16" t="str">
        <f>IF(N173="","",VLOOKUP(N173,FiscalYear[#All],2,FALSE))</f>
        <v>Q1</v>
      </c>
      <c r="P173" s="32">
        <f t="shared" si="14"/>
        <v>2020</v>
      </c>
      <c r="Q173" s="33">
        <f>IF(J173="Open",VLOOKUP(E173,Table2[],2),VLOOKUP(E173,Table2[],3))</f>
        <v>550</v>
      </c>
    </row>
    <row r="174" spans="1:17" x14ac:dyDescent="0.3">
      <c r="A174" s="16" t="s">
        <v>927</v>
      </c>
      <c r="B174" s="16" t="s">
        <v>353</v>
      </c>
      <c r="C174" s="16" t="s">
        <v>77</v>
      </c>
      <c r="D174" s="16" t="s">
        <v>24</v>
      </c>
      <c r="E174" s="16" t="s">
        <v>9</v>
      </c>
      <c r="F174" s="16" t="s">
        <v>1077</v>
      </c>
      <c r="G174" s="16" t="s">
        <v>11</v>
      </c>
      <c r="H174" s="23">
        <v>43807</v>
      </c>
      <c r="I174" s="23" t="s">
        <v>1619</v>
      </c>
      <c r="J174" s="16" t="str">
        <f t="shared" si="12"/>
        <v>Open</v>
      </c>
      <c r="K174" s="16">
        <f t="shared" ca="1" si="13"/>
        <v>937</v>
      </c>
      <c r="L174" s="16">
        <f t="shared" ca="1" si="15"/>
        <v>1311</v>
      </c>
      <c r="M174" s="16" t="str">
        <f t="shared" si="16"/>
        <v/>
      </c>
      <c r="N174" s="27" t="str">
        <f t="shared" si="17"/>
        <v/>
      </c>
      <c r="O174" s="16" t="str">
        <f>IF(N174="","",VLOOKUP(N174,FiscalYear[#All],2,FALSE))</f>
        <v/>
      </c>
      <c r="P174" s="32" t="str">
        <f t="shared" si="14"/>
        <v/>
      </c>
      <c r="Q174" s="33">
        <f>IF(J174="Open",VLOOKUP(E174,Table2[],2),VLOOKUP(E174,Table2[],3))</f>
        <v>280</v>
      </c>
    </row>
    <row r="175" spans="1:17" x14ac:dyDescent="0.3">
      <c r="A175" s="16" t="s">
        <v>953</v>
      </c>
      <c r="B175" s="16" t="s">
        <v>391</v>
      </c>
      <c r="C175" s="16" t="s">
        <v>77</v>
      </c>
      <c r="D175" s="16" t="s">
        <v>284</v>
      </c>
      <c r="E175" s="16" t="s">
        <v>118</v>
      </c>
      <c r="F175" s="16" t="s">
        <v>1077</v>
      </c>
      <c r="G175" s="16" t="s">
        <v>489</v>
      </c>
      <c r="H175" s="23">
        <v>43807</v>
      </c>
      <c r="I175" s="23">
        <v>43809</v>
      </c>
      <c r="J175" s="16" t="str">
        <f t="shared" si="12"/>
        <v>Filled</v>
      </c>
      <c r="K175" s="16">
        <f t="shared" ca="1" si="13"/>
        <v>2</v>
      </c>
      <c r="L175" s="16">
        <f t="shared" ca="1" si="15"/>
        <v>2</v>
      </c>
      <c r="M175" s="16">
        <f t="shared" si="16"/>
        <v>2019</v>
      </c>
      <c r="N175" s="27" t="str">
        <f t="shared" si="17"/>
        <v>December</v>
      </c>
      <c r="O175" s="16" t="str">
        <f>IF(N175="","",VLOOKUP(N175,FiscalYear[#All],2,FALSE))</f>
        <v>Q1</v>
      </c>
      <c r="P175" s="32">
        <f t="shared" si="14"/>
        <v>2020</v>
      </c>
      <c r="Q175" s="33">
        <f>IF(J175="Open",VLOOKUP(E175,Table2[],2),VLOOKUP(E175,Table2[],3))</f>
        <v>300</v>
      </c>
    </row>
    <row r="176" spans="1:17" x14ac:dyDescent="0.3">
      <c r="A176" s="16" t="s">
        <v>967</v>
      </c>
      <c r="B176" s="16" t="s">
        <v>405</v>
      </c>
      <c r="C176" s="16" t="s">
        <v>77</v>
      </c>
      <c r="D176" s="16" t="s">
        <v>284</v>
      </c>
      <c r="E176" s="16" t="s">
        <v>118</v>
      </c>
      <c r="F176" s="16" t="s">
        <v>1077</v>
      </c>
      <c r="G176" s="16" t="s">
        <v>489</v>
      </c>
      <c r="H176" s="23">
        <v>43807</v>
      </c>
      <c r="I176" s="23">
        <v>43810</v>
      </c>
      <c r="J176" s="16" t="str">
        <f t="shared" si="12"/>
        <v>Filled</v>
      </c>
      <c r="K176" s="16">
        <f t="shared" ca="1" si="13"/>
        <v>3</v>
      </c>
      <c r="L176" s="16">
        <f t="shared" ca="1" si="15"/>
        <v>3</v>
      </c>
      <c r="M176" s="16">
        <f t="shared" si="16"/>
        <v>2019</v>
      </c>
      <c r="N176" s="27" t="str">
        <f t="shared" si="17"/>
        <v>December</v>
      </c>
      <c r="O176" s="16" t="str">
        <f>IF(N176="","",VLOOKUP(N176,FiscalYear[#All],2,FALSE))</f>
        <v>Q1</v>
      </c>
      <c r="P176" s="32">
        <f t="shared" si="14"/>
        <v>2020</v>
      </c>
      <c r="Q176" s="33">
        <f>IF(J176="Open",VLOOKUP(E176,Table2[],2),VLOOKUP(E176,Table2[],3))</f>
        <v>300</v>
      </c>
    </row>
    <row r="177" spans="1:17" x14ac:dyDescent="0.3">
      <c r="A177" s="16" t="s">
        <v>968</v>
      </c>
      <c r="B177" s="16" t="s">
        <v>406</v>
      </c>
      <c r="C177" s="16" t="s">
        <v>77</v>
      </c>
      <c r="D177" s="16" t="s">
        <v>284</v>
      </c>
      <c r="E177" s="16" t="s">
        <v>118</v>
      </c>
      <c r="F177" s="16" t="s">
        <v>1076</v>
      </c>
      <c r="G177" s="16" t="s">
        <v>11</v>
      </c>
      <c r="H177" s="23">
        <v>43807</v>
      </c>
      <c r="I177" s="23">
        <v>43814</v>
      </c>
      <c r="J177" s="16" t="str">
        <f t="shared" si="12"/>
        <v>Filled</v>
      </c>
      <c r="K177" s="16">
        <f t="shared" ca="1" si="13"/>
        <v>5</v>
      </c>
      <c r="L177" s="16">
        <f t="shared" ca="1" si="15"/>
        <v>7</v>
      </c>
      <c r="M177" s="16">
        <f t="shared" si="16"/>
        <v>2019</v>
      </c>
      <c r="N177" s="27" t="str">
        <f t="shared" si="17"/>
        <v>December</v>
      </c>
      <c r="O177" s="16" t="str">
        <f>IF(N177="","",VLOOKUP(N177,FiscalYear[#All],2,FALSE))</f>
        <v>Q1</v>
      </c>
      <c r="P177" s="32">
        <f t="shared" si="14"/>
        <v>2020</v>
      </c>
      <c r="Q177" s="33">
        <f>IF(J177="Open",VLOOKUP(E177,Table2[],2),VLOOKUP(E177,Table2[],3))</f>
        <v>300</v>
      </c>
    </row>
    <row r="178" spans="1:17" x14ac:dyDescent="0.3">
      <c r="A178" s="16" t="s">
        <v>679</v>
      </c>
      <c r="B178" s="16" t="s">
        <v>76</v>
      </c>
      <c r="C178" s="16" t="s">
        <v>62</v>
      </c>
      <c r="D178" s="16" t="s">
        <v>117</v>
      </c>
      <c r="E178" s="16" t="s">
        <v>118</v>
      </c>
      <c r="F178" s="16" t="s">
        <v>1069</v>
      </c>
      <c r="G178" s="16" t="s">
        <v>11</v>
      </c>
      <c r="H178" s="23">
        <v>43809</v>
      </c>
      <c r="I178" s="23">
        <v>43811</v>
      </c>
      <c r="J178" s="16" t="str">
        <f t="shared" si="12"/>
        <v>Filled</v>
      </c>
      <c r="K178" s="16">
        <f t="shared" ca="1" si="13"/>
        <v>3</v>
      </c>
      <c r="L178" s="16">
        <f t="shared" ca="1" si="15"/>
        <v>2</v>
      </c>
      <c r="M178" s="16">
        <f t="shared" si="16"/>
        <v>2019</v>
      </c>
      <c r="N178" s="27" t="str">
        <f t="shared" si="17"/>
        <v>December</v>
      </c>
      <c r="O178" s="16" t="str">
        <f>IF(N178="","",VLOOKUP(N178,FiscalYear[#All],2,FALSE))</f>
        <v>Q1</v>
      </c>
      <c r="P178" s="32">
        <f t="shared" si="14"/>
        <v>2020</v>
      </c>
      <c r="Q178" s="33">
        <f>IF(J178="Open",VLOOKUP(E178,Table2[],2),VLOOKUP(E178,Table2[],3))</f>
        <v>300</v>
      </c>
    </row>
    <row r="179" spans="1:17" x14ac:dyDescent="0.3">
      <c r="A179" s="16" t="s">
        <v>29</v>
      </c>
      <c r="B179" s="16" t="s">
        <v>99</v>
      </c>
      <c r="C179" s="16" t="s">
        <v>68</v>
      </c>
      <c r="D179" s="16" t="s">
        <v>206</v>
      </c>
      <c r="E179" s="16" t="s">
        <v>1623</v>
      </c>
      <c r="F179" s="16" t="s">
        <v>14</v>
      </c>
      <c r="G179" s="16" t="s">
        <v>16</v>
      </c>
      <c r="H179" s="23">
        <v>43811</v>
      </c>
      <c r="I179" s="23" t="s">
        <v>1619</v>
      </c>
      <c r="J179" s="16" t="str">
        <f t="shared" si="12"/>
        <v>Open</v>
      </c>
      <c r="K179" s="16">
        <f t="shared" ca="1" si="13"/>
        <v>934</v>
      </c>
      <c r="L179" s="16">
        <f t="shared" ca="1" si="15"/>
        <v>1307</v>
      </c>
      <c r="M179" s="16" t="str">
        <f t="shared" si="16"/>
        <v/>
      </c>
      <c r="N179" s="27" t="str">
        <f t="shared" si="17"/>
        <v/>
      </c>
      <c r="O179" s="16" t="str">
        <f>IF(N179="","",VLOOKUP(N179,FiscalYear[#All],2,FALSE))</f>
        <v/>
      </c>
      <c r="P179" s="32" t="str">
        <f t="shared" si="14"/>
        <v/>
      </c>
      <c r="Q179" s="33">
        <f>IF(J179="Open",VLOOKUP(E179,Table2[],2),VLOOKUP(E179,Table2[],3))</f>
        <v>300</v>
      </c>
    </row>
    <row r="180" spans="1:17" x14ac:dyDescent="0.3">
      <c r="A180" s="16" t="s">
        <v>913</v>
      </c>
      <c r="B180" s="16" t="s">
        <v>339</v>
      </c>
      <c r="C180" s="16" t="s">
        <v>77</v>
      </c>
      <c r="D180" s="16" t="s">
        <v>24</v>
      </c>
      <c r="E180" s="16" t="s">
        <v>9</v>
      </c>
      <c r="F180" s="16" t="s">
        <v>1077</v>
      </c>
      <c r="G180" s="16" t="s">
        <v>16</v>
      </c>
      <c r="H180" s="23">
        <v>43811</v>
      </c>
      <c r="I180" s="23">
        <v>43814</v>
      </c>
      <c r="J180" s="16" t="str">
        <f t="shared" si="12"/>
        <v>Filled</v>
      </c>
      <c r="K180" s="16">
        <f t="shared" ca="1" si="13"/>
        <v>2</v>
      </c>
      <c r="L180" s="16">
        <f t="shared" ca="1" si="15"/>
        <v>3</v>
      </c>
      <c r="M180" s="16">
        <f t="shared" si="16"/>
        <v>2019</v>
      </c>
      <c r="N180" s="27" t="str">
        <f t="shared" si="17"/>
        <v>December</v>
      </c>
      <c r="O180" s="16" t="str">
        <f>IF(N180="","",VLOOKUP(N180,FiscalYear[#All],2,FALSE))</f>
        <v>Q1</v>
      </c>
      <c r="P180" s="32">
        <f t="shared" si="14"/>
        <v>2020</v>
      </c>
      <c r="Q180" s="33">
        <f>IF(J180="Open",VLOOKUP(E180,Table2[],2),VLOOKUP(E180,Table2[],3))</f>
        <v>525</v>
      </c>
    </row>
    <row r="181" spans="1:17" x14ac:dyDescent="0.3">
      <c r="A181" s="16" t="s">
        <v>987</v>
      </c>
      <c r="B181" s="16" t="s">
        <v>431</v>
      </c>
      <c r="C181" s="16" t="s">
        <v>77</v>
      </c>
      <c r="D181" s="16" t="s">
        <v>288</v>
      </c>
      <c r="E181" s="16" t="s">
        <v>118</v>
      </c>
      <c r="F181" s="16" t="s">
        <v>1077</v>
      </c>
      <c r="G181" s="16" t="s">
        <v>11</v>
      </c>
      <c r="H181" s="23">
        <v>43811</v>
      </c>
      <c r="I181" s="23">
        <v>43813</v>
      </c>
      <c r="J181" s="16" t="str">
        <f t="shared" si="12"/>
        <v>Filled</v>
      </c>
      <c r="K181" s="16">
        <f t="shared" ca="1" si="13"/>
        <v>2</v>
      </c>
      <c r="L181" s="16">
        <f t="shared" ca="1" si="15"/>
        <v>2</v>
      </c>
      <c r="M181" s="16">
        <f t="shared" si="16"/>
        <v>2019</v>
      </c>
      <c r="N181" s="27" t="str">
        <f t="shared" si="17"/>
        <v>December</v>
      </c>
      <c r="O181" s="16" t="str">
        <f>IF(N181="","",VLOOKUP(N181,FiscalYear[#All],2,FALSE))</f>
        <v>Q1</v>
      </c>
      <c r="P181" s="32">
        <f t="shared" si="14"/>
        <v>2020</v>
      </c>
      <c r="Q181" s="33">
        <f>IF(J181="Open",VLOOKUP(E181,Table2[],2),VLOOKUP(E181,Table2[],3))</f>
        <v>300</v>
      </c>
    </row>
    <row r="182" spans="1:17" x14ac:dyDescent="0.3">
      <c r="A182" s="16" t="s">
        <v>963</v>
      </c>
      <c r="B182" s="16" t="s">
        <v>401</v>
      </c>
      <c r="C182" s="16" t="s">
        <v>77</v>
      </c>
      <c r="D182" s="16" t="s">
        <v>206</v>
      </c>
      <c r="E182" s="16" t="s">
        <v>1623</v>
      </c>
      <c r="F182" s="16" t="s">
        <v>1077</v>
      </c>
      <c r="G182" s="16" t="s">
        <v>25</v>
      </c>
      <c r="H182" s="23">
        <v>43814</v>
      </c>
      <c r="I182" s="23">
        <v>43814</v>
      </c>
      <c r="J182" s="16" t="str">
        <f t="shared" si="12"/>
        <v>Filled</v>
      </c>
      <c r="K182" s="16">
        <f t="shared" ca="1" si="13"/>
        <v>0</v>
      </c>
      <c r="L182" s="16">
        <f t="shared" ca="1" si="15"/>
        <v>0</v>
      </c>
      <c r="M182" s="16">
        <f t="shared" si="16"/>
        <v>2019</v>
      </c>
      <c r="N182" s="27" t="str">
        <f t="shared" si="17"/>
        <v>December</v>
      </c>
      <c r="O182" s="16" t="str">
        <f>IF(N182="","",VLOOKUP(N182,FiscalYear[#All],2,FALSE))</f>
        <v>Q1</v>
      </c>
      <c r="P182" s="32">
        <f t="shared" si="14"/>
        <v>2020</v>
      </c>
      <c r="Q182" s="33">
        <f>IF(J182="Open",VLOOKUP(E182,Table2[],2),VLOOKUP(E182,Table2[],3))</f>
        <v>550</v>
      </c>
    </row>
    <row r="183" spans="1:17" x14ac:dyDescent="0.3">
      <c r="A183" s="16" t="s">
        <v>903</v>
      </c>
      <c r="B183" s="16" t="s">
        <v>329</v>
      </c>
      <c r="C183" s="16" t="s">
        <v>77</v>
      </c>
      <c r="D183" s="16" t="s">
        <v>288</v>
      </c>
      <c r="E183" s="16" t="s">
        <v>118</v>
      </c>
      <c r="F183" s="16" t="s">
        <v>1077</v>
      </c>
      <c r="G183" s="16" t="s">
        <v>16</v>
      </c>
      <c r="H183" s="23">
        <v>43832</v>
      </c>
      <c r="I183" s="23">
        <v>44121</v>
      </c>
      <c r="J183" s="16" t="str">
        <f t="shared" si="12"/>
        <v>Filled</v>
      </c>
      <c r="K183" s="16">
        <f t="shared" ca="1" si="13"/>
        <v>207</v>
      </c>
      <c r="L183" s="16">
        <f t="shared" ca="1" si="15"/>
        <v>289</v>
      </c>
      <c r="M183" s="16">
        <f t="shared" si="16"/>
        <v>2020</v>
      </c>
      <c r="N183" s="27" t="str">
        <f t="shared" si="17"/>
        <v>October</v>
      </c>
      <c r="O183" s="16" t="str">
        <f>IF(N183="","",VLOOKUP(N183,FiscalYear[#All],2,FALSE))</f>
        <v>Q1</v>
      </c>
      <c r="P183" s="32">
        <f t="shared" si="14"/>
        <v>2021</v>
      </c>
      <c r="Q183" s="33">
        <f>IF(J183="Open",VLOOKUP(E183,Table2[],2),VLOOKUP(E183,Table2[],3))</f>
        <v>300</v>
      </c>
    </row>
    <row r="184" spans="1:17" x14ac:dyDescent="0.3">
      <c r="A184" s="16" t="s">
        <v>998</v>
      </c>
      <c r="B184" s="16" t="s">
        <v>169</v>
      </c>
      <c r="C184" s="16" t="s">
        <v>66</v>
      </c>
      <c r="D184" s="16" t="s">
        <v>206</v>
      </c>
      <c r="E184" s="16" t="s">
        <v>1623</v>
      </c>
      <c r="F184" s="16" t="s">
        <v>1079</v>
      </c>
      <c r="G184" s="16" t="s">
        <v>18</v>
      </c>
      <c r="H184" s="23">
        <v>43835.144699074073</v>
      </c>
      <c r="I184" s="23">
        <v>44071</v>
      </c>
      <c r="J184" s="16" t="str">
        <f t="shared" si="12"/>
        <v>Filled</v>
      </c>
      <c r="K184" s="16">
        <f t="shared" ca="1" si="13"/>
        <v>170</v>
      </c>
      <c r="L184" s="16">
        <f t="shared" ca="1" si="15"/>
        <v>236</v>
      </c>
      <c r="M184" s="16">
        <f t="shared" si="16"/>
        <v>2020</v>
      </c>
      <c r="N184" s="27" t="str">
        <f t="shared" si="17"/>
        <v>August</v>
      </c>
      <c r="O184" s="16" t="str">
        <f>IF(N184="","",VLOOKUP(N184,FiscalYear[#All],2,FALSE))</f>
        <v>Q4</v>
      </c>
      <c r="P184" s="32">
        <f t="shared" si="14"/>
        <v>2020</v>
      </c>
      <c r="Q184" s="33">
        <f>IF(J184="Open",VLOOKUP(E184,Table2[],2),VLOOKUP(E184,Table2[],3))</f>
        <v>550</v>
      </c>
    </row>
    <row r="185" spans="1:17" x14ac:dyDescent="0.3">
      <c r="A185" s="16" t="s">
        <v>35</v>
      </c>
      <c r="B185" s="16" t="s">
        <v>114</v>
      </c>
      <c r="C185" s="16" t="s">
        <v>113</v>
      </c>
      <c r="D185" s="16" t="s">
        <v>206</v>
      </c>
      <c r="E185" s="16" t="s">
        <v>1623</v>
      </c>
      <c r="F185" s="16" t="s">
        <v>14</v>
      </c>
      <c r="G185" s="16" t="s">
        <v>11</v>
      </c>
      <c r="H185" s="23">
        <v>43837</v>
      </c>
      <c r="I185" s="23">
        <v>43862</v>
      </c>
      <c r="J185" s="16" t="str">
        <f t="shared" si="12"/>
        <v>Filled</v>
      </c>
      <c r="K185" s="16">
        <f t="shared" ca="1" si="13"/>
        <v>19</v>
      </c>
      <c r="L185" s="16">
        <f t="shared" ca="1" si="15"/>
        <v>25</v>
      </c>
      <c r="M185" s="16">
        <f t="shared" si="16"/>
        <v>2020</v>
      </c>
      <c r="N185" s="27" t="str">
        <f t="shared" si="17"/>
        <v>February</v>
      </c>
      <c r="O185" s="16" t="str">
        <f>IF(N185="","",VLOOKUP(N185,FiscalYear[#All],2,FALSE))</f>
        <v>Q2</v>
      </c>
      <c r="P185" s="32">
        <f t="shared" si="14"/>
        <v>2020</v>
      </c>
      <c r="Q185" s="33">
        <f>IF(J185="Open",VLOOKUP(E185,Table2[],2),VLOOKUP(E185,Table2[],3))</f>
        <v>550</v>
      </c>
    </row>
    <row r="186" spans="1:17" x14ac:dyDescent="0.3">
      <c r="A186" s="16" t="s">
        <v>917</v>
      </c>
      <c r="B186" s="16" t="s">
        <v>343</v>
      </c>
      <c r="C186" s="16" t="s">
        <v>77</v>
      </c>
      <c r="D186" s="16" t="s">
        <v>258</v>
      </c>
      <c r="E186" s="16" t="s">
        <v>211</v>
      </c>
      <c r="F186" s="16" t="s">
        <v>1077</v>
      </c>
      <c r="G186" s="16" t="s">
        <v>16</v>
      </c>
      <c r="H186" s="23">
        <v>43839</v>
      </c>
      <c r="I186" s="23">
        <v>43932</v>
      </c>
      <c r="J186" s="16" t="str">
        <f t="shared" si="12"/>
        <v>Filled</v>
      </c>
      <c r="K186" s="16">
        <f t="shared" ca="1" si="13"/>
        <v>67</v>
      </c>
      <c r="L186" s="16">
        <f t="shared" ca="1" si="15"/>
        <v>93</v>
      </c>
      <c r="M186" s="16">
        <f t="shared" si="16"/>
        <v>2020</v>
      </c>
      <c r="N186" s="27" t="str">
        <f t="shared" si="17"/>
        <v>April</v>
      </c>
      <c r="O186" s="16" t="str">
        <f>IF(N186="","",VLOOKUP(N186,FiscalYear[#All],2,FALSE))</f>
        <v>Q3</v>
      </c>
      <c r="P186" s="32">
        <f t="shared" si="14"/>
        <v>2020</v>
      </c>
      <c r="Q186" s="33">
        <f>IF(J186="Open",VLOOKUP(E186,Table2[],2),VLOOKUP(E186,Table2[],3))</f>
        <v>525</v>
      </c>
    </row>
    <row r="187" spans="1:17" x14ac:dyDescent="0.3">
      <c r="A187" s="16" t="s">
        <v>786</v>
      </c>
      <c r="B187" s="16" t="s">
        <v>198</v>
      </c>
      <c r="C187" s="16" t="s">
        <v>132</v>
      </c>
      <c r="D187" s="16" t="s">
        <v>206</v>
      </c>
      <c r="E187" s="16" t="s">
        <v>1623</v>
      </c>
      <c r="F187" s="16" t="s">
        <v>1064</v>
      </c>
      <c r="G187" s="16" t="s">
        <v>11</v>
      </c>
      <c r="H187" s="23">
        <v>43845.732743055552</v>
      </c>
      <c r="I187" s="23">
        <v>44156</v>
      </c>
      <c r="J187" s="16" t="str">
        <f t="shared" si="12"/>
        <v>Filled</v>
      </c>
      <c r="K187" s="16">
        <f t="shared" ca="1" si="13"/>
        <v>223</v>
      </c>
      <c r="L187" s="16">
        <f t="shared" ca="1" si="15"/>
        <v>311</v>
      </c>
      <c r="M187" s="16">
        <f t="shared" si="16"/>
        <v>2020</v>
      </c>
      <c r="N187" s="27" t="str">
        <f t="shared" si="17"/>
        <v>November</v>
      </c>
      <c r="O187" s="16" t="str">
        <f>IF(N187="","",VLOOKUP(N187,FiscalYear[#All],2,FALSE))</f>
        <v>Q1</v>
      </c>
      <c r="P187" s="32">
        <f t="shared" si="14"/>
        <v>2021</v>
      </c>
      <c r="Q187" s="33">
        <f>IF(J187="Open",VLOOKUP(E187,Table2[],2),VLOOKUP(E187,Table2[],3))</f>
        <v>550</v>
      </c>
    </row>
    <row r="188" spans="1:17" x14ac:dyDescent="0.3">
      <c r="A188" s="16" t="s">
        <v>907</v>
      </c>
      <c r="B188" s="16" t="s">
        <v>333</v>
      </c>
      <c r="C188" s="16" t="s">
        <v>77</v>
      </c>
      <c r="D188" s="16" t="s">
        <v>258</v>
      </c>
      <c r="E188" s="16" t="s">
        <v>211</v>
      </c>
      <c r="F188" s="16" t="s">
        <v>1077</v>
      </c>
      <c r="G188" s="16" t="s">
        <v>16</v>
      </c>
      <c r="H188" s="23">
        <v>43846</v>
      </c>
      <c r="I188" s="23">
        <v>44013</v>
      </c>
      <c r="J188" s="16" t="str">
        <f t="shared" si="12"/>
        <v>Filled</v>
      </c>
      <c r="K188" s="16">
        <f t="shared" ca="1" si="13"/>
        <v>120</v>
      </c>
      <c r="L188" s="16">
        <f t="shared" ca="1" si="15"/>
        <v>167</v>
      </c>
      <c r="M188" s="16">
        <f t="shared" si="16"/>
        <v>2020</v>
      </c>
      <c r="N188" s="27" t="str">
        <f t="shared" si="17"/>
        <v>July</v>
      </c>
      <c r="O188" s="16" t="str">
        <f>IF(N188="","",VLOOKUP(N188,FiscalYear[#All],2,FALSE))</f>
        <v>Q4</v>
      </c>
      <c r="P188" s="32">
        <f t="shared" si="14"/>
        <v>2020</v>
      </c>
      <c r="Q188" s="33">
        <f>IF(J188="Open",VLOOKUP(E188,Table2[],2),VLOOKUP(E188,Table2[],3))</f>
        <v>525</v>
      </c>
    </row>
    <row r="189" spans="1:17" x14ac:dyDescent="0.3">
      <c r="A189" s="16" t="s">
        <v>910</v>
      </c>
      <c r="B189" s="16" t="s">
        <v>336</v>
      </c>
      <c r="C189" s="16" t="s">
        <v>77</v>
      </c>
      <c r="D189" s="16" t="s">
        <v>258</v>
      </c>
      <c r="E189" s="16" t="s">
        <v>211</v>
      </c>
      <c r="F189" s="16" t="s">
        <v>1077</v>
      </c>
      <c r="G189" s="16" t="s">
        <v>11</v>
      </c>
      <c r="H189" s="23">
        <v>43846</v>
      </c>
      <c r="I189" s="23">
        <v>44029</v>
      </c>
      <c r="J189" s="16" t="str">
        <f t="shared" si="12"/>
        <v>Filled</v>
      </c>
      <c r="K189" s="16">
        <f t="shared" ca="1" si="13"/>
        <v>132</v>
      </c>
      <c r="L189" s="16">
        <f t="shared" ca="1" si="15"/>
        <v>183</v>
      </c>
      <c r="M189" s="16">
        <f t="shared" si="16"/>
        <v>2020</v>
      </c>
      <c r="N189" s="27" t="str">
        <f t="shared" si="17"/>
        <v>July</v>
      </c>
      <c r="O189" s="16" t="str">
        <f>IF(N189="","",VLOOKUP(N189,FiscalYear[#All],2,FALSE))</f>
        <v>Q4</v>
      </c>
      <c r="P189" s="32">
        <f t="shared" si="14"/>
        <v>2020</v>
      </c>
      <c r="Q189" s="33">
        <f>IF(J189="Open",VLOOKUP(E189,Table2[],2),VLOOKUP(E189,Table2[],3))</f>
        <v>525</v>
      </c>
    </row>
    <row r="190" spans="1:17" x14ac:dyDescent="0.3">
      <c r="A190" s="16" t="s">
        <v>936</v>
      </c>
      <c r="B190" s="16" t="s">
        <v>368</v>
      </c>
      <c r="C190" s="16" t="s">
        <v>77</v>
      </c>
      <c r="D190" s="16" t="s">
        <v>258</v>
      </c>
      <c r="E190" s="16" t="s">
        <v>211</v>
      </c>
      <c r="F190" s="16" t="s">
        <v>1077</v>
      </c>
      <c r="G190" s="16" t="s">
        <v>16</v>
      </c>
      <c r="H190" s="23">
        <v>43846</v>
      </c>
      <c r="I190" s="23">
        <v>44037</v>
      </c>
      <c r="J190" s="16" t="str">
        <f t="shared" si="12"/>
        <v>Filled</v>
      </c>
      <c r="K190" s="16">
        <f t="shared" ca="1" si="13"/>
        <v>137</v>
      </c>
      <c r="L190" s="16">
        <f t="shared" ca="1" si="15"/>
        <v>191</v>
      </c>
      <c r="M190" s="16">
        <f t="shared" si="16"/>
        <v>2020</v>
      </c>
      <c r="N190" s="27" t="str">
        <f t="shared" si="17"/>
        <v>July</v>
      </c>
      <c r="O190" s="16" t="str">
        <f>IF(N190="","",VLOOKUP(N190,FiscalYear[#All],2,FALSE))</f>
        <v>Q4</v>
      </c>
      <c r="P190" s="32">
        <f t="shared" si="14"/>
        <v>2020</v>
      </c>
      <c r="Q190" s="33">
        <f>IF(J190="Open",VLOOKUP(E190,Table2[],2),VLOOKUP(E190,Table2[],3))</f>
        <v>525</v>
      </c>
    </row>
    <row r="191" spans="1:17" x14ac:dyDescent="0.3">
      <c r="A191" s="16" t="s">
        <v>960</v>
      </c>
      <c r="B191" s="16" t="s">
        <v>398</v>
      </c>
      <c r="C191" s="16" t="s">
        <v>77</v>
      </c>
      <c r="D191" s="16" t="s">
        <v>284</v>
      </c>
      <c r="E191" s="16" t="s">
        <v>118</v>
      </c>
      <c r="F191" s="16" t="s">
        <v>1077</v>
      </c>
      <c r="G191" s="16" t="s">
        <v>16</v>
      </c>
      <c r="H191" s="23">
        <v>43846</v>
      </c>
      <c r="I191" s="23">
        <v>44151</v>
      </c>
      <c r="J191" s="16" t="str">
        <f t="shared" si="12"/>
        <v>Filled</v>
      </c>
      <c r="K191" s="16">
        <f t="shared" ca="1" si="13"/>
        <v>218</v>
      </c>
      <c r="L191" s="16">
        <f t="shared" ca="1" si="15"/>
        <v>305</v>
      </c>
      <c r="M191" s="16">
        <f t="shared" si="16"/>
        <v>2020</v>
      </c>
      <c r="N191" s="27" t="str">
        <f t="shared" si="17"/>
        <v>November</v>
      </c>
      <c r="O191" s="16" t="str">
        <f>IF(N191="","",VLOOKUP(N191,FiscalYear[#All],2,FALSE))</f>
        <v>Q1</v>
      </c>
      <c r="P191" s="32">
        <f t="shared" si="14"/>
        <v>2021</v>
      </c>
      <c r="Q191" s="33">
        <f>IF(J191="Open",VLOOKUP(E191,Table2[],2),VLOOKUP(E191,Table2[],3))</f>
        <v>300</v>
      </c>
    </row>
    <row r="192" spans="1:17" x14ac:dyDescent="0.3">
      <c r="A192" s="16" t="s">
        <v>1021</v>
      </c>
      <c r="B192" s="16" t="s">
        <v>102</v>
      </c>
      <c r="C192" s="16" t="s">
        <v>20</v>
      </c>
      <c r="D192" s="16" t="s">
        <v>258</v>
      </c>
      <c r="E192" s="16" t="s">
        <v>211</v>
      </c>
      <c r="F192" s="16" t="s">
        <v>1077</v>
      </c>
      <c r="G192" s="16" t="s">
        <v>18</v>
      </c>
      <c r="H192" s="23">
        <v>43849</v>
      </c>
      <c r="I192" s="23">
        <v>44162</v>
      </c>
      <c r="J192" s="16" t="str">
        <f t="shared" si="12"/>
        <v>Filled</v>
      </c>
      <c r="K192" s="16">
        <f t="shared" ca="1" si="13"/>
        <v>225</v>
      </c>
      <c r="L192" s="16">
        <f t="shared" ca="1" si="15"/>
        <v>313</v>
      </c>
      <c r="M192" s="16">
        <f t="shared" si="16"/>
        <v>2020</v>
      </c>
      <c r="N192" s="27" t="str">
        <f t="shared" si="17"/>
        <v>November</v>
      </c>
      <c r="O192" s="16" t="str">
        <f>IF(N192="","",VLOOKUP(N192,FiscalYear[#All],2,FALSE))</f>
        <v>Q1</v>
      </c>
      <c r="P192" s="32">
        <f t="shared" si="14"/>
        <v>2021</v>
      </c>
      <c r="Q192" s="33">
        <f>IF(J192="Open",VLOOKUP(E192,Table2[],2),VLOOKUP(E192,Table2[],3))</f>
        <v>525</v>
      </c>
    </row>
    <row r="193" spans="1:17" x14ac:dyDescent="0.3">
      <c r="A193" s="16" t="s">
        <v>1022</v>
      </c>
      <c r="B193" s="16" t="s">
        <v>103</v>
      </c>
      <c r="C193" s="16" t="s">
        <v>20</v>
      </c>
      <c r="D193" s="16" t="s">
        <v>284</v>
      </c>
      <c r="E193" s="16" t="s">
        <v>118</v>
      </c>
      <c r="F193" s="16" t="s">
        <v>1077</v>
      </c>
      <c r="G193" s="16" t="s">
        <v>16</v>
      </c>
      <c r="H193" s="23">
        <v>43849</v>
      </c>
      <c r="I193" s="23">
        <v>43918</v>
      </c>
      <c r="J193" s="16" t="str">
        <f t="shared" si="12"/>
        <v>Filled</v>
      </c>
      <c r="K193" s="16">
        <f t="shared" ca="1" si="13"/>
        <v>50</v>
      </c>
      <c r="L193" s="16">
        <f t="shared" ca="1" si="15"/>
        <v>69</v>
      </c>
      <c r="M193" s="16">
        <f t="shared" si="16"/>
        <v>2020</v>
      </c>
      <c r="N193" s="27" t="str">
        <f t="shared" si="17"/>
        <v>March</v>
      </c>
      <c r="O193" s="16" t="str">
        <f>IF(N193="","",VLOOKUP(N193,FiscalYear[#All],2,FALSE))</f>
        <v>Q2</v>
      </c>
      <c r="P193" s="32">
        <f t="shared" si="14"/>
        <v>2020</v>
      </c>
      <c r="Q193" s="33">
        <f>IF(J193="Open",VLOOKUP(E193,Table2[],2),VLOOKUP(E193,Table2[],3))</f>
        <v>300</v>
      </c>
    </row>
    <row r="194" spans="1:17" x14ac:dyDescent="0.3">
      <c r="A194" s="16" t="s">
        <v>650</v>
      </c>
      <c r="B194" s="16" t="s">
        <v>168</v>
      </c>
      <c r="C194" s="16" t="s">
        <v>124</v>
      </c>
      <c r="D194" s="16" t="s">
        <v>206</v>
      </c>
      <c r="E194" s="16" t="s">
        <v>1623</v>
      </c>
      <c r="F194" s="16" t="s">
        <v>1064</v>
      </c>
      <c r="G194" s="16" t="s">
        <v>11</v>
      </c>
      <c r="H194" s="23">
        <v>43849.272013888891</v>
      </c>
      <c r="I194" s="23">
        <v>44031</v>
      </c>
      <c r="J194" s="16" t="str">
        <f t="shared" si="12"/>
        <v>Filled</v>
      </c>
      <c r="K194" s="16">
        <f t="shared" ca="1" si="13"/>
        <v>130</v>
      </c>
      <c r="L194" s="16">
        <f t="shared" ca="1" si="15"/>
        <v>182</v>
      </c>
      <c r="M194" s="16">
        <f t="shared" si="16"/>
        <v>2020</v>
      </c>
      <c r="N194" s="27" t="str">
        <f t="shared" si="17"/>
        <v>July</v>
      </c>
      <c r="O194" s="16" t="str">
        <f>IF(N194="","",VLOOKUP(N194,FiscalYear[#All],2,FALSE))</f>
        <v>Q4</v>
      </c>
      <c r="P194" s="32">
        <f t="shared" si="14"/>
        <v>2020</v>
      </c>
      <c r="Q194" s="33">
        <f>IF(J194="Open",VLOOKUP(E194,Table2[],2),VLOOKUP(E194,Table2[],3))</f>
        <v>550</v>
      </c>
    </row>
    <row r="195" spans="1:17" x14ac:dyDescent="0.3">
      <c r="A195" s="16" t="s">
        <v>654</v>
      </c>
      <c r="B195" s="16" t="s">
        <v>178</v>
      </c>
      <c r="C195" s="16" t="s">
        <v>124</v>
      </c>
      <c r="D195" s="16" t="s">
        <v>206</v>
      </c>
      <c r="E195" s="16" t="s">
        <v>1623</v>
      </c>
      <c r="F195" s="16" t="s">
        <v>1064</v>
      </c>
      <c r="G195" s="16" t="s">
        <v>11</v>
      </c>
      <c r="H195" s="23">
        <v>43850.723935185182</v>
      </c>
      <c r="I195" s="23">
        <v>43998</v>
      </c>
      <c r="J195" s="16" t="str">
        <f t="shared" ref="J195:J258" si="18">IF(I195 = "", "Open", "Filled")</f>
        <v>Filled</v>
      </c>
      <c r="K195" s="16">
        <f t="shared" ref="K195:K258" ca="1" si="19">IF(I195="", NETWORKDAYS(H195,TODAY()),NETWORKDAYS(H195,I195))</f>
        <v>107</v>
      </c>
      <c r="L195" s="16">
        <f t="shared" ca="1" si="15"/>
        <v>148</v>
      </c>
      <c r="M195" s="16">
        <f t="shared" si="16"/>
        <v>2020</v>
      </c>
      <c r="N195" s="27" t="str">
        <f t="shared" si="17"/>
        <v>June</v>
      </c>
      <c r="O195" s="16" t="str">
        <f>IF(N195="","",VLOOKUP(N195,FiscalYear[#All],2,FALSE))</f>
        <v>Q3</v>
      </c>
      <c r="P195" s="32">
        <f t="shared" ref="P195:P258" si="20">IF(I195="","",(YEAR(I195) + IF(MONTH(I195) &gt;=10,1,0)))</f>
        <v>2020</v>
      </c>
      <c r="Q195" s="33">
        <f>IF(J195="Open",VLOOKUP(E195,Table2[],2),VLOOKUP(E195,Table2[],3))</f>
        <v>550</v>
      </c>
    </row>
    <row r="196" spans="1:17" x14ac:dyDescent="0.3">
      <c r="A196" s="16" t="s">
        <v>908</v>
      </c>
      <c r="B196" s="16" t="s">
        <v>334</v>
      </c>
      <c r="C196" s="16" t="s">
        <v>77</v>
      </c>
      <c r="D196" s="16" t="s">
        <v>288</v>
      </c>
      <c r="E196" s="16" t="s">
        <v>118</v>
      </c>
      <c r="F196" s="16" t="s">
        <v>1077</v>
      </c>
      <c r="G196" s="16" t="s">
        <v>11</v>
      </c>
      <c r="H196" s="23">
        <v>43857</v>
      </c>
      <c r="I196" s="23">
        <v>43970</v>
      </c>
      <c r="J196" s="16" t="str">
        <f t="shared" si="18"/>
        <v>Filled</v>
      </c>
      <c r="K196" s="16">
        <f t="shared" ca="1" si="19"/>
        <v>82</v>
      </c>
      <c r="L196" s="16">
        <f t="shared" ref="L196:L259" ca="1" si="21">IF(I196="", _xlfn.DAYS(TODAY(),H196), _xlfn.DAYS(I196,H196))</f>
        <v>113</v>
      </c>
      <c r="M196" s="16">
        <f t="shared" ref="M196:M259" si="22">IF(I196="","",YEAR(I196))</f>
        <v>2020</v>
      </c>
      <c r="N196" s="27" t="str">
        <f t="shared" ref="N196:N259" si="23">TEXT(I196,"mmmm")</f>
        <v>May</v>
      </c>
      <c r="O196" s="16" t="str">
        <f>IF(N196="","",VLOOKUP(N196,FiscalYear[#All],2,FALSE))</f>
        <v>Q3</v>
      </c>
      <c r="P196" s="32">
        <f t="shared" si="20"/>
        <v>2020</v>
      </c>
      <c r="Q196" s="33">
        <f>IF(J196="Open",VLOOKUP(E196,Table2[],2),VLOOKUP(E196,Table2[],3))</f>
        <v>300</v>
      </c>
    </row>
    <row r="197" spans="1:17" x14ac:dyDescent="0.3">
      <c r="A197" s="16" t="s">
        <v>972</v>
      </c>
      <c r="B197" s="16" t="s">
        <v>410</v>
      </c>
      <c r="C197" s="16" t="s">
        <v>77</v>
      </c>
      <c r="D197" s="16" t="s">
        <v>206</v>
      </c>
      <c r="E197" s="16" t="s">
        <v>1623</v>
      </c>
      <c r="F197" s="16" t="s">
        <v>1077</v>
      </c>
      <c r="G197" s="16" t="s">
        <v>18</v>
      </c>
      <c r="H197" s="23">
        <v>43857</v>
      </c>
      <c r="I197" s="23">
        <v>44090</v>
      </c>
      <c r="J197" s="16" t="str">
        <f t="shared" si="18"/>
        <v>Filled</v>
      </c>
      <c r="K197" s="16">
        <f t="shared" ca="1" si="19"/>
        <v>168</v>
      </c>
      <c r="L197" s="16">
        <f t="shared" ca="1" si="21"/>
        <v>233</v>
      </c>
      <c r="M197" s="16">
        <f t="shared" si="22"/>
        <v>2020</v>
      </c>
      <c r="N197" s="27" t="str">
        <f t="shared" si="23"/>
        <v>September</v>
      </c>
      <c r="O197" s="16" t="str">
        <f>IF(N197="","",VLOOKUP(N197,FiscalYear[#All],2,FALSE))</f>
        <v>Q4</v>
      </c>
      <c r="P197" s="32">
        <f t="shared" si="20"/>
        <v>2020</v>
      </c>
      <c r="Q197" s="33">
        <f>IF(J197="Open",VLOOKUP(E197,Table2[],2),VLOOKUP(E197,Table2[],3))</f>
        <v>550</v>
      </c>
    </row>
    <row r="198" spans="1:17" x14ac:dyDescent="0.3">
      <c r="A198" s="16" t="s">
        <v>1037</v>
      </c>
      <c r="B198" s="16" t="s">
        <v>374</v>
      </c>
      <c r="C198" s="16" t="s">
        <v>20</v>
      </c>
      <c r="D198" s="16" t="s">
        <v>288</v>
      </c>
      <c r="E198" s="16" t="s">
        <v>118</v>
      </c>
      <c r="F198" s="16" t="s">
        <v>1077</v>
      </c>
      <c r="G198" s="16" t="s">
        <v>11</v>
      </c>
      <c r="H198" s="23">
        <v>43860</v>
      </c>
      <c r="I198" s="23">
        <v>44166</v>
      </c>
      <c r="J198" s="16" t="str">
        <f t="shared" si="18"/>
        <v>Filled</v>
      </c>
      <c r="K198" s="16">
        <f t="shared" ca="1" si="19"/>
        <v>219</v>
      </c>
      <c r="L198" s="16">
        <f t="shared" ca="1" si="21"/>
        <v>306</v>
      </c>
      <c r="M198" s="16">
        <f t="shared" si="22"/>
        <v>2020</v>
      </c>
      <c r="N198" s="27" t="str">
        <f t="shared" si="23"/>
        <v>December</v>
      </c>
      <c r="O198" s="16" t="str">
        <f>IF(N198="","",VLOOKUP(N198,FiscalYear[#All],2,FALSE))</f>
        <v>Q1</v>
      </c>
      <c r="P198" s="32">
        <f t="shared" si="20"/>
        <v>2021</v>
      </c>
      <c r="Q198" s="33">
        <f>IF(J198="Open",VLOOKUP(E198,Table2[],2),VLOOKUP(E198,Table2[],3))</f>
        <v>300</v>
      </c>
    </row>
    <row r="199" spans="1:17" x14ac:dyDescent="0.3">
      <c r="A199" s="16" t="s">
        <v>999</v>
      </c>
      <c r="B199" s="16" t="s">
        <v>173</v>
      </c>
      <c r="C199" s="16" t="s">
        <v>66</v>
      </c>
      <c r="D199" s="16" t="s">
        <v>206</v>
      </c>
      <c r="E199" s="16" t="s">
        <v>1623</v>
      </c>
      <c r="F199" s="16" t="s">
        <v>1077</v>
      </c>
      <c r="G199" s="16" t="s">
        <v>16</v>
      </c>
      <c r="H199" s="23">
        <v>43860.66064814815</v>
      </c>
      <c r="I199" s="23">
        <v>43876</v>
      </c>
      <c r="J199" s="16" t="str">
        <f t="shared" si="18"/>
        <v>Filled</v>
      </c>
      <c r="K199" s="16">
        <f t="shared" ca="1" si="19"/>
        <v>12</v>
      </c>
      <c r="L199" s="16">
        <f t="shared" ca="1" si="21"/>
        <v>16</v>
      </c>
      <c r="M199" s="16">
        <f t="shared" si="22"/>
        <v>2020</v>
      </c>
      <c r="N199" s="27" t="str">
        <f t="shared" si="23"/>
        <v>February</v>
      </c>
      <c r="O199" s="16" t="str">
        <f>IF(N199="","",VLOOKUP(N199,FiscalYear[#All],2,FALSE))</f>
        <v>Q2</v>
      </c>
      <c r="P199" s="32">
        <f t="shared" si="20"/>
        <v>2020</v>
      </c>
      <c r="Q199" s="33">
        <f>IF(J199="Open",VLOOKUP(E199,Table2[],2),VLOOKUP(E199,Table2[],3))</f>
        <v>550</v>
      </c>
    </row>
    <row r="200" spans="1:17" x14ac:dyDescent="0.3">
      <c r="A200" s="16" t="s">
        <v>925</v>
      </c>
      <c r="B200" s="16" t="s">
        <v>351</v>
      </c>
      <c r="C200" s="16" t="s">
        <v>77</v>
      </c>
      <c r="D200" s="16" t="s">
        <v>206</v>
      </c>
      <c r="E200" s="16" t="s">
        <v>1623</v>
      </c>
      <c r="F200" s="16" t="s">
        <v>1078</v>
      </c>
      <c r="G200" s="16" t="s">
        <v>25</v>
      </c>
      <c r="H200" s="23">
        <v>43863</v>
      </c>
      <c r="I200" s="23">
        <v>44077</v>
      </c>
      <c r="J200" s="16" t="str">
        <f t="shared" si="18"/>
        <v>Filled</v>
      </c>
      <c r="K200" s="16">
        <f t="shared" ca="1" si="19"/>
        <v>154</v>
      </c>
      <c r="L200" s="16">
        <f t="shared" ca="1" si="21"/>
        <v>214</v>
      </c>
      <c r="M200" s="16">
        <f t="shared" si="22"/>
        <v>2020</v>
      </c>
      <c r="N200" s="27" t="str">
        <f t="shared" si="23"/>
        <v>September</v>
      </c>
      <c r="O200" s="16" t="str">
        <f>IF(N200="","",VLOOKUP(N200,FiscalYear[#All],2,FALSE))</f>
        <v>Q4</v>
      </c>
      <c r="P200" s="32">
        <f t="shared" si="20"/>
        <v>2020</v>
      </c>
      <c r="Q200" s="33">
        <f>IF(J200="Open",VLOOKUP(E200,Table2[],2),VLOOKUP(E200,Table2[],3))</f>
        <v>550</v>
      </c>
    </row>
    <row r="201" spans="1:17" x14ac:dyDescent="0.3">
      <c r="A201" s="16" t="s">
        <v>835</v>
      </c>
      <c r="B201" s="16" t="s">
        <v>192</v>
      </c>
      <c r="C201" s="16" t="s">
        <v>77</v>
      </c>
      <c r="D201" s="16" t="s">
        <v>206</v>
      </c>
      <c r="E201" s="16" t="s">
        <v>1623</v>
      </c>
      <c r="F201" s="16" t="s">
        <v>1077</v>
      </c>
      <c r="G201" s="16" t="s">
        <v>11</v>
      </c>
      <c r="H201" s="23">
        <v>43865.585312499999</v>
      </c>
      <c r="I201" s="23">
        <v>43955</v>
      </c>
      <c r="J201" s="16" t="str">
        <f t="shared" si="18"/>
        <v>Filled</v>
      </c>
      <c r="K201" s="16">
        <f t="shared" ca="1" si="19"/>
        <v>65</v>
      </c>
      <c r="L201" s="16">
        <f t="shared" ca="1" si="21"/>
        <v>90</v>
      </c>
      <c r="M201" s="16">
        <f t="shared" si="22"/>
        <v>2020</v>
      </c>
      <c r="N201" s="27" t="str">
        <f t="shared" si="23"/>
        <v>May</v>
      </c>
      <c r="O201" s="16" t="str">
        <f>IF(N201="","",VLOOKUP(N201,FiscalYear[#All],2,FALSE))</f>
        <v>Q3</v>
      </c>
      <c r="P201" s="32">
        <f t="shared" si="20"/>
        <v>2020</v>
      </c>
      <c r="Q201" s="33">
        <f>IF(J201="Open",VLOOKUP(E201,Table2[],2),VLOOKUP(E201,Table2[],3))</f>
        <v>550</v>
      </c>
    </row>
    <row r="202" spans="1:17" x14ac:dyDescent="0.3">
      <c r="A202" s="16" t="s">
        <v>950</v>
      </c>
      <c r="B202" s="16" t="s">
        <v>388</v>
      </c>
      <c r="C202" s="16" t="s">
        <v>77</v>
      </c>
      <c r="D202" s="16" t="s">
        <v>24</v>
      </c>
      <c r="E202" s="16" t="s">
        <v>9</v>
      </c>
      <c r="F202" s="16" t="s">
        <v>1076</v>
      </c>
      <c r="G202" s="16" t="s">
        <v>16</v>
      </c>
      <c r="H202" s="23">
        <v>43871</v>
      </c>
      <c r="I202" s="23">
        <v>43921</v>
      </c>
      <c r="J202" s="16" t="str">
        <f t="shared" si="18"/>
        <v>Filled</v>
      </c>
      <c r="K202" s="16">
        <f t="shared" ca="1" si="19"/>
        <v>37</v>
      </c>
      <c r="L202" s="16">
        <f t="shared" ca="1" si="21"/>
        <v>50</v>
      </c>
      <c r="M202" s="16">
        <f t="shared" si="22"/>
        <v>2020</v>
      </c>
      <c r="N202" s="27" t="str">
        <f t="shared" si="23"/>
        <v>March</v>
      </c>
      <c r="O202" s="16" t="str">
        <f>IF(N202="","",VLOOKUP(N202,FiscalYear[#All],2,FALSE))</f>
        <v>Q2</v>
      </c>
      <c r="P202" s="32">
        <f t="shared" si="20"/>
        <v>2020</v>
      </c>
      <c r="Q202" s="33">
        <f>IF(J202="Open",VLOOKUP(E202,Table2[],2),VLOOKUP(E202,Table2[],3))</f>
        <v>525</v>
      </c>
    </row>
    <row r="203" spans="1:17" x14ac:dyDescent="0.3">
      <c r="A203" s="16" t="s">
        <v>900</v>
      </c>
      <c r="B203" s="16" t="s">
        <v>326</v>
      </c>
      <c r="C203" s="16" t="s">
        <v>77</v>
      </c>
      <c r="D203" s="16" t="s">
        <v>258</v>
      </c>
      <c r="E203" s="16" t="s">
        <v>211</v>
      </c>
      <c r="F203" s="16" t="s">
        <v>1077</v>
      </c>
      <c r="G203" s="16" t="s">
        <v>11</v>
      </c>
      <c r="H203" s="23">
        <v>43879</v>
      </c>
      <c r="I203" s="23">
        <v>44067</v>
      </c>
      <c r="J203" s="16" t="str">
        <f t="shared" si="18"/>
        <v>Filled</v>
      </c>
      <c r="K203" s="16">
        <f t="shared" ca="1" si="19"/>
        <v>135</v>
      </c>
      <c r="L203" s="16">
        <f t="shared" ca="1" si="21"/>
        <v>188</v>
      </c>
      <c r="M203" s="16">
        <f t="shared" si="22"/>
        <v>2020</v>
      </c>
      <c r="N203" s="27" t="str">
        <f t="shared" si="23"/>
        <v>August</v>
      </c>
      <c r="O203" s="16" t="str">
        <f>IF(N203="","",VLOOKUP(N203,FiscalYear[#All],2,FALSE))</f>
        <v>Q4</v>
      </c>
      <c r="P203" s="32">
        <f t="shared" si="20"/>
        <v>2020</v>
      </c>
      <c r="Q203" s="33">
        <f>IF(J203="Open",VLOOKUP(E203,Table2[],2),VLOOKUP(E203,Table2[],3))</f>
        <v>525</v>
      </c>
    </row>
    <row r="204" spans="1:17" x14ac:dyDescent="0.3">
      <c r="A204" s="16" t="s">
        <v>696</v>
      </c>
      <c r="B204" s="16" t="s">
        <v>472</v>
      </c>
      <c r="C204" s="16" t="s">
        <v>465</v>
      </c>
      <c r="D204" s="16" t="s">
        <v>206</v>
      </c>
      <c r="E204" s="16" t="s">
        <v>1623</v>
      </c>
      <c r="F204" s="16" t="s">
        <v>1070</v>
      </c>
      <c r="G204" s="16" t="s">
        <v>16</v>
      </c>
      <c r="H204" s="23">
        <v>43885</v>
      </c>
      <c r="I204" s="23">
        <v>44162</v>
      </c>
      <c r="J204" s="16" t="str">
        <f t="shared" si="18"/>
        <v>Filled</v>
      </c>
      <c r="K204" s="16">
        <f t="shared" ca="1" si="19"/>
        <v>200</v>
      </c>
      <c r="L204" s="16">
        <f t="shared" ca="1" si="21"/>
        <v>277</v>
      </c>
      <c r="M204" s="16">
        <f t="shared" si="22"/>
        <v>2020</v>
      </c>
      <c r="N204" s="27" t="str">
        <f t="shared" si="23"/>
        <v>November</v>
      </c>
      <c r="O204" s="16" t="str">
        <f>IF(N204="","",VLOOKUP(N204,FiscalYear[#All],2,FALSE))</f>
        <v>Q1</v>
      </c>
      <c r="P204" s="32">
        <f t="shared" si="20"/>
        <v>2021</v>
      </c>
      <c r="Q204" s="33">
        <f>IF(J204="Open",VLOOKUP(E204,Table2[],2),VLOOKUP(E204,Table2[],3))</f>
        <v>550</v>
      </c>
    </row>
    <row r="205" spans="1:17" x14ac:dyDescent="0.3">
      <c r="A205" s="16" t="s">
        <v>34</v>
      </c>
      <c r="B205" s="16" t="s">
        <v>322</v>
      </c>
      <c r="C205" s="16" t="s">
        <v>297</v>
      </c>
      <c r="D205" s="16" t="s">
        <v>206</v>
      </c>
      <c r="E205" s="16" t="s">
        <v>1623</v>
      </c>
      <c r="F205" s="16" t="s">
        <v>14</v>
      </c>
      <c r="G205" s="16" t="s">
        <v>16</v>
      </c>
      <c r="H205" s="23">
        <v>43887</v>
      </c>
      <c r="I205" s="23">
        <v>44115</v>
      </c>
      <c r="J205" s="16" t="str">
        <f t="shared" si="18"/>
        <v>Filled</v>
      </c>
      <c r="K205" s="16">
        <f t="shared" ca="1" si="19"/>
        <v>163</v>
      </c>
      <c r="L205" s="16">
        <f t="shared" ca="1" si="21"/>
        <v>228</v>
      </c>
      <c r="M205" s="16">
        <f t="shared" si="22"/>
        <v>2020</v>
      </c>
      <c r="N205" s="27" t="str">
        <f t="shared" si="23"/>
        <v>October</v>
      </c>
      <c r="O205" s="16" t="str">
        <f>IF(N205="","",VLOOKUP(N205,FiscalYear[#All],2,FALSE))</f>
        <v>Q1</v>
      </c>
      <c r="P205" s="32">
        <f t="shared" si="20"/>
        <v>2021</v>
      </c>
      <c r="Q205" s="33">
        <f>IF(J205="Open",VLOOKUP(E205,Table2[],2),VLOOKUP(E205,Table2[],3))</f>
        <v>550</v>
      </c>
    </row>
    <row r="206" spans="1:17" x14ac:dyDescent="0.3">
      <c r="A206" s="16" t="s">
        <v>651</v>
      </c>
      <c r="B206" s="16" t="s">
        <v>171</v>
      </c>
      <c r="C206" s="16" t="s">
        <v>124</v>
      </c>
      <c r="D206" s="16" t="s">
        <v>206</v>
      </c>
      <c r="E206" s="16" t="s">
        <v>1623</v>
      </c>
      <c r="F206" s="16" t="s">
        <v>1064</v>
      </c>
      <c r="G206" s="16" t="s">
        <v>11</v>
      </c>
      <c r="H206" s="23">
        <v>43894.430462962962</v>
      </c>
      <c r="I206" s="23">
        <v>43958</v>
      </c>
      <c r="J206" s="16" t="str">
        <f t="shared" si="18"/>
        <v>Filled</v>
      </c>
      <c r="K206" s="16">
        <f t="shared" ca="1" si="19"/>
        <v>47</v>
      </c>
      <c r="L206" s="16">
        <f t="shared" ca="1" si="21"/>
        <v>64</v>
      </c>
      <c r="M206" s="16">
        <f t="shared" si="22"/>
        <v>2020</v>
      </c>
      <c r="N206" s="27" t="str">
        <f t="shared" si="23"/>
        <v>May</v>
      </c>
      <c r="O206" s="16" t="str">
        <f>IF(N206="","",VLOOKUP(N206,FiscalYear[#All],2,FALSE))</f>
        <v>Q3</v>
      </c>
      <c r="P206" s="32">
        <f t="shared" si="20"/>
        <v>2020</v>
      </c>
      <c r="Q206" s="33">
        <f>IF(J206="Open",VLOOKUP(E206,Table2[],2),VLOOKUP(E206,Table2[],3))</f>
        <v>550</v>
      </c>
    </row>
    <row r="207" spans="1:17" x14ac:dyDescent="0.3">
      <c r="A207" s="16" t="s">
        <v>652</v>
      </c>
      <c r="B207" s="16" t="s">
        <v>172</v>
      </c>
      <c r="C207" s="16" t="s">
        <v>124</v>
      </c>
      <c r="D207" s="16" t="s">
        <v>206</v>
      </c>
      <c r="E207" s="16" t="s">
        <v>1623</v>
      </c>
      <c r="F207" s="16" t="s">
        <v>1064</v>
      </c>
      <c r="G207" s="16" t="s">
        <v>16</v>
      </c>
      <c r="H207" s="23">
        <v>43900.307592592595</v>
      </c>
      <c r="I207" s="23">
        <v>43984</v>
      </c>
      <c r="J207" s="16" t="str">
        <f t="shared" si="18"/>
        <v>Filled</v>
      </c>
      <c r="K207" s="16">
        <f t="shared" ca="1" si="19"/>
        <v>61</v>
      </c>
      <c r="L207" s="16">
        <f t="shared" ca="1" si="21"/>
        <v>84</v>
      </c>
      <c r="M207" s="16">
        <f t="shared" si="22"/>
        <v>2020</v>
      </c>
      <c r="N207" s="27" t="str">
        <f t="shared" si="23"/>
        <v>June</v>
      </c>
      <c r="O207" s="16" t="str">
        <f>IF(N207="","",VLOOKUP(N207,FiscalYear[#All],2,FALSE))</f>
        <v>Q3</v>
      </c>
      <c r="P207" s="32">
        <f t="shared" si="20"/>
        <v>2020</v>
      </c>
      <c r="Q207" s="33">
        <f>IF(J207="Open",VLOOKUP(E207,Table2[],2),VLOOKUP(E207,Table2[],3))</f>
        <v>550</v>
      </c>
    </row>
    <row r="208" spans="1:17" x14ac:dyDescent="0.3">
      <c r="A208" s="16" t="s">
        <v>1000</v>
      </c>
      <c r="B208" s="16" t="s">
        <v>174</v>
      </c>
      <c r="C208" s="16" t="s">
        <v>66</v>
      </c>
      <c r="D208" s="16" t="s">
        <v>206</v>
      </c>
      <c r="E208" s="16" t="s">
        <v>1623</v>
      </c>
      <c r="F208" s="16" t="s">
        <v>1078</v>
      </c>
      <c r="G208" s="16" t="s">
        <v>25</v>
      </c>
      <c r="H208" s="23">
        <v>43902.549699074072</v>
      </c>
      <c r="I208" s="23">
        <v>43935</v>
      </c>
      <c r="J208" s="16" t="str">
        <f t="shared" si="18"/>
        <v>Filled</v>
      </c>
      <c r="K208" s="16">
        <f t="shared" ca="1" si="19"/>
        <v>24</v>
      </c>
      <c r="L208" s="16">
        <f t="shared" ca="1" si="21"/>
        <v>33</v>
      </c>
      <c r="M208" s="16">
        <f t="shared" si="22"/>
        <v>2020</v>
      </c>
      <c r="N208" s="27" t="str">
        <f t="shared" si="23"/>
        <v>April</v>
      </c>
      <c r="O208" s="16" t="str">
        <f>IF(N208="","",VLOOKUP(N208,FiscalYear[#All],2,FALSE))</f>
        <v>Q3</v>
      </c>
      <c r="P208" s="32">
        <f t="shared" si="20"/>
        <v>2020</v>
      </c>
      <c r="Q208" s="33">
        <f>IF(J208="Open",VLOOKUP(E208,Table2[],2),VLOOKUP(E208,Table2[],3))</f>
        <v>550</v>
      </c>
    </row>
    <row r="209" spans="1:17" x14ac:dyDescent="0.3">
      <c r="A209" s="16" t="s">
        <v>697</v>
      </c>
      <c r="B209" s="16" t="s">
        <v>473</v>
      </c>
      <c r="C209" s="16" t="s">
        <v>465</v>
      </c>
      <c r="D209" s="16" t="s">
        <v>206</v>
      </c>
      <c r="E209" s="16" t="s">
        <v>1623</v>
      </c>
      <c r="F209" s="16" t="s">
        <v>1069</v>
      </c>
      <c r="G209" s="16" t="s">
        <v>16</v>
      </c>
      <c r="H209" s="23">
        <v>43903</v>
      </c>
      <c r="I209" s="23">
        <v>43969</v>
      </c>
      <c r="J209" s="16" t="str">
        <f t="shared" si="18"/>
        <v>Filled</v>
      </c>
      <c r="K209" s="16">
        <f t="shared" ca="1" si="19"/>
        <v>47</v>
      </c>
      <c r="L209" s="16">
        <f t="shared" ca="1" si="21"/>
        <v>66</v>
      </c>
      <c r="M209" s="16">
        <f t="shared" si="22"/>
        <v>2020</v>
      </c>
      <c r="N209" s="27" t="str">
        <f t="shared" si="23"/>
        <v>May</v>
      </c>
      <c r="O209" s="16" t="str">
        <f>IF(N209="","",VLOOKUP(N209,FiscalYear[#All],2,FALSE))</f>
        <v>Q3</v>
      </c>
      <c r="P209" s="32">
        <f t="shared" si="20"/>
        <v>2020</v>
      </c>
      <c r="Q209" s="33">
        <f>IF(J209="Open",VLOOKUP(E209,Table2[],2),VLOOKUP(E209,Table2[],3))</f>
        <v>550</v>
      </c>
    </row>
    <row r="210" spans="1:17" x14ac:dyDescent="0.3">
      <c r="A210" s="16" t="s">
        <v>989</v>
      </c>
      <c r="B210" s="16" t="s">
        <v>433</v>
      </c>
      <c r="C210" s="16" t="s">
        <v>77</v>
      </c>
      <c r="D210" s="16" t="s">
        <v>117</v>
      </c>
      <c r="E210" s="16" t="s">
        <v>118</v>
      </c>
      <c r="F210" s="16" t="s">
        <v>1076</v>
      </c>
      <c r="G210" s="16" t="s">
        <v>16</v>
      </c>
      <c r="H210" s="23">
        <v>43903</v>
      </c>
      <c r="I210" s="23">
        <v>43912</v>
      </c>
      <c r="J210" s="16" t="str">
        <f t="shared" si="18"/>
        <v>Filled</v>
      </c>
      <c r="K210" s="16">
        <f t="shared" ca="1" si="19"/>
        <v>6</v>
      </c>
      <c r="L210" s="16">
        <f t="shared" ca="1" si="21"/>
        <v>9</v>
      </c>
      <c r="M210" s="16">
        <f t="shared" si="22"/>
        <v>2020</v>
      </c>
      <c r="N210" s="27" t="str">
        <f t="shared" si="23"/>
        <v>March</v>
      </c>
      <c r="O210" s="16" t="str">
        <f>IF(N210="","",VLOOKUP(N210,FiscalYear[#All],2,FALSE))</f>
        <v>Q2</v>
      </c>
      <c r="P210" s="32">
        <f t="shared" si="20"/>
        <v>2020</v>
      </c>
      <c r="Q210" s="33">
        <f>IF(J210="Open",VLOOKUP(E210,Table2[],2),VLOOKUP(E210,Table2[],3))</f>
        <v>300</v>
      </c>
    </row>
    <row r="211" spans="1:17" x14ac:dyDescent="0.3">
      <c r="A211" s="16" t="s">
        <v>957</v>
      </c>
      <c r="B211" s="16" t="s">
        <v>395</v>
      </c>
      <c r="C211" s="16" t="s">
        <v>77</v>
      </c>
      <c r="D211" s="16" t="s">
        <v>206</v>
      </c>
      <c r="E211" s="16" t="s">
        <v>1623</v>
      </c>
      <c r="F211" s="16" t="s">
        <v>1077</v>
      </c>
      <c r="G211" s="16" t="s">
        <v>11</v>
      </c>
      <c r="H211" s="23">
        <v>43906</v>
      </c>
      <c r="I211" s="23">
        <v>44061</v>
      </c>
      <c r="J211" s="16" t="str">
        <f t="shared" si="18"/>
        <v>Filled</v>
      </c>
      <c r="K211" s="16">
        <f t="shared" ca="1" si="19"/>
        <v>112</v>
      </c>
      <c r="L211" s="16">
        <f t="shared" ca="1" si="21"/>
        <v>155</v>
      </c>
      <c r="M211" s="16">
        <f t="shared" si="22"/>
        <v>2020</v>
      </c>
      <c r="N211" s="27" t="str">
        <f t="shared" si="23"/>
        <v>August</v>
      </c>
      <c r="O211" s="16" t="str">
        <f>IF(N211="","",VLOOKUP(N211,FiscalYear[#All],2,FALSE))</f>
        <v>Q4</v>
      </c>
      <c r="P211" s="32">
        <f t="shared" si="20"/>
        <v>2020</v>
      </c>
      <c r="Q211" s="33">
        <f>IF(J211="Open",VLOOKUP(E211,Table2[],2),VLOOKUP(E211,Table2[],3))</f>
        <v>550</v>
      </c>
    </row>
    <row r="212" spans="1:17" x14ac:dyDescent="0.3">
      <c r="A212" s="16" t="s">
        <v>30</v>
      </c>
      <c r="B212" s="16" t="s">
        <v>296</v>
      </c>
      <c r="C212" s="16" t="s">
        <v>297</v>
      </c>
      <c r="D212" s="16" t="s">
        <v>24</v>
      </c>
      <c r="E212" s="16" t="s">
        <v>9</v>
      </c>
      <c r="F212" s="16" t="s">
        <v>15</v>
      </c>
      <c r="G212" s="16" t="s">
        <v>16</v>
      </c>
      <c r="H212" s="23">
        <v>43909</v>
      </c>
      <c r="I212" s="23">
        <v>44110</v>
      </c>
      <c r="J212" s="16" t="str">
        <f t="shared" si="18"/>
        <v>Filled</v>
      </c>
      <c r="K212" s="16">
        <f t="shared" ca="1" si="19"/>
        <v>144</v>
      </c>
      <c r="L212" s="16">
        <f t="shared" ca="1" si="21"/>
        <v>201</v>
      </c>
      <c r="M212" s="16">
        <f t="shared" si="22"/>
        <v>2020</v>
      </c>
      <c r="N212" s="27" t="str">
        <f t="shared" si="23"/>
        <v>October</v>
      </c>
      <c r="O212" s="16" t="str">
        <f>IF(N212="","",VLOOKUP(N212,FiscalYear[#All],2,FALSE))</f>
        <v>Q1</v>
      </c>
      <c r="P212" s="32">
        <f t="shared" si="20"/>
        <v>2021</v>
      </c>
      <c r="Q212" s="33">
        <f>IF(J212="Open",VLOOKUP(E212,Table2[],2),VLOOKUP(E212,Table2[],3))</f>
        <v>525</v>
      </c>
    </row>
    <row r="213" spans="1:17" x14ac:dyDescent="0.3">
      <c r="A213" s="16" t="s">
        <v>31</v>
      </c>
      <c r="B213" s="16" t="s">
        <v>304</v>
      </c>
      <c r="C213" s="16" t="s">
        <v>297</v>
      </c>
      <c r="D213" s="16" t="s">
        <v>24</v>
      </c>
      <c r="E213" s="16" t="s">
        <v>9</v>
      </c>
      <c r="F213" s="16" t="s">
        <v>14</v>
      </c>
      <c r="G213" s="16" t="s">
        <v>16</v>
      </c>
      <c r="H213" s="23">
        <v>43909</v>
      </c>
      <c r="I213" s="23">
        <v>43940</v>
      </c>
      <c r="J213" s="16" t="str">
        <f t="shared" si="18"/>
        <v>Filled</v>
      </c>
      <c r="K213" s="16">
        <f t="shared" ca="1" si="19"/>
        <v>22</v>
      </c>
      <c r="L213" s="16">
        <f t="shared" ca="1" si="21"/>
        <v>31</v>
      </c>
      <c r="M213" s="16">
        <f t="shared" si="22"/>
        <v>2020</v>
      </c>
      <c r="N213" s="27" t="str">
        <f t="shared" si="23"/>
        <v>April</v>
      </c>
      <c r="O213" s="16" t="str">
        <f>IF(N213="","",VLOOKUP(N213,FiscalYear[#All],2,FALSE))</f>
        <v>Q3</v>
      </c>
      <c r="P213" s="32">
        <f t="shared" si="20"/>
        <v>2020</v>
      </c>
      <c r="Q213" s="33">
        <f>IF(J213="Open",VLOOKUP(E213,Table2[],2),VLOOKUP(E213,Table2[],3))</f>
        <v>525</v>
      </c>
    </row>
    <row r="214" spans="1:17" x14ac:dyDescent="0.3">
      <c r="A214" s="16" t="s">
        <v>1038</v>
      </c>
      <c r="B214" s="16" t="s">
        <v>375</v>
      </c>
      <c r="C214" s="16" t="s">
        <v>20</v>
      </c>
      <c r="D214" s="16" t="s">
        <v>1622</v>
      </c>
      <c r="E214" s="16" t="s">
        <v>118</v>
      </c>
      <c r="F214" s="16" t="s">
        <v>1077</v>
      </c>
      <c r="G214" s="16" t="s">
        <v>11</v>
      </c>
      <c r="H214" s="23">
        <v>43915</v>
      </c>
      <c r="I214" s="23">
        <v>44174</v>
      </c>
      <c r="J214" s="16" t="str">
        <f t="shared" si="18"/>
        <v>Filled</v>
      </c>
      <c r="K214" s="16">
        <f t="shared" ca="1" si="19"/>
        <v>186</v>
      </c>
      <c r="L214" s="16">
        <f t="shared" ca="1" si="21"/>
        <v>259</v>
      </c>
      <c r="M214" s="16">
        <f t="shared" si="22"/>
        <v>2020</v>
      </c>
      <c r="N214" s="27" t="str">
        <f t="shared" si="23"/>
        <v>December</v>
      </c>
      <c r="O214" s="16" t="str">
        <f>IF(N214="","",VLOOKUP(N214,FiscalYear[#All],2,FALSE))</f>
        <v>Q1</v>
      </c>
      <c r="P214" s="32">
        <f t="shared" si="20"/>
        <v>2021</v>
      </c>
      <c r="Q214" s="33">
        <f>IF(J214="Open",VLOOKUP(E214,Table2[],2),VLOOKUP(E214,Table2[],3))</f>
        <v>300</v>
      </c>
    </row>
    <row r="215" spans="1:17" x14ac:dyDescent="0.3">
      <c r="A215" s="16" t="s">
        <v>691</v>
      </c>
      <c r="B215" s="16" t="s">
        <v>467</v>
      </c>
      <c r="C215" s="16" t="s">
        <v>465</v>
      </c>
      <c r="D215" s="16" t="s">
        <v>206</v>
      </c>
      <c r="E215" s="16" t="s">
        <v>1623</v>
      </c>
      <c r="F215" s="16" t="s">
        <v>1063</v>
      </c>
      <c r="G215" s="16" t="s">
        <v>16</v>
      </c>
      <c r="H215" s="23">
        <v>43916</v>
      </c>
      <c r="I215" s="23">
        <v>44019</v>
      </c>
      <c r="J215" s="16" t="str">
        <f t="shared" si="18"/>
        <v>Filled</v>
      </c>
      <c r="K215" s="16">
        <f t="shared" ca="1" si="19"/>
        <v>74</v>
      </c>
      <c r="L215" s="16">
        <f t="shared" ca="1" si="21"/>
        <v>103</v>
      </c>
      <c r="M215" s="16">
        <f t="shared" si="22"/>
        <v>2020</v>
      </c>
      <c r="N215" s="27" t="str">
        <f t="shared" si="23"/>
        <v>July</v>
      </c>
      <c r="O215" s="16" t="str">
        <f>IF(N215="","",VLOOKUP(N215,FiscalYear[#All],2,FALSE))</f>
        <v>Q4</v>
      </c>
      <c r="P215" s="32">
        <f t="shared" si="20"/>
        <v>2020</v>
      </c>
      <c r="Q215" s="33">
        <f>IF(J215="Open",VLOOKUP(E215,Table2[],2),VLOOKUP(E215,Table2[],3))</f>
        <v>550</v>
      </c>
    </row>
    <row r="216" spans="1:17" x14ac:dyDescent="0.3">
      <c r="A216" s="16" t="s">
        <v>992</v>
      </c>
      <c r="B216" s="16" t="s">
        <v>436</v>
      </c>
      <c r="C216" s="16" t="s">
        <v>77</v>
      </c>
      <c r="D216" s="16" t="s">
        <v>117</v>
      </c>
      <c r="E216" s="16" t="s">
        <v>118</v>
      </c>
      <c r="F216" s="16" t="s">
        <v>1077</v>
      </c>
      <c r="G216" s="16" t="s">
        <v>18</v>
      </c>
      <c r="H216" s="23">
        <v>43916</v>
      </c>
      <c r="I216" s="23">
        <v>43997</v>
      </c>
      <c r="J216" s="16" t="str">
        <f t="shared" si="18"/>
        <v>Filled</v>
      </c>
      <c r="K216" s="16">
        <f t="shared" ca="1" si="19"/>
        <v>58</v>
      </c>
      <c r="L216" s="16">
        <f t="shared" ca="1" si="21"/>
        <v>81</v>
      </c>
      <c r="M216" s="16">
        <f t="shared" si="22"/>
        <v>2020</v>
      </c>
      <c r="N216" s="27" t="str">
        <f t="shared" si="23"/>
        <v>June</v>
      </c>
      <c r="O216" s="16" t="str">
        <f>IF(N216="","",VLOOKUP(N216,FiscalYear[#All],2,FALSE))</f>
        <v>Q3</v>
      </c>
      <c r="P216" s="32">
        <f t="shared" si="20"/>
        <v>2020</v>
      </c>
      <c r="Q216" s="33">
        <f>IF(J216="Open",VLOOKUP(E216,Table2[],2),VLOOKUP(E216,Table2[],3))</f>
        <v>300</v>
      </c>
    </row>
    <row r="217" spans="1:17" x14ac:dyDescent="0.3">
      <c r="A217" s="16" t="s">
        <v>954</v>
      </c>
      <c r="B217" s="16" t="s">
        <v>392</v>
      </c>
      <c r="C217" s="16" t="s">
        <v>77</v>
      </c>
      <c r="D217" s="16" t="s">
        <v>258</v>
      </c>
      <c r="E217" s="16" t="s">
        <v>211</v>
      </c>
      <c r="F217" s="16" t="s">
        <v>1078</v>
      </c>
      <c r="G217" s="16" t="s">
        <v>11</v>
      </c>
      <c r="H217" s="23">
        <v>43917</v>
      </c>
      <c r="I217" s="23">
        <v>44165</v>
      </c>
      <c r="J217" s="16" t="str">
        <f t="shared" si="18"/>
        <v>Filled</v>
      </c>
      <c r="K217" s="16">
        <f t="shared" ca="1" si="19"/>
        <v>177</v>
      </c>
      <c r="L217" s="16">
        <f t="shared" ca="1" si="21"/>
        <v>248</v>
      </c>
      <c r="M217" s="16">
        <f t="shared" si="22"/>
        <v>2020</v>
      </c>
      <c r="N217" s="27" t="str">
        <f t="shared" si="23"/>
        <v>November</v>
      </c>
      <c r="O217" s="16" t="str">
        <f>IF(N217="","",VLOOKUP(N217,FiscalYear[#All],2,FALSE))</f>
        <v>Q1</v>
      </c>
      <c r="P217" s="32">
        <f t="shared" si="20"/>
        <v>2021</v>
      </c>
      <c r="Q217" s="33">
        <f>IF(J217="Open",VLOOKUP(E217,Table2[],2),VLOOKUP(E217,Table2[],3))</f>
        <v>525</v>
      </c>
    </row>
    <row r="218" spans="1:17" x14ac:dyDescent="0.3">
      <c r="A218" s="16" t="s">
        <v>1035</v>
      </c>
      <c r="B218" s="16" t="s">
        <v>371</v>
      </c>
      <c r="C218" s="16" t="s">
        <v>20</v>
      </c>
      <c r="D218" s="16" t="s">
        <v>1622</v>
      </c>
      <c r="E218" s="16" t="s">
        <v>118</v>
      </c>
      <c r="F218" s="16" t="s">
        <v>1077</v>
      </c>
      <c r="G218" s="16" t="s">
        <v>16</v>
      </c>
      <c r="H218" s="23">
        <v>43922</v>
      </c>
      <c r="I218" s="23">
        <v>44171</v>
      </c>
      <c r="J218" s="16" t="str">
        <f t="shared" si="18"/>
        <v>Filled</v>
      </c>
      <c r="K218" s="16">
        <f t="shared" ca="1" si="19"/>
        <v>178</v>
      </c>
      <c r="L218" s="16">
        <f t="shared" ca="1" si="21"/>
        <v>249</v>
      </c>
      <c r="M218" s="16">
        <f t="shared" si="22"/>
        <v>2020</v>
      </c>
      <c r="N218" s="27" t="str">
        <f t="shared" si="23"/>
        <v>December</v>
      </c>
      <c r="O218" s="16" t="str">
        <f>IF(N218="","",VLOOKUP(N218,FiscalYear[#All],2,FALSE))</f>
        <v>Q1</v>
      </c>
      <c r="P218" s="32">
        <f t="shared" si="20"/>
        <v>2021</v>
      </c>
      <c r="Q218" s="33">
        <f>IF(J218="Open",VLOOKUP(E218,Table2[],2),VLOOKUP(E218,Table2[],3))</f>
        <v>300</v>
      </c>
    </row>
    <row r="219" spans="1:17" x14ac:dyDescent="0.3">
      <c r="A219" s="16" t="s">
        <v>935</v>
      </c>
      <c r="B219" s="16" t="s">
        <v>363</v>
      </c>
      <c r="C219" s="16" t="s">
        <v>77</v>
      </c>
      <c r="D219" s="16" t="s">
        <v>206</v>
      </c>
      <c r="E219" s="16" t="s">
        <v>1623</v>
      </c>
      <c r="F219" s="16" t="s">
        <v>1077</v>
      </c>
      <c r="G219" s="16" t="s">
        <v>16</v>
      </c>
      <c r="H219" s="23">
        <v>43923</v>
      </c>
      <c r="I219" s="23" t="s">
        <v>1619</v>
      </c>
      <c r="J219" s="16" t="str">
        <f t="shared" si="18"/>
        <v>Open</v>
      </c>
      <c r="K219" s="16">
        <f t="shared" ca="1" si="19"/>
        <v>854</v>
      </c>
      <c r="L219" s="16">
        <f t="shared" ca="1" si="21"/>
        <v>1195</v>
      </c>
      <c r="M219" s="16" t="str">
        <f t="shared" si="22"/>
        <v/>
      </c>
      <c r="N219" s="27" t="str">
        <f t="shared" si="23"/>
        <v/>
      </c>
      <c r="O219" s="16" t="str">
        <f>IF(N219="","",VLOOKUP(N219,FiscalYear[#All],2,FALSE))</f>
        <v/>
      </c>
      <c r="P219" s="32" t="str">
        <f t="shared" si="20"/>
        <v/>
      </c>
      <c r="Q219" s="33">
        <f>IF(J219="Open",VLOOKUP(E219,Table2[],2),VLOOKUP(E219,Table2[],3))</f>
        <v>300</v>
      </c>
    </row>
    <row r="220" spans="1:17" x14ac:dyDescent="0.3">
      <c r="A220" s="16" t="s">
        <v>1020</v>
      </c>
      <c r="B220" s="16" t="s">
        <v>98</v>
      </c>
      <c r="C220" s="16" t="s">
        <v>20</v>
      </c>
      <c r="D220" s="16" t="s">
        <v>206</v>
      </c>
      <c r="E220" s="16" t="s">
        <v>1623</v>
      </c>
      <c r="F220" s="16" t="s">
        <v>1077</v>
      </c>
      <c r="G220" s="16" t="s">
        <v>16</v>
      </c>
      <c r="H220" s="23">
        <v>43923</v>
      </c>
      <c r="I220" s="23" t="s">
        <v>1619</v>
      </c>
      <c r="J220" s="16" t="str">
        <f t="shared" si="18"/>
        <v>Open</v>
      </c>
      <c r="K220" s="16">
        <f t="shared" ca="1" si="19"/>
        <v>854</v>
      </c>
      <c r="L220" s="16">
        <f t="shared" ca="1" si="21"/>
        <v>1195</v>
      </c>
      <c r="M220" s="16" t="str">
        <f t="shared" si="22"/>
        <v/>
      </c>
      <c r="N220" s="27" t="str">
        <f t="shared" si="23"/>
        <v/>
      </c>
      <c r="O220" s="16" t="str">
        <f>IF(N220="","",VLOOKUP(N220,FiscalYear[#All],2,FALSE))</f>
        <v/>
      </c>
      <c r="P220" s="32" t="str">
        <f t="shared" si="20"/>
        <v/>
      </c>
      <c r="Q220" s="33">
        <f>IF(J220="Open",VLOOKUP(E220,Table2[],2),VLOOKUP(E220,Table2[],3))</f>
        <v>300</v>
      </c>
    </row>
    <row r="221" spans="1:17" x14ac:dyDescent="0.3">
      <c r="A221" s="16" t="s">
        <v>984</v>
      </c>
      <c r="B221" s="16" t="s">
        <v>428</v>
      </c>
      <c r="C221" s="16" t="s">
        <v>77</v>
      </c>
      <c r="D221" s="16" t="s">
        <v>258</v>
      </c>
      <c r="E221" s="16" t="s">
        <v>211</v>
      </c>
      <c r="F221" s="16" t="s">
        <v>1077</v>
      </c>
      <c r="G221" s="16" t="s">
        <v>11</v>
      </c>
      <c r="H221" s="23">
        <v>43924</v>
      </c>
      <c r="I221" s="23" t="s">
        <v>1619</v>
      </c>
      <c r="J221" s="16" t="str">
        <f t="shared" si="18"/>
        <v>Open</v>
      </c>
      <c r="K221" s="16">
        <f t="shared" ca="1" si="19"/>
        <v>853</v>
      </c>
      <c r="L221" s="16">
        <f t="shared" ca="1" si="21"/>
        <v>1194</v>
      </c>
      <c r="M221" s="16" t="str">
        <f t="shared" si="22"/>
        <v/>
      </c>
      <c r="N221" s="27" t="str">
        <f t="shared" si="23"/>
        <v/>
      </c>
      <c r="O221" s="16" t="str">
        <f>IF(N221="","",VLOOKUP(N221,FiscalYear[#All],2,FALSE))</f>
        <v/>
      </c>
      <c r="P221" s="32" t="str">
        <f t="shared" si="20"/>
        <v/>
      </c>
      <c r="Q221" s="33">
        <f>IF(J221="Open",VLOOKUP(E221,Table2[],2),VLOOKUP(E221,Table2[],3))</f>
        <v>280</v>
      </c>
    </row>
    <row r="222" spans="1:17" x14ac:dyDescent="0.3">
      <c r="A222" s="16" t="s">
        <v>985</v>
      </c>
      <c r="B222" s="16" t="s">
        <v>429</v>
      </c>
      <c r="C222" s="16" t="s">
        <v>77</v>
      </c>
      <c r="D222" s="16" t="s">
        <v>258</v>
      </c>
      <c r="E222" s="16" t="s">
        <v>211</v>
      </c>
      <c r="F222" s="16" t="s">
        <v>1077</v>
      </c>
      <c r="G222" s="16" t="s">
        <v>11</v>
      </c>
      <c r="H222" s="23">
        <v>43924</v>
      </c>
      <c r="I222" s="23">
        <v>44139</v>
      </c>
      <c r="J222" s="16" t="str">
        <f t="shared" si="18"/>
        <v>Filled</v>
      </c>
      <c r="K222" s="16">
        <f t="shared" ca="1" si="19"/>
        <v>154</v>
      </c>
      <c r="L222" s="16">
        <f t="shared" ca="1" si="21"/>
        <v>215</v>
      </c>
      <c r="M222" s="16">
        <f t="shared" si="22"/>
        <v>2020</v>
      </c>
      <c r="N222" s="27" t="str">
        <f t="shared" si="23"/>
        <v>November</v>
      </c>
      <c r="O222" s="16" t="str">
        <f>IF(N222="","",VLOOKUP(N222,FiscalYear[#All],2,FALSE))</f>
        <v>Q1</v>
      </c>
      <c r="P222" s="32">
        <f t="shared" si="20"/>
        <v>2021</v>
      </c>
      <c r="Q222" s="33">
        <f>IF(J222="Open",VLOOKUP(E222,Table2[],2),VLOOKUP(E222,Table2[],3))</f>
        <v>525</v>
      </c>
    </row>
    <row r="223" spans="1:17" x14ac:dyDescent="0.3">
      <c r="A223" s="16" t="s">
        <v>694</v>
      </c>
      <c r="B223" s="16" t="s">
        <v>470</v>
      </c>
      <c r="C223" s="16" t="s">
        <v>465</v>
      </c>
      <c r="D223" s="16" t="s">
        <v>206</v>
      </c>
      <c r="E223" s="16" t="s">
        <v>1623</v>
      </c>
      <c r="F223" s="16" t="s">
        <v>1071</v>
      </c>
      <c r="G223" s="16" t="s">
        <v>16</v>
      </c>
      <c r="H223" s="23">
        <v>43928</v>
      </c>
      <c r="I223" s="23" t="s">
        <v>1619</v>
      </c>
      <c r="J223" s="16" t="str">
        <f t="shared" si="18"/>
        <v>Open</v>
      </c>
      <c r="K223" s="16">
        <f t="shared" ca="1" si="19"/>
        <v>851</v>
      </c>
      <c r="L223" s="16">
        <f t="shared" ca="1" si="21"/>
        <v>1190</v>
      </c>
      <c r="M223" s="16" t="str">
        <f t="shared" si="22"/>
        <v/>
      </c>
      <c r="N223" s="27" t="str">
        <f t="shared" si="23"/>
        <v/>
      </c>
      <c r="O223" s="16" t="str">
        <f>IF(N223="","",VLOOKUP(N223,FiscalYear[#All],2,FALSE))</f>
        <v/>
      </c>
      <c r="P223" s="32" t="str">
        <f t="shared" si="20"/>
        <v/>
      </c>
      <c r="Q223" s="33">
        <f>IF(J223="Open",VLOOKUP(E223,Table2[],2),VLOOKUP(E223,Table2[],3))</f>
        <v>300</v>
      </c>
    </row>
    <row r="224" spans="1:17" x14ac:dyDescent="0.3">
      <c r="A224" s="16" t="s">
        <v>44</v>
      </c>
      <c r="B224" s="16" t="s">
        <v>446</v>
      </c>
      <c r="C224" s="16" t="s">
        <v>445</v>
      </c>
      <c r="D224" s="16" t="s">
        <v>24</v>
      </c>
      <c r="E224" s="16" t="s">
        <v>9</v>
      </c>
      <c r="F224" s="16" t="s">
        <v>14</v>
      </c>
      <c r="G224" s="16" t="s">
        <v>18</v>
      </c>
      <c r="H224" s="23">
        <v>43929</v>
      </c>
      <c r="I224" s="23">
        <v>44014</v>
      </c>
      <c r="J224" s="16" t="str">
        <f t="shared" si="18"/>
        <v>Filled</v>
      </c>
      <c r="K224" s="16">
        <f t="shared" ca="1" si="19"/>
        <v>62</v>
      </c>
      <c r="L224" s="16">
        <f t="shared" ca="1" si="21"/>
        <v>85</v>
      </c>
      <c r="M224" s="16">
        <f t="shared" si="22"/>
        <v>2020</v>
      </c>
      <c r="N224" s="27" t="str">
        <f t="shared" si="23"/>
        <v>July</v>
      </c>
      <c r="O224" s="16" t="str">
        <f>IF(N224="","",VLOOKUP(N224,FiscalYear[#All],2,FALSE))</f>
        <v>Q4</v>
      </c>
      <c r="P224" s="32">
        <f t="shared" si="20"/>
        <v>2020</v>
      </c>
      <c r="Q224" s="33">
        <f>IF(J224="Open",VLOOKUP(E224,Table2[],2),VLOOKUP(E224,Table2[],3))</f>
        <v>525</v>
      </c>
    </row>
    <row r="225" spans="1:17" x14ac:dyDescent="0.3">
      <c r="A225" s="16" t="s">
        <v>45</v>
      </c>
      <c r="B225" s="16" t="s">
        <v>447</v>
      </c>
      <c r="C225" s="16" t="s">
        <v>445</v>
      </c>
      <c r="D225" s="16" t="s">
        <v>117</v>
      </c>
      <c r="E225" s="16" t="s">
        <v>118</v>
      </c>
      <c r="F225" s="16" t="s">
        <v>14</v>
      </c>
      <c r="G225" s="16" t="s">
        <v>11</v>
      </c>
      <c r="H225" s="23">
        <v>43929</v>
      </c>
      <c r="I225" s="23">
        <v>44111</v>
      </c>
      <c r="J225" s="16" t="str">
        <f t="shared" si="18"/>
        <v>Filled</v>
      </c>
      <c r="K225" s="16">
        <f t="shared" ca="1" si="19"/>
        <v>131</v>
      </c>
      <c r="L225" s="16">
        <f t="shared" ca="1" si="21"/>
        <v>182</v>
      </c>
      <c r="M225" s="16">
        <f t="shared" si="22"/>
        <v>2020</v>
      </c>
      <c r="N225" s="27" t="str">
        <f t="shared" si="23"/>
        <v>October</v>
      </c>
      <c r="O225" s="16" t="str">
        <f>IF(N225="","",VLOOKUP(N225,FiscalYear[#All],2,FALSE))</f>
        <v>Q1</v>
      </c>
      <c r="P225" s="32">
        <f t="shared" si="20"/>
        <v>2021</v>
      </c>
      <c r="Q225" s="33">
        <f>IF(J225="Open",VLOOKUP(E225,Table2[],2),VLOOKUP(E225,Table2[],3))</f>
        <v>300</v>
      </c>
    </row>
    <row r="226" spans="1:17" x14ac:dyDescent="0.3">
      <c r="A226" s="16" t="s">
        <v>1004</v>
      </c>
      <c r="B226" s="16" t="s">
        <v>180</v>
      </c>
      <c r="C226" s="16" t="s">
        <v>66</v>
      </c>
      <c r="D226" s="16" t="s">
        <v>1622</v>
      </c>
      <c r="E226" s="16" t="s">
        <v>118</v>
      </c>
      <c r="F226" s="16" t="s">
        <v>1076</v>
      </c>
      <c r="G226" s="16" t="s">
        <v>11</v>
      </c>
      <c r="H226" s="23">
        <v>43929.281064814815</v>
      </c>
      <c r="I226" s="23">
        <v>44024</v>
      </c>
      <c r="J226" s="16" t="str">
        <f t="shared" si="18"/>
        <v>Filled</v>
      </c>
      <c r="K226" s="16">
        <f t="shared" ca="1" si="19"/>
        <v>68</v>
      </c>
      <c r="L226" s="16">
        <f t="shared" ca="1" si="21"/>
        <v>95</v>
      </c>
      <c r="M226" s="16">
        <f t="shared" si="22"/>
        <v>2020</v>
      </c>
      <c r="N226" s="27" t="str">
        <f t="shared" si="23"/>
        <v>July</v>
      </c>
      <c r="O226" s="16" t="str">
        <f>IF(N226="","",VLOOKUP(N226,FiscalYear[#All],2,FALSE))</f>
        <v>Q4</v>
      </c>
      <c r="P226" s="32">
        <f t="shared" si="20"/>
        <v>2020</v>
      </c>
      <c r="Q226" s="33">
        <f>IF(J226="Open",VLOOKUP(E226,Table2[],2),VLOOKUP(E226,Table2[],3))</f>
        <v>300</v>
      </c>
    </row>
    <row r="227" spans="1:17" x14ac:dyDescent="0.3">
      <c r="A227" s="16" t="s">
        <v>1001</v>
      </c>
      <c r="B227" s="16" t="s">
        <v>176</v>
      </c>
      <c r="C227" s="16" t="s">
        <v>66</v>
      </c>
      <c r="D227" s="16" t="s">
        <v>1622</v>
      </c>
      <c r="E227" s="16" t="s">
        <v>118</v>
      </c>
      <c r="F227" s="16" t="s">
        <v>1077</v>
      </c>
      <c r="G227" s="16" t="s">
        <v>11</v>
      </c>
      <c r="H227" s="23">
        <v>43929.436678240738</v>
      </c>
      <c r="I227" s="23">
        <v>44145</v>
      </c>
      <c r="J227" s="16" t="str">
        <f t="shared" si="18"/>
        <v>Filled</v>
      </c>
      <c r="K227" s="16">
        <f t="shared" ca="1" si="19"/>
        <v>155</v>
      </c>
      <c r="L227" s="16">
        <f t="shared" ca="1" si="21"/>
        <v>216</v>
      </c>
      <c r="M227" s="16">
        <f t="shared" si="22"/>
        <v>2020</v>
      </c>
      <c r="N227" s="27" t="str">
        <f t="shared" si="23"/>
        <v>November</v>
      </c>
      <c r="O227" s="16" t="str">
        <f>IF(N227="","",VLOOKUP(N227,FiscalYear[#All],2,FALSE))</f>
        <v>Q1</v>
      </c>
      <c r="P227" s="32">
        <f t="shared" si="20"/>
        <v>2021</v>
      </c>
      <c r="Q227" s="33">
        <f>IF(J227="Open",VLOOKUP(E227,Table2[],2),VLOOKUP(E227,Table2[],3))</f>
        <v>300</v>
      </c>
    </row>
    <row r="228" spans="1:17" x14ac:dyDescent="0.3">
      <c r="A228" s="16" t="s">
        <v>829</v>
      </c>
      <c r="B228" s="16" t="s">
        <v>183</v>
      </c>
      <c r="C228" s="16" t="s">
        <v>77</v>
      </c>
      <c r="D228" s="16" t="s">
        <v>1622</v>
      </c>
      <c r="E228" s="16" t="s">
        <v>118</v>
      </c>
      <c r="F228" s="16" t="s">
        <v>1077</v>
      </c>
      <c r="G228" s="16" t="s">
        <v>16</v>
      </c>
      <c r="H228" s="23">
        <v>43931.239108796297</v>
      </c>
      <c r="I228" s="23">
        <v>44059</v>
      </c>
      <c r="J228" s="16" t="str">
        <f t="shared" si="18"/>
        <v>Filled</v>
      </c>
      <c r="K228" s="16">
        <f t="shared" ca="1" si="19"/>
        <v>91</v>
      </c>
      <c r="L228" s="16">
        <f t="shared" ca="1" si="21"/>
        <v>128</v>
      </c>
      <c r="M228" s="16">
        <f t="shared" si="22"/>
        <v>2020</v>
      </c>
      <c r="N228" s="27" t="str">
        <f t="shared" si="23"/>
        <v>August</v>
      </c>
      <c r="O228" s="16" t="str">
        <f>IF(N228="","",VLOOKUP(N228,FiscalYear[#All],2,FALSE))</f>
        <v>Q4</v>
      </c>
      <c r="P228" s="32">
        <f t="shared" si="20"/>
        <v>2020</v>
      </c>
      <c r="Q228" s="33">
        <f>IF(J228="Open",VLOOKUP(E228,Table2[],2),VLOOKUP(E228,Table2[],3))</f>
        <v>300</v>
      </c>
    </row>
    <row r="229" spans="1:17" x14ac:dyDescent="0.3">
      <c r="A229" s="16" t="s">
        <v>1005</v>
      </c>
      <c r="B229" s="16" t="s">
        <v>181</v>
      </c>
      <c r="C229" s="16" t="s">
        <v>66</v>
      </c>
      <c r="D229" s="16" t="s">
        <v>1622</v>
      </c>
      <c r="E229" s="16" t="s">
        <v>9</v>
      </c>
      <c r="F229" s="16" t="s">
        <v>1076</v>
      </c>
      <c r="G229" s="16" t="s">
        <v>11</v>
      </c>
      <c r="H229" s="23">
        <v>43934.407199074078</v>
      </c>
      <c r="I229" s="23">
        <v>43964</v>
      </c>
      <c r="J229" s="16" t="str">
        <f t="shared" si="18"/>
        <v>Filled</v>
      </c>
      <c r="K229" s="16">
        <f t="shared" ca="1" si="19"/>
        <v>23</v>
      </c>
      <c r="L229" s="16">
        <f t="shared" ca="1" si="21"/>
        <v>30</v>
      </c>
      <c r="M229" s="16">
        <f t="shared" si="22"/>
        <v>2020</v>
      </c>
      <c r="N229" s="27" t="str">
        <f t="shared" si="23"/>
        <v>May</v>
      </c>
      <c r="O229" s="16" t="str">
        <f>IF(N229="","",VLOOKUP(N229,FiscalYear[#All],2,FALSE))</f>
        <v>Q3</v>
      </c>
      <c r="P229" s="32">
        <f t="shared" si="20"/>
        <v>2020</v>
      </c>
      <c r="Q229" s="33">
        <f>IF(J229="Open",VLOOKUP(E229,Table2[],2),VLOOKUP(E229,Table2[],3))</f>
        <v>525</v>
      </c>
    </row>
    <row r="230" spans="1:17" x14ac:dyDescent="0.3">
      <c r="A230" s="16" t="s">
        <v>1002</v>
      </c>
      <c r="B230" s="16" t="s">
        <v>177</v>
      </c>
      <c r="C230" s="16" t="s">
        <v>66</v>
      </c>
      <c r="D230" s="16" t="s">
        <v>1622</v>
      </c>
      <c r="E230" s="16" t="s">
        <v>118</v>
      </c>
      <c r="F230" s="16" t="s">
        <v>1076</v>
      </c>
      <c r="G230" s="16" t="s">
        <v>11</v>
      </c>
      <c r="H230" s="23">
        <v>43935.242372685185</v>
      </c>
      <c r="I230" s="23">
        <v>43989</v>
      </c>
      <c r="J230" s="16" t="str">
        <f t="shared" si="18"/>
        <v>Filled</v>
      </c>
      <c r="K230" s="16">
        <f t="shared" ca="1" si="19"/>
        <v>39</v>
      </c>
      <c r="L230" s="16">
        <f t="shared" ca="1" si="21"/>
        <v>54</v>
      </c>
      <c r="M230" s="16">
        <f t="shared" si="22"/>
        <v>2020</v>
      </c>
      <c r="N230" s="27" t="str">
        <f t="shared" si="23"/>
        <v>June</v>
      </c>
      <c r="O230" s="16" t="str">
        <f>IF(N230="","",VLOOKUP(N230,FiscalYear[#All],2,FALSE))</f>
        <v>Q3</v>
      </c>
      <c r="P230" s="32">
        <f t="shared" si="20"/>
        <v>2020</v>
      </c>
      <c r="Q230" s="33">
        <f>IF(J230="Open",VLOOKUP(E230,Table2[],2),VLOOKUP(E230,Table2[],3))</f>
        <v>300</v>
      </c>
    </row>
    <row r="231" spans="1:17" x14ac:dyDescent="0.3">
      <c r="A231" s="16" t="s">
        <v>695</v>
      </c>
      <c r="B231" s="16" t="s">
        <v>471</v>
      </c>
      <c r="C231" s="16" t="s">
        <v>465</v>
      </c>
      <c r="D231" s="16" t="s">
        <v>206</v>
      </c>
      <c r="E231" s="16" t="s">
        <v>1623</v>
      </c>
      <c r="F231" s="16" t="s">
        <v>1072</v>
      </c>
      <c r="G231" s="16" t="s">
        <v>16</v>
      </c>
      <c r="H231" s="23">
        <v>43936</v>
      </c>
      <c r="I231" s="23">
        <v>44139</v>
      </c>
      <c r="J231" s="16" t="str">
        <f t="shared" si="18"/>
        <v>Filled</v>
      </c>
      <c r="K231" s="16">
        <f t="shared" ca="1" si="19"/>
        <v>146</v>
      </c>
      <c r="L231" s="16">
        <f t="shared" ca="1" si="21"/>
        <v>203</v>
      </c>
      <c r="M231" s="16">
        <f t="shared" si="22"/>
        <v>2020</v>
      </c>
      <c r="N231" s="27" t="str">
        <f t="shared" si="23"/>
        <v>November</v>
      </c>
      <c r="O231" s="16" t="str">
        <f>IF(N231="","",VLOOKUP(N231,FiscalYear[#All],2,FALSE))</f>
        <v>Q1</v>
      </c>
      <c r="P231" s="32">
        <f t="shared" si="20"/>
        <v>2021</v>
      </c>
      <c r="Q231" s="33">
        <f>IF(J231="Open",VLOOKUP(E231,Table2[],2),VLOOKUP(E231,Table2[],3))</f>
        <v>550</v>
      </c>
    </row>
    <row r="232" spans="1:17" x14ac:dyDescent="0.3">
      <c r="A232" s="16" t="s">
        <v>1003</v>
      </c>
      <c r="B232" s="16" t="s">
        <v>179</v>
      </c>
      <c r="C232" s="16" t="s">
        <v>66</v>
      </c>
      <c r="D232" s="16" t="s">
        <v>1622</v>
      </c>
      <c r="E232" s="16" t="s">
        <v>118</v>
      </c>
      <c r="F232" s="16" t="s">
        <v>1076</v>
      </c>
      <c r="G232" s="16" t="s">
        <v>11</v>
      </c>
      <c r="H232" s="23">
        <v>43936.167928240742</v>
      </c>
      <c r="I232" s="23">
        <v>43985</v>
      </c>
      <c r="J232" s="16" t="str">
        <f t="shared" si="18"/>
        <v>Filled</v>
      </c>
      <c r="K232" s="16">
        <f t="shared" ca="1" si="19"/>
        <v>36</v>
      </c>
      <c r="L232" s="16">
        <f t="shared" ca="1" si="21"/>
        <v>49</v>
      </c>
      <c r="M232" s="16">
        <f t="shared" si="22"/>
        <v>2020</v>
      </c>
      <c r="N232" s="27" t="str">
        <f t="shared" si="23"/>
        <v>June</v>
      </c>
      <c r="O232" s="16" t="str">
        <f>IF(N232="","",VLOOKUP(N232,FiscalYear[#All],2,FALSE))</f>
        <v>Q3</v>
      </c>
      <c r="P232" s="32">
        <f t="shared" si="20"/>
        <v>2020</v>
      </c>
      <c r="Q232" s="33">
        <f>IF(J232="Open",VLOOKUP(E232,Table2[],2),VLOOKUP(E232,Table2[],3))</f>
        <v>300</v>
      </c>
    </row>
    <row r="233" spans="1:17" x14ac:dyDescent="0.3">
      <c r="A233" s="16" t="s">
        <v>692</v>
      </c>
      <c r="B233" s="16" t="s">
        <v>468</v>
      </c>
      <c r="C233" s="16" t="s">
        <v>465</v>
      </c>
      <c r="D233" s="16" t="s">
        <v>206</v>
      </c>
      <c r="E233" s="16" t="s">
        <v>1623</v>
      </c>
      <c r="F233" s="16" t="s">
        <v>1070</v>
      </c>
      <c r="G233" s="16" t="s">
        <v>16</v>
      </c>
      <c r="H233" s="23">
        <v>43938</v>
      </c>
      <c r="I233" s="23">
        <v>44089</v>
      </c>
      <c r="J233" s="16" t="str">
        <f t="shared" si="18"/>
        <v>Filled</v>
      </c>
      <c r="K233" s="16">
        <f t="shared" ca="1" si="19"/>
        <v>108</v>
      </c>
      <c r="L233" s="16">
        <f t="shared" ca="1" si="21"/>
        <v>151</v>
      </c>
      <c r="M233" s="16">
        <f t="shared" si="22"/>
        <v>2020</v>
      </c>
      <c r="N233" s="27" t="str">
        <f t="shared" si="23"/>
        <v>September</v>
      </c>
      <c r="O233" s="16" t="str">
        <f>IF(N233="","",VLOOKUP(N233,FiscalYear[#All],2,FALSE))</f>
        <v>Q4</v>
      </c>
      <c r="P233" s="32">
        <f t="shared" si="20"/>
        <v>2020</v>
      </c>
      <c r="Q233" s="33">
        <f>IF(J233="Open",VLOOKUP(E233,Table2[],2),VLOOKUP(E233,Table2[],3))</f>
        <v>550</v>
      </c>
    </row>
    <row r="234" spans="1:17" x14ac:dyDescent="0.3">
      <c r="A234" s="16" t="s">
        <v>707</v>
      </c>
      <c r="B234" s="16" t="s">
        <v>483</v>
      </c>
      <c r="C234" s="16" t="s">
        <v>465</v>
      </c>
      <c r="D234" s="16" t="s">
        <v>206</v>
      </c>
      <c r="E234" s="16" t="s">
        <v>1623</v>
      </c>
      <c r="F234" s="16" t="s">
        <v>1064</v>
      </c>
      <c r="G234" s="16" t="s">
        <v>16</v>
      </c>
      <c r="H234" s="23">
        <v>43938</v>
      </c>
      <c r="I234" s="23" t="s">
        <v>1619</v>
      </c>
      <c r="J234" s="16" t="str">
        <f t="shared" si="18"/>
        <v>Open</v>
      </c>
      <c r="K234" s="16">
        <f t="shared" ca="1" si="19"/>
        <v>843</v>
      </c>
      <c r="L234" s="16">
        <f t="shared" ca="1" si="21"/>
        <v>1180</v>
      </c>
      <c r="M234" s="16" t="str">
        <f t="shared" si="22"/>
        <v/>
      </c>
      <c r="N234" s="27" t="str">
        <f t="shared" si="23"/>
        <v/>
      </c>
      <c r="O234" s="16" t="str">
        <f>IF(N234="","",VLOOKUP(N234,FiscalYear[#All],2,FALSE))</f>
        <v/>
      </c>
      <c r="P234" s="32" t="str">
        <f t="shared" si="20"/>
        <v/>
      </c>
      <c r="Q234" s="33">
        <f>IF(J234="Open",VLOOKUP(E234,Table2[],2),VLOOKUP(E234,Table2[],3))</f>
        <v>300</v>
      </c>
    </row>
    <row r="235" spans="1:17" x14ac:dyDescent="0.3">
      <c r="A235" s="16" t="s">
        <v>1018</v>
      </c>
      <c r="B235" s="16" t="s">
        <v>94</v>
      </c>
      <c r="C235" s="16" t="s">
        <v>20</v>
      </c>
      <c r="D235" s="16" t="s">
        <v>206</v>
      </c>
      <c r="E235" s="16" t="s">
        <v>1623</v>
      </c>
      <c r="F235" s="16" t="s">
        <v>1079</v>
      </c>
      <c r="G235" s="16" t="s">
        <v>16</v>
      </c>
      <c r="H235" s="23">
        <v>43942</v>
      </c>
      <c r="I235" s="23">
        <v>44077</v>
      </c>
      <c r="J235" s="16" t="str">
        <f t="shared" si="18"/>
        <v>Filled</v>
      </c>
      <c r="K235" s="16">
        <f t="shared" ca="1" si="19"/>
        <v>98</v>
      </c>
      <c r="L235" s="16">
        <f t="shared" ca="1" si="21"/>
        <v>135</v>
      </c>
      <c r="M235" s="16">
        <f t="shared" si="22"/>
        <v>2020</v>
      </c>
      <c r="N235" s="27" t="str">
        <f t="shared" si="23"/>
        <v>September</v>
      </c>
      <c r="O235" s="16" t="str">
        <f>IF(N235="","",VLOOKUP(N235,FiscalYear[#All],2,FALSE))</f>
        <v>Q4</v>
      </c>
      <c r="P235" s="32">
        <f t="shared" si="20"/>
        <v>2020</v>
      </c>
      <c r="Q235" s="33">
        <f>IF(J235="Open",VLOOKUP(E235,Table2[],2),VLOOKUP(E235,Table2[],3))</f>
        <v>550</v>
      </c>
    </row>
    <row r="236" spans="1:17" x14ac:dyDescent="0.3">
      <c r="A236" s="16" t="s">
        <v>846</v>
      </c>
      <c r="B236" s="16" t="s">
        <v>234</v>
      </c>
      <c r="C236" s="16" t="s">
        <v>77</v>
      </c>
      <c r="D236" s="16" t="s">
        <v>12</v>
      </c>
      <c r="E236" s="16" t="s">
        <v>9</v>
      </c>
      <c r="F236" s="16" t="s">
        <v>1077</v>
      </c>
      <c r="G236" s="16" t="s">
        <v>25</v>
      </c>
      <c r="H236" s="23">
        <v>43942.221724537034</v>
      </c>
      <c r="I236" s="23">
        <v>44116</v>
      </c>
      <c r="J236" s="16" t="str">
        <f t="shared" si="18"/>
        <v>Filled</v>
      </c>
      <c r="K236" s="16">
        <f t="shared" ca="1" si="19"/>
        <v>125</v>
      </c>
      <c r="L236" s="16">
        <f t="shared" ca="1" si="21"/>
        <v>174</v>
      </c>
      <c r="M236" s="16">
        <f t="shared" si="22"/>
        <v>2020</v>
      </c>
      <c r="N236" s="27" t="str">
        <f t="shared" si="23"/>
        <v>October</v>
      </c>
      <c r="O236" s="16" t="str">
        <f>IF(N236="","",VLOOKUP(N236,FiscalYear[#All],2,FALSE))</f>
        <v>Q1</v>
      </c>
      <c r="P236" s="32">
        <f t="shared" si="20"/>
        <v>2021</v>
      </c>
      <c r="Q236" s="33">
        <f>IF(J236="Open",VLOOKUP(E236,Table2[],2),VLOOKUP(E236,Table2[],3))</f>
        <v>525</v>
      </c>
    </row>
    <row r="237" spans="1:17" x14ac:dyDescent="0.3">
      <c r="A237" s="16" t="s">
        <v>828</v>
      </c>
      <c r="B237" s="16" t="s">
        <v>182</v>
      </c>
      <c r="C237" s="16" t="s">
        <v>77</v>
      </c>
      <c r="D237" s="16" t="s">
        <v>12</v>
      </c>
      <c r="E237" s="16" t="s">
        <v>9</v>
      </c>
      <c r="F237" s="16" t="s">
        <v>1076</v>
      </c>
      <c r="G237" s="16" t="s">
        <v>11</v>
      </c>
      <c r="H237" s="23">
        <v>43944.26290509259</v>
      </c>
      <c r="I237" s="23">
        <v>44165</v>
      </c>
      <c r="J237" s="16" t="str">
        <f t="shared" si="18"/>
        <v>Filled</v>
      </c>
      <c r="K237" s="16">
        <f t="shared" ca="1" si="19"/>
        <v>158</v>
      </c>
      <c r="L237" s="16">
        <f t="shared" ca="1" si="21"/>
        <v>221</v>
      </c>
      <c r="M237" s="16">
        <f t="shared" si="22"/>
        <v>2020</v>
      </c>
      <c r="N237" s="27" t="str">
        <f t="shared" si="23"/>
        <v>November</v>
      </c>
      <c r="O237" s="16" t="str">
        <f>IF(N237="","",VLOOKUP(N237,FiscalYear[#All],2,FALSE))</f>
        <v>Q1</v>
      </c>
      <c r="P237" s="32">
        <f t="shared" si="20"/>
        <v>2021</v>
      </c>
      <c r="Q237" s="33">
        <f>IF(J237="Open",VLOOKUP(E237,Table2[],2),VLOOKUP(E237,Table2[],3))</f>
        <v>525</v>
      </c>
    </row>
    <row r="238" spans="1:17" x14ac:dyDescent="0.3">
      <c r="A238" s="16" t="s">
        <v>699</v>
      </c>
      <c r="B238" s="16" t="s">
        <v>475</v>
      </c>
      <c r="C238" s="16" t="s">
        <v>465</v>
      </c>
      <c r="D238" s="16" t="s">
        <v>12</v>
      </c>
      <c r="E238" s="16" t="s">
        <v>9</v>
      </c>
      <c r="F238" s="16" t="s">
        <v>1064</v>
      </c>
      <c r="G238" s="16" t="s">
        <v>16</v>
      </c>
      <c r="H238" s="23">
        <v>43945</v>
      </c>
      <c r="I238" s="23">
        <v>44052</v>
      </c>
      <c r="J238" s="16" t="str">
        <f t="shared" si="18"/>
        <v>Filled</v>
      </c>
      <c r="K238" s="16">
        <f t="shared" ca="1" si="19"/>
        <v>76</v>
      </c>
      <c r="L238" s="16">
        <f t="shared" ca="1" si="21"/>
        <v>107</v>
      </c>
      <c r="M238" s="16">
        <f t="shared" si="22"/>
        <v>2020</v>
      </c>
      <c r="N238" s="27" t="str">
        <f t="shared" si="23"/>
        <v>August</v>
      </c>
      <c r="O238" s="16" t="str">
        <f>IF(N238="","",VLOOKUP(N238,FiscalYear[#All],2,FALSE))</f>
        <v>Q4</v>
      </c>
      <c r="P238" s="32">
        <f t="shared" si="20"/>
        <v>2020</v>
      </c>
      <c r="Q238" s="33">
        <f>IF(J238="Open",VLOOKUP(E238,Table2[],2),VLOOKUP(E238,Table2[],3))</f>
        <v>525</v>
      </c>
    </row>
    <row r="239" spans="1:17" x14ac:dyDescent="0.3">
      <c r="A239" s="16" t="s">
        <v>706</v>
      </c>
      <c r="B239" s="16" t="s">
        <v>482</v>
      </c>
      <c r="C239" s="16" t="s">
        <v>465</v>
      </c>
      <c r="D239" s="16" t="s">
        <v>12</v>
      </c>
      <c r="E239" s="16" t="s">
        <v>9</v>
      </c>
      <c r="F239" s="16" t="s">
        <v>1070</v>
      </c>
      <c r="G239" s="16" t="s">
        <v>16</v>
      </c>
      <c r="H239" s="23">
        <v>43948</v>
      </c>
      <c r="I239" s="23">
        <v>43980</v>
      </c>
      <c r="J239" s="16" t="str">
        <f t="shared" si="18"/>
        <v>Filled</v>
      </c>
      <c r="K239" s="16">
        <f t="shared" ca="1" si="19"/>
        <v>25</v>
      </c>
      <c r="L239" s="16">
        <f t="shared" ca="1" si="21"/>
        <v>32</v>
      </c>
      <c r="M239" s="16">
        <f t="shared" si="22"/>
        <v>2020</v>
      </c>
      <c r="N239" s="27" t="str">
        <f t="shared" si="23"/>
        <v>May</v>
      </c>
      <c r="O239" s="16" t="str">
        <f>IF(N239="","",VLOOKUP(N239,FiscalYear[#All],2,FALSE))</f>
        <v>Q3</v>
      </c>
      <c r="P239" s="32">
        <f t="shared" si="20"/>
        <v>2020</v>
      </c>
      <c r="Q239" s="33">
        <f>IF(J239="Open",VLOOKUP(E239,Table2[],2),VLOOKUP(E239,Table2[],3))</f>
        <v>525</v>
      </c>
    </row>
    <row r="240" spans="1:17" x14ac:dyDescent="0.3">
      <c r="A240" s="16" t="s">
        <v>894</v>
      </c>
      <c r="B240" s="16" t="s">
        <v>316</v>
      </c>
      <c r="C240" s="16" t="s">
        <v>77</v>
      </c>
      <c r="D240" s="16" t="s">
        <v>288</v>
      </c>
      <c r="E240" s="16" t="s">
        <v>118</v>
      </c>
      <c r="F240" s="16" t="s">
        <v>1077</v>
      </c>
      <c r="G240" s="16" t="s">
        <v>25</v>
      </c>
      <c r="H240" s="23">
        <v>43948</v>
      </c>
      <c r="I240" s="23">
        <v>44148</v>
      </c>
      <c r="J240" s="16" t="str">
        <f t="shared" si="18"/>
        <v>Filled</v>
      </c>
      <c r="K240" s="16">
        <f t="shared" ca="1" si="19"/>
        <v>145</v>
      </c>
      <c r="L240" s="16">
        <f t="shared" ca="1" si="21"/>
        <v>200</v>
      </c>
      <c r="M240" s="16">
        <f t="shared" si="22"/>
        <v>2020</v>
      </c>
      <c r="N240" s="27" t="str">
        <f t="shared" si="23"/>
        <v>November</v>
      </c>
      <c r="O240" s="16" t="str">
        <f>IF(N240="","",VLOOKUP(N240,FiscalYear[#All],2,FALSE))</f>
        <v>Q1</v>
      </c>
      <c r="P240" s="32">
        <f t="shared" si="20"/>
        <v>2021</v>
      </c>
      <c r="Q240" s="33">
        <f>IF(J240="Open",VLOOKUP(E240,Table2[],2),VLOOKUP(E240,Table2[],3))</f>
        <v>300</v>
      </c>
    </row>
    <row r="241" spans="1:17" x14ac:dyDescent="0.3">
      <c r="A241" s="16" t="s">
        <v>988</v>
      </c>
      <c r="B241" s="16" t="s">
        <v>432</v>
      </c>
      <c r="C241" s="16" t="s">
        <v>77</v>
      </c>
      <c r="D241" s="16" t="s">
        <v>288</v>
      </c>
      <c r="E241" s="16" t="s">
        <v>118</v>
      </c>
      <c r="F241" s="16" t="s">
        <v>1077</v>
      </c>
      <c r="G241" s="16" t="s">
        <v>18</v>
      </c>
      <c r="H241" s="23">
        <v>43948</v>
      </c>
      <c r="I241" s="23">
        <v>44186</v>
      </c>
      <c r="J241" s="16" t="str">
        <f t="shared" si="18"/>
        <v>Filled</v>
      </c>
      <c r="K241" s="16">
        <f t="shared" ca="1" si="19"/>
        <v>171</v>
      </c>
      <c r="L241" s="16">
        <f t="shared" ca="1" si="21"/>
        <v>238</v>
      </c>
      <c r="M241" s="16">
        <f t="shared" si="22"/>
        <v>2020</v>
      </c>
      <c r="N241" s="27" t="str">
        <f t="shared" si="23"/>
        <v>December</v>
      </c>
      <c r="O241" s="16" t="str">
        <f>IF(N241="","",VLOOKUP(N241,FiscalYear[#All],2,FALSE))</f>
        <v>Q1</v>
      </c>
      <c r="P241" s="32">
        <f t="shared" si="20"/>
        <v>2021</v>
      </c>
      <c r="Q241" s="33">
        <f>IF(J241="Open",VLOOKUP(E241,Table2[],2),VLOOKUP(E241,Table2[],3))</f>
        <v>300</v>
      </c>
    </row>
    <row r="242" spans="1:17" x14ac:dyDescent="0.3">
      <c r="A242" s="16" t="s">
        <v>693</v>
      </c>
      <c r="B242" s="16" t="s">
        <v>469</v>
      </c>
      <c r="C242" s="16" t="s">
        <v>465</v>
      </c>
      <c r="D242" s="16" t="s">
        <v>12</v>
      </c>
      <c r="E242" s="16" t="s">
        <v>9</v>
      </c>
      <c r="F242" s="16" t="s">
        <v>1064</v>
      </c>
      <c r="G242" s="16" t="s">
        <v>16</v>
      </c>
      <c r="H242" s="23">
        <v>43949</v>
      </c>
      <c r="I242" s="23">
        <v>44106</v>
      </c>
      <c r="J242" s="16" t="str">
        <f t="shared" si="18"/>
        <v>Filled</v>
      </c>
      <c r="K242" s="16">
        <f t="shared" ca="1" si="19"/>
        <v>114</v>
      </c>
      <c r="L242" s="16">
        <f t="shared" ca="1" si="21"/>
        <v>157</v>
      </c>
      <c r="M242" s="16">
        <f t="shared" si="22"/>
        <v>2020</v>
      </c>
      <c r="N242" s="27" t="str">
        <f t="shared" si="23"/>
        <v>October</v>
      </c>
      <c r="O242" s="16" t="str">
        <f>IF(N242="","",VLOOKUP(N242,FiscalYear[#All],2,FALSE))</f>
        <v>Q1</v>
      </c>
      <c r="P242" s="32">
        <f t="shared" si="20"/>
        <v>2021</v>
      </c>
      <c r="Q242" s="33">
        <f>IF(J242="Open",VLOOKUP(E242,Table2[],2),VLOOKUP(E242,Table2[],3))</f>
        <v>525</v>
      </c>
    </row>
    <row r="243" spans="1:17" x14ac:dyDescent="0.3">
      <c r="A243" s="16" t="s">
        <v>705</v>
      </c>
      <c r="B243" s="16" t="s">
        <v>481</v>
      </c>
      <c r="C243" s="16" t="s">
        <v>465</v>
      </c>
      <c r="D243" s="16" t="s">
        <v>12</v>
      </c>
      <c r="E243" s="16" t="s">
        <v>9</v>
      </c>
      <c r="F243" s="16" t="s">
        <v>1070</v>
      </c>
      <c r="G243" s="16" t="s">
        <v>16</v>
      </c>
      <c r="H243" s="23">
        <v>43949</v>
      </c>
      <c r="I243" s="23">
        <v>43955</v>
      </c>
      <c r="J243" s="16" t="str">
        <f t="shared" si="18"/>
        <v>Filled</v>
      </c>
      <c r="K243" s="16">
        <f t="shared" ca="1" si="19"/>
        <v>5</v>
      </c>
      <c r="L243" s="16">
        <f t="shared" ca="1" si="21"/>
        <v>6</v>
      </c>
      <c r="M243" s="16">
        <f t="shared" si="22"/>
        <v>2020</v>
      </c>
      <c r="N243" s="27" t="str">
        <f t="shared" si="23"/>
        <v>May</v>
      </c>
      <c r="O243" s="16" t="str">
        <f>IF(N243="","",VLOOKUP(N243,FiscalYear[#All],2,FALSE))</f>
        <v>Q3</v>
      </c>
      <c r="P243" s="32">
        <f t="shared" si="20"/>
        <v>2020</v>
      </c>
      <c r="Q243" s="33">
        <f>IF(J243="Open",VLOOKUP(E243,Table2[],2),VLOOKUP(E243,Table2[],3))</f>
        <v>525</v>
      </c>
    </row>
    <row r="244" spans="1:17" x14ac:dyDescent="0.3">
      <c r="A244" s="16" t="s">
        <v>683</v>
      </c>
      <c r="B244" s="16" t="s">
        <v>82</v>
      </c>
      <c r="C244" s="16" t="s">
        <v>62</v>
      </c>
      <c r="D244" s="16" t="s">
        <v>8</v>
      </c>
      <c r="E244" s="16" t="s">
        <v>9</v>
      </c>
      <c r="F244" s="16" t="s">
        <v>1070</v>
      </c>
      <c r="G244" s="16" t="s">
        <v>25</v>
      </c>
      <c r="H244" s="23">
        <v>43950</v>
      </c>
      <c r="I244" s="23" t="s">
        <v>1619</v>
      </c>
      <c r="J244" s="16" t="str">
        <f t="shared" si="18"/>
        <v>Open</v>
      </c>
      <c r="K244" s="16">
        <f t="shared" ca="1" si="19"/>
        <v>835</v>
      </c>
      <c r="L244" s="16">
        <f t="shared" ca="1" si="21"/>
        <v>1168</v>
      </c>
      <c r="M244" s="16" t="str">
        <f t="shared" si="22"/>
        <v/>
      </c>
      <c r="N244" s="27" t="str">
        <f t="shared" si="23"/>
        <v/>
      </c>
      <c r="O244" s="16" t="str">
        <f>IF(N244="","",VLOOKUP(N244,FiscalYear[#All],2,FALSE))</f>
        <v/>
      </c>
      <c r="P244" s="32" t="str">
        <f t="shared" si="20"/>
        <v/>
      </c>
      <c r="Q244" s="33">
        <f>IF(J244="Open",VLOOKUP(E244,Table2[],2),VLOOKUP(E244,Table2[],3))</f>
        <v>280</v>
      </c>
    </row>
    <row r="245" spans="1:17" x14ac:dyDescent="0.3">
      <c r="A245" s="16" t="s">
        <v>703</v>
      </c>
      <c r="B245" s="16" t="s">
        <v>479</v>
      </c>
      <c r="C245" s="16" t="s">
        <v>465</v>
      </c>
      <c r="D245" s="16" t="s">
        <v>12</v>
      </c>
      <c r="E245" s="16" t="s">
        <v>9</v>
      </c>
      <c r="F245" s="16" t="s">
        <v>1069</v>
      </c>
      <c r="G245" s="16" t="s">
        <v>16</v>
      </c>
      <c r="H245" s="23">
        <v>43951</v>
      </c>
      <c r="I245" s="23">
        <v>44181</v>
      </c>
      <c r="J245" s="16" t="str">
        <f t="shared" si="18"/>
        <v>Filled</v>
      </c>
      <c r="K245" s="16">
        <f t="shared" ca="1" si="19"/>
        <v>165</v>
      </c>
      <c r="L245" s="16">
        <f t="shared" ca="1" si="21"/>
        <v>230</v>
      </c>
      <c r="M245" s="16">
        <f t="shared" si="22"/>
        <v>2020</v>
      </c>
      <c r="N245" s="27" t="str">
        <f t="shared" si="23"/>
        <v>December</v>
      </c>
      <c r="O245" s="16" t="str">
        <f>IF(N245="","",VLOOKUP(N245,FiscalYear[#All],2,FALSE))</f>
        <v>Q1</v>
      </c>
      <c r="P245" s="32">
        <f t="shared" si="20"/>
        <v>2021</v>
      </c>
      <c r="Q245" s="33">
        <f>IF(J245="Open",VLOOKUP(E245,Table2[],2),VLOOKUP(E245,Table2[],3))</f>
        <v>525</v>
      </c>
    </row>
    <row r="246" spans="1:17" x14ac:dyDescent="0.3">
      <c r="A246" s="16" t="s">
        <v>700</v>
      </c>
      <c r="B246" s="16" t="s">
        <v>476</v>
      </c>
      <c r="C246" s="16" t="s">
        <v>465</v>
      </c>
      <c r="D246" s="16" t="s">
        <v>12</v>
      </c>
      <c r="E246" s="16" t="s">
        <v>9</v>
      </c>
      <c r="F246" s="16" t="s">
        <v>1070</v>
      </c>
      <c r="G246" s="16" t="s">
        <v>16</v>
      </c>
      <c r="H246" s="23">
        <v>43956</v>
      </c>
      <c r="I246" s="23">
        <v>44127</v>
      </c>
      <c r="J246" s="16" t="str">
        <f t="shared" si="18"/>
        <v>Filled</v>
      </c>
      <c r="K246" s="16">
        <f t="shared" ca="1" si="19"/>
        <v>124</v>
      </c>
      <c r="L246" s="16">
        <f t="shared" ca="1" si="21"/>
        <v>171</v>
      </c>
      <c r="M246" s="16">
        <f t="shared" si="22"/>
        <v>2020</v>
      </c>
      <c r="N246" s="27" t="str">
        <f t="shared" si="23"/>
        <v>October</v>
      </c>
      <c r="O246" s="16" t="str">
        <f>IF(N246="","",VLOOKUP(N246,FiscalYear[#All],2,FALSE))</f>
        <v>Q1</v>
      </c>
      <c r="P246" s="32">
        <f t="shared" si="20"/>
        <v>2021</v>
      </c>
      <c r="Q246" s="33">
        <f>IF(J246="Open",VLOOKUP(E246,Table2[],2),VLOOKUP(E246,Table2[],3))</f>
        <v>525</v>
      </c>
    </row>
    <row r="247" spans="1:17" x14ac:dyDescent="0.3">
      <c r="A247" s="16" t="s">
        <v>701</v>
      </c>
      <c r="B247" s="16" t="s">
        <v>477</v>
      </c>
      <c r="C247" s="16" t="s">
        <v>465</v>
      </c>
      <c r="D247" s="16" t="s">
        <v>12</v>
      </c>
      <c r="E247" s="16" t="s">
        <v>9</v>
      </c>
      <c r="F247" s="16" t="s">
        <v>1071</v>
      </c>
      <c r="G247" s="16" t="s">
        <v>16</v>
      </c>
      <c r="H247" s="23">
        <v>43956</v>
      </c>
      <c r="I247" s="23">
        <v>44063</v>
      </c>
      <c r="J247" s="16" t="str">
        <f t="shared" si="18"/>
        <v>Filled</v>
      </c>
      <c r="K247" s="16">
        <f t="shared" ca="1" si="19"/>
        <v>78</v>
      </c>
      <c r="L247" s="16">
        <f t="shared" ca="1" si="21"/>
        <v>107</v>
      </c>
      <c r="M247" s="16">
        <f t="shared" si="22"/>
        <v>2020</v>
      </c>
      <c r="N247" s="27" t="str">
        <f t="shared" si="23"/>
        <v>August</v>
      </c>
      <c r="O247" s="16" t="str">
        <f>IF(N247="","",VLOOKUP(N247,FiscalYear[#All],2,FALSE))</f>
        <v>Q4</v>
      </c>
      <c r="P247" s="32">
        <f t="shared" si="20"/>
        <v>2020</v>
      </c>
      <c r="Q247" s="33">
        <f>IF(J247="Open",VLOOKUP(E247,Table2[],2),VLOOKUP(E247,Table2[],3))</f>
        <v>525</v>
      </c>
    </row>
    <row r="248" spans="1:17" x14ac:dyDescent="0.3">
      <c r="A248" s="16" t="s">
        <v>687</v>
      </c>
      <c r="B248" s="16" t="s">
        <v>86</v>
      </c>
      <c r="C248" s="16" t="s">
        <v>62</v>
      </c>
      <c r="D248" s="16" t="s">
        <v>24</v>
      </c>
      <c r="E248" s="16" t="s">
        <v>9</v>
      </c>
      <c r="F248" s="16" t="s">
        <v>1064</v>
      </c>
      <c r="G248" s="16" t="s">
        <v>16</v>
      </c>
      <c r="H248" s="23">
        <v>43957</v>
      </c>
      <c r="I248" s="23">
        <v>44022</v>
      </c>
      <c r="J248" s="16" t="str">
        <f t="shared" si="18"/>
        <v>Filled</v>
      </c>
      <c r="K248" s="16">
        <f t="shared" ca="1" si="19"/>
        <v>48</v>
      </c>
      <c r="L248" s="16">
        <f t="shared" ca="1" si="21"/>
        <v>65</v>
      </c>
      <c r="M248" s="16">
        <f t="shared" si="22"/>
        <v>2020</v>
      </c>
      <c r="N248" s="27" t="str">
        <f t="shared" si="23"/>
        <v>July</v>
      </c>
      <c r="O248" s="16" t="str">
        <f>IF(N248="","",VLOOKUP(N248,FiscalYear[#All],2,FALSE))</f>
        <v>Q4</v>
      </c>
      <c r="P248" s="32">
        <f t="shared" si="20"/>
        <v>2020</v>
      </c>
      <c r="Q248" s="33">
        <f>IF(J248="Open",VLOOKUP(E248,Table2[],2),VLOOKUP(E248,Table2[],3))</f>
        <v>525</v>
      </c>
    </row>
    <row r="249" spans="1:17" x14ac:dyDescent="0.3">
      <c r="A249" s="16" t="s">
        <v>51</v>
      </c>
      <c r="B249" s="16" t="s">
        <v>459</v>
      </c>
      <c r="C249" s="16" t="s">
        <v>445</v>
      </c>
      <c r="D249" s="16" t="s">
        <v>117</v>
      </c>
      <c r="E249" s="16" t="s">
        <v>118</v>
      </c>
      <c r="F249" s="16" t="s">
        <v>23</v>
      </c>
      <c r="G249" s="16" t="s">
        <v>16</v>
      </c>
      <c r="H249" s="23">
        <v>43958</v>
      </c>
      <c r="I249" s="23" t="s">
        <v>1619</v>
      </c>
      <c r="J249" s="16" t="str">
        <f t="shared" si="18"/>
        <v>Open</v>
      </c>
      <c r="K249" s="16">
        <f t="shared" ca="1" si="19"/>
        <v>829</v>
      </c>
      <c r="L249" s="16">
        <f t="shared" ca="1" si="21"/>
        <v>1160</v>
      </c>
      <c r="M249" s="16" t="str">
        <f t="shared" si="22"/>
        <v/>
      </c>
      <c r="N249" s="27" t="str">
        <f t="shared" si="23"/>
        <v/>
      </c>
      <c r="O249" s="16" t="str">
        <f>IF(N249="","",VLOOKUP(N249,FiscalYear[#All],2,FALSE))</f>
        <v/>
      </c>
      <c r="P249" s="32" t="str">
        <f t="shared" si="20"/>
        <v/>
      </c>
      <c r="Q249" s="33">
        <f>IF(J249="Open",VLOOKUP(E249,Table2[],2),VLOOKUP(E249,Table2[],3))</f>
        <v>160</v>
      </c>
    </row>
    <row r="250" spans="1:17" x14ac:dyDescent="0.3">
      <c r="A250" s="16" t="s">
        <v>690</v>
      </c>
      <c r="B250" s="16" t="s">
        <v>466</v>
      </c>
      <c r="C250" s="16" t="s">
        <v>465</v>
      </c>
      <c r="D250" s="16" t="s">
        <v>12</v>
      </c>
      <c r="E250" s="16" t="s">
        <v>9</v>
      </c>
      <c r="F250" s="16" t="s">
        <v>1069</v>
      </c>
      <c r="G250" s="16" t="s">
        <v>16</v>
      </c>
      <c r="H250" s="23">
        <v>43958</v>
      </c>
      <c r="I250" s="23">
        <v>44151</v>
      </c>
      <c r="J250" s="16" t="str">
        <f t="shared" si="18"/>
        <v>Filled</v>
      </c>
      <c r="K250" s="16">
        <f t="shared" ca="1" si="19"/>
        <v>138</v>
      </c>
      <c r="L250" s="16">
        <f t="shared" ca="1" si="21"/>
        <v>193</v>
      </c>
      <c r="M250" s="16">
        <f t="shared" si="22"/>
        <v>2020</v>
      </c>
      <c r="N250" s="27" t="str">
        <f t="shared" si="23"/>
        <v>November</v>
      </c>
      <c r="O250" s="16" t="str">
        <f>IF(N250="","",VLOOKUP(N250,FiscalYear[#All],2,FALSE))</f>
        <v>Q1</v>
      </c>
      <c r="P250" s="32">
        <f t="shared" si="20"/>
        <v>2021</v>
      </c>
      <c r="Q250" s="33">
        <f>IF(J250="Open",VLOOKUP(E250,Table2[],2),VLOOKUP(E250,Table2[],3))</f>
        <v>525</v>
      </c>
    </row>
    <row r="251" spans="1:17" x14ac:dyDescent="0.3">
      <c r="A251" s="16" t="s">
        <v>702</v>
      </c>
      <c r="B251" s="16" t="s">
        <v>478</v>
      </c>
      <c r="C251" s="16" t="s">
        <v>465</v>
      </c>
      <c r="D251" s="16" t="s">
        <v>12</v>
      </c>
      <c r="E251" s="16" t="s">
        <v>9</v>
      </c>
      <c r="F251" s="16" t="s">
        <v>1070</v>
      </c>
      <c r="G251" s="16" t="s">
        <v>16</v>
      </c>
      <c r="H251" s="23">
        <v>43958</v>
      </c>
      <c r="I251" s="23">
        <v>43979</v>
      </c>
      <c r="J251" s="16" t="str">
        <f t="shared" si="18"/>
        <v>Filled</v>
      </c>
      <c r="K251" s="16">
        <f t="shared" ca="1" si="19"/>
        <v>16</v>
      </c>
      <c r="L251" s="16">
        <f t="shared" ca="1" si="21"/>
        <v>21</v>
      </c>
      <c r="M251" s="16">
        <f t="shared" si="22"/>
        <v>2020</v>
      </c>
      <c r="N251" s="27" t="str">
        <f t="shared" si="23"/>
        <v>May</v>
      </c>
      <c r="O251" s="16" t="str">
        <f>IF(N251="","",VLOOKUP(N251,FiscalYear[#All],2,FALSE))</f>
        <v>Q3</v>
      </c>
      <c r="P251" s="32">
        <f t="shared" si="20"/>
        <v>2020</v>
      </c>
      <c r="Q251" s="33">
        <f>IF(J251="Open",VLOOKUP(E251,Table2[],2),VLOOKUP(E251,Table2[],3))</f>
        <v>525</v>
      </c>
    </row>
    <row r="252" spans="1:17" x14ac:dyDescent="0.3">
      <c r="A252" s="16" t="s">
        <v>704</v>
      </c>
      <c r="B252" s="16" t="s">
        <v>480</v>
      </c>
      <c r="C252" s="16" t="s">
        <v>465</v>
      </c>
      <c r="D252" s="16" t="s">
        <v>12</v>
      </c>
      <c r="E252" s="16" t="s">
        <v>9</v>
      </c>
      <c r="F252" s="16" t="s">
        <v>1069</v>
      </c>
      <c r="G252" s="16" t="s">
        <v>16</v>
      </c>
      <c r="H252" s="23">
        <v>43958</v>
      </c>
      <c r="I252" s="23">
        <v>44032</v>
      </c>
      <c r="J252" s="16" t="str">
        <f t="shared" si="18"/>
        <v>Filled</v>
      </c>
      <c r="K252" s="16">
        <f t="shared" ca="1" si="19"/>
        <v>53</v>
      </c>
      <c r="L252" s="16">
        <f t="shared" ca="1" si="21"/>
        <v>74</v>
      </c>
      <c r="M252" s="16">
        <f t="shared" si="22"/>
        <v>2020</v>
      </c>
      <c r="N252" s="27" t="str">
        <f t="shared" si="23"/>
        <v>July</v>
      </c>
      <c r="O252" s="16" t="str">
        <f>IF(N252="","",VLOOKUP(N252,FiscalYear[#All],2,FALSE))</f>
        <v>Q4</v>
      </c>
      <c r="P252" s="32">
        <f t="shared" si="20"/>
        <v>2020</v>
      </c>
      <c r="Q252" s="33">
        <f>IF(J252="Open",VLOOKUP(E252,Table2[],2),VLOOKUP(E252,Table2[],3))</f>
        <v>525</v>
      </c>
    </row>
    <row r="253" spans="1:17" x14ac:dyDescent="0.3">
      <c r="A253" s="16" t="s">
        <v>710</v>
      </c>
      <c r="B253" s="16" t="s">
        <v>486</v>
      </c>
      <c r="C253" s="16" t="s">
        <v>465</v>
      </c>
      <c r="D253" s="16" t="s">
        <v>12</v>
      </c>
      <c r="E253" s="16" t="s">
        <v>9</v>
      </c>
      <c r="F253" s="16" t="s">
        <v>1063</v>
      </c>
      <c r="G253" s="16" t="s">
        <v>16</v>
      </c>
      <c r="H253" s="23">
        <v>43959</v>
      </c>
      <c r="I253" s="23">
        <v>44027</v>
      </c>
      <c r="J253" s="16" t="str">
        <f t="shared" si="18"/>
        <v>Filled</v>
      </c>
      <c r="K253" s="16">
        <f t="shared" ca="1" si="19"/>
        <v>49</v>
      </c>
      <c r="L253" s="16">
        <f t="shared" ca="1" si="21"/>
        <v>68</v>
      </c>
      <c r="M253" s="16">
        <f t="shared" si="22"/>
        <v>2020</v>
      </c>
      <c r="N253" s="27" t="str">
        <f t="shared" si="23"/>
        <v>July</v>
      </c>
      <c r="O253" s="16" t="str">
        <f>IF(N253="","",VLOOKUP(N253,FiscalYear[#All],2,FALSE))</f>
        <v>Q4</v>
      </c>
      <c r="P253" s="32">
        <f t="shared" si="20"/>
        <v>2020</v>
      </c>
      <c r="Q253" s="33">
        <f>IF(J253="Open",VLOOKUP(E253,Table2[],2),VLOOKUP(E253,Table2[],3))</f>
        <v>525</v>
      </c>
    </row>
    <row r="254" spans="1:17" x14ac:dyDescent="0.3">
      <c r="A254" s="16" t="s">
        <v>712</v>
      </c>
      <c r="B254" s="16" t="s">
        <v>488</v>
      </c>
      <c r="C254" s="16" t="s">
        <v>465</v>
      </c>
      <c r="D254" s="16" t="s">
        <v>12</v>
      </c>
      <c r="E254" s="16" t="s">
        <v>9</v>
      </c>
      <c r="F254" s="16" t="s">
        <v>1063</v>
      </c>
      <c r="G254" s="16" t="s">
        <v>16</v>
      </c>
      <c r="H254" s="23">
        <v>43962</v>
      </c>
      <c r="I254" s="23" t="s">
        <v>1619</v>
      </c>
      <c r="J254" s="16" t="str">
        <f t="shared" si="18"/>
        <v>Open</v>
      </c>
      <c r="K254" s="16">
        <f t="shared" ca="1" si="19"/>
        <v>827</v>
      </c>
      <c r="L254" s="16">
        <f t="shared" ca="1" si="21"/>
        <v>1156</v>
      </c>
      <c r="M254" s="16" t="str">
        <f t="shared" si="22"/>
        <v/>
      </c>
      <c r="N254" s="27" t="str">
        <f t="shared" si="23"/>
        <v/>
      </c>
      <c r="O254" s="16" t="str">
        <f>IF(N254="","",VLOOKUP(N254,FiscalYear[#All],2,FALSE))</f>
        <v/>
      </c>
      <c r="P254" s="32" t="str">
        <f t="shared" si="20"/>
        <v/>
      </c>
      <c r="Q254" s="33">
        <f>IF(J254="Open",VLOOKUP(E254,Table2[],2),VLOOKUP(E254,Table2[],3))</f>
        <v>280</v>
      </c>
    </row>
    <row r="255" spans="1:17" x14ac:dyDescent="0.3">
      <c r="A255" s="16" t="s">
        <v>922</v>
      </c>
      <c r="B255" s="16" t="s">
        <v>348</v>
      </c>
      <c r="C255" s="16" t="s">
        <v>77</v>
      </c>
      <c r="D255" s="16" t="s">
        <v>288</v>
      </c>
      <c r="E255" s="16" t="s">
        <v>118</v>
      </c>
      <c r="F255" s="16" t="s">
        <v>1078</v>
      </c>
      <c r="G255" s="16" t="s">
        <v>11</v>
      </c>
      <c r="H255" s="23">
        <v>43962</v>
      </c>
      <c r="I255" s="23">
        <v>43962</v>
      </c>
      <c r="J255" s="16" t="str">
        <f t="shared" si="18"/>
        <v>Filled</v>
      </c>
      <c r="K255" s="16">
        <f t="shared" ca="1" si="19"/>
        <v>1</v>
      </c>
      <c r="L255" s="16">
        <f t="shared" ca="1" si="21"/>
        <v>0</v>
      </c>
      <c r="M255" s="16">
        <f t="shared" si="22"/>
        <v>2020</v>
      </c>
      <c r="N255" s="27" t="str">
        <f t="shared" si="23"/>
        <v>May</v>
      </c>
      <c r="O255" s="16" t="str">
        <f>IF(N255="","",VLOOKUP(N255,FiscalYear[#All],2,FALSE))</f>
        <v>Q3</v>
      </c>
      <c r="P255" s="32">
        <f t="shared" si="20"/>
        <v>2020</v>
      </c>
      <c r="Q255" s="33">
        <f>IF(J255="Open",VLOOKUP(E255,Table2[],2),VLOOKUP(E255,Table2[],3))</f>
        <v>300</v>
      </c>
    </row>
    <row r="256" spans="1:17" x14ac:dyDescent="0.3">
      <c r="A256" s="16" t="s">
        <v>1015</v>
      </c>
      <c r="B256" s="16" t="s">
        <v>78</v>
      </c>
      <c r="C256" s="16" t="s">
        <v>20</v>
      </c>
      <c r="D256" s="16" t="s">
        <v>24</v>
      </c>
      <c r="E256" s="16" t="s">
        <v>9</v>
      </c>
      <c r="F256" s="16" t="s">
        <v>1077</v>
      </c>
      <c r="G256" s="16" t="s">
        <v>18</v>
      </c>
      <c r="H256" s="23">
        <v>43963</v>
      </c>
      <c r="I256" s="23">
        <v>44173</v>
      </c>
      <c r="J256" s="16" t="str">
        <f t="shared" si="18"/>
        <v>Filled</v>
      </c>
      <c r="K256" s="16">
        <f t="shared" ca="1" si="19"/>
        <v>151</v>
      </c>
      <c r="L256" s="16">
        <f t="shared" ca="1" si="21"/>
        <v>210</v>
      </c>
      <c r="M256" s="16">
        <f t="shared" si="22"/>
        <v>2020</v>
      </c>
      <c r="N256" s="27" t="str">
        <f t="shared" si="23"/>
        <v>December</v>
      </c>
      <c r="O256" s="16" t="str">
        <f>IF(N256="","",VLOOKUP(N256,FiscalYear[#All],2,FALSE))</f>
        <v>Q1</v>
      </c>
      <c r="P256" s="32">
        <f t="shared" si="20"/>
        <v>2021</v>
      </c>
      <c r="Q256" s="33">
        <f>IF(J256="Open",VLOOKUP(E256,Table2[],2),VLOOKUP(E256,Table2[],3))</f>
        <v>525</v>
      </c>
    </row>
    <row r="257" spans="1:17" x14ac:dyDescent="0.3">
      <c r="A257" s="16" t="s">
        <v>711</v>
      </c>
      <c r="B257" s="16" t="s">
        <v>487</v>
      </c>
      <c r="C257" s="16" t="s">
        <v>465</v>
      </c>
      <c r="D257" s="16" t="s">
        <v>12</v>
      </c>
      <c r="E257" s="16" t="s">
        <v>9</v>
      </c>
      <c r="F257" s="16" t="s">
        <v>1063</v>
      </c>
      <c r="G257" s="16" t="s">
        <v>16</v>
      </c>
      <c r="H257" s="23">
        <v>43964</v>
      </c>
      <c r="I257" s="23">
        <v>44079</v>
      </c>
      <c r="J257" s="16" t="str">
        <f t="shared" si="18"/>
        <v>Filled</v>
      </c>
      <c r="K257" s="16">
        <f t="shared" ca="1" si="19"/>
        <v>83</v>
      </c>
      <c r="L257" s="16">
        <f t="shared" ca="1" si="21"/>
        <v>115</v>
      </c>
      <c r="M257" s="16">
        <f t="shared" si="22"/>
        <v>2020</v>
      </c>
      <c r="N257" s="27" t="str">
        <f t="shared" si="23"/>
        <v>September</v>
      </c>
      <c r="O257" s="16" t="str">
        <f>IF(N257="","",VLOOKUP(N257,FiscalYear[#All],2,FALSE))</f>
        <v>Q4</v>
      </c>
      <c r="P257" s="32">
        <f t="shared" si="20"/>
        <v>2020</v>
      </c>
      <c r="Q257" s="33">
        <f>IF(J257="Open",VLOOKUP(E257,Table2[],2),VLOOKUP(E257,Table2[],3))</f>
        <v>525</v>
      </c>
    </row>
    <row r="258" spans="1:17" x14ac:dyDescent="0.3">
      <c r="A258" s="16" t="s">
        <v>28</v>
      </c>
      <c r="B258" s="16" t="s">
        <v>70</v>
      </c>
      <c r="C258" s="16" t="s">
        <v>68</v>
      </c>
      <c r="D258" s="16" t="s">
        <v>12</v>
      </c>
      <c r="E258" s="16" t="s">
        <v>9</v>
      </c>
      <c r="F258" s="16" t="s">
        <v>13</v>
      </c>
      <c r="G258" s="16" t="s">
        <v>16</v>
      </c>
      <c r="H258" s="23">
        <v>43965</v>
      </c>
      <c r="I258" s="23">
        <v>44104</v>
      </c>
      <c r="J258" s="16" t="str">
        <f t="shared" si="18"/>
        <v>Filled</v>
      </c>
      <c r="K258" s="16">
        <f t="shared" ca="1" si="19"/>
        <v>100</v>
      </c>
      <c r="L258" s="16">
        <f t="shared" ca="1" si="21"/>
        <v>139</v>
      </c>
      <c r="M258" s="16">
        <f t="shared" si="22"/>
        <v>2020</v>
      </c>
      <c r="N258" s="27" t="str">
        <f t="shared" si="23"/>
        <v>September</v>
      </c>
      <c r="O258" s="16" t="str">
        <f>IF(N258="","",VLOOKUP(N258,FiscalYear[#All],2,FALSE))</f>
        <v>Q4</v>
      </c>
      <c r="P258" s="32">
        <f t="shared" si="20"/>
        <v>2020</v>
      </c>
      <c r="Q258" s="33">
        <f>IF(J258="Open",VLOOKUP(E258,Table2[],2),VLOOKUP(E258,Table2[],3))</f>
        <v>525</v>
      </c>
    </row>
    <row r="259" spans="1:17" x14ac:dyDescent="0.3">
      <c r="A259" s="16" t="s">
        <v>698</v>
      </c>
      <c r="B259" s="16" t="s">
        <v>474</v>
      </c>
      <c r="C259" s="16" t="s">
        <v>465</v>
      </c>
      <c r="D259" s="16" t="s">
        <v>12</v>
      </c>
      <c r="E259" s="16" t="s">
        <v>9</v>
      </c>
      <c r="F259" s="16" t="s">
        <v>1064</v>
      </c>
      <c r="G259" s="16" t="s">
        <v>16</v>
      </c>
      <c r="H259" s="23">
        <v>43966</v>
      </c>
      <c r="I259" s="23">
        <v>44081</v>
      </c>
      <c r="J259" s="16" t="str">
        <f t="shared" ref="J259:J322" si="24">IF(I259 = "", "Open", "Filled")</f>
        <v>Filled</v>
      </c>
      <c r="K259" s="16">
        <f t="shared" ref="K259:K322" ca="1" si="25">IF(I259="", NETWORKDAYS(H259,TODAY()),NETWORKDAYS(H259,I259))</f>
        <v>82</v>
      </c>
      <c r="L259" s="16">
        <f t="shared" ca="1" si="21"/>
        <v>115</v>
      </c>
      <c r="M259" s="16">
        <f t="shared" si="22"/>
        <v>2020</v>
      </c>
      <c r="N259" s="27" t="str">
        <f t="shared" si="23"/>
        <v>September</v>
      </c>
      <c r="O259" s="16" t="str">
        <f>IF(N259="","",VLOOKUP(N259,FiscalYear[#All],2,FALSE))</f>
        <v>Q4</v>
      </c>
      <c r="P259" s="32">
        <f t="shared" ref="P259:P322" si="26">IF(I259="","",(YEAR(I259) + IF(MONTH(I259) &gt;=10,1,0)))</f>
        <v>2020</v>
      </c>
      <c r="Q259" s="33">
        <f>IF(J259="Open",VLOOKUP(E259,Table2[],2),VLOOKUP(E259,Table2[],3))</f>
        <v>525</v>
      </c>
    </row>
    <row r="260" spans="1:17" x14ac:dyDescent="0.3">
      <c r="A260" s="16" t="s">
        <v>1008</v>
      </c>
      <c r="B260" s="16" t="s">
        <v>190</v>
      </c>
      <c r="C260" s="16" t="s">
        <v>66</v>
      </c>
      <c r="D260" s="16" t="s">
        <v>1622</v>
      </c>
      <c r="E260" s="16" t="s">
        <v>118</v>
      </c>
      <c r="F260" s="16" t="s">
        <v>1077</v>
      </c>
      <c r="G260" s="16" t="s">
        <v>25</v>
      </c>
      <c r="H260" s="23">
        <v>43970.166805555556</v>
      </c>
      <c r="I260" s="23">
        <v>44020</v>
      </c>
      <c r="J260" s="16" t="str">
        <f t="shared" si="24"/>
        <v>Filled</v>
      </c>
      <c r="K260" s="16">
        <f t="shared" ca="1" si="25"/>
        <v>37</v>
      </c>
      <c r="L260" s="16">
        <f t="shared" ref="L260:L323" ca="1" si="27">IF(I260="", _xlfn.DAYS(TODAY(),H260), _xlfn.DAYS(I260,H260))</f>
        <v>50</v>
      </c>
      <c r="M260" s="16">
        <f t="shared" ref="M260:M323" si="28">IF(I260="","",YEAR(I260))</f>
        <v>2020</v>
      </c>
      <c r="N260" s="27" t="str">
        <f t="shared" ref="N260:N323" si="29">TEXT(I260,"mmmm")</f>
        <v>July</v>
      </c>
      <c r="O260" s="16" t="str">
        <f>IF(N260="","",VLOOKUP(N260,FiscalYear[#All],2,FALSE))</f>
        <v>Q4</v>
      </c>
      <c r="P260" s="32">
        <f t="shared" si="26"/>
        <v>2020</v>
      </c>
      <c r="Q260" s="33">
        <f>IF(J260="Open",VLOOKUP(E260,Table2[],2),VLOOKUP(E260,Table2[],3))</f>
        <v>300</v>
      </c>
    </row>
    <row r="261" spans="1:17" x14ac:dyDescent="0.3">
      <c r="A261" s="16" t="s">
        <v>831</v>
      </c>
      <c r="B261" s="16" t="s">
        <v>186</v>
      </c>
      <c r="C261" s="16" t="s">
        <v>77</v>
      </c>
      <c r="D261" s="16" t="s">
        <v>12</v>
      </c>
      <c r="E261" s="16" t="s">
        <v>9</v>
      </c>
      <c r="F261" s="16" t="s">
        <v>1077</v>
      </c>
      <c r="G261" s="16" t="s">
        <v>16</v>
      </c>
      <c r="H261" s="23">
        <v>43970.243055555555</v>
      </c>
      <c r="I261" s="23">
        <v>44077</v>
      </c>
      <c r="J261" s="16" t="str">
        <f t="shared" si="24"/>
        <v>Filled</v>
      </c>
      <c r="K261" s="16">
        <f t="shared" ca="1" si="25"/>
        <v>78</v>
      </c>
      <c r="L261" s="16">
        <f t="shared" ca="1" si="27"/>
        <v>107</v>
      </c>
      <c r="M261" s="16">
        <f t="shared" si="28"/>
        <v>2020</v>
      </c>
      <c r="N261" s="27" t="str">
        <f t="shared" si="29"/>
        <v>September</v>
      </c>
      <c r="O261" s="16" t="str">
        <f>IF(N261="","",VLOOKUP(N261,FiscalYear[#All],2,FALSE))</f>
        <v>Q4</v>
      </c>
      <c r="P261" s="32">
        <f t="shared" si="26"/>
        <v>2020</v>
      </c>
      <c r="Q261" s="33">
        <f>IF(J261="Open",VLOOKUP(E261,Table2[],2),VLOOKUP(E261,Table2[],3))</f>
        <v>525</v>
      </c>
    </row>
    <row r="262" spans="1:17" x14ac:dyDescent="0.3">
      <c r="A262" s="16" t="s">
        <v>834</v>
      </c>
      <c r="B262" s="16" t="s">
        <v>191</v>
      </c>
      <c r="C262" s="16" t="s">
        <v>77</v>
      </c>
      <c r="D262" s="16" t="s">
        <v>12</v>
      </c>
      <c r="E262" s="16" t="s">
        <v>9</v>
      </c>
      <c r="F262" s="16" t="s">
        <v>1077</v>
      </c>
      <c r="G262" s="16" t="s">
        <v>11</v>
      </c>
      <c r="H262" s="23">
        <v>43971.487627314818</v>
      </c>
      <c r="I262" s="23">
        <v>44098</v>
      </c>
      <c r="J262" s="16" t="str">
        <f t="shared" si="24"/>
        <v>Filled</v>
      </c>
      <c r="K262" s="16">
        <f t="shared" ca="1" si="25"/>
        <v>92</v>
      </c>
      <c r="L262" s="16">
        <f t="shared" ca="1" si="27"/>
        <v>127</v>
      </c>
      <c r="M262" s="16">
        <f t="shared" si="28"/>
        <v>2020</v>
      </c>
      <c r="N262" s="27" t="str">
        <f t="shared" si="29"/>
        <v>September</v>
      </c>
      <c r="O262" s="16" t="str">
        <f>IF(N262="","",VLOOKUP(N262,FiscalYear[#All],2,FALSE))</f>
        <v>Q4</v>
      </c>
      <c r="P262" s="32">
        <f t="shared" si="26"/>
        <v>2020</v>
      </c>
      <c r="Q262" s="33">
        <f>IF(J262="Open",VLOOKUP(E262,Table2[],2),VLOOKUP(E262,Table2[],3))</f>
        <v>525</v>
      </c>
    </row>
    <row r="263" spans="1:17" x14ac:dyDescent="0.3">
      <c r="A263" s="16" t="s">
        <v>709</v>
      </c>
      <c r="B263" s="16" t="s">
        <v>485</v>
      </c>
      <c r="C263" s="16" t="s">
        <v>465</v>
      </c>
      <c r="D263" s="16" t="s">
        <v>12</v>
      </c>
      <c r="E263" s="16" t="s">
        <v>9</v>
      </c>
      <c r="F263" s="16" t="s">
        <v>1072</v>
      </c>
      <c r="G263" s="16" t="s">
        <v>16</v>
      </c>
      <c r="H263" s="23">
        <v>43972</v>
      </c>
      <c r="I263" s="23">
        <v>44188</v>
      </c>
      <c r="J263" s="16" t="str">
        <f t="shared" si="24"/>
        <v>Filled</v>
      </c>
      <c r="K263" s="16">
        <f t="shared" ca="1" si="25"/>
        <v>155</v>
      </c>
      <c r="L263" s="16">
        <f t="shared" ca="1" si="27"/>
        <v>216</v>
      </c>
      <c r="M263" s="16">
        <f t="shared" si="28"/>
        <v>2020</v>
      </c>
      <c r="N263" s="27" t="str">
        <f t="shared" si="29"/>
        <v>December</v>
      </c>
      <c r="O263" s="16" t="str">
        <f>IF(N263="","",VLOOKUP(N263,FiscalYear[#All],2,FALSE))</f>
        <v>Q1</v>
      </c>
      <c r="P263" s="32">
        <f t="shared" si="26"/>
        <v>2021</v>
      </c>
      <c r="Q263" s="33">
        <f>IF(J263="Open",VLOOKUP(E263,Table2[],2),VLOOKUP(E263,Table2[],3))</f>
        <v>525</v>
      </c>
    </row>
    <row r="264" spans="1:17" x14ac:dyDescent="0.3">
      <c r="A264" s="16" t="s">
        <v>906</v>
      </c>
      <c r="B264" s="16" t="s">
        <v>332</v>
      </c>
      <c r="C264" s="16" t="s">
        <v>77</v>
      </c>
      <c r="D264" s="16" t="s">
        <v>12</v>
      </c>
      <c r="E264" s="16" t="s">
        <v>9</v>
      </c>
      <c r="F264" s="16" t="s">
        <v>1076</v>
      </c>
      <c r="G264" s="16" t="s">
        <v>16</v>
      </c>
      <c r="H264" s="23">
        <v>43973</v>
      </c>
      <c r="I264" s="23">
        <v>44007</v>
      </c>
      <c r="J264" s="16" t="str">
        <f t="shared" si="24"/>
        <v>Filled</v>
      </c>
      <c r="K264" s="16">
        <f t="shared" ca="1" si="25"/>
        <v>25</v>
      </c>
      <c r="L264" s="16">
        <f t="shared" ca="1" si="27"/>
        <v>34</v>
      </c>
      <c r="M264" s="16">
        <f t="shared" si="28"/>
        <v>2020</v>
      </c>
      <c r="N264" s="27" t="str">
        <f t="shared" si="29"/>
        <v>June</v>
      </c>
      <c r="O264" s="16" t="str">
        <f>IF(N264="","",VLOOKUP(N264,FiscalYear[#All],2,FALSE))</f>
        <v>Q3</v>
      </c>
      <c r="P264" s="32">
        <f t="shared" si="26"/>
        <v>2020</v>
      </c>
      <c r="Q264" s="33">
        <f>IF(J264="Open",VLOOKUP(E264,Table2[],2),VLOOKUP(E264,Table2[],3))</f>
        <v>525</v>
      </c>
    </row>
    <row r="265" spans="1:17" x14ac:dyDescent="0.3">
      <c r="A265" s="16" t="s">
        <v>914</v>
      </c>
      <c r="B265" s="16" t="s">
        <v>340</v>
      </c>
      <c r="C265" s="16" t="s">
        <v>77</v>
      </c>
      <c r="D265" s="16" t="s">
        <v>12</v>
      </c>
      <c r="E265" s="16" t="s">
        <v>9</v>
      </c>
      <c r="F265" s="16" t="s">
        <v>1077</v>
      </c>
      <c r="G265" s="16" t="s">
        <v>11</v>
      </c>
      <c r="H265" s="23">
        <v>43973</v>
      </c>
      <c r="I265" s="23">
        <v>44069</v>
      </c>
      <c r="J265" s="16" t="str">
        <f t="shared" si="24"/>
        <v>Filled</v>
      </c>
      <c r="K265" s="16">
        <f t="shared" ca="1" si="25"/>
        <v>69</v>
      </c>
      <c r="L265" s="16">
        <f t="shared" ca="1" si="27"/>
        <v>96</v>
      </c>
      <c r="M265" s="16">
        <f t="shared" si="28"/>
        <v>2020</v>
      </c>
      <c r="N265" s="27" t="str">
        <f t="shared" si="29"/>
        <v>August</v>
      </c>
      <c r="O265" s="16" t="str">
        <f>IF(N265="","",VLOOKUP(N265,FiscalYear[#All],2,FALSE))</f>
        <v>Q4</v>
      </c>
      <c r="P265" s="32">
        <f t="shared" si="26"/>
        <v>2020</v>
      </c>
      <c r="Q265" s="33">
        <f>IF(J265="Open",VLOOKUP(E265,Table2[],2),VLOOKUP(E265,Table2[],3))</f>
        <v>525</v>
      </c>
    </row>
    <row r="266" spans="1:17" x14ac:dyDescent="0.3">
      <c r="A266" s="16" t="s">
        <v>924</v>
      </c>
      <c r="B266" s="16" t="s">
        <v>350</v>
      </c>
      <c r="C266" s="16" t="s">
        <v>77</v>
      </c>
      <c r="D266" s="16" t="s">
        <v>12</v>
      </c>
      <c r="E266" s="16" t="s">
        <v>9</v>
      </c>
      <c r="F266" s="16" t="s">
        <v>1077</v>
      </c>
      <c r="G266" s="16" t="s">
        <v>11</v>
      </c>
      <c r="H266" s="23">
        <v>43973</v>
      </c>
      <c r="I266" s="23">
        <v>44128</v>
      </c>
      <c r="J266" s="16" t="str">
        <f t="shared" si="24"/>
        <v>Filled</v>
      </c>
      <c r="K266" s="16">
        <f t="shared" ca="1" si="25"/>
        <v>111</v>
      </c>
      <c r="L266" s="16">
        <f t="shared" ca="1" si="27"/>
        <v>155</v>
      </c>
      <c r="M266" s="16">
        <f t="shared" si="28"/>
        <v>2020</v>
      </c>
      <c r="N266" s="27" t="str">
        <f t="shared" si="29"/>
        <v>October</v>
      </c>
      <c r="O266" s="16" t="str">
        <f>IF(N266="","",VLOOKUP(N266,FiscalYear[#All],2,FALSE))</f>
        <v>Q1</v>
      </c>
      <c r="P266" s="32">
        <f t="shared" si="26"/>
        <v>2021</v>
      </c>
      <c r="Q266" s="33">
        <f>IF(J266="Open",VLOOKUP(E266,Table2[],2),VLOOKUP(E266,Table2[],3))</f>
        <v>525</v>
      </c>
    </row>
    <row r="267" spans="1:17" x14ac:dyDescent="0.3">
      <c r="A267" s="16" t="s">
        <v>947</v>
      </c>
      <c r="B267" s="16" t="s">
        <v>385</v>
      </c>
      <c r="C267" s="16" t="s">
        <v>77</v>
      </c>
      <c r="D267" s="16" t="s">
        <v>12</v>
      </c>
      <c r="E267" s="16" t="s">
        <v>9</v>
      </c>
      <c r="F267" s="16" t="s">
        <v>1077</v>
      </c>
      <c r="G267" s="16" t="s">
        <v>489</v>
      </c>
      <c r="H267" s="23">
        <v>43973</v>
      </c>
      <c r="I267" s="23">
        <v>44068</v>
      </c>
      <c r="J267" s="16" t="str">
        <f t="shared" si="24"/>
        <v>Filled</v>
      </c>
      <c r="K267" s="16">
        <f t="shared" ca="1" si="25"/>
        <v>68</v>
      </c>
      <c r="L267" s="16">
        <f t="shared" ca="1" si="27"/>
        <v>95</v>
      </c>
      <c r="M267" s="16">
        <f t="shared" si="28"/>
        <v>2020</v>
      </c>
      <c r="N267" s="27" t="str">
        <f t="shared" si="29"/>
        <v>August</v>
      </c>
      <c r="O267" s="16" t="str">
        <f>IF(N267="","",VLOOKUP(N267,FiscalYear[#All],2,FALSE))</f>
        <v>Q4</v>
      </c>
      <c r="P267" s="32">
        <f t="shared" si="26"/>
        <v>2020</v>
      </c>
      <c r="Q267" s="33">
        <f>IF(J267="Open",VLOOKUP(E267,Table2[],2),VLOOKUP(E267,Table2[],3))</f>
        <v>525</v>
      </c>
    </row>
    <row r="268" spans="1:17" x14ac:dyDescent="0.3">
      <c r="A268" s="16" t="s">
        <v>1007</v>
      </c>
      <c r="B268" s="16" t="s">
        <v>188</v>
      </c>
      <c r="C268" s="16" t="s">
        <v>66</v>
      </c>
      <c r="D268" s="16" t="s">
        <v>1622</v>
      </c>
      <c r="E268" s="16" t="s">
        <v>118</v>
      </c>
      <c r="F268" s="16" t="s">
        <v>1077</v>
      </c>
      <c r="G268" s="16" t="s">
        <v>16</v>
      </c>
      <c r="H268" s="23">
        <v>43973.538819444446</v>
      </c>
      <c r="I268" s="23">
        <v>44090</v>
      </c>
      <c r="J268" s="16" t="str">
        <f t="shared" si="24"/>
        <v>Filled</v>
      </c>
      <c r="K268" s="16">
        <f t="shared" ca="1" si="25"/>
        <v>84</v>
      </c>
      <c r="L268" s="16">
        <f t="shared" ca="1" si="27"/>
        <v>117</v>
      </c>
      <c r="M268" s="16">
        <f t="shared" si="28"/>
        <v>2020</v>
      </c>
      <c r="N268" s="27" t="str">
        <f t="shared" si="29"/>
        <v>September</v>
      </c>
      <c r="O268" s="16" t="str">
        <f>IF(N268="","",VLOOKUP(N268,FiscalYear[#All],2,FALSE))</f>
        <v>Q4</v>
      </c>
      <c r="P268" s="32">
        <f t="shared" si="26"/>
        <v>2020</v>
      </c>
      <c r="Q268" s="33">
        <f>IF(J268="Open",VLOOKUP(E268,Table2[],2),VLOOKUP(E268,Table2[],3))</f>
        <v>300</v>
      </c>
    </row>
    <row r="269" spans="1:17" x14ac:dyDescent="0.3">
      <c r="A269" s="16" t="s">
        <v>919</v>
      </c>
      <c r="B269" s="16" t="s">
        <v>345</v>
      </c>
      <c r="C269" s="16" t="s">
        <v>77</v>
      </c>
      <c r="D269" s="16" t="s">
        <v>12</v>
      </c>
      <c r="E269" s="16" t="s">
        <v>9</v>
      </c>
      <c r="F269" s="16" t="s">
        <v>1077</v>
      </c>
      <c r="G269" s="16" t="s">
        <v>11</v>
      </c>
      <c r="H269" s="23">
        <v>43977</v>
      </c>
      <c r="I269" s="23">
        <v>44088</v>
      </c>
      <c r="J269" s="16" t="str">
        <f t="shared" si="24"/>
        <v>Filled</v>
      </c>
      <c r="K269" s="16">
        <f t="shared" ca="1" si="25"/>
        <v>80</v>
      </c>
      <c r="L269" s="16">
        <f t="shared" ca="1" si="27"/>
        <v>111</v>
      </c>
      <c r="M269" s="16">
        <f t="shared" si="28"/>
        <v>2020</v>
      </c>
      <c r="N269" s="27" t="str">
        <f t="shared" si="29"/>
        <v>September</v>
      </c>
      <c r="O269" s="16" t="str">
        <f>IF(N269="","",VLOOKUP(N269,FiscalYear[#All],2,FALSE))</f>
        <v>Q4</v>
      </c>
      <c r="P269" s="32">
        <f t="shared" si="26"/>
        <v>2020</v>
      </c>
      <c r="Q269" s="33">
        <f>IF(J269="Open",VLOOKUP(E269,Table2[],2),VLOOKUP(E269,Table2[],3))</f>
        <v>525</v>
      </c>
    </row>
    <row r="270" spans="1:17" x14ac:dyDescent="0.3">
      <c r="A270" s="16" t="s">
        <v>674</v>
      </c>
      <c r="B270" s="16" t="s">
        <v>69</v>
      </c>
      <c r="C270" s="16" t="s">
        <v>62</v>
      </c>
      <c r="D270" s="16" t="s">
        <v>117</v>
      </c>
      <c r="E270" s="16" t="s">
        <v>118</v>
      </c>
      <c r="F270" s="16" t="s">
        <v>1069</v>
      </c>
      <c r="G270" s="16" t="s">
        <v>16</v>
      </c>
      <c r="H270" s="23">
        <v>43978</v>
      </c>
      <c r="I270" s="23">
        <v>44092</v>
      </c>
      <c r="J270" s="16" t="str">
        <f t="shared" si="24"/>
        <v>Filled</v>
      </c>
      <c r="K270" s="16">
        <f t="shared" ca="1" si="25"/>
        <v>83</v>
      </c>
      <c r="L270" s="16">
        <f t="shared" ca="1" si="27"/>
        <v>114</v>
      </c>
      <c r="M270" s="16">
        <f t="shared" si="28"/>
        <v>2020</v>
      </c>
      <c r="N270" s="27" t="str">
        <f t="shared" si="29"/>
        <v>September</v>
      </c>
      <c r="O270" s="16" t="str">
        <f>IF(N270="","",VLOOKUP(N270,FiscalYear[#All],2,FALSE))</f>
        <v>Q4</v>
      </c>
      <c r="P270" s="32">
        <f t="shared" si="26"/>
        <v>2020</v>
      </c>
      <c r="Q270" s="33">
        <f>IF(J270="Open",VLOOKUP(E270,Table2[],2),VLOOKUP(E270,Table2[],3))</f>
        <v>300</v>
      </c>
    </row>
    <row r="271" spans="1:17" x14ac:dyDescent="0.3">
      <c r="A271" s="16" t="s">
        <v>689</v>
      </c>
      <c r="B271" s="16" t="s">
        <v>88</v>
      </c>
      <c r="C271" s="16" t="s">
        <v>62</v>
      </c>
      <c r="D271" s="16" t="s">
        <v>1622</v>
      </c>
      <c r="E271" s="16" t="s">
        <v>118</v>
      </c>
      <c r="F271" s="16" t="s">
        <v>1064</v>
      </c>
      <c r="G271" s="16" t="s">
        <v>16</v>
      </c>
      <c r="H271" s="23">
        <v>43978</v>
      </c>
      <c r="I271" s="23">
        <v>44058</v>
      </c>
      <c r="J271" s="16" t="str">
        <f t="shared" si="24"/>
        <v>Filled</v>
      </c>
      <c r="K271" s="16">
        <f t="shared" ca="1" si="25"/>
        <v>58</v>
      </c>
      <c r="L271" s="16">
        <f t="shared" ca="1" si="27"/>
        <v>80</v>
      </c>
      <c r="M271" s="16">
        <f t="shared" si="28"/>
        <v>2020</v>
      </c>
      <c r="N271" s="27" t="str">
        <f t="shared" si="29"/>
        <v>August</v>
      </c>
      <c r="O271" s="16" t="str">
        <f>IF(N271="","",VLOOKUP(N271,FiscalYear[#All],2,FALSE))</f>
        <v>Q4</v>
      </c>
      <c r="P271" s="32">
        <f t="shared" si="26"/>
        <v>2020</v>
      </c>
      <c r="Q271" s="33">
        <f>IF(J271="Open",VLOOKUP(E271,Table2[],2),VLOOKUP(E271,Table2[],3))</f>
        <v>300</v>
      </c>
    </row>
    <row r="272" spans="1:17" x14ac:dyDescent="0.3">
      <c r="A272" s="16" t="s">
        <v>833</v>
      </c>
      <c r="B272" s="16" t="s">
        <v>189</v>
      </c>
      <c r="C272" s="16" t="s">
        <v>77</v>
      </c>
      <c r="D272" s="16" t="s">
        <v>12</v>
      </c>
      <c r="E272" s="16" t="s">
        <v>9</v>
      </c>
      <c r="F272" s="16" t="s">
        <v>1078</v>
      </c>
      <c r="G272" s="16" t="s">
        <v>25</v>
      </c>
      <c r="H272" s="23">
        <v>43978.427314814813</v>
      </c>
      <c r="I272" s="23" t="s">
        <v>1619</v>
      </c>
      <c r="J272" s="16" t="str">
        <f t="shared" si="24"/>
        <v>Open</v>
      </c>
      <c r="K272" s="16">
        <f t="shared" ca="1" si="25"/>
        <v>815</v>
      </c>
      <c r="L272" s="16">
        <f t="shared" ca="1" si="27"/>
        <v>1140</v>
      </c>
      <c r="M272" s="16" t="str">
        <f t="shared" si="28"/>
        <v/>
      </c>
      <c r="N272" s="27" t="str">
        <f t="shared" si="29"/>
        <v/>
      </c>
      <c r="O272" s="16" t="str">
        <f>IF(N272="","",VLOOKUP(N272,FiscalYear[#All],2,FALSE))</f>
        <v/>
      </c>
      <c r="P272" s="32" t="str">
        <f t="shared" si="26"/>
        <v/>
      </c>
      <c r="Q272" s="33">
        <f>IF(J272="Open",VLOOKUP(E272,Table2[],2),VLOOKUP(E272,Table2[],3))</f>
        <v>280</v>
      </c>
    </row>
    <row r="273" spans="1:17" x14ac:dyDescent="0.3">
      <c r="A273" s="16" t="s">
        <v>783</v>
      </c>
      <c r="B273" s="16" t="s">
        <v>194</v>
      </c>
      <c r="C273" s="16" t="s">
        <v>132</v>
      </c>
      <c r="D273" s="16" t="s">
        <v>12</v>
      </c>
      <c r="E273" s="16" t="s">
        <v>9</v>
      </c>
      <c r="F273" s="16" t="s">
        <v>1071</v>
      </c>
      <c r="G273" s="16" t="s">
        <v>11</v>
      </c>
      <c r="H273" s="23">
        <v>43987.462407407409</v>
      </c>
      <c r="I273" s="23">
        <v>44118</v>
      </c>
      <c r="J273" s="16" t="str">
        <f t="shared" si="24"/>
        <v>Filled</v>
      </c>
      <c r="K273" s="16">
        <f t="shared" ca="1" si="25"/>
        <v>94</v>
      </c>
      <c r="L273" s="16">
        <f t="shared" ca="1" si="27"/>
        <v>131</v>
      </c>
      <c r="M273" s="16">
        <f t="shared" si="28"/>
        <v>2020</v>
      </c>
      <c r="N273" s="27" t="str">
        <f t="shared" si="29"/>
        <v>October</v>
      </c>
      <c r="O273" s="16" t="str">
        <f>IF(N273="","",VLOOKUP(N273,FiscalYear[#All],2,FALSE))</f>
        <v>Q1</v>
      </c>
      <c r="P273" s="32">
        <f t="shared" si="26"/>
        <v>2021</v>
      </c>
      <c r="Q273" s="33">
        <f>IF(J273="Open",VLOOKUP(E273,Table2[],2),VLOOKUP(E273,Table2[],3))</f>
        <v>525</v>
      </c>
    </row>
    <row r="274" spans="1:17" x14ac:dyDescent="0.3">
      <c r="A274" s="16" t="s">
        <v>832</v>
      </c>
      <c r="B274" s="16" t="s">
        <v>187</v>
      </c>
      <c r="C274" s="16" t="s">
        <v>77</v>
      </c>
      <c r="D274" s="16" t="s">
        <v>12</v>
      </c>
      <c r="E274" s="16" t="s">
        <v>9</v>
      </c>
      <c r="F274" s="16" t="s">
        <v>1077</v>
      </c>
      <c r="G274" s="16" t="s">
        <v>11</v>
      </c>
      <c r="H274" s="23">
        <v>43987.521516203706</v>
      </c>
      <c r="I274" s="23">
        <v>44078</v>
      </c>
      <c r="J274" s="16" t="str">
        <f t="shared" si="24"/>
        <v>Filled</v>
      </c>
      <c r="K274" s="16">
        <f t="shared" ca="1" si="25"/>
        <v>66</v>
      </c>
      <c r="L274" s="16">
        <f t="shared" ca="1" si="27"/>
        <v>91</v>
      </c>
      <c r="M274" s="16">
        <f t="shared" si="28"/>
        <v>2020</v>
      </c>
      <c r="N274" s="27" t="str">
        <f t="shared" si="29"/>
        <v>September</v>
      </c>
      <c r="O274" s="16" t="str">
        <f>IF(N274="","",VLOOKUP(N274,FiscalYear[#All],2,FALSE))</f>
        <v>Q4</v>
      </c>
      <c r="P274" s="32">
        <f t="shared" si="26"/>
        <v>2020</v>
      </c>
      <c r="Q274" s="33">
        <f>IF(J274="Open",VLOOKUP(E274,Table2[],2),VLOOKUP(E274,Table2[],3))</f>
        <v>525</v>
      </c>
    </row>
    <row r="275" spans="1:17" x14ac:dyDescent="0.3">
      <c r="A275" s="16" t="s">
        <v>787</v>
      </c>
      <c r="B275" s="16" t="s">
        <v>202</v>
      </c>
      <c r="C275" s="16" t="s">
        <v>132</v>
      </c>
      <c r="D275" s="16" t="s">
        <v>12</v>
      </c>
      <c r="E275" s="16" t="s">
        <v>9</v>
      </c>
      <c r="F275" s="16" t="s">
        <v>1064</v>
      </c>
      <c r="G275" s="16" t="s">
        <v>11</v>
      </c>
      <c r="H275" s="23">
        <v>43990.197465277779</v>
      </c>
      <c r="I275" s="23">
        <v>44110</v>
      </c>
      <c r="J275" s="16" t="str">
        <f t="shared" si="24"/>
        <v>Filled</v>
      </c>
      <c r="K275" s="16">
        <f t="shared" ca="1" si="25"/>
        <v>87</v>
      </c>
      <c r="L275" s="16">
        <f t="shared" ca="1" si="27"/>
        <v>120</v>
      </c>
      <c r="M275" s="16">
        <f t="shared" si="28"/>
        <v>2020</v>
      </c>
      <c r="N275" s="27" t="str">
        <f t="shared" si="29"/>
        <v>October</v>
      </c>
      <c r="O275" s="16" t="str">
        <f>IF(N275="","",VLOOKUP(N275,FiscalYear[#All],2,FALSE))</f>
        <v>Q1</v>
      </c>
      <c r="P275" s="32">
        <f t="shared" si="26"/>
        <v>2021</v>
      </c>
      <c r="Q275" s="33">
        <f>IF(J275="Open",VLOOKUP(E275,Table2[],2),VLOOKUP(E275,Table2[],3))</f>
        <v>525</v>
      </c>
    </row>
    <row r="276" spans="1:17" x14ac:dyDescent="0.3">
      <c r="A276" s="16" t="s">
        <v>788</v>
      </c>
      <c r="B276" s="16" t="s">
        <v>203</v>
      </c>
      <c r="C276" s="16" t="s">
        <v>132</v>
      </c>
      <c r="D276" s="16" t="s">
        <v>12</v>
      </c>
      <c r="E276" s="16" t="s">
        <v>9</v>
      </c>
      <c r="F276" s="16" t="s">
        <v>1075</v>
      </c>
      <c r="G276" s="16" t="s">
        <v>11</v>
      </c>
      <c r="H276" s="23">
        <v>43990.420891203707</v>
      </c>
      <c r="I276" s="23">
        <v>44049</v>
      </c>
      <c r="J276" s="16" t="str">
        <f t="shared" si="24"/>
        <v>Filled</v>
      </c>
      <c r="K276" s="16">
        <f t="shared" ca="1" si="25"/>
        <v>44</v>
      </c>
      <c r="L276" s="16">
        <f t="shared" ca="1" si="27"/>
        <v>59</v>
      </c>
      <c r="M276" s="16">
        <f t="shared" si="28"/>
        <v>2020</v>
      </c>
      <c r="N276" s="27" t="str">
        <f t="shared" si="29"/>
        <v>August</v>
      </c>
      <c r="O276" s="16" t="str">
        <f>IF(N276="","",VLOOKUP(N276,FiscalYear[#All],2,FALSE))</f>
        <v>Q4</v>
      </c>
      <c r="P276" s="32">
        <f t="shared" si="26"/>
        <v>2020</v>
      </c>
      <c r="Q276" s="33">
        <f>IF(J276="Open",VLOOKUP(E276,Table2[],2),VLOOKUP(E276,Table2[],3))</f>
        <v>525</v>
      </c>
    </row>
    <row r="277" spans="1:17" x14ac:dyDescent="0.3">
      <c r="A277" s="16" t="s">
        <v>785</v>
      </c>
      <c r="B277" s="16" t="s">
        <v>196</v>
      </c>
      <c r="C277" s="16" t="s">
        <v>132</v>
      </c>
      <c r="D277" s="16" t="s">
        <v>12</v>
      </c>
      <c r="E277" s="16" t="s">
        <v>9</v>
      </c>
      <c r="F277" s="16" t="s">
        <v>1064</v>
      </c>
      <c r="G277" s="16" t="s">
        <v>11</v>
      </c>
      <c r="H277" s="23">
        <v>43990.421481481484</v>
      </c>
      <c r="I277" s="23">
        <v>44162</v>
      </c>
      <c r="J277" s="16" t="str">
        <f t="shared" si="24"/>
        <v>Filled</v>
      </c>
      <c r="K277" s="16">
        <f t="shared" ca="1" si="25"/>
        <v>125</v>
      </c>
      <c r="L277" s="16">
        <f t="shared" ca="1" si="27"/>
        <v>172</v>
      </c>
      <c r="M277" s="16">
        <f t="shared" si="28"/>
        <v>2020</v>
      </c>
      <c r="N277" s="27" t="str">
        <f t="shared" si="29"/>
        <v>November</v>
      </c>
      <c r="O277" s="16" t="str">
        <f>IF(N277="","",VLOOKUP(N277,FiscalYear[#All],2,FALSE))</f>
        <v>Q1</v>
      </c>
      <c r="P277" s="32">
        <f t="shared" si="26"/>
        <v>2021</v>
      </c>
      <c r="Q277" s="33">
        <f>IF(J277="Open",VLOOKUP(E277,Table2[],2),VLOOKUP(E277,Table2[],3))</f>
        <v>525</v>
      </c>
    </row>
    <row r="278" spans="1:17" x14ac:dyDescent="0.3">
      <c r="A278" s="16" t="s">
        <v>830</v>
      </c>
      <c r="B278" s="16" t="s">
        <v>184</v>
      </c>
      <c r="C278" s="16" t="s">
        <v>77</v>
      </c>
      <c r="D278" s="16" t="s">
        <v>12</v>
      </c>
      <c r="E278" s="16" t="s">
        <v>9</v>
      </c>
      <c r="F278" s="16" t="s">
        <v>1077</v>
      </c>
      <c r="G278" s="16" t="s">
        <v>11</v>
      </c>
      <c r="H278" s="23">
        <v>43991.239791666667</v>
      </c>
      <c r="I278" s="23">
        <v>44086</v>
      </c>
      <c r="J278" s="16" t="str">
        <f t="shared" si="24"/>
        <v>Filled</v>
      </c>
      <c r="K278" s="16">
        <f t="shared" ca="1" si="25"/>
        <v>69</v>
      </c>
      <c r="L278" s="16">
        <f t="shared" ca="1" si="27"/>
        <v>95</v>
      </c>
      <c r="M278" s="16">
        <f t="shared" si="28"/>
        <v>2020</v>
      </c>
      <c r="N278" s="27" t="str">
        <f t="shared" si="29"/>
        <v>September</v>
      </c>
      <c r="O278" s="16" t="str">
        <f>IF(N278="","",VLOOKUP(N278,FiscalYear[#All],2,FALSE))</f>
        <v>Q4</v>
      </c>
      <c r="P278" s="32">
        <f t="shared" si="26"/>
        <v>2020</v>
      </c>
      <c r="Q278" s="33">
        <f>IF(J278="Open",VLOOKUP(E278,Table2[],2),VLOOKUP(E278,Table2[],3))</f>
        <v>525</v>
      </c>
    </row>
    <row r="279" spans="1:17" x14ac:dyDescent="0.3">
      <c r="A279" s="16" t="s">
        <v>708</v>
      </c>
      <c r="B279" s="16" t="s">
        <v>484</v>
      </c>
      <c r="C279" s="16" t="s">
        <v>465</v>
      </c>
      <c r="D279" s="16" t="s">
        <v>12</v>
      </c>
      <c r="E279" s="16" t="s">
        <v>9</v>
      </c>
      <c r="F279" s="16" t="s">
        <v>1070</v>
      </c>
      <c r="G279" s="16" t="s">
        <v>16</v>
      </c>
      <c r="H279" s="23">
        <v>43992</v>
      </c>
      <c r="I279" s="23">
        <v>44174</v>
      </c>
      <c r="J279" s="16" t="str">
        <f t="shared" si="24"/>
        <v>Filled</v>
      </c>
      <c r="K279" s="16">
        <f t="shared" ca="1" si="25"/>
        <v>131</v>
      </c>
      <c r="L279" s="16">
        <f t="shared" ca="1" si="27"/>
        <v>182</v>
      </c>
      <c r="M279" s="16">
        <f t="shared" si="28"/>
        <v>2020</v>
      </c>
      <c r="N279" s="27" t="str">
        <f t="shared" si="29"/>
        <v>December</v>
      </c>
      <c r="O279" s="16" t="str">
        <f>IF(N279="","",VLOOKUP(N279,FiscalYear[#All],2,FALSE))</f>
        <v>Q1</v>
      </c>
      <c r="P279" s="32">
        <f t="shared" si="26"/>
        <v>2021</v>
      </c>
      <c r="Q279" s="33">
        <f>IF(J279="Open",VLOOKUP(E279,Table2[],2),VLOOKUP(E279,Table2[],3))</f>
        <v>525</v>
      </c>
    </row>
    <row r="280" spans="1:17" x14ac:dyDescent="0.3">
      <c r="A280" s="16" t="s">
        <v>1009</v>
      </c>
      <c r="B280" s="16" t="s">
        <v>197</v>
      </c>
      <c r="C280" s="16" t="s">
        <v>66</v>
      </c>
      <c r="D280" s="16" t="s">
        <v>1622</v>
      </c>
      <c r="E280" s="16" t="s">
        <v>118</v>
      </c>
      <c r="F280" s="16" t="s">
        <v>1077</v>
      </c>
      <c r="G280" s="16" t="s">
        <v>16</v>
      </c>
      <c r="H280" s="23">
        <v>43998.353032407409</v>
      </c>
      <c r="I280" s="23">
        <v>44069</v>
      </c>
      <c r="J280" s="16" t="str">
        <f t="shared" si="24"/>
        <v>Filled</v>
      </c>
      <c r="K280" s="16">
        <f t="shared" ca="1" si="25"/>
        <v>52</v>
      </c>
      <c r="L280" s="16">
        <f t="shared" ca="1" si="27"/>
        <v>71</v>
      </c>
      <c r="M280" s="16">
        <f t="shared" si="28"/>
        <v>2020</v>
      </c>
      <c r="N280" s="27" t="str">
        <f t="shared" si="29"/>
        <v>August</v>
      </c>
      <c r="O280" s="16" t="str">
        <f>IF(N280="","",VLOOKUP(N280,FiscalYear[#All],2,FALSE))</f>
        <v>Q4</v>
      </c>
      <c r="P280" s="32">
        <f t="shared" si="26"/>
        <v>2020</v>
      </c>
      <c r="Q280" s="33">
        <f>IF(J280="Open",VLOOKUP(E280,Table2[],2),VLOOKUP(E280,Table2[],3))</f>
        <v>300</v>
      </c>
    </row>
    <row r="281" spans="1:17" x14ac:dyDescent="0.3">
      <c r="A281" s="16" t="s">
        <v>836</v>
      </c>
      <c r="B281" s="16" t="s">
        <v>193</v>
      </c>
      <c r="C281" s="16" t="s">
        <v>77</v>
      </c>
      <c r="D281" s="16" t="s">
        <v>12</v>
      </c>
      <c r="E281" s="16" t="s">
        <v>9</v>
      </c>
      <c r="F281" s="16" t="s">
        <v>1077</v>
      </c>
      <c r="G281" s="16" t="s">
        <v>25</v>
      </c>
      <c r="H281" s="23">
        <v>43998.506539351853</v>
      </c>
      <c r="I281" s="23">
        <v>44141</v>
      </c>
      <c r="J281" s="16" t="str">
        <f t="shared" si="24"/>
        <v>Filled</v>
      </c>
      <c r="K281" s="16">
        <f t="shared" ca="1" si="25"/>
        <v>104</v>
      </c>
      <c r="L281" s="16">
        <f t="shared" ca="1" si="27"/>
        <v>143</v>
      </c>
      <c r="M281" s="16">
        <f t="shared" si="28"/>
        <v>2020</v>
      </c>
      <c r="N281" s="27" t="str">
        <f t="shared" si="29"/>
        <v>November</v>
      </c>
      <c r="O281" s="16" t="str">
        <f>IF(N281="","",VLOOKUP(N281,FiscalYear[#All],2,FALSE))</f>
        <v>Q1</v>
      </c>
      <c r="P281" s="32">
        <f t="shared" si="26"/>
        <v>2021</v>
      </c>
      <c r="Q281" s="33">
        <f>IF(J281="Open",VLOOKUP(E281,Table2[],2),VLOOKUP(E281,Table2[],3))</f>
        <v>525</v>
      </c>
    </row>
    <row r="282" spans="1:17" x14ac:dyDescent="0.3">
      <c r="A282" s="16" t="s">
        <v>837</v>
      </c>
      <c r="B282" s="16" t="s">
        <v>199</v>
      </c>
      <c r="C282" s="16" t="s">
        <v>77</v>
      </c>
      <c r="D282" s="16" t="s">
        <v>12</v>
      </c>
      <c r="E282" s="16" t="s">
        <v>9</v>
      </c>
      <c r="F282" s="16" t="s">
        <v>1077</v>
      </c>
      <c r="G282" s="16" t="s">
        <v>11</v>
      </c>
      <c r="H282" s="23">
        <v>44006.461145833331</v>
      </c>
      <c r="I282" s="23">
        <v>44165</v>
      </c>
      <c r="J282" s="16" t="str">
        <f t="shared" si="24"/>
        <v>Filled</v>
      </c>
      <c r="K282" s="16">
        <f t="shared" ca="1" si="25"/>
        <v>114</v>
      </c>
      <c r="L282" s="16">
        <f t="shared" ca="1" si="27"/>
        <v>159</v>
      </c>
      <c r="M282" s="16">
        <f t="shared" si="28"/>
        <v>2020</v>
      </c>
      <c r="N282" s="27" t="str">
        <f t="shared" si="29"/>
        <v>November</v>
      </c>
      <c r="O282" s="16" t="str">
        <f>IF(N282="","",VLOOKUP(N282,FiscalYear[#All],2,FALSE))</f>
        <v>Q1</v>
      </c>
      <c r="P282" s="32">
        <f t="shared" si="26"/>
        <v>2021</v>
      </c>
      <c r="Q282" s="33">
        <f>IF(J282="Open",VLOOKUP(E282,Table2[],2),VLOOKUP(E282,Table2[],3))</f>
        <v>525</v>
      </c>
    </row>
    <row r="283" spans="1:17" x14ac:dyDescent="0.3">
      <c r="A283" s="16" t="s">
        <v>844</v>
      </c>
      <c r="B283" s="16" t="s">
        <v>229</v>
      </c>
      <c r="C283" s="16" t="s">
        <v>77</v>
      </c>
      <c r="D283" s="16" t="s">
        <v>12</v>
      </c>
      <c r="E283" s="16" t="s">
        <v>9</v>
      </c>
      <c r="F283" s="16" t="s">
        <v>1077</v>
      </c>
      <c r="G283" s="16" t="s">
        <v>25</v>
      </c>
      <c r="H283" s="23">
        <v>44011.117106481484</v>
      </c>
      <c r="I283" s="23">
        <v>44045</v>
      </c>
      <c r="J283" s="16" t="str">
        <f t="shared" si="24"/>
        <v>Filled</v>
      </c>
      <c r="K283" s="16">
        <f t="shared" ca="1" si="25"/>
        <v>25</v>
      </c>
      <c r="L283" s="16">
        <f t="shared" ca="1" si="27"/>
        <v>34</v>
      </c>
      <c r="M283" s="16">
        <f t="shared" si="28"/>
        <v>2020</v>
      </c>
      <c r="N283" s="27" t="str">
        <f t="shared" si="29"/>
        <v>August</v>
      </c>
      <c r="O283" s="16" t="str">
        <f>IF(N283="","",VLOOKUP(N283,FiscalYear[#All],2,FALSE))</f>
        <v>Q4</v>
      </c>
      <c r="P283" s="32">
        <f t="shared" si="26"/>
        <v>2020</v>
      </c>
      <c r="Q283" s="33">
        <f>IF(J283="Open",VLOOKUP(E283,Table2[],2),VLOOKUP(E283,Table2[],3))</f>
        <v>525</v>
      </c>
    </row>
    <row r="284" spans="1:17" x14ac:dyDescent="0.3">
      <c r="A284" s="16" t="s">
        <v>1006</v>
      </c>
      <c r="B284" s="16" t="s">
        <v>185</v>
      </c>
      <c r="C284" s="16" t="s">
        <v>66</v>
      </c>
      <c r="D284" s="16" t="s">
        <v>12</v>
      </c>
      <c r="E284" s="16" t="s">
        <v>9</v>
      </c>
      <c r="F284" s="16" t="s">
        <v>1077</v>
      </c>
      <c r="G284" s="16" t="s">
        <v>489</v>
      </c>
      <c r="H284" s="23">
        <v>44012.429895833331</v>
      </c>
      <c r="I284" s="23">
        <v>44162</v>
      </c>
      <c r="J284" s="16" t="str">
        <f t="shared" si="24"/>
        <v>Filled</v>
      </c>
      <c r="K284" s="16">
        <f t="shared" ca="1" si="25"/>
        <v>109</v>
      </c>
      <c r="L284" s="16">
        <f t="shared" ca="1" si="27"/>
        <v>150</v>
      </c>
      <c r="M284" s="16">
        <f t="shared" si="28"/>
        <v>2020</v>
      </c>
      <c r="N284" s="27" t="str">
        <f t="shared" si="29"/>
        <v>November</v>
      </c>
      <c r="O284" s="16" t="str">
        <f>IF(N284="","",VLOOKUP(N284,FiscalYear[#All],2,FALSE))</f>
        <v>Q1</v>
      </c>
      <c r="P284" s="32">
        <f t="shared" si="26"/>
        <v>2021</v>
      </c>
      <c r="Q284" s="33">
        <f>IF(J284="Open",VLOOKUP(E284,Table2[],2),VLOOKUP(E284,Table2[],3))</f>
        <v>525</v>
      </c>
    </row>
    <row r="285" spans="1:17" x14ac:dyDescent="0.3">
      <c r="A285" s="16" t="s">
        <v>937</v>
      </c>
      <c r="B285" s="16" t="s">
        <v>369</v>
      </c>
      <c r="C285" s="16" t="s">
        <v>77</v>
      </c>
      <c r="D285" s="16" t="s">
        <v>258</v>
      </c>
      <c r="E285" s="16" t="s">
        <v>211</v>
      </c>
      <c r="F285" s="16" t="s">
        <v>1077</v>
      </c>
      <c r="G285" s="16" t="s">
        <v>11</v>
      </c>
      <c r="H285" s="23">
        <v>44015</v>
      </c>
      <c r="I285" s="23">
        <v>44085</v>
      </c>
      <c r="J285" s="16" t="str">
        <f t="shared" si="24"/>
        <v>Filled</v>
      </c>
      <c r="K285" s="16">
        <f t="shared" ca="1" si="25"/>
        <v>51</v>
      </c>
      <c r="L285" s="16">
        <f t="shared" ca="1" si="27"/>
        <v>70</v>
      </c>
      <c r="M285" s="16">
        <f t="shared" si="28"/>
        <v>2020</v>
      </c>
      <c r="N285" s="27" t="str">
        <f t="shared" si="29"/>
        <v>September</v>
      </c>
      <c r="O285" s="16" t="str">
        <f>IF(N285="","",VLOOKUP(N285,FiscalYear[#All],2,FALSE))</f>
        <v>Q4</v>
      </c>
      <c r="P285" s="32">
        <f t="shared" si="26"/>
        <v>2020</v>
      </c>
      <c r="Q285" s="33">
        <f>IF(J285="Open",VLOOKUP(E285,Table2[],2),VLOOKUP(E285,Table2[],3))</f>
        <v>525</v>
      </c>
    </row>
    <row r="286" spans="1:17" x14ac:dyDescent="0.3">
      <c r="A286" s="16" t="s">
        <v>961</v>
      </c>
      <c r="B286" s="16" t="s">
        <v>399</v>
      </c>
      <c r="C286" s="16" t="s">
        <v>77</v>
      </c>
      <c r="D286" s="16" t="s">
        <v>24</v>
      </c>
      <c r="E286" s="16" t="s">
        <v>9</v>
      </c>
      <c r="F286" s="16" t="s">
        <v>1077</v>
      </c>
      <c r="G286" s="16" t="s">
        <v>16</v>
      </c>
      <c r="H286" s="23">
        <v>44018</v>
      </c>
      <c r="I286" s="23">
        <v>44164</v>
      </c>
      <c r="J286" s="16" t="str">
        <f t="shared" si="24"/>
        <v>Filled</v>
      </c>
      <c r="K286" s="16">
        <f t="shared" ca="1" si="25"/>
        <v>105</v>
      </c>
      <c r="L286" s="16">
        <f t="shared" ca="1" si="27"/>
        <v>146</v>
      </c>
      <c r="M286" s="16">
        <f t="shared" si="28"/>
        <v>2020</v>
      </c>
      <c r="N286" s="27" t="str">
        <f t="shared" si="29"/>
        <v>November</v>
      </c>
      <c r="O286" s="16" t="str">
        <f>IF(N286="","",VLOOKUP(N286,FiscalYear[#All],2,FALSE))</f>
        <v>Q1</v>
      </c>
      <c r="P286" s="32">
        <f t="shared" si="26"/>
        <v>2021</v>
      </c>
      <c r="Q286" s="33">
        <f>IF(J286="Open",VLOOKUP(E286,Table2[],2),VLOOKUP(E286,Table2[],3))</f>
        <v>525</v>
      </c>
    </row>
    <row r="287" spans="1:17" x14ac:dyDescent="0.3">
      <c r="A287" s="16" t="s">
        <v>838</v>
      </c>
      <c r="B287" s="16" t="s">
        <v>200</v>
      </c>
      <c r="C287" s="16" t="s">
        <v>77</v>
      </c>
      <c r="D287" s="16" t="s">
        <v>12</v>
      </c>
      <c r="E287" s="16" t="s">
        <v>9</v>
      </c>
      <c r="F287" s="16" t="s">
        <v>1076</v>
      </c>
      <c r="G287" s="16" t="s">
        <v>11</v>
      </c>
      <c r="H287" s="23">
        <v>44025.288530092592</v>
      </c>
      <c r="I287" s="23">
        <v>44133</v>
      </c>
      <c r="J287" s="16" t="str">
        <f t="shared" si="24"/>
        <v>Filled</v>
      </c>
      <c r="K287" s="16">
        <f t="shared" ca="1" si="25"/>
        <v>79</v>
      </c>
      <c r="L287" s="16">
        <f t="shared" ca="1" si="27"/>
        <v>108</v>
      </c>
      <c r="M287" s="16">
        <f t="shared" si="28"/>
        <v>2020</v>
      </c>
      <c r="N287" s="27" t="str">
        <f t="shared" si="29"/>
        <v>October</v>
      </c>
      <c r="O287" s="16" t="str">
        <f>IF(N287="","",VLOOKUP(N287,FiscalYear[#All],2,FALSE))</f>
        <v>Q1</v>
      </c>
      <c r="P287" s="32">
        <f t="shared" si="26"/>
        <v>2021</v>
      </c>
      <c r="Q287" s="33">
        <f>IF(J287="Open",VLOOKUP(E287,Table2[],2),VLOOKUP(E287,Table2[],3))</f>
        <v>525</v>
      </c>
    </row>
    <row r="288" spans="1:17" x14ac:dyDescent="0.3">
      <c r="A288" s="16" t="s">
        <v>620</v>
      </c>
      <c r="B288" s="16" t="s">
        <v>214</v>
      </c>
      <c r="C288" s="16" t="s">
        <v>106</v>
      </c>
      <c r="D288" s="16" t="s">
        <v>12</v>
      </c>
      <c r="E288" s="16" t="s">
        <v>9</v>
      </c>
      <c r="F288" s="16" t="s">
        <v>1062</v>
      </c>
      <c r="G288" s="16" t="s">
        <v>11</v>
      </c>
      <c r="H288" s="23">
        <v>44034.429467592592</v>
      </c>
      <c r="I288" s="23">
        <v>44127</v>
      </c>
      <c r="J288" s="16" t="str">
        <f t="shared" si="24"/>
        <v>Filled</v>
      </c>
      <c r="K288" s="16">
        <f t="shared" ca="1" si="25"/>
        <v>68</v>
      </c>
      <c r="L288" s="16">
        <f t="shared" ca="1" si="27"/>
        <v>93</v>
      </c>
      <c r="M288" s="16">
        <f t="shared" si="28"/>
        <v>2020</v>
      </c>
      <c r="N288" s="27" t="str">
        <f t="shared" si="29"/>
        <v>October</v>
      </c>
      <c r="O288" s="16" t="str">
        <f>IF(N288="","",VLOOKUP(N288,FiscalYear[#All],2,FALSE))</f>
        <v>Q1</v>
      </c>
      <c r="P288" s="32">
        <f t="shared" si="26"/>
        <v>2021</v>
      </c>
      <c r="Q288" s="33">
        <f>IF(J288="Open",VLOOKUP(E288,Table2[],2),VLOOKUP(E288,Table2[],3))</f>
        <v>525</v>
      </c>
    </row>
    <row r="289" spans="1:17" x14ac:dyDescent="0.3">
      <c r="A289" s="16" t="s">
        <v>841</v>
      </c>
      <c r="B289" s="16" t="s">
        <v>209</v>
      </c>
      <c r="C289" s="16" t="s">
        <v>77</v>
      </c>
      <c r="D289" s="16" t="s">
        <v>12</v>
      </c>
      <c r="E289" s="16" t="s">
        <v>9</v>
      </c>
      <c r="F289" s="16" t="s">
        <v>1077</v>
      </c>
      <c r="G289" s="16" t="s">
        <v>11</v>
      </c>
      <c r="H289" s="23">
        <v>44035.770231481481</v>
      </c>
      <c r="I289" s="23">
        <v>44180</v>
      </c>
      <c r="J289" s="16" t="str">
        <f t="shared" si="24"/>
        <v>Filled</v>
      </c>
      <c r="K289" s="16">
        <f t="shared" ca="1" si="25"/>
        <v>104</v>
      </c>
      <c r="L289" s="16">
        <f t="shared" ca="1" si="27"/>
        <v>145</v>
      </c>
      <c r="M289" s="16">
        <f t="shared" si="28"/>
        <v>2020</v>
      </c>
      <c r="N289" s="27" t="str">
        <f t="shared" si="29"/>
        <v>December</v>
      </c>
      <c r="O289" s="16" t="str">
        <f>IF(N289="","",VLOOKUP(N289,FiscalYear[#All],2,FALSE))</f>
        <v>Q1</v>
      </c>
      <c r="P289" s="32">
        <f t="shared" si="26"/>
        <v>2021</v>
      </c>
      <c r="Q289" s="33">
        <f>IF(J289="Open",VLOOKUP(E289,Table2[],2),VLOOKUP(E289,Table2[],3))</f>
        <v>525</v>
      </c>
    </row>
    <row r="290" spans="1:17" x14ac:dyDescent="0.3">
      <c r="A290" s="16" t="s">
        <v>784</v>
      </c>
      <c r="B290" s="16" t="s">
        <v>195</v>
      </c>
      <c r="C290" s="16" t="s">
        <v>132</v>
      </c>
      <c r="D290" s="16" t="s">
        <v>12</v>
      </c>
      <c r="E290" s="16" t="s">
        <v>9</v>
      </c>
      <c r="F290" s="16" t="s">
        <v>1073</v>
      </c>
      <c r="G290" s="16" t="s">
        <v>11</v>
      </c>
      <c r="H290" s="23">
        <v>44039.368842592594</v>
      </c>
      <c r="I290" s="23">
        <v>44065</v>
      </c>
      <c r="J290" s="16" t="str">
        <f t="shared" si="24"/>
        <v>Filled</v>
      </c>
      <c r="K290" s="16">
        <f t="shared" ca="1" si="25"/>
        <v>20</v>
      </c>
      <c r="L290" s="16">
        <f t="shared" ca="1" si="27"/>
        <v>26</v>
      </c>
      <c r="M290" s="16">
        <f t="shared" si="28"/>
        <v>2020</v>
      </c>
      <c r="N290" s="27" t="str">
        <f t="shared" si="29"/>
        <v>August</v>
      </c>
      <c r="O290" s="16" t="str">
        <f>IF(N290="","",VLOOKUP(N290,FiscalYear[#All],2,FALSE))</f>
        <v>Q4</v>
      </c>
      <c r="P290" s="32">
        <f t="shared" si="26"/>
        <v>2020</v>
      </c>
      <c r="Q290" s="33">
        <f>IF(J290="Open",VLOOKUP(E290,Table2[],2),VLOOKUP(E290,Table2[],3))</f>
        <v>525</v>
      </c>
    </row>
    <row r="291" spans="1:17" x14ac:dyDescent="0.3">
      <c r="A291" s="16" t="s">
        <v>789</v>
      </c>
      <c r="B291" s="16" t="s">
        <v>204</v>
      </c>
      <c r="C291" s="16" t="s">
        <v>132</v>
      </c>
      <c r="D291" s="16" t="s">
        <v>12</v>
      </c>
      <c r="E291" s="16" t="s">
        <v>9</v>
      </c>
      <c r="F291" s="16" t="s">
        <v>1063</v>
      </c>
      <c r="G291" s="16" t="s">
        <v>16</v>
      </c>
      <c r="H291" s="23">
        <v>44039.487395833334</v>
      </c>
      <c r="I291" s="23">
        <v>44059</v>
      </c>
      <c r="J291" s="16" t="str">
        <f t="shared" si="24"/>
        <v>Filled</v>
      </c>
      <c r="K291" s="16">
        <f t="shared" ca="1" si="25"/>
        <v>15</v>
      </c>
      <c r="L291" s="16">
        <f t="shared" ca="1" si="27"/>
        <v>20</v>
      </c>
      <c r="M291" s="16">
        <f t="shared" si="28"/>
        <v>2020</v>
      </c>
      <c r="N291" s="27" t="str">
        <f t="shared" si="29"/>
        <v>August</v>
      </c>
      <c r="O291" s="16" t="str">
        <f>IF(N291="","",VLOOKUP(N291,FiscalYear[#All],2,FALSE))</f>
        <v>Q4</v>
      </c>
      <c r="P291" s="32">
        <f t="shared" si="26"/>
        <v>2020</v>
      </c>
      <c r="Q291" s="33">
        <f>IF(J291="Open",VLOOKUP(E291,Table2[],2),VLOOKUP(E291,Table2[],3))</f>
        <v>525</v>
      </c>
    </row>
    <row r="292" spans="1:17" x14ac:dyDescent="0.3">
      <c r="A292" s="16" t="s">
        <v>53</v>
      </c>
      <c r="B292" s="16" t="s">
        <v>463</v>
      </c>
      <c r="C292" s="16" t="s">
        <v>445</v>
      </c>
      <c r="D292" s="16" t="s">
        <v>1622</v>
      </c>
      <c r="E292" s="16" t="s">
        <v>118</v>
      </c>
      <c r="F292" s="16" t="s">
        <v>23</v>
      </c>
      <c r="G292" s="16" t="s">
        <v>11</v>
      </c>
      <c r="H292" s="23">
        <v>44042</v>
      </c>
      <c r="I292" s="23">
        <v>44170</v>
      </c>
      <c r="J292" s="16" t="str">
        <f t="shared" si="24"/>
        <v>Filled</v>
      </c>
      <c r="K292" s="16">
        <f t="shared" ca="1" si="25"/>
        <v>92</v>
      </c>
      <c r="L292" s="16">
        <f t="shared" ca="1" si="27"/>
        <v>128</v>
      </c>
      <c r="M292" s="16">
        <f t="shared" si="28"/>
        <v>2020</v>
      </c>
      <c r="N292" s="27" t="str">
        <f t="shared" si="29"/>
        <v>December</v>
      </c>
      <c r="O292" s="16" t="str">
        <f>IF(N292="","",VLOOKUP(N292,FiscalYear[#All],2,FALSE))</f>
        <v>Q1</v>
      </c>
      <c r="P292" s="32">
        <f t="shared" si="26"/>
        <v>2021</v>
      </c>
      <c r="Q292" s="33">
        <f>IF(J292="Open",VLOOKUP(E292,Table2[],2),VLOOKUP(E292,Table2[],3))</f>
        <v>300</v>
      </c>
    </row>
    <row r="293" spans="1:17" x14ac:dyDescent="0.3">
      <c r="A293" s="16" t="s">
        <v>909</v>
      </c>
      <c r="B293" s="16" t="s">
        <v>335</v>
      </c>
      <c r="C293" s="16" t="s">
        <v>77</v>
      </c>
      <c r="D293" s="16" t="s">
        <v>288</v>
      </c>
      <c r="E293" s="16" t="s">
        <v>118</v>
      </c>
      <c r="F293" s="16" t="s">
        <v>1077</v>
      </c>
      <c r="G293" s="16" t="s">
        <v>25</v>
      </c>
      <c r="H293" s="23">
        <v>44053</v>
      </c>
      <c r="I293" s="23">
        <v>44119</v>
      </c>
      <c r="J293" s="16" t="str">
        <f t="shared" si="24"/>
        <v>Filled</v>
      </c>
      <c r="K293" s="16">
        <f t="shared" ca="1" si="25"/>
        <v>49</v>
      </c>
      <c r="L293" s="16">
        <f t="shared" ca="1" si="27"/>
        <v>66</v>
      </c>
      <c r="M293" s="16">
        <f t="shared" si="28"/>
        <v>2020</v>
      </c>
      <c r="N293" s="27" t="str">
        <f t="shared" si="29"/>
        <v>October</v>
      </c>
      <c r="O293" s="16" t="str">
        <f>IF(N293="","",VLOOKUP(N293,FiscalYear[#All],2,FALSE))</f>
        <v>Q1</v>
      </c>
      <c r="P293" s="32">
        <f t="shared" si="26"/>
        <v>2021</v>
      </c>
      <c r="Q293" s="33">
        <f>IF(J293="Open",VLOOKUP(E293,Table2[],2),VLOOKUP(E293,Table2[],3))</f>
        <v>300</v>
      </c>
    </row>
    <row r="294" spans="1:17" x14ac:dyDescent="0.3">
      <c r="A294" s="16" t="s">
        <v>986</v>
      </c>
      <c r="B294" s="16" t="s">
        <v>430</v>
      </c>
      <c r="C294" s="16" t="s">
        <v>77</v>
      </c>
      <c r="D294" s="16" t="s">
        <v>12</v>
      </c>
      <c r="E294" s="16" t="s">
        <v>9</v>
      </c>
      <c r="F294" s="16" t="s">
        <v>1076</v>
      </c>
      <c r="G294" s="16" t="s">
        <v>11</v>
      </c>
      <c r="H294" s="23">
        <v>44053</v>
      </c>
      <c r="I294" s="23">
        <v>44064</v>
      </c>
      <c r="J294" s="16" t="str">
        <f t="shared" si="24"/>
        <v>Filled</v>
      </c>
      <c r="K294" s="16">
        <f t="shared" ca="1" si="25"/>
        <v>10</v>
      </c>
      <c r="L294" s="16">
        <f t="shared" ca="1" si="27"/>
        <v>11</v>
      </c>
      <c r="M294" s="16">
        <f t="shared" si="28"/>
        <v>2020</v>
      </c>
      <c r="N294" s="27" t="str">
        <f t="shared" si="29"/>
        <v>August</v>
      </c>
      <c r="O294" s="16" t="str">
        <f>IF(N294="","",VLOOKUP(N294,FiscalYear[#All],2,FALSE))</f>
        <v>Q4</v>
      </c>
      <c r="P294" s="32">
        <f t="shared" si="26"/>
        <v>2020</v>
      </c>
      <c r="Q294" s="33">
        <f>IF(J294="Open",VLOOKUP(E294,Table2[],2),VLOOKUP(E294,Table2[],3))</f>
        <v>525</v>
      </c>
    </row>
    <row r="295" spans="1:17" x14ac:dyDescent="0.3">
      <c r="A295" s="16" t="s">
        <v>626</v>
      </c>
      <c r="B295" s="16" t="s">
        <v>227</v>
      </c>
      <c r="C295" s="16" t="s">
        <v>106</v>
      </c>
      <c r="D295" s="16" t="s">
        <v>12</v>
      </c>
      <c r="E295" s="16" t="s">
        <v>9</v>
      </c>
      <c r="F295" s="16" t="s">
        <v>1062</v>
      </c>
      <c r="G295" s="16" t="s">
        <v>11</v>
      </c>
      <c r="H295" s="23">
        <v>44056.313472222224</v>
      </c>
      <c r="I295" s="23">
        <v>44149</v>
      </c>
      <c r="J295" s="16" t="str">
        <f t="shared" si="24"/>
        <v>Filled</v>
      </c>
      <c r="K295" s="16">
        <f t="shared" ca="1" si="25"/>
        <v>67</v>
      </c>
      <c r="L295" s="16">
        <f t="shared" ca="1" si="27"/>
        <v>93</v>
      </c>
      <c r="M295" s="16">
        <f t="shared" si="28"/>
        <v>2020</v>
      </c>
      <c r="N295" s="27" t="str">
        <f t="shared" si="29"/>
        <v>November</v>
      </c>
      <c r="O295" s="16" t="str">
        <f>IF(N295="","",VLOOKUP(N295,FiscalYear[#All],2,FALSE))</f>
        <v>Q1</v>
      </c>
      <c r="P295" s="32">
        <f t="shared" si="26"/>
        <v>2021</v>
      </c>
      <c r="Q295" s="33">
        <f>IF(J295="Open",VLOOKUP(E295,Table2[],2),VLOOKUP(E295,Table2[],3))</f>
        <v>525</v>
      </c>
    </row>
    <row r="296" spans="1:17" x14ac:dyDescent="0.3">
      <c r="A296" s="16" t="s">
        <v>790</v>
      </c>
      <c r="B296" s="16" t="s">
        <v>207</v>
      </c>
      <c r="C296" s="16" t="s">
        <v>132</v>
      </c>
      <c r="D296" s="16" t="s">
        <v>206</v>
      </c>
      <c r="E296" s="16" t="s">
        <v>1623</v>
      </c>
      <c r="F296" s="16" t="s">
        <v>1063</v>
      </c>
      <c r="G296" s="16" t="s">
        <v>11</v>
      </c>
      <c r="H296" s="23">
        <v>44061.679085648146</v>
      </c>
      <c r="I296" s="23">
        <v>44095</v>
      </c>
      <c r="J296" s="16" t="str">
        <f t="shared" si="24"/>
        <v>Filled</v>
      </c>
      <c r="K296" s="16">
        <f t="shared" ca="1" si="25"/>
        <v>25</v>
      </c>
      <c r="L296" s="16">
        <f t="shared" ca="1" si="27"/>
        <v>34</v>
      </c>
      <c r="M296" s="16">
        <f t="shared" si="28"/>
        <v>2020</v>
      </c>
      <c r="N296" s="27" t="str">
        <f t="shared" si="29"/>
        <v>September</v>
      </c>
      <c r="O296" s="16" t="str">
        <f>IF(N296="","",VLOOKUP(N296,FiscalYear[#All],2,FALSE))</f>
        <v>Q4</v>
      </c>
      <c r="P296" s="32">
        <f t="shared" si="26"/>
        <v>2020</v>
      </c>
      <c r="Q296" s="33">
        <f>IF(J296="Open",VLOOKUP(E296,Table2[],2),VLOOKUP(E296,Table2[],3))</f>
        <v>550</v>
      </c>
    </row>
    <row r="297" spans="1:17" x14ac:dyDescent="0.3">
      <c r="A297" s="16" t="s">
        <v>793</v>
      </c>
      <c r="B297" s="16" t="s">
        <v>213</v>
      </c>
      <c r="C297" s="16" t="s">
        <v>132</v>
      </c>
      <c r="D297" s="16" t="s">
        <v>117</v>
      </c>
      <c r="E297" s="16" t="s">
        <v>118</v>
      </c>
      <c r="F297" s="16" t="s">
        <v>1074</v>
      </c>
      <c r="G297" s="16" t="s">
        <v>11</v>
      </c>
      <c r="H297" s="23">
        <v>44068.501273148147</v>
      </c>
      <c r="I297" s="23">
        <v>44175</v>
      </c>
      <c r="J297" s="16" t="str">
        <f t="shared" si="24"/>
        <v>Filled</v>
      </c>
      <c r="K297" s="16">
        <f t="shared" ca="1" si="25"/>
        <v>78</v>
      </c>
      <c r="L297" s="16">
        <f t="shared" ca="1" si="27"/>
        <v>107</v>
      </c>
      <c r="M297" s="16">
        <f t="shared" si="28"/>
        <v>2020</v>
      </c>
      <c r="N297" s="27" t="str">
        <f t="shared" si="29"/>
        <v>December</v>
      </c>
      <c r="O297" s="16" t="str">
        <f>IF(N297="","",VLOOKUP(N297,FiscalYear[#All],2,FALSE))</f>
        <v>Q1</v>
      </c>
      <c r="P297" s="32">
        <f t="shared" si="26"/>
        <v>2021</v>
      </c>
      <c r="Q297" s="33">
        <f>IF(J297="Open",VLOOKUP(E297,Table2[],2),VLOOKUP(E297,Table2[],3))</f>
        <v>300</v>
      </c>
    </row>
    <row r="298" spans="1:17" x14ac:dyDescent="0.3">
      <c r="A298" s="16" t="s">
        <v>623</v>
      </c>
      <c r="B298" s="16" t="s">
        <v>221</v>
      </c>
      <c r="C298" s="16" t="s">
        <v>106</v>
      </c>
      <c r="D298" s="16" t="s">
        <v>206</v>
      </c>
      <c r="E298" s="16" t="s">
        <v>1623</v>
      </c>
      <c r="F298" s="16" t="s">
        <v>1062</v>
      </c>
      <c r="G298" s="16" t="s">
        <v>11</v>
      </c>
      <c r="H298" s="23">
        <v>44069.50849537037</v>
      </c>
      <c r="I298" s="23">
        <v>44192</v>
      </c>
      <c r="J298" s="16" t="str">
        <f t="shared" si="24"/>
        <v>Filled</v>
      </c>
      <c r="K298" s="16">
        <f t="shared" ca="1" si="25"/>
        <v>88</v>
      </c>
      <c r="L298" s="16">
        <f t="shared" ca="1" si="27"/>
        <v>123</v>
      </c>
      <c r="M298" s="16">
        <f t="shared" si="28"/>
        <v>2020</v>
      </c>
      <c r="N298" s="27" t="str">
        <f t="shared" si="29"/>
        <v>December</v>
      </c>
      <c r="O298" s="16" t="str">
        <f>IF(N298="","",VLOOKUP(N298,FiscalYear[#All],2,FALSE))</f>
        <v>Q1</v>
      </c>
      <c r="P298" s="32">
        <f t="shared" si="26"/>
        <v>2021</v>
      </c>
      <c r="Q298" s="33">
        <f>IF(J298="Open",VLOOKUP(E298,Table2[],2),VLOOKUP(E298,Table2[],3))</f>
        <v>550</v>
      </c>
    </row>
    <row r="299" spans="1:17" x14ac:dyDescent="0.3">
      <c r="A299" s="16" t="s">
        <v>624</v>
      </c>
      <c r="B299" s="16" t="s">
        <v>222</v>
      </c>
      <c r="C299" s="16" t="s">
        <v>106</v>
      </c>
      <c r="D299" s="16" t="s">
        <v>223</v>
      </c>
      <c r="E299" s="16" t="s">
        <v>211</v>
      </c>
      <c r="F299" s="16" t="s">
        <v>1062</v>
      </c>
      <c r="G299" s="16" t="s">
        <v>11</v>
      </c>
      <c r="H299" s="23">
        <v>44069.508877314816</v>
      </c>
      <c r="I299" s="23">
        <v>44081</v>
      </c>
      <c r="J299" s="16" t="str">
        <f t="shared" si="24"/>
        <v>Filled</v>
      </c>
      <c r="K299" s="16">
        <f t="shared" ca="1" si="25"/>
        <v>9</v>
      </c>
      <c r="L299" s="16">
        <f t="shared" ca="1" si="27"/>
        <v>12</v>
      </c>
      <c r="M299" s="16">
        <f t="shared" si="28"/>
        <v>2020</v>
      </c>
      <c r="N299" s="27" t="str">
        <f t="shared" si="29"/>
        <v>September</v>
      </c>
      <c r="O299" s="16" t="str">
        <f>IF(N299="","",VLOOKUP(N299,FiscalYear[#All],2,FALSE))</f>
        <v>Q4</v>
      </c>
      <c r="P299" s="32">
        <f t="shared" si="26"/>
        <v>2020</v>
      </c>
      <c r="Q299" s="33">
        <f>IF(J299="Open",VLOOKUP(E299,Table2[],2),VLOOKUP(E299,Table2[],3))</f>
        <v>525</v>
      </c>
    </row>
    <row r="300" spans="1:17" x14ac:dyDescent="0.3">
      <c r="A300" s="16" t="s">
        <v>627</v>
      </c>
      <c r="B300" s="16" t="s">
        <v>230</v>
      </c>
      <c r="C300" s="16" t="s">
        <v>106</v>
      </c>
      <c r="D300" s="16" t="s">
        <v>210</v>
      </c>
      <c r="E300" s="16" t="s">
        <v>211</v>
      </c>
      <c r="F300" s="16" t="s">
        <v>1061</v>
      </c>
      <c r="G300" s="16" t="s">
        <v>11</v>
      </c>
      <c r="H300" s="23">
        <v>44075.914050925923</v>
      </c>
      <c r="I300" s="23">
        <v>44193</v>
      </c>
      <c r="J300" s="16" t="str">
        <f t="shared" si="24"/>
        <v>Filled</v>
      </c>
      <c r="K300" s="16">
        <f t="shared" ca="1" si="25"/>
        <v>85</v>
      </c>
      <c r="L300" s="16">
        <f t="shared" ca="1" si="27"/>
        <v>118</v>
      </c>
      <c r="M300" s="16">
        <f t="shared" si="28"/>
        <v>2020</v>
      </c>
      <c r="N300" s="27" t="str">
        <f t="shared" si="29"/>
        <v>December</v>
      </c>
      <c r="O300" s="16" t="str">
        <f>IF(N300="","",VLOOKUP(N300,FiscalYear[#All],2,FALSE))</f>
        <v>Q1</v>
      </c>
      <c r="P300" s="32">
        <f t="shared" si="26"/>
        <v>2021</v>
      </c>
      <c r="Q300" s="33">
        <f>IF(J300="Open",VLOOKUP(E300,Table2[],2),VLOOKUP(E300,Table2[],3))</f>
        <v>525</v>
      </c>
    </row>
    <row r="301" spans="1:17" x14ac:dyDescent="0.3">
      <c r="A301" s="16" t="s">
        <v>806</v>
      </c>
      <c r="B301" s="16" t="s">
        <v>249</v>
      </c>
      <c r="C301" s="16" t="s">
        <v>132</v>
      </c>
      <c r="D301" s="16" t="s">
        <v>117</v>
      </c>
      <c r="E301" s="16" t="s">
        <v>118</v>
      </c>
      <c r="F301" s="16" t="s">
        <v>1072</v>
      </c>
      <c r="G301" s="16" t="s">
        <v>16</v>
      </c>
      <c r="H301" s="23">
        <v>44076.460717592592</v>
      </c>
      <c r="I301" s="23">
        <v>44183</v>
      </c>
      <c r="J301" s="16" t="str">
        <f t="shared" si="24"/>
        <v>Filled</v>
      </c>
      <c r="K301" s="16">
        <f t="shared" ca="1" si="25"/>
        <v>78</v>
      </c>
      <c r="L301" s="16">
        <f t="shared" ca="1" si="27"/>
        <v>107</v>
      </c>
      <c r="M301" s="16">
        <f t="shared" si="28"/>
        <v>2020</v>
      </c>
      <c r="N301" s="27" t="str">
        <f t="shared" si="29"/>
        <v>December</v>
      </c>
      <c r="O301" s="16" t="str">
        <f>IF(N301="","",VLOOKUP(N301,FiscalYear[#All],2,FALSE))</f>
        <v>Q1</v>
      </c>
      <c r="P301" s="32">
        <f t="shared" si="26"/>
        <v>2021</v>
      </c>
      <c r="Q301" s="33">
        <f>IF(J301="Open",VLOOKUP(E301,Table2[],2),VLOOKUP(E301,Table2[],3))</f>
        <v>300</v>
      </c>
    </row>
    <row r="302" spans="1:17" x14ac:dyDescent="0.3">
      <c r="A302" s="16" t="s">
        <v>794</v>
      </c>
      <c r="B302" s="16" t="s">
        <v>216</v>
      </c>
      <c r="C302" s="16" t="s">
        <v>132</v>
      </c>
      <c r="D302" s="16" t="s">
        <v>206</v>
      </c>
      <c r="E302" s="16" t="s">
        <v>1623</v>
      </c>
      <c r="F302" s="16" t="s">
        <v>1064</v>
      </c>
      <c r="G302" s="16" t="s">
        <v>489</v>
      </c>
      <c r="H302" s="23">
        <v>44076.461608796293</v>
      </c>
      <c r="I302" s="23">
        <v>44095</v>
      </c>
      <c r="J302" s="16" t="str">
        <f t="shared" si="24"/>
        <v>Filled</v>
      </c>
      <c r="K302" s="16">
        <f t="shared" ca="1" si="25"/>
        <v>14</v>
      </c>
      <c r="L302" s="16">
        <f t="shared" ca="1" si="27"/>
        <v>19</v>
      </c>
      <c r="M302" s="16">
        <f t="shared" si="28"/>
        <v>2020</v>
      </c>
      <c r="N302" s="27" t="str">
        <f t="shared" si="29"/>
        <v>September</v>
      </c>
      <c r="O302" s="16" t="str">
        <f>IF(N302="","",VLOOKUP(N302,FiscalYear[#All],2,FALSE))</f>
        <v>Q4</v>
      </c>
      <c r="P302" s="32">
        <f t="shared" si="26"/>
        <v>2020</v>
      </c>
      <c r="Q302" s="33">
        <f>IF(J302="Open",VLOOKUP(E302,Table2[],2),VLOOKUP(E302,Table2[],3))</f>
        <v>550</v>
      </c>
    </row>
    <row r="303" spans="1:17" x14ac:dyDescent="0.3">
      <c r="A303" s="16" t="s">
        <v>625</v>
      </c>
      <c r="B303" s="16" t="s">
        <v>224</v>
      </c>
      <c r="C303" s="16" t="s">
        <v>106</v>
      </c>
      <c r="D303" s="16" t="s">
        <v>12</v>
      </c>
      <c r="E303" s="16" t="s">
        <v>9</v>
      </c>
      <c r="F303" s="16" t="s">
        <v>1062</v>
      </c>
      <c r="G303" s="16" t="s">
        <v>16</v>
      </c>
      <c r="H303" s="23">
        <v>44077.306215277778</v>
      </c>
      <c r="I303" s="23" t="s">
        <v>1619</v>
      </c>
      <c r="J303" s="16" t="str">
        <f t="shared" si="24"/>
        <v>Open</v>
      </c>
      <c r="K303" s="16">
        <f t="shared" ca="1" si="25"/>
        <v>744</v>
      </c>
      <c r="L303" s="16">
        <f t="shared" ca="1" si="27"/>
        <v>1041</v>
      </c>
      <c r="M303" s="16" t="str">
        <f t="shared" si="28"/>
        <v/>
      </c>
      <c r="N303" s="27" t="str">
        <f t="shared" si="29"/>
        <v/>
      </c>
      <c r="O303" s="16" t="str">
        <f>IF(N303="","",VLOOKUP(N303,FiscalYear[#All],2,FALSE))</f>
        <v/>
      </c>
      <c r="P303" s="32" t="str">
        <f t="shared" si="26"/>
        <v/>
      </c>
      <c r="Q303" s="33">
        <f>IF(J303="Open",VLOOKUP(E303,Table2[],2),VLOOKUP(E303,Table2[],3))</f>
        <v>280</v>
      </c>
    </row>
    <row r="304" spans="1:17" x14ac:dyDescent="0.3">
      <c r="A304" s="16" t="s">
        <v>847</v>
      </c>
      <c r="B304" s="16" t="s">
        <v>235</v>
      </c>
      <c r="C304" s="16" t="s">
        <v>77</v>
      </c>
      <c r="D304" s="16" t="s">
        <v>12</v>
      </c>
      <c r="E304" s="16" t="s">
        <v>9</v>
      </c>
      <c r="F304" s="16" t="s">
        <v>1077</v>
      </c>
      <c r="G304" s="16" t="s">
        <v>16</v>
      </c>
      <c r="H304" s="23">
        <v>44077.306215277778</v>
      </c>
      <c r="I304" s="23">
        <v>44157</v>
      </c>
      <c r="J304" s="16" t="str">
        <f t="shared" si="24"/>
        <v>Filled</v>
      </c>
      <c r="K304" s="16">
        <f t="shared" ca="1" si="25"/>
        <v>57</v>
      </c>
      <c r="L304" s="16">
        <f t="shared" ca="1" si="27"/>
        <v>80</v>
      </c>
      <c r="M304" s="16">
        <f t="shared" si="28"/>
        <v>2020</v>
      </c>
      <c r="N304" s="27" t="str">
        <f t="shared" si="29"/>
        <v>November</v>
      </c>
      <c r="O304" s="16" t="str">
        <f>IF(N304="","",VLOOKUP(N304,FiscalYear[#All],2,FALSE))</f>
        <v>Q1</v>
      </c>
      <c r="P304" s="32">
        <f t="shared" si="26"/>
        <v>2021</v>
      </c>
      <c r="Q304" s="33">
        <f>IF(J304="Open",VLOOKUP(E304,Table2[],2),VLOOKUP(E304,Table2[],3))</f>
        <v>525</v>
      </c>
    </row>
    <row r="305" spans="1:17" x14ac:dyDescent="0.3">
      <c r="A305" s="16" t="s">
        <v>977</v>
      </c>
      <c r="B305" s="16" t="s">
        <v>417</v>
      </c>
      <c r="C305" s="16" t="s">
        <v>77</v>
      </c>
      <c r="D305" s="16" t="s">
        <v>24</v>
      </c>
      <c r="E305" s="16" t="s">
        <v>9</v>
      </c>
      <c r="F305" s="16" t="s">
        <v>1077</v>
      </c>
      <c r="G305" s="16" t="s">
        <v>489</v>
      </c>
      <c r="H305" s="23">
        <v>44083</v>
      </c>
      <c r="I305" s="23">
        <v>44157</v>
      </c>
      <c r="J305" s="16" t="str">
        <f t="shared" si="24"/>
        <v>Filled</v>
      </c>
      <c r="K305" s="16">
        <f t="shared" ca="1" si="25"/>
        <v>53</v>
      </c>
      <c r="L305" s="16">
        <f t="shared" ca="1" si="27"/>
        <v>74</v>
      </c>
      <c r="M305" s="16">
        <f t="shared" si="28"/>
        <v>2020</v>
      </c>
      <c r="N305" s="27" t="str">
        <f t="shared" si="29"/>
        <v>November</v>
      </c>
      <c r="O305" s="16" t="str">
        <f>IF(N305="","",VLOOKUP(N305,FiscalYear[#All],2,FALSE))</f>
        <v>Q1</v>
      </c>
      <c r="P305" s="32">
        <f t="shared" si="26"/>
        <v>2021</v>
      </c>
      <c r="Q305" s="33">
        <f>IF(J305="Open",VLOOKUP(E305,Table2[],2),VLOOKUP(E305,Table2[],3))</f>
        <v>525</v>
      </c>
    </row>
    <row r="306" spans="1:17" x14ac:dyDescent="0.3">
      <c r="A306" s="16" t="s">
        <v>1013</v>
      </c>
      <c r="B306" s="16" t="s">
        <v>245</v>
      </c>
      <c r="C306" s="16" t="s">
        <v>66</v>
      </c>
      <c r="D306" s="16" t="s">
        <v>12</v>
      </c>
      <c r="E306" s="16" t="s">
        <v>9</v>
      </c>
      <c r="F306" s="16" t="s">
        <v>1077</v>
      </c>
      <c r="G306" s="16" t="s">
        <v>11</v>
      </c>
      <c r="H306" s="23">
        <v>44084.576365740744</v>
      </c>
      <c r="I306" s="23">
        <v>44129</v>
      </c>
      <c r="J306" s="16" t="str">
        <f t="shared" si="24"/>
        <v>Filled</v>
      </c>
      <c r="K306" s="16">
        <f t="shared" ca="1" si="25"/>
        <v>32</v>
      </c>
      <c r="L306" s="16">
        <f t="shared" ca="1" si="27"/>
        <v>45</v>
      </c>
      <c r="M306" s="16">
        <f t="shared" si="28"/>
        <v>2020</v>
      </c>
      <c r="N306" s="27" t="str">
        <f t="shared" si="29"/>
        <v>October</v>
      </c>
      <c r="O306" s="16" t="str">
        <f>IF(N306="","",VLOOKUP(N306,FiscalYear[#All],2,FALSE))</f>
        <v>Q1</v>
      </c>
      <c r="P306" s="32">
        <f t="shared" si="26"/>
        <v>2021</v>
      </c>
      <c r="Q306" s="33">
        <f>IF(J306="Open",VLOOKUP(E306,Table2[],2),VLOOKUP(E306,Table2[],3))</f>
        <v>525</v>
      </c>
    </row>
    <row r="307" spans="1:17" x14ac:dyDescent="0.3">
      <c r="A307" s="16" t="s">
        <v>813</v>
      </c>
      <c r="B307" s="16" t="s">
        <v>71</v>
      </c>
      <c r="C307" s="16" t="s">
        <v>64</v>
      </c>
      <c r="D307" s="16" t="s">
        <v>12</v>
      </c>
      <c r="E307" s="16" t="s">
        <v>9</v>
      </c>
      <c r="F307" s="16" t="s">
        <v>1077</v>
      </c>
      <c r="G307" s="16" t="s">
        <v>16</v>
      </c>
      <c r="H307" s="23">
        <v>44085.415277777778</v>
      </c>
      <c r="I307" s="23">
        <v>44168</v>
      </c>
      <c r="J307" s="16" t="str">
        <f t="shared" si="24"/>
        <v>Filled</v>
      </c>
      <c r="K307" s="16">
        <f t="shared" ca="1" si="25"/>
        <v>60</v>
      </c>
      <c r="L307" s="16">
        <f t="shared" ca="1" si="27"/>
        <v>83</v>
      </c>
      <c r="M307" s="16">
        <f t="shared" si="28"/>
        <v>2020</v>
      </c>
      <c r="N307" s="27" t="str">
        <f t="shared" si="29"/>
        <v>December</v>
      </c>
      <c r="O307" s="16" t="str">
        <f>IF(N307="","",VLOOKUP(N307,FiscalYear[#All],2,FALSE))</f>
        <v>Q1</v>
      </c>
      <c r="P307" s="32">
        <f t="shared" si="26"/>
        <v>2021</v>
      </c>
      <c r="Q307" s="33">
        <f>IF(J307="Open",VLOOKUP(E307,Table2[],2),VLOOKUP(E307,Table2[],3))</f>
        <v>525</v>
      </c>
    </row>
    <row r="308" spans="1:17" x14ac:dyDescent="0.3">
      <c r="A308" s="16" t="s">
        <v>839</v>
      </c>
      <c r="B308" s="16" t="s">
        <v>201</v>
      </c>
      <c r="C308" s="16" t="s">
        <v>77</v>
      </c>
      <c r="D308" s="16" t="s">
        <v>12</v>
      </c>
      <c r="E308" s="16" t="s">
        <v>9</v>
      </c>
      <c r="F308" s="16" t="s">
        <v>1077</v>
      </c>
      <c r="G308" s="16" t="s">
        <v>11</v>
      </c>
      <c r="H308" s="23">
        <v>44088.513414351852</v>
      </c>
      <c r="I308" s="23">
        <v>44160</v>
      </c>
      <c r="J308" s="16" t="str">
        <f t="shared" si="24"/>
        <v>Filled</v>
      </c>
      <c r="K308" s="16">
        <f t="shared" ca="1" si="25"/>
        <v>53</v>
      </c>
      <c r="L308" s="16">
        <f t="shared" ca="1" si="27"/>
        <v>72</v>
      </c>
      <c r="M308" s="16">
        <f t="shared" si="28"/>
        <v>2020</v>
      </c>
      <c r="N308" s="27" t="str">
        <f t="shared" si="29"/>
        <v>November</v>
      </c>
      <c r="O308" s="16" t="str">
        <f>IF(N308="","",VLOOKUP(N308,FiscalYear[#All],2,FALSE))</f>
        <v>Q1</v>
      </c>
      <c r="P308" s="32">
        <f t="shared" si="26"/>
        <v>2021</v>
      </c>
      <c r="Q308" s="33">
        <f>IF(J308="Open",VLOOKUP(E308,Table2[],2),VLOOKUP(E308,Table2[],3))</f>
        <v>525</v>
      </c>
    </row>
    <row r="309" spans="1:17" x14ac:dyDescent="0.3">
      <c r="A309" s="16" t="s">
        <v>1010</v>
      </c>
      <c r="B309" s="16" t="s">
        <v>208</v>
      </c>
      <c r="C309" s="16" t="s">
        <v>66</v>
      </c>
      <c r="D309" s="16" t="s">
        <v>1622</v>
      </c>
      <c r="E309" s="16" t="s">
        <v>118</v>
      </c>
      <c r="F309" s="16" t="s">
        <v>1077</v>
      </c>
      <c r="G309" s="16" t="s">
        <v>11</v>
      </c>
      <c r="H309" s="23">
        <v>44089.379259259258</v>
      </c>
      <c r="I309" s="23">
        <v>44133</v>
      </c>
      <c r="J309" s="16" t="str">
        <f t="shared" si="24"/>
        <v>Filled</v>
      </c>
      <c r="K309" s="16">
        <f t="shared" ca="1" si="25"/>
        <v>33</v>
      </c>
      <c r="L309" s="16">
        <f t="shared" ca="1" si="27"/>
        <v>44</v>
      </c>
      <c r="M309" s="16">
        <f t="shared" si="28"/>
        <v>2020</v>
      </c>
      <c r="N309" s="27" t="str">
        <f t="shared" si="29"/>
        <v>October</v>
      </c>
      <c r="O309" s="16" t="str">
        <f>IF(N309="","",VLOOKUP(N309,FiscalYear[#All],2,FALSE))</f>
        <v>Q1</v>
      </c>
      <c r="P309" s="32">
        <f t="shared" si="26"/>
        <v>2021</v>
      </c>
      <c r="Q309" s="33">
        <f>IF(J309="Open",VLOOKUP(E309,Table2[],2),VLOOKUP(E309,Table2[],3))</f>
        <v>300</v>
      </c>
    </row>
    <row r="310" spans="1:17" x14ac:dyDescent="0.3">
      <c r="A310" s="16" t="s">
        <v>792</v>
      </c>
      <c r="B310" s="16" t="s">
        <v>212</v>
      </c>
      <c r="C310" s="16" t="s">
        <v>132</v>
      </c>
      <c r="D310" s="16" t="s">
        <v>12</v>
      </c>
      <c r="E310" s="16" t="s">
        <v>9</v>
      </c>
      <c r="F310" s="16" t="s">
        <v>1063</v>
      </c>
      <c r="G310" s="16" t="s">
        <v>11</v>
      </c>
      <c r="H310" s="23">
        <v>44089.431712962964</v>
      </c>
      <c r="I310" s="23">
        <v>44186</v>
      </c>
      <c r="J310" s="16" t="str">
        <f t="shared" si="24"/>
        <v>Filled</v>
      </c>
      <c r="K310" s="16">
        <f t="shared" ca="1" si="25"/>
        <v>70</v>
      </c>
      <c r="L310" s="16">
        <f t="shared" ca="1" si="27"/>
        <v>97</v>
      </c>
      <c r="M310" s="16">
        <f t="shared" si="28"/>
        <v>2020</v>
      </c>
      <c r="N310" s="27" t="str">
        <f t="shared" si="29"/>
        <v>December</v>
      </c>
      <c r="O310" s="16" t="str">
        <f>IF(N310="","",VLOOKUP(N310,FiscalYear[#All],2,FALSE))</f>
        <v>Q1</v>
      </c>
      <c r="P310" s="32">
        <f t="shared" si="26"/>
        <v>2021</v>
      </c>
      <c r="Q310" s="33">
        <f>IF(J310="Open",VLOOKUP(E310,Table2[],2),VLOOKUP(E310,Table2[],3))</f>
        <v>525</v>
      </c>
    </row>
    <row r="311" spans="1:17" x14ac:dyDescent="0.3">
      <c r="A311" s="16" t="s">
        <v>855</v>
      </c>
      <c r="B311" s="16" t="s">
        <v>259</v>
      </c>
      <c r="C311" s="16" t="s">
        <v>77</v>
      </c>
      <c r="D311" s="16" t="s">
        <v>117</v>
      </c>
      <c r="E311" s="16" t="s">
        <v>118</v>
      </c>
      <c r="F311" s="16" t="s">
        <v>1076</v>
      </c>
      <c r="G311" s="16" t="s">
        <v>11</v>
      </c>
      <c r="H311" s="23">
        <v>44090.529826388891</v>
      </c>
      <c r="I311" s="23">
        <v>44184</v>
      </c>
      <c r="J311" s="16" t="str">
        <f t="shared" si="24"/>
        <v>Filled</v>
      </c>
      <c r="K311" s="16">
        <f t="shared" ca="1" si="25"/>
        <v>68</v>
      </c>
      <c r="L311" s="16">
        <f t="shared" ca="1" si="27"/>
        <v>94</v>
      </c>
      <c r="M311" s="16">
        <f t="shared" si="28"/>
        <v>2020</v>
      </c>
      <c r="N311" s="27" t="str">
        <f t="shared" si="29"/>
        <v>December</v>
      </c>
      <c r="O311" s="16" t="str">
        <f>IF(N311="","",VLOOKUP(N311,FiscalYear[#All],2,FALSE))</f>
        <v>Q1</v>
      </c>
      <c r="P311" s="32">
        <f t="shared" si="26"/>
        <v>2021</v>
      </c>
      <c r="Q311" s="33">
        <f>IF(J311="Open",VLOOKUP(E311,Table2[],2),VLOOKUP(E311,Table2[],3))</f>
        <v>300</v>
      </c>
    </row>
    <row r="312" spans="1:17" x14ac:dyDescent="0.3">
      <c r="A312" s="16" t="s">
        <v>630</v>
      </c>
      <c r="B312" s="16" t="s">
        <v>455</v>
      </c>
      <c r="C312" s="16" t="s">
        <v>106</v>
      </c>
      <c r="D312" s="16" t="s">
        <v>12</v>
      </c>
      <c r="E312" s="16" t="s">
        <v>9</v>
      </c>
      <c r="F312" s="16" t="s">
        <v>1066</v>
      </c>
      <c r="G312" s="16" t="s">
        <v>18</v>
      </c>
      <c r="H312" s="23">
        <v>44091</v>
      </c>
      <c r="I312" s="23">
        <v>44125</v>
      </c>
      <c r="J312" s="16" t="str">
        <f t="shared" si="24"/>
        <v>Filled</v>
      </c>
      <c r="K312" s="16">
        <f t="shared" ca="1" si="25"/>
        <v>25</v>
      </c>
      <c r="L312" s="16">
        <f t="shared" ca="1" si="27"/>
        <v>34</v>
      </c>
      <c r="M312" s="16">
        <f t="shared" si="28"/>
        <v>2020</v>
      </c>
      <c r="N312" s="27" t="str">
        <f t="shared" si="29"/>
        <v>October</v>
      </c>
      <c r="O312" s="16" t="str">
        <f>IF(N312="","",VLOOKUP(N312,FiscalYear[#All],2,FALSE))</f>
        <v>Q1</v>
      </c>
      <c r="P312" s="32">
        <f t="shared" si="26"/>
        <v>2021</v>
      </c>
      <c r="Q312" s="33">
        <f>IF(J312="Open",VLOOKUP(E312,Table2[],2),VLOOKUP(E312,Table2[],3))</f>
        <v>525</v>
      </c>
    </row>
    <row r="313" spans="1:17" x14ac:dyDescent="0.3">
      <c r="A313" s="16" t="s">
        <v>27</v>
      </c>
      <c r="B313" s="16" t="s">
        <v>67</v>
      </c>
      <c r="C313" s="16" t="s">
        <v>68</v>
      </c>
      <c r="D313" s="16" t="s">
        <v>12</v>
      </c>
      <c r="E313" s="16" t="s">
        <v>9</v>
      </c>
      <c r="F313" s="16" t="s">
        <v>10</v>
      </c>
      <c r="G313" s="16" t="s">
        <v>16</v>
      </c>
      <c r="H313" s="23">
        <v>44095</v>
      </c>
      <c r="I313" s="23">
        <v>44182</v>
      </c>
      <c r="J313" s="16" t="str">
        <f t="shared" si="24"/>
        <v>Filled</v>
      </c>
      <c r="K313" s="16">
        <f t="shared" ca="1" si="25"/>
        <v>64</v>
      </c>
      <c r="L313" s="16">
        <f t="shared" ca="1" si="27"/>
        <v>87</v>
      </c>
      <c r="M313" s="16">
        <f t="shared" si="28"/>
        <v>2020</v>
      </c>
      <c r="N313" s="27" t="str">
        <f t="shared" si="29"/>
        <v>December</v>
      </c>
      <c r="O313" s="16" t="str">
        <f>IF(N313="","",VLOOKUP(N313,FiscalYear[#All],2,FALSE))</f>
        <v>Q1</v>
      </c>
      <c r="P313" s="32">
        <f t="shared" si="26"/>
        <v>2021</v>
      </c>
      <c r="Q313" s="33">
        <f>IF(J313="Open",VLOOKUP(E313,Table2[],2),VLOOKUP(E313,Table2[],3))</f>
        <v>525</v>
      </c>
    </row>
    <row r="314" spans="1:17" x14ac:dyDescent="0.3">
      <c r="A314" s="16" t="s">
        <v>840</v>
      </c>
      <c r="B314" s="16" t="s">
        <v>205</v>
      </c>
      <c r="C314" s="16" t="s">
        <v>77</v>
      </c>
      <c r="D314" s="16" t="s">
        <v>12</v>
      </c>
      <c r="E314" s="16" t="s">
        <v>9</v>
      </c>
      <c r="F314" s="16" t="s">
        <v>1077</v>
      </c>
      <c r="G314" s="16" t="s">
        <v>25</v>
      </c>
      <c r="H314" s="23">
        <v>44097.499652777777</v>
      </c>
      <c r="I314" s="23">
        <v>44145</v>
      </c>
      <c r="J314" s="16" t="str">
        <f t="shared" si="24"/>
        <v>Filled</v>
      </c>
      <c r="K314" s="16">
        <f t="shared" ca="1" si="25"/>
        <v>35</v>
      </c>
      <c r="L314" s="16">
        <f t="shared" ca="1" si="27"/>
        <v>48</v>
      </c>
      <c r="M314" s="16">
        <f t="shared" si="28"/>
        <v>2020</v>
      </c>
      <c r="N314" s="27" t="str">
        <f t="shared" si="29"/>
        <v>November</v>
      </c>
      <c r="O314" s="16" t="str">
        <f>IF(N314="","",VLOOKUP(N314,FiscalYear[#All],2,FALSE))</f>
        <v>Q1</v>
      </c>
      <c r="P314" s="32">
        <f t="shared" si="26"/>
        <v>2021</v>
      </c>
      <c r="Q314" s="33">
        <f>IF(J314="Open",VLOOKUP(E314,Table2[],2),VLOOKUP(E314,Table2[],3))</f>
        <v>525</v>
      </c>
    </row>
    <row r="315" spans="1:17" x14ac:dyDescent="0.3">
      <c r="A315" s="16" t="s">
        <v>868</v>
      </c>
      <c r="B315" s="16" t="s">
        <v>272</v>
      </c>
      <c r="C315" s="16" t="s">
        <v>77</v>
      </c>
      <c r="D315" s="16" t="s">
        <v>12</v>
      </c>
      <c r="E315" s="16" t="s">
        <v>9</v>
      </c>
      <c r="F315" s="16" t="s">
        <v>1077</v>
      </c>
      <c r="G315" s="16" t="s">
        <v>25</v>
      </c>
      <c r="H315" s="23">
        <v>44097.529421296298</v>
      </c>
      <c r="I315" s="23">
        <v>44145</v>
      </c>
      <c r="J315" s="16" t="str">
        <f t="shared" si="24"/>
        <v>Filled</v>
      </c>
      <c r="K315" s="16">
        <f t="shared" ca="1" si="25"/>
        <v>35</v>
      </c>
      <c r="L315" s="16">
        <f t="shared" ca="1" si="27"/>
        <v>48</v>
      </c>
      <c r="M315" s="16">
        <f t="shared" si="28"/>
        <v>2020</v>
      </c>
      <c r="N315" s="27" t="str">
        <f t="shared" si="29"/>
        <v>November</v>
      </c>
      <c r="O315" s="16" t="str">
        <f>IF(N315="","",VLOOKUP(N315,FiscalYear[#All],2,FALSE))</f>
        <v>Q1</v>
      </c>
      <c r="P315" s="32">
        <f t="shared" si="26"/>
        <v>2021</v>
      </c>
      <c r="Q315" s="33">
        <f>IF(J315="Open",VLOOKUP(E315,Table2[],2),VLOOKUP(E315,Table2[],3))</f>
        <v>525</v>
      </c>
    </row>
    <row r="316" spans="1:17" x14ac:dyDescent="0.3">
      <c r="A316" s="16" t="s">
        <v>622</v>
      </c>
      <c r="B316" s="16" t="s">
        <v>220</v>
      </c>
      <c r="C316" s="16" t="s">
        <v>106</v>
      </c>
      <c r="D316" s="16" t="s">
        <v>12</v>
      </c>
      <c r="E316" s="16" t="s">
        <v>9</v>
      </c>
      <c r="F316" s="16" t="s">
        <v>1062</v>
      </c>
      <c r="G316" s="16" t="s">
        <v>11</v>
      </c>
      <c r="H316" s="23">
        <v>44099.378692129627</v>
      </c>
      <c r="I316" s="23">
        <v>44118</v>
      </c>
      <c r="J316" s="16" t="str">
        <f t="shared" si="24"/>
        <v>Filled</v>
      </c>
      <c r="K316" s="16">
        <f t="shared" ca="1" si="25"/>
        <v>14</v>
      </c>
      <c r="L316" s="16">
        <f t="shared" ca="1" si="27"/>
        <v>19</v>
      </c>
      <c r="M316" s="16">
        <f t="shared" si="28"/>
        <v>2020</v>
      </c>
      <c r="N316" s="27" t="str">
        <f t="shared" si="29"/>
        <v>October</v>
      </c>
      <c r="O316" s="16" t="str">
        <f>IF(N316="","",VLOOKUP(N316,FiscalYear[#All],2,FALSE))</f>
        <v>Q1</v>
      </c>
      <c r="P316" s="32">
        <f t="shared" si="26"/>
        <v>2021</v>
      </c>
      <c r="Q316" s="33">
        <f>IF(J316="Open",VLOOKUP(E316,Table2[],2),VLOOKUP(E316,Table2[],3))</f>
        <v>525</v>
      </c>
    </row>
    <row r="317" spans="1:17" x14ac:dyDescent="0.3">
      <c r="A317" s="16" t="s">
        <v>983</v>
      </c>
      <c r="B317" s="16" t="s">
        <v>427</v>
      </c>
      <c r="C317" s="16" t="s">
        <v>77</v>
      </c>
      <c r="D317" s="16" t="s">
        <v>288</v>
      </c>
      <c r="E317" s="16" t="s">
        <v>118</v>
      </c>
      <c r="F317" s="16" t="s">
        <v>1077</v>
      </c>
      <c r="G317" s="16" t="s">
        <v>11</v>
      </c>
      <c r="H317" s="23">
        <v>44102</v>
      </c>
      <c r="I317" s="23">
        <v>44150</v>
      </c>
      <c r="J317" s="16" t="str">
        <f t="shared" si="24"/>
        <v>Filled</v>
      </c>
      <c r="K317" s="16">
        <f t="shared" ca="1" si="25"/>
        <v>35</v>
      </c>
      <c r="L317" s="16">
        <f t="shared" ca="1" si="27"/>
        <v>48</v>
      </c>
      <c r="M317" s="16">
        <f t="shared" si="28"/>
        <v>2020</v>
      </c>
      <c r="N317" s="27" t="str">
        <f t="shared" si="29"/>
        <v>November</v>
      </c>
      <c r="O317" s="16" t="str">
        <f>IF(N317="","",VLOOKUP(N317,FiscalYear[#All],2,FALSE))</f>
        <v>Q1</v>
      </c>
      <c r="P317" s="32">
        <f t="shared" si="26"/>
        <v>2021</v>
      </c>
      <c r="Q317" s="33">
        <f>IF(J317="Open",VLOOKUP(E317,Table2[],2),VLOOKUP(E317,Table2[],3))</f>
        <v>300</v>
      </c>
    </row>
    <row r="318" spans="1:17" x14ac:dyDescent="0.3">
      <c r="A318" s="16" t="s">
        <v>797</v>
      </c>
      <c r="B318" s="16" t="s">
        <v>228</v>
      </c>
      <c r="C318" s="16" t="s">
        <v>132</v>
      </c>
      <c r="D318" s="16" t="s">
        <v>206</v>
      </c>
      <c r="E318" s="16" t="s">
        <v>1623</v>
      </c>
      <c r="F318" s="16" t="s">
        <v>1071</v>
      </c>
      <c r="G318" s="16" t="s">
        <v>11</v>
      </c>
      <c r="H318" s="23">
        <v>44103.4999537037</v>
      </c>
      <c r="I318" s="23">
        <v>44111</v>
      </c>
      <c r="J318" s="16" t="str">
        <f t="shared" si="24"/>
        <v>Filled</v>
      </c>
      <c r="K318" s="16">
        <f t="shared" ca="1" si="25"/>
        <v>7</v>
      </c>
      <c r="L318" s="16">
        <f t="shared" ca="1" si="27"/>
        <v>8</v>
      </c>
      <c r="M318" s="16">
        <f t="shared" si="28"/>
        <v>2020</v>
      </c>
      <c r="N318" s="27" t="str">
        <f t="shared" si="29"/>
        <v>October</v>
      </c>
      <c r="O318" s="16" t="str">
        <f>IF(N318="","",VLOOKUP(N318,FiscalYear[#All],2,FALSE))</f>
        <v>Q1</v>
      </c>
      <c r="P318" s="32">
        <f t="shared" si="26"/>
        <v>2021</v>
      </c>
      <c r="Q318" s="33">
        <f>IF(J318="Open",VLOOKUP(E318,Table2[],2),VLOOKUP(E318,Table2[],3))</f>
        <v>550</v>
      </c>
    </row>
    <row r="319" spans="1:17" x14ac:dyDescent="0.3">
      <c r="A319" s="16" t="s">
        <v>621</v>
      </c>
      <c r="B319" s="16" t="s">
        <v>215</v>
      </c>
      <c r="C319" s="16" t="s">
        <v>106</v>
      </c>
      <c r="D319" s="16" t="s">
        <v>258</v>
      </c>
      <c r="E319" s="16" t="s">
        <v>211</v>
      </c>
      <c r="F319" s="16" t="s">
        <v>1062</v>
      </c>
      <c r="G319" s="16" t="s">
        <v>11</v>
      </c>
      <c r="H319" s="23">
        <v>44105.420289351852</v>
      </c>
      <c r="I319" s="23">
        <v>44108</v>
      </c>
      <c r="J319" s="16" t="str">
        <f t="shared" si="24"/>
        <v>Filled</v>
      </c>
      <c r="K319" s="16">
        <f t="shared" ca="1" si="25"/>
        <v>2</v>
      </c>
      <c r="L319" s="16">
        <f t="shared" ca="1" si="27"/>
        <v>3</v>
      </c>
      <c r="M319" s="16">
        <f t="shared" si="28"/>
        <v>2020</v>
      </c>
      <c r="N319" s="27" t="str">
        <f t="shared" si="29"/>
        <v>October</v>
      </c>
      <c r="O319" s="16" t="str">
        <f>IF(N319="","",VLOOKUP(N319,FiscalYear[#All],2,FALSE))</f>
        <v>Q1</v>
      </c>
      <c r="P319" s="32">
        <f t="shared" si="26"/>
        <v>2021</v>
      </c>
      <c r="Q319" s="33">
        <f>IF(J319="Open",VLOOKUP(E319,Table2[],2),VLOOKUP(E319,Table2[],3))</f>
        <v>525</v>
      </c>
    </row>
    <row r="320" spans="1:17" x14ac:dyDescent="0.3">
      <c r="A320" s="16" t="s">
        <v>814</v>
      </c>
      <c r="B320" s="16" t="s">
        <v>95</v>
      </c>
      <c r="C320" s="16" t="s">
        <v>64</v>
      </c>
      <c r="D320" s="16" t="s">
        <v>12</v>
      </c>
      <c r="E320" s="16" t="s">
        <v>9</v>
      </c>
      <c r="F320" s="16" t="s">
        <v>1076</v>
      </c>
      <c r="G320" s="16" t="s">
        <v>16</v>
      </c>
      <c r="H320" s="23">
        <v>44105.465277777781</v>
      </c>
      <c r="I320" s="23">
        <v>44165</v>
      </c>
      <c r="J320" s="16" t="str">
        <f t="shared" si="24"/>
        <v>Filled</v>
      </c>
      <c r="K320" s="16">
        <f t="shared" ca="1" si="25"/>
        <v>43</v>
      </c>
      <c r="L320" s="16">
        <f t="shared" ca="1" si="27"/>
        <v>60</v>
      </c>
      <c r="M320" s="16">
        <f t="shared" si="28"/>
        <v>2020</v>
      </c>
      <c r="N320" s="27" t="str">
        <f t="shared" si="29"/>
        <v>November</v>
      </c>
      <c r="O320" s="16" t="str">
        <f>IF(N320="","",VLOOKUP(N320,FiscalYear[#All],2,FALSE))</f>
        <v>Q1</v>
      </c>
      <c r="P320" s="32">
        <f t="shared" si="26"/>
        <v>2021</v>
      </c>
      <c r="Q320" s="33">
        <f>IF(J320="Open",VLOOKUP(E320,Table2[],2),VLOOKUP(E320,Table2[],3))</f>
        <v>525</v>
      </c>
    </row>
    <row r="321" spans="1:17" x14ac:dyDescent="0.3">
      <c r="A321" s="16" t="s">
        <v>850</v>
      </c>
      <c r="B321" s="16" t="s">
        <v>243</v>
      </c>
      <c r="C321" s="16" t="s">
        <v>77</v>
      </c>
      <c r="D321" s="16" t="s">
        <v>12</v>
      </c>
      <c r="E321" s="16" t="s">
        <v>9</v>
      </c>
      <c r="F321" s="16" t="s">
        <v>1077</v>
      </c>
      <c r="G321" s="16" t="s">
        <v>16</v>
      </c>
      <c r="H321" s="23">
        <v>44105.528553240743</v>
      </c>
      <c r="I321" s="23">
        <v>44133</v>
      </c>
      <c r="J321" s="16" t="str">
        <f t="shared" si="24"/>
        <v>Filled</v>
      </c>
      <c r="K321" s="16">
        <f t="shared" ca="1" si="25"/>
        <v>21</v>
      </c>
      <c r="L321" s="16">
        <f t="shared" ca="1" si="27"/>
        <v>28</v>
      </c>
      <c r="M321" s="16">
        <f t="shared" si="28"/>
        <v>2020</v>
      </c>
      <c r="N321" s="27" t="str">
        <f t="shared" si="29"/>
        <v>October</v>
      </c>
      <c r="O321" s="16" t="str">
        <f>IF(N321="","",VLOOKUP(N321,FiscalYear[#All],2,FALSE))</f>
        <v>Q1</v>
      </c>
      <c r="P321" s="32">
        <f t="shared" si="26"/>
        <v>2021</v>
      </c>
      <c r="Q321" s="33">
        <f>IF(J321="Open",VLOOKUP(E321,Table2[],2),VLOOKUP(E321,Table2[],3))</f>
        <v>525</v>
      </c>
    </row>
    <row r="322" spans="1:17" x14ac:dyDescent="0.3">
      <c r="A322" s="16" t="s">
        <v>843</v>
      </c>
      <c r="B322" s="16" t="s">
        <v>226</v>
      </c>
      <c r="C322" s="16" t="s">
        <v>77</v>
      </c>
      <c r="D322" s="16" t="s">
        <v>206</v>
      </c>
      <c r="E322" s="16" t="s">
        <v>1623</v>
      </c>
      <c r="F322" s="16" t="s">
        <v>1077</v>
      </c>
      <c r="G322" s="16" t="s">
        <v>11</v>
      </c>
      <c r="H322" s="23">
        <v>44106.282083333332</v>
      </c>
      <c r="I322" s="23">
        <v>44177</v>
      </c>
      <c r="J322" s="16" t="str">
        <f t="shared" si="24"/>
        <v>Filled</v>
      </c>
      <c r="K322" s="16">
        <f t="shared" ca="1" si="25"/>
        <v>51</v>
      </c>
      <c r="L322" s="16">
        <f t="shared" ca="1" si="27"/>
        <v>71</v>
      </c>
      <c r="M322" s="16">
        <f t="shared" si="28"/>
        <v>2020</v>
      </c>
      <c r="N322" s="27" t="str">
        <f t="shared" si="29"/>
        <v>December</v>
      </c>
      <c r="O322" s="16" t="str">
        <f>IF(N322="","",VLOOKUP(N322,FiscalYear[#All],2,FALSE))</f>
        <v>Q1</v>
      </c>
      <c r="P322" s="32">
        <f t="shared" si="26"/>
        <v>2021</v>
      </c>
      <c r="Q322" s="33">
        <f>IF(J322="Open",VLOOKUP(E322,Table2[],2),VLOOKUP(E322,Table2[],3))</f>
        <v>550</v>
      </c>
    </row>
    <row r="323" spans="1:17" x14ac:dyDescent="0.3">
      <c r="A323" s="16" t="s">
        <v>1011</v>
      </c>
      <c r="B323" s="16" t="s">
        <v>218</v>
      </c>
      <c r="C323" s="16" t="s">
        <v>66</v>
      </c>
      <c r="D323" s="16" t="s">
        <v>117</v>
      </c>
      <c r="E323" s="16" t="s">
        <v>118</v>
      </c>
      <c r="F323" s="16" t="s">
        <v>1077</v>
      </c>
      <c r="G323" s="16" t="s">
        <v>11</v>
      </c>
      <c r="H323" s="23">
        <v>44106.558935185189</v>
      </c>
      <c r="I323" s="23">
        <v>44178</v>
      </c>
      <c r="J323" s="16" t="str">
        <f t="shared" ref="J323:J386" si="30">IF(I323 = "", "Open", "Filled")</f>
        <v>Filled</v>
      </c>
      <c r="K323" s="16">
        <f t="shared" ref="K323:K386" ca="1" si="31">IF(I323="", NETWORKDAYS(H323,TODAY()),NETWORKDAYS(H323,I323))</f>
        <v>51</v>
      </c>
      <c r="L323" s="16">
        <f t="shared" ca="1" si="27"/>
        <v>72</v>
      </c>
      <c r="M323" s="16">
        <f t="shared" si="28"/>
        <v>2020</v>
      </c>
      <c r="N323" s="27" t="str">
        <f t="shared" si="29"/>
        <v>December</v>
      </c>
      <c r="O323" s="16" t="str">
        <f>IF(N323="","",VLOOKUP(N323,FiscalYear[#All],2,FALSE))</f>
        <v>Q1</v>
      </c>
      <c r="P323" s="32">
        <f t="shared" ref="P323:P386" si="32">IF(I323="","",(YEAR(I323) + IF(MONTH(I323) &gt;=10,1,0)))</f>
        <v>2021</v>
      </c>
      <c r="Q323" s="33">
        <f>IF(J323="Open",VLOOKUP(E323,Table2[],2),VLOOKUP(E323,Table2[],3))</f>
        <v>300</v>
      </c>
    </row>
    <row r="324" spans="1:17" x14ac:dyDescent="0.3">
      <c r="A324" s="16" t="s">
        <v>1024</v>
      </c>
      <c r="B324" s="16" t="s">
        <v>108</v>
      </c>
      <c r="C324" s="16" t="s">
        <v>20</v>
      </c>
      <c r="D324" s="16" t="s">
        <v>258</v>
      </c>
      <c r="E324" s="16" t="s">
        <v>211</v>
      </c>
      <c r="F324" s="16" t="s">
        <v>1077</v>
      </c>
      <c r="G324" s="16" t="s">
        <v>16</v>
      </c>
      <c r="H324" s="23">
        <v>44110</v>
      </c>
      <c r="I324" s="23">
        <v>44158</v>
      </c>
      <c r="J324" s="16" t="str">
        <f t="shared" si="30"/>
        <v>Filled</v>
      </c>
      <c r="K324" s="16">
        <f t="shared" ca="1" si="31"/>
        <v>35</v>
      </c>
      <c r="L324" s="16">
        <f t="shared" ref="L324:L387" ca="1" si="33">IF(I324="", _xlfn.DAYS(TODAY(),H324), _xlfn.DAYS(I324,H324))</f>
        <v>48</v>
      </c>
      <c r="M324" s="16">
        <f t="shared" ref="M324:M387" si="34">IF(I324="","",YEAR(I324))</f>
        <v>2020</v>
      </c>
      <c r="N324" s="27" t="str">
        <f t="shared" ref="N324:N387" si="35">TEXT(I324,"mmmm")</f>
        <v>November</v>
      </c>
      <c r="O324" s="16" t="str">
        <f>IF(N324="","",VLOOKUP(N324,FiscalYear[#All],2,FALSE))</f>
        <v>Q1</v>
      </c>
      <c r="P324" s="32">
        <f t="shared" si="32"/>
        <v>2021</v>
      </c>
      <c r="Q324" s="33">
        <f>IF(J324="Open",VLOOKUP(E324,Table2[],2),VLOOKUP(E324,Table2[],3))</f>
        <v>525</v>
      </c>
    </row>
    <row r="325" spans="1:17" x14ac:dyDescent="0.3">
      <c r="A325" s="16" t="s">
        <v>842</v>
      </c>
      <c r="B325" s="16" t="s">
        <v>217</v>
      </c>
      <c r="C325" s="16" t="s">
        <v>77</v>
      </c>
      <c r="D325" s="16" t="s">
        <v>206</v>
      </c>
      <c r="E325" s="16" t="s">
        <v>1623</v>
      </c>
      <c r="F325" s="16" t="s">
        <v>1077</v>
      </c>
      <c r="G325" s="16" t="s">
        <v>11</v>
      </c>
      <c r="H325" s="23">
        <v>44111.633055555554</v>
      </c>
      <c r="I325" s="23" t="s">
        <v>1619</v>
      </c>
      <c r="J325" s="16" t="str">
        <f t="shared" si="30"/>
        <v>Open</v>
      </c>
      <c r="K325" s="16">
        <f t="shared" ca="1" si="31"/>
        <v>720</v>
      </c>
      <c r="L325" s="16">
        <f t="shared" ca="1" si="33"/>
        <v>1007</v>
      </c>
      <c r="M325" s="16" t="str">
        <f t="shared" si="34"/>
        <v/>
      </c>
      <c r="N325" s="27" t="str">
        <f t="shared" si="35"/>
        <v/>
      </c>
      <c r="O325" s="16" t="str">
        <f>IF(N325="","",VLOOKUP(N325,FiscalYear[#All],2,FALSE))</f>
        <v/>
      </c>
      <c r="P325" s="32" t="str">
        <f t="shared" si="32"/>
        <v/>
      </c>
      <c r="Q325" s="33">
        <f>IF(J325="Open",VLOOKUP(E325,Table2[],2),VLOOKUP(E325,Table2[],3))</f>
        <v>300</v>
      </c>
    </row>
    <row r="326" spans="1:17" x14ac:dyDescent="0.3">
      <c r="A326" s="16" t="s">
        <v>796</v>
      </c>
      <c r="B326" s="16" t="s">
        <v>225</v>
      </c>
      <c r="C326" s="16" t="s">
        <v>132</v>
      </c>
      <c r="D326" s="16" t="s">
        <v>206</v>
      </c>
      <c r="E326" s="16" t="s">
        <v>1623</v>
      </c>
      <c r="F326" s="16" t="s">
        <v>1064</v>
      </c>
      <c r="G326" s="16" t="s">
        <v>11</v>
      </c>
      <c r="H326" s="23">
        <v>44116.367175925923</v>
      </c>
      <c r="I326" s="23">
        <v>44128</v>
      </c>
      <c r="J326" s="16" t="str">
        <f t="shared" si="30"/>
        <v>Filled</v>
      </c>
      <c r="K326" s="16">
        <f t="shared" ca="1" si="31"/>
        <v>10</v>
      </c>
      <c r="L326" s="16">
        <f t="shared" ca="1" si="33"/>
        <v>12</v>
      </c>
      <c r="M326" s="16">
        <f t="shared" si="34"/>
        <v>2020</v>
      </c>
      <c r="N326" s="27" t="str">
        <f t="shared" si="35"/>
        <v>October</v>
      </c>
      <c r="O326" s="16" t="str">
        <f>IF(N326="","",VLOOKUP(N326,FiscalYear[#All],2,FALSE))</f>
        <v>Q1</v>
      </c>
      <c r="P326" s="32">
        <f t="shared" si="32"/>
        <v>2021</v>
      </c>
      <c r="Q326" s="33">
        <f>IF(J326="Open",VLOOKUP(E326,Table2[],2),VLOOKUP(E326,Table2[],3))</f>
        <v>550</v>
      </c>
    </row>
    <row r="327" spans="1:17" x14ac:dyDescent="0.3">
      <c r="A327" s="16" t="s">
        <v>685</v>
      </c>
      <c r="B327" s="16" t="s">
        <v>84</v>
      </c>
      <c r="C327" s="16" t="s">
        <v>62</v>
      </c>
      <c r="D327" s="16" t="s">
        <v>284</v>
      </c>
      <c r="E327" s="16" t="s">
        <v>118</v>
      </c>
      <c r="F327" s="16" t="s">
        <v>1071</v>
      </c>
      <c r="G327" s="16" t="s">
        <v>16</v>
      </c>
      <c r="H327" s="23">
        <v>44117</v>
      </c>
      <c r="I327" s="23" t="s">
        <v>1619</v>
      </c>
      <c r="J327" s="16" t="str">
        <f t="shared" si="30"/>
        <v>Open</v>
      </c>
      <c r="K327" s="16">
        <f t="shared" ca="1" si="31"/>
        <v>716</v>
      </c>
      <c r="L327" s="16">
        <f t="shared" ca="1" si="33"/>
        <v>1001</v>
      </c>
      <c r="M327" s="16" t="str">
        <f t="shared" si="34"/>
        <v/>
      </c>
      <c r="N327" s="27" t="str">
        <f t="shared" si="35"/>
        <v/>
      </c>
      <c r="O327" s="16" t="str">
        <f>IF(N327="","",VLOOKUP(N327,FiscalYear[#All],2,FALSE))</f>
        <v/>
      </c>
      <c r="P327" s="32" t="str">
        <f t="shared" si="32"/>
        <v/>
      </c>
      <c r="Q327" s="33">
        <f>IF(J327="Open",VLOOKUP(E327,Table2[],2),VLOOKUP(E327,Table2[],3))</f>
        <v>160</v>
      </c>
    </row>
    <row r="328" spans="1:17" x14ac:dyDescent="0.3">
      <c r="A328" s="16" t="s">
        <v>795</v>
      </c>
      <c r="B328" s="16" t="s">
        <v>219</v>
      </c>
      <c r="C328" s="16" t="s">
        <v>132</v>
      </c>
      <c r="D328" s="16" t="s">
        <v>117</v>
      </c>
      <c r="E328" s="16" t="s">
        <v>118</v>
      </c>
      <c r="F328" s="16" t="s">
        <v>1064</v>
      </c>
      <c r="G328" s="16" t="s">
        <v>11</v>
      </c>
      <c r="H328" s="23">
        <v>44117.667233796295</v>
      </c>
      <c r="I328" s="23">
        <v>44163</v>
      </c>
      <c r="J328" s="16" t="str">
        <f t="shared" si="30"/>
        <v>Filled</v>
      </c>
      <c r="K328" s="16">
        <f t="shared" ca="1" si="31"/>
        <v>34</v>
      </c>
      <c r="L328" s="16">
        <f t="shared" ca="1" si="33"/>
        <v>46</v>
      </c>
      <c r="M328" s="16">
        <f t="shared" si="34"/>
        <v>2020</v>
      </c>
      <c r="N328" s="27" t="str">
        <f t="shared" si="35"/>
        <v>November</v>
      </c>
      <c r="O328" s="16" t="str">
        <f>IF(N328="","",VLOOKUP(N328,FiscalYear[#All],2,FALSE))</f>
        <v>Q1</v>
      </c>
      <c r="P328" s="32">
        <f t="shared" si="32"/>
        <v>2021</v>
      </c>
      <c r="Q328" s="33">
        <f>IF(J328="Open",VLOOKUP(E328,Table2[],2),VLOOKUP(E328,Table2[],3))</f>
        <v>300</v>
      </c>
    </row>
    <row r="329" spans="1:17" x14ac:dyDescent="0.3">
      <c r="A329" s="16" t="s">
        <v>811</v>
      </c>
      <c r="B329" s="16" t="s">
        <v>63</v>
      </c>
      <c r="C329" s="16" t="s">
        <v>64</v>
      </c>
      <c r="D329" s="16" t="s">
        <v>206</v>
      </c>
      <c r="E329" s="16" t="s">
        <v>1623</v>
      </c>
      <c r="F329" s="16" t="s">
        <v>1077</v>
      </c>
      <c r="G329" s="16" t="s">
        <v>16</v>
      </c>
      <c r="H329" s="23">
        <v>44118.45416666667</v>
      </c>
      <c r="I329" s="23">
        <v>44143</v>
      </c>
      <c r="J329" s="16" t="str">
        <f t="shared" si="30"/>
        <v>Filled</v>
      </c>
      <c r="K329" s="16">
        <f t="shared" ca="1" si="31"/>
        <v>18</v>
      </c>
      <c r="L329" s="16">
        <f t="shared" ca="1" si="33"/>
        <v>25</v>
      </c>
      <c r="M329" s="16">
        <f t="shared" si="34"/>
        <v>2020</v>
      </c>
      <c r="N329" s="27" t="str">
        <f t="shared" si="35"/>
        <v>November</v>
      </c>
      <c r="O329" s="16" t="str">
        <f>IF(N329="","",VLOOKUP(N329,FiscalYear[#All],2,FALSE))</f>
        <v>Q1</v>
      </c>
      <c r="P329" s="32">
        <f t="shared" si="32"/>
        <v>2021</v>
      </c>
      <c r="Q329" s="33">
        <f>IF(J329="Open",VLOOKUP(E329,Table2[],2),VLOOKUP(E329,Table2[],3))</f>
        <v>550</v>
      </c>
    </row>
    <row r="330" spans="1:17" x14ac:dyDescent="0.3">
      <c r="A330" s="16" t="s">
        <v>973</v>
      </c>
      <c r="B330" s="16" t="s">
        <v>411</v>
      </c>
      <c r="C330" s="16" t="s">
        <v>77</v>
      </c>
      <c r="D330" s="16" t="s">
        <v>206</v>
      </c>
      <c r="E330" s="16" t="s">
        <v>1623</v>
      </c>
      <c r="F330" s="16" t="s">
        <v>1077</v>
      </c>
      <c r="G330" s="16" t="s">
        <v>11</v>
      </c>
      <c r="H330" s="23">
        <v>44119</v>
      </c>
      <c r="I330" s="23">
        <v>44171</v>
      </c>
      <c r="J330" s="16" t="str">
        <f t="shared" si="30"/>
        <v>Filled</v>
      </c>
      <c r="K330" s="16">
        <f t="shared" ca="1" si="31"/>
        <v>37</v>
      </c>
      <c r="L330" s="16">
        <f t="shared" ca="1" si="33"/>
        <v>52</v>
      </c>
      <c r="M330" s="16">
        <f t="shared" si="34"/>
        <v>2020</v>
      </c>
      <c r="N330" s="27" t="str">
        <f t="shared" si="35"/>
        <v>December</v>
      </c>
      <c r="O330" s="16" t="str">
        <f>IF(N330="","",VLOOKUP(N330,FiscalYear[#All],2,FALSE))</f>
        <v>Q1</v>
      </c>
      <c r="P330" s="32">
        <f t="shared" si="32"/>
        <v>2021</v>
      </c>
      <c r="Q330" s="33">
        <f>IF(J330="Open",VLOOKUP(E330,Table2[],2),VLOOKUP(E330,Table2[],3))</f>
        <v>550</v>
      </c>
    </row>
    <row r="331" spans="1:17" x14ac:dyDescent="0.3">
      <c r="A331" s="16" t="s">
        <v>807</v>
      </c>
      <c r="B331" s="16" t="s">
        <v>251</v>
      </c>
      <c r="C331" s="16" t="s">
        <v>132</v>
      </c>
      <c r="D331" s="16" t="s">
        <v>117</v>
      </c>
      <c r="E331" s="16" t="s">
        <v>118</v>
      </c>
      <c r="F331" s="16" t="s">
        <v>1063</v>
      </c>
      <c r="G331" s="16" t="s">
        <v>11</v>
      </c>
      <c r="H331" s="23">
        <v>44119.312418981484</v>
      </c>
      <c r="I331" s="23">
        <v>44123</v>
      </c>
      <c r="J331" s="16" t="str">
        <f t="shared" si="30"/>
        <v>Filled</v>
      </c>
      <c r="K331" s="16">
        <f t="shared" ca="1" si="31"/>
        <v>3</v>
      </c>
      <c r="L331" s="16">
        <f t="shared" ca="1" si="33"/>
        <v>4</v>
      </c>
      <c r="M331" s="16">
        <f t="shared" si="34"/>
        <v>2020</v>
      </c>
      <c r="N331" s="27" t="str">
        <f t="shared" si="35"/>
        <v>October</v>
      </c>
      <c r="O331" s="16" t="str">
        <f>IF(N331="","",VLOOKUP(N331,FiscalYear[#All],2,FALSE))</f>
        <v>Q1</v>
      </c>
      <c r="P331" s="32">
        <f t="shared" si="32"/>
        <v>2021</v>
      </c>
      <c r="Q331" s="33">
        <f>IF(J331="Open",VLOOKUP(E331,Table2[],2),VLOOKUP(E331,Table2[],3))</f>
        <v>300</v>
      </c>
    </row>
    <row r="332" spans="1:17" x14ac:dyDescent="0.3">
      <c r="A332" s="16" t="s">
        <v>41</v>
      </c>
      <c r="B332" s="16" t="s">
        <v>122</v>
      </c>
      <c r="C332" s="16" t="s">
        <v>113</v>
      </c>
      <c r="D332" s="16" t="s">
        <v>206</v>
      </c>
      <c r="E332" s="16" t="s">
        <v>1623</v>
      </c>
      <c r="F332" s="16" t="s">
        <v>10</v>
      </c>
      <c r="G332" s="16" t="s">
        <v>18</v>
      </c>
      <c r="H332" s="23">
        <v>44123</v>
      </c>
      <c r="I332" s="23">
        <v>44194</v>
      </c>
      <c r="J332" s="16" t="str">
        <f t="shared" si="30"/>
        <v>Filled</v>
      </c>
      <c r="K332" s="16">
        <f t="shared" ca="1" si="31"/>
        <v>52</v>
      </c>
      <c r="L332" s="16">
        <f t="shared" ca="1" si="33"/>
        <v>71</v>
      </c>
      <c r="M332" s="16">
        <f t="shared" si="34"/>
        <v>2020</v>
      </c>
      <c r="N332" s="27" t="str">
        <f t="shared" si="35"/>
        <v>December</v>
      </c>
      <c r="O332" s="16" t="str">
        <f>IF(N332="","",VLOOKUP(N332,FiscalYear[#All],2,FALSE))</f>
        <v>Q1</v>
      </c>
      <c r="P332" s="32">
        <f t="shared" si="32"/>
        <v>2021</v>
      </c>
      <c r="Q332" s="33">
        <f>IF(J332="Open",VLOOKUP(E332,Table2[],2),VLOOKUP(E332,Table2[],3))</f>
        <v>550</v>
      </c>
    </row>
    <row r="333" spans="1:17" x14ac:dyDescent="0.3">
      <c r="A333" s="16" t="s">
        <v>812</v>
      </c>
      <c r="B333" s="16" t="s">
        <v>65</v>
      </c>
      <c r="C333" s="16" t="s">
        <v>64</v>
      </c>
      <c r="D333" s="16" t="s">
        <v>206</v>
      </c>
      <c r="E333" s="16" t="s">
        <v>1623</v>
      </c>
      <c r="F333" s="16" t="s">
        <v>1077</v>
      </c>
      <c r="G333" s="16" t="s">
        <v>16</v>
      </c>
      <c r="H333" s="23">
        <v>44123.677083333336</v>
      </c>
      <c r="I333" s="23">
        <v>44173</v>
      </c>
      <c r="J333" s="16" t="str">
        <f t="shared" si="30"/>
        <v>Filled</v>
      </c>
      <c r="K333" s="16">
        <f t="shared" ca="1" si="31"/>
        <v>37</v>
      </c>
      <c r="L333" s="16">
        <f t="shared" ca="1" si="33"/>
        <v>50</v>
      </c>
      <c r="M333" s="16">
        <f t="shared" si="34"/>
        <v>2020</v>
      </c>
      <c r="N333" s="27" t="str">
        <f t="shared" si="35"/>
        <v>December</v>
      </c>
      <c r="O333" s="16" t="str">
        <f>IF(N333="","",VLOOKUP(N333,FiscalYear[#All],2,FALSE))</f>
        <v>Q1</v>
      </c>
      <c r="P333" s="32">
        <f t="shared" si="32"/>
        <v>2021</v>
      </c>
      <c r="Q333" s="33">
        <f>IF(J333="Open",VLOOKUP(E333,Table2[],2),VLOOKUP(E333,Table2[],3))</f>
        <v>550</v>
      </c>
    </row>
    <row r="334" spans="1:17" x14ac:dyDescent="0.3">
      <c r="A334" s="16" t="s">
        <v>637</v>
      </c>
      <c r="B334" s="16" t="s">
        <v>125</v>
      </c>
      <c r="C334" s="16" t="s">
        <v>124</v>
      </c>
      <c r="D334" s="16" t="s">
        <v>206</v>
      </c>
      <c r="E334" s="16" t="s">
        <v>1623</v>
      </c>
      <c r="F334" s="16" t="s">
        <v>1065</v>
      </c>
      <c r="G334" s="16" t="s">
        <v>16</v>
      </c>
      <c r="H334" s="23">
        <v>44125</v>
      </c>
      <c r="I334" s="23">
        <v>44137</v>
      </c>
      <c r="J334" s="16" t="str">
        <f t="shared" si="30"/>
        <v>Filled</v>
      </c>
      <c r="K334" s="16">
        <f t="shared" ca="1" si="31"/>
        <v>9</v>
      </c>
      <c r="L334" s="16">
        <f t="shared" ca="1" si="33"/>
        <v>12</v>
      </c>
      <c r="M334" s="16">
        <f t="shared" si="34"/>
        <v>2020</v>
      </c>
      <c r="N334" s="27" t="str">
        <f t="shared" si="35"/>
        <v>November</v>
      </c>
      <c r="O334" s="16" t="str">
        <f>IF(N334="","",VLOOKUP(N334,FiscalYear[#All],2,FALSE))</f>
        <v>Q1</v>
      </c>
      <c r="P334" s="32">
        <f t="shared" si="32"/>
        <v>2021</v>
      </c>
      <c r="Q334" s="33">
        <f>IF(J334="Open",VLOOKUP(E334,Table2[],2),VLOOKUP(E334,Table2[],3))</f>
        <v>550</v>
      </c>
    </row>
    <row r="335" spans="1:17" x14ac:dyDescent="0.3">
      <c r="A335" s="16" t="s">
        <v>798</v>
      </c>
      <c r="B335" s="16" t="s">
        <v>231</v>
      </c>
      <c r="C335" s="16" t="s">
        <v>132</v>
      </c>
      <c r="D335" s="16" t="s">
        <v>206</v>
      </c>
      <c r="E335" s="16" t="s">
        <v>1623</v>
      </c>
      <c r="F335" s="16" t="s">
        <v>1064</v>
      </c>
      <c r="G335" s="16" t="s">
        <v>11</v>
      </c>
      <c r="H335" s="23">
        <v>44125.289768518516</v>
      </c>
      <c r="I335" s="23">
        <v>44142</v>
      </c>
      <c r="J335" s="16" t="str">
        <f t="shared" si="30"/>
        <v>Filled</v>
      </c>
      <c r="K335" s="16">
        <f t="shared" ca="1" si="31"/>
        <v>13</v>
      </c>
      <c r="L335" s="16">
        <f t="shared" ca="1" si="33"/>
        <v>17</v>
      </c>
      <c r="M335" s="16">
        <f t="shared" si="34"/>
        <v>2020</v>
      </c>
      <c r="N335" s="27" t="str">
        <f t="shared" si="35"/>
        <v>November</v>
      </c>
      <c r="O335" s="16" t="str">
        <f>IF(N335="","",VLOOKUP(N335,FiscalYear[#All],2,FALSE))</f>
        <v>Q1</v>
      </c>
      <c r="P335" s="32">
        <f t="shared" si="32"/>
        <v>2021</v>
      </c>
      <c r="Q335" s="33">
        <f>IF(J335="Open",VLOOKUP(E335,Table2[],2),VLOOKUP(E335,Table2[],3))</f>
        <v>550</v>
      </c>
    </row>
    <row r="336" spans="1:17" x14ac:dyDescent="0.3">
      <c r="A336" s="16" t="s">
        <v>801</v>
      </c>
      <c r="B336" s="16" t="s">
        <v>239</v>
      </c>
      <c r="C336" s="16" t="s">
        <v>132</v>
      </c>
      <c r="D336" s="16" t="s">
        <v>117</v>
      </c>
      <c r="E336" s="16" t="s">
        <v>118</v>
      </c>
      <c r="F336" s="16" t="s">
        <v>1071</v>
      </c>
      <c r="G336" s="16" t="s">
        <v>16</v>
      </c>
      <c r="H336" s="23">
        <v>44125.29074074074</v>
      </c>
      <c r="I336" s="23">
        <v>44164</v>
      </c>
      <c r="J336" s="16" t="str">
        <f t="shared" si="30"/>
        <v>Filled</v>
      </c>
      <c r="K336" s="16">
        <f t="shared" ca="1" si="31"/>
        <v>28</v>
      </c>
      <c r="L336" s="16">
        <f t="shared" ca="1" si="33"/>
        <v>39</v>
      </c>
      <c r="M336" s="16">
        <f t="shared" si="34"/>
        <v>2020</v>
      </c>
      <c r="N336" s="27" t="str">
        <f t="shared" si="35"/>
        <v>November</v>
      </c>
      <c r="O336" s="16" t="str">
        <f>IF(N336="","",VLOOKUP(N336,FiscalYear[#All],2,FALSE))</f>
        <v>Q1</v>
      </c>
      <c r="P336" s="32">
        <f t="shared" si="32"/>
        <v>2021</v>
      </c>
      <c r="Q336" s="33">
        <f>IF(J336="Open",VLOOKUP(E336,Table2[],2),VLOOKUP(E336,Table2[],3))</f>
        <v>300</v>
      </c>
    </row>
    <row r="337" spans="1:17" x14ac:dyDescent="0.3">
      <c r="A337" s="16" t="s">
        <v>803</v>
      </c>
      <c r="B337" s="16" t="s">
        <v>244</v>
      </c>
      <c r="C337" s="16" t="s">
        <v>132</v>
      </c>
      <c r="D337" s="16" t="s">
        <v>206</v>
      </c>
      <c r="E337" s="16" t="s">
        <v>1623</v>
      </c>
      <c r="F337" s="16" t="s">
        <v>1063</v>
      </c>
      <c r="G337" s="16" t="s">
        <v>11</v>
      </c>
      <c r="H337" s="23">
        <v>44127.280347222222</v>
      </c>
      <c r="I337" s="23">
        <v>44176</v>
      </c>
      <c r="J337" s="16" t="str">
        <f t="shared" si="30"/>
        <v>Filled</v>
      </c>
      <c r="K337" s="16">
        <f t="shared" ca="1" si="31"/>
        <v>36</v>
      </c>
      <c r="L337" s="16">
        <f t="shared" ca="1" si="33"/>
        <v>49</v>
      </c>
      <c r="M337" s="16">
        <f t="shared" si="34"/>
        <v>2020</v>
      </c>
      <c r="N337" s="27" t="str">
        <f t="shared" si="35"/>
        <v>December</v>
      </c>
      <c r="O337" s="16" t="str">
        <f>IF(N337="","",VLOOKUP(N337,FiscalYear[#All],2,FALSE))</f>
        <v>Q1</v>
      </c>
      <c r="P337" s="32">
        <f t="shared" si="32"/>
        <v>2021</v>
      </c>
      <c r="Q337" s="33">
        <f>IF(J337="Open",VLOOKUP(E337,Table2[],2),VLOOKUP(E337,Table2[],3))</f>
        <v>550</v>
      </c>
    </row>
    <row r="338" spans="1:17" x14ac:dyDescent="0.3">
      <c r="A338" s="16" t="s">
        <v>852</v>
      </c>
      <c r="B338" s="16" t="s">
        <v>252</v>
      </c>
      <c r="C338" s="16" t="s">
        <v>77</v>
      </c>
      <c r="D338" s="16" t="s">
        <v>206</v>
      </c>
      <c r="E338" s="16" t="s">
        <v>1623</v>
      </c>
      <c r="F338" s="16" t="s">
        <v>1077</v>
      </c>
      <c r="G338" s="16" t="s">
        <v>16</v>
      </c>
      <c r="H338" s="23">
        <v>44130.4534375</v>
      </c>
      <c r="I338" s="23">
        <v>44172</v>
      </c>
      <c r="J338" s="16" t="str">
        <f t="shared" si="30"/>
        <v>Filled</v>
      </c>
      <c r="K338" s="16">
        <f t="shared" ca="1" si="31"/>
        <v>31</v>
      </c>
      <c r="L338" s="16">
        <f t="shared" ca="1" si="33"/>
        <v>42</v>
      </c>
      <c r="M338" s="16">
        <f t="shared" si="34"/>
        <v>2020</v>
      </c>
      <c r="N338" s="27" t="str">
        <f t="shared" si="35"/>
        <v>December</v>
      </c>
      <c r="O338" s="16" t="str">
        <f>IF(N338="","",VLOOKUP(N338,FiscalYear[#All],2,FALSE))</f>
        <v>Q1</v>
      </c>
      <c r="P338" s="32">
        <f t="shared" si="32"/>
        <v>2021</v>
      </c>
      <c r="Q338" s="33">
        <f>IF(J338="Open",VLOOKUP(E338,Table2[],2),VLOOKUP(E338,Table2[],3))</f>
        <v>550</v>
      </c>
    </row>
    <row r="339" spans="1:17" x14ac:dyDescent="0.3">
      <c r="A339" s="16" t="s">
        <v>1014</v>
      </c>
      <c r="B339" s="16" t="s">
        <v>248</v>
      </c>
      <c r="C339" s="16" t="s">
        <v>66</v>
      </c>
      <c r="D339" s="16" t="s">
        <v>1622</v>
      </c>
      <c r="E339" s="16" t="s">
        <v>118</v>
      </c>
      <c r="F339" s="16" t="s">
        <v>1077</v>
      </c>
      <c r="G339" s="16" t="s">
        <v>11</v>
      </c>
      <c r="H339" s="23">
        <v>44132.946585648147</v>
      </c>
      <c r="I339" s="23">
        <v>44144</v>
      </c>
      <c r="J339" s="16" t="str">
        <f t="shared" si="30"/>
        <v>Filled</v>
      </c>
      <c r="K339" s="16">
        <f t="shared" ca="1" si="31"/>
        <v>9</v>
      </c>
      <c r="L339" s="16">
        <f t="shared" ca="1" si="33"/>
        <v>12</v>
      </c>
      <c r="M339" s="16">
        <f t="shared" si="34"/>
        <v>2020</v>
      </c>
      <c r="N339" s="27" t="str">
        <f t="shared" si="35"/>
        <v>November</v>
      </c>
      <c r="O339" s="16" t="str">
        <f>IF(N339="","",VLOOKUP(N339,FiscalYear[#All],2,FALSE))</f>
        <v>Q1</v>
      </c>
      <c r="P339" s="32">
        <f t="shared" si="32"/>
        <v>2021</v>
      </c>
      <c r="Q339" s="33">
        <f>IF(J339="Open",VLOOKUP(E339,Table2[],2),VLOOKUP(E339,Table2[],3))</f>
        <v>300</v>
      </c>
    </row>
    <row r="340" spans="1:17" x14ac:dyDescent="0.3">
      <c r="A340" s="16" t="s">
        <v>848</v>
      </c>
      <c r="B340" s="16" t="s">
        <v>241</v>
      </c>
      <c r="C340" s="16" t="s">
        <v>77</v>
      </c>
      <c r="D340" s="16" t="s">
        <v>206</v>
      </c>
      <c r="E340" s="16" t="s">
        <v>1623</v>
      </c>
      <c r="F340" s="16" t="s">
        <v>1077</v>
      </c>
      <c r="G340" s="16" t="s">
        <v>18</v>
      </c>
      <c r="H340" s="23">
        <v>44133.234965277778</v>
      </c>
      <c r="I340" s="23">
        <v>44152</v>
      </c>
      <c r="J340" s="16" t="str">
        <f t="shared" si="30"/>
        <v>Filled</v>
      </c>
      <c r="K340" s="16">
        <f t="shared" ca="1" si="31"/>
        <v>14</v>
      </c>
      <c r="L340" s="16">
        <f t="shared" ca="1" si="33"/>
        <v>19</v>
      </c>
      <c r="M340" s="16">
        <f t="shared" si="34"/>
        <v>2020</v>
      </c>
      <c r="N340" s="27" t="str">
        <f t="shared" si="35"/>
        <v>November</v>
      </c>
      <c r="O340" s="16" t="str">
        <f>IF(N340="","",VLOOKUP(N340,FiscalYear[#All],2,FALSE))</f>
        <v>Q1</v>
      </c>
      <c r="P340" s="32">
        <f t="shared" si="32"/>
        <v>2021</v>
      </c>
      <c r="Q340" s="33">
        <f>IF(J340="Open",VLOOKUP(E340,Table2[],2),VLOOKUP(E340,Table2[],3))</f>
        <v>550</v>
      </c>
    </row>
    <row r="341" spans="1:17" x14ac:dyDescent="0.3">
      <c r="A341" s="16" t="s">
        <v>856</v>
      </c>
      <c r="B341" s="16" t="s">
        <v>260</v>
      </c>
      <c r="C341" s="16" t="s">
        <v>77</v>
      </c>
      <c r="D341" s="16" t="s">
        <v>206</v>
      </c>
      <c r="E341" s="16" t="s">
        <v>1623</v>
      </c>
      <c r="F341" s="16" t="s">
        <v>1077</v>
      </c>
      <c r="G341" s="16" t="s">
        <v>11</v>
      </c>
      <c r="H341" s="23">
        <v>44137.679259259261</v>
      </c>
      <c r="I341" s="23">
        <v>44161</v>
      </c>
      <c r="J341" s="16" t="str">
        <f t="shared" si="30"/>
        <v>Filled</v>
      </c>
      <c r="K341" s="16">
        <f t="shared" ca="1" si="31"/>
        <v>19</v>
      </c>
      <c r="L341" s="16">
        <f t="shared" ca="1" si="33"/>
        <v>24</v>
      </c>
      <c r="M341" s="16">
        <f t="shared" si="34"/>
        <v>2020</v>
      </c>
      <c r="N341" s="27" t="str">
        <f t="shared" si="35"/>
        <v>November</v>
      </c>
      <c r="O341" s="16" t="str">
        <f>IF(N341="","",VLOOKUP(N341,FiscalYear[#All],2,FALSE))</f>
        <v>Q1</v>
      </c>
      <c r="P341" s="32">
        <f t="shared" si="32"/>
        <v>2021</v>
      </c>
      <c r="Q341" s="33">
        <f>IF(J341="Open",VLOOKUP(E341,Table2[],2),VLOOKUP(E341,Table2[],3))</f>
        <v>550</v>
      </c>
    </row>
    <row r="342" spans="1:17" x14ac:dyDescent="0.3">
      <c r="A342" s="16" t="s">
        <v>859</v>
      </c>
      <c r="B342" s="16" t="s">
        <v>263</v>
      </c>
      <c r="C342" s="16" t="s">
        <v>77</v>
      </c>
      <c r="D342" s="16" t="s">
        <v>206</v>
      </c>
      <c r="E342" s="16" t="s">
        <v>1623</v>
      </c>
      <c r="F342" s="16" t="s">
        <v>1079</v>
      </c>
      <c r="G342" s="16" t="s">
        <v>25</v>
      </c>
      <c r="H342" s="23">
        <v>44138.366342592592</v>
      </c>
      <c r="I342" s="23">
        <v>44172</v>
      </c>
      <c r="J342" s="16" t="str">
        <f t="shared" si="30"/>
        <v>Filled</v>
      </c>
      <c r="K342" s="16">
        <f t="shared" ca="1" si="31"/>
        <v>25</v>
      </c>
      <c r="L342" s="16">
        <f t="shared" ca="1" si="33"/>
        <v>34</v>
      </c>
      <c r="M342" s="16">
        <f t="shared" si="34"/>
        <v>2020</v>
      </c>
      <c r="N342" s="27" t="str">
        <f t="shared" si="35"/>
        <v>December</v>
      </c>
      <c r="O342" s="16" t="str">
        <f>IF(N342="","",VLOOKUP(N342,FiscalYear[#All],2,FALSE))</f>
        <v>Q1</v>
      </c>
      <c r="P342" s="32">
        <f t="shared" si="32"/>
        <v>2021</v>
      </c>
      <c r="Q342" s="33">
        <f>IF(J342="Open",VLOOKUP(E342,Table2[],2),VLOOKUP(E342,Table2[],3))</f>
        <v>550</v>
      </c>
    </row>
    <row r="343" spans="1:17" x14ac:dyDescent="0.3">
      <c r="A343" s="16" t="s">
        <v>809</v>
      </c>
      <c r="B343" s="16" t="s">
        <v>255</v>
      </c>
      <c r="C343" s="16" t="s">
        <v>132</v>
      </c>
      <c r="D343" s="16" t="s">
        <v>206</v>
      </c>
      <c r="E343" s="16" t="s">
        <v>1623</v>
      </c>
      <c r="F343" s="16" t="s">
        <v>1077</v>
      </c>
      <c r="G343" s="16" t="s">
        <v>11</v>
      </c>
      <c r="H343" s="23">
        <v>44138.373645833337</v>
      </c>
      <c r="I343" s="23">
        <v>44154</v>
      </c>
      <c r="J343" s="16" t="str">
        <f t="shared" si="30"/>
        <v>Filled</v>
      </c>
      <c r="K343" s="16">
        <f t="shared" ca="1" si="31"/>
        <v>13</v>
      </c>
      <c r="L343" s="16">
        <f t="shared" ca="1" si="33"/>
        <v>16</v>
      </c>
      <c r="M343" s="16">
        <f t="shared" si="34"/>
        <v>2020</v>
      </c>
      <c r="N343" s="27" t="str">
        <f t="shared" si="35"/>
        <v>November</v>
      </c>
      <c r="O343" s="16" t="str">
        <f>IF(N343="","",VLOOKUP(N343,FiscalYear[#All],2,FALSE))</f>
        <v>Q1</v>
      </c>
      <c r="P343" s="32">
        <f t="shared" si="32"/>
        <v>2021</v>
      </c>
      <c r="Q343" s="33">
        <f>IF(J343="Open",VLOOKUP(E343,Table2[],2),VLOOKUP(E343,Table2[],3))</f>
        <v>550</v>
      </c>
    </row>
    <row r="344" spans="1:17" x14ac:dyDescent="0.3">
      <c r="A344" s="16" t="s">
        <v>845</v>
      </c>
      <c r="B344" s="16" t="s">
        <v>232</v>
      </c>
      <c r="C344" s="16" t="s">
        <v>77</v>
      </c>
      <c r="D344" s="16" t="s">
        <v>206</v>
      </c>
      <c r="E344" s="16" t="s">
        <v>1623</v>
      </c>
      <c r="F344" s="16" t="s">
        <v>1077</v>
      </c>
      <c r="G344" s="16" t="s">
        <v>11</v>
      </c>
      <c r="H344" s="23">
        <v>44141.362604166665</v>
      </c>
      <c r="I344" s="23">
        <v>44146</v>
      </c>
      <c r="J344" s="16" t="str">
        <f t="shared" si="30"/>
        <v>Filled</v>
      </c>
      <c r="K344" s="16">
        <f t="shared" ca="1" si="31"/>
        <v>4</v>
      </c>
      <c r="L344" s="16">
        <f t="shared" ca="1" si="33"/>
        <v>5</v>
      </c>
      <c r="M344" s="16">
        <f t="shared" si="34"/>
        <v>2020</v>
      </c>
      <c r="N344" s="27" t="str">
        <f t="shared" si="35"/>
        <v>November</v>
      </c>
      <c r="O344" s="16" t="str">
        <f>IF(N344="","",VLOOKUP(N344,FiscalYear[#All],2,FALSE))</f>
        <v>Q1</v>
      </c>
      <c r="P344" s="32">
        <f t="shared" si="32"/>
        <v>2021</v>
      </c>
      <c r="Q344" s="33">
        <f>IF(J344="Open",VLOOKUP(E344,Table2[],2),VLOOKUP(E344,Table2[],3))</f>
        <v>550</v>
      </c>
    </row>
    <row r="345" spans="1:17" x14ac:dyDescent="0.3">
      <c r="A345" s="16" t="s">
        <v>638</v>
      </c>
      <c r="B345" s="16" t="s">
        <v>126</v>
      </c>
      <c r="C345" s="16" t="s">
        <v>124</v>
      </c>
      <c r="D345" s="16" t="s">
        <v>206</v>
      </c>
      <c r="E345" s="16" t="s">
        <v>1623</v>
      </c>
      <c r="F345" s="16" t="s">
        <v>1063</v>
      </c>
      <c r="G345" s="16" t="s">
        <v>16</v>
      </c>
      <c r="H345" s="23">
        <v>44145</v>
      </c>
      <c r="I345" s="23">
        <v>44156</v>
      </c>
      <c r="J345" s="16" t="str">
        <f t="shared" si="30"/>
        <v>Filled</v>
      </c>
      <c r="K345" s="16">
        <f t="shared" ca="1" si="31"/>
        <v>9</v>
      </c>
      <c r="L345" s="16">
        <f t="shared" ca="1" si="33"/>
        <v>11</v>
      </c>
      <c r="M345" s="16">
        <f t="shared" si="34"/>
        <v>2020</v>
      </c>
      <c r="N345" s="27" t="str">
        <f t="shared" si="35"/>
        <v>November</v>
      </c>
      <c r="O345" s="16" t="str">
        <f>IF(N345="","",VLOOKUP(N345,FiscalYear[#All],2,FALSE))</f>
        <v>Q1</v>
      </c>
      <c r="P345" s="32">
        <f t="shared" si="32"/>
        <v>2021</v>
      </c>
      <c r="Q345" s="33">
        <f>IF(J345="Open",VLOOKUP(E345,Table2[],2),VLOOKUP(E345,Table2[],3))</f>
        <v>550</v>
      </c>
    </row>
    <row r="346" spans="1:17" x14ac:dyDescent="0.3">
      <c r="A346" s="16" t="s">
        <v>799</v>
      </c>
      <c r="B346" s="16" t="s">
        <v>237</v>
      </c>
      <c r="C346" s="16" t="s">
        <v>132</v>
      </c>
      <c r="D346" s="16" t="s">
        <v>206</v>
      </c>
      <c r="E346" s="16" t="s">
        <v>1623</v>
      </c>
      <c r="F346" s="16" t="s">
        <v>1071</v>
      </c>
      <c r="G346" s="16" t="s">
        <v>11</v>
      </c>
      <c r="H346" s="23">
        <v>44145.677986111114</v>
      </c>
      <c r="I346" s="23" t="s">
        <v>1619</v>
      </c>
      <c r="J346" s="16" t="str">
        <f t="shared" si="30"/>
        <v>Open</v>
      </c>
      <c r="K346" s="16">
        <f t="shared" ca="1" si="31"/>
        <v>696</v>
      </c>
      <c r="L346" s="16">
        <f t="shared" ca="1" si="33"/>
        <v>973</v>
      </c>
      <c r="M346" s="16" t="str">
        <f t="shared" si="34"/>
        <v/>
      </c>
      <c r="N346" s="27" t="str">
        <f t="shared" si="35"/>
        <v/>
      </c>
      <c r="O346" s="16" t="str">
        <f>IF(N346="","",VLOOKUP(N346,FiscalYear[#All],2,FALSE))</f>
        <v/>
      </c>
      <c r="P346" s="32" t="str">
        <f t="shared" si="32"/>
        <v/>
      </c>
      <c r="Q346" s="33">
        <f>IF(J346="Open",VLOOKUP(E346,Table2[],2),VLOOKUP(E346,Table2[],3))</f>
        <v>300</v>
      </c>
    </row>
    <row r="347" spans="1:17" x14ac:dyDescent="0.3">
      <c r="A347" s="16" t="s">
        <v>800</v>
      </c>
      <c r="B347" s="16" t="s">
        <v>238</v>
      </c>
      <c r="C347" s="16" t="s">
        <v>132</v>
      </c>
      <c r="D347" s="16" t="s">
        <v>117</v>
      </c>
      <c r="E347" s="16" t="s">
        <v>118</v>
      </c>
      <c r="F347" s="16" t="s">
        <v>1075</v>
      </c>
      <c r="G347" s="16" t="s">
        <v>16</v>
      </c>
      <c r="H347" s="23">
        <v>44147.303703703707</v>
      </c>
      <c r="I347" s="23">
        <v>44157</v>
      </c>
      <c r="J347" s="16" t="str">
        <f t="shared" si="30"/>
        <v>Filled</v>
      </c>
      <c r="K347" s="16">
        <f t="shared" ca="1" si="31"/>
        <v>7</v>
      </c>
      <c r="L347" s="16">
        <f t="shared" ca="1" si="33"/>
        <v>10</v>
      </c>
      <c r="M347" s="16">
        <f t="shared" si="34"/>
        <v>2020</v>
      </c>
      <c r="N347" s="27" t="str">
        <f t="shared" si="35"/>
        <v>November</v>
      </c>
      <c r="O347" s="16" t="str">
        <f>IF(N347="","",VLOOKUP(N347,FiscalYear[#All],2,FALSE))</f>
        <v>Q1</v>
      </c>
      <c r="P347" s="32">
        <f t="shared" si="32"/>
        <v>2021</v>
      </c>
      <c r="Q347" s="33">
        <f>IF(J347="Open",VLOOKUP(E347,Table2[],2),VLOOKUP(E347,Table2[],3))</f>
        <v>300</v>
      </c>
    </row>
    <row r="348" spans="1:17" x14ac:dyDescent="0.3">
      <c r="A348" s="16" t="s">
        <v>804</v>
      </c>
      <c r="B348" s="16" t="s">
        <v>246</v>
      </c>
      <c r="C348" s="16" t="s">
        <v>132</v>
      </c>
      <c r="D348" s="16" t="s">
        <v>117</v>
      </c>
      <c r="E348" s="16" t="s">
        <v>118</v>
      </c>
      <c r="F348" s="16" t="s">
        <v>1063</v>
      </c>
      <c r="G348" s="16" t="s">
        <v>16</v>
      </c>
      <c r="H348" s="23">
        <v>44147.303912037038</v>
      </c>
      <c r="I348" s="23" t="s">
        <v>1619</v>
      </c>
      <c r="J348" s="16" t="str">
        <f t="shared" si="30"/>
        <v>Open</v>
      </c>
      <c r="K348" s="16">
        <f t="shared" ca="1" si="31"/>
        <v>694</v>
      </c>
      <c r="L348" s="16">
        <f t="shared" ca="1" si="33"/>
        <v>971</v>
      </c>
      <c r="M348" s="16" t="str">
        <f t="shared" si="34"/>
        <v/>
      </c>
      <c r="N348" s="27" t="str">
        <f t="shared" si="35"/>
        <v/>
      </c>
      <c r="O348" s="16" t="str">
        <f>IF(N348="","",VLOOKUP(N348,FiscalYear[#All],2,FALSE))</f>
        <v/>
      </c>
      <c r="P348" s="32" t="str">
        <f t="shared" si="32"/>
        <v/>
      </c>
      <c r="Q348" s="33">
        <f>IF(J348="Open",VLOOKUP(E348,Table2[],2),VLOOKUP(E348,Table2[],3))</f>
        <v>160</v>
      </c>
    </row>
    <row r="349" spans="1:17" x14ac:dyDescent="0.3">
      <c r="A349" s="16" t="s">
        <v>805</v>
      </c>
      <c r="B349" s="16" t="s">
        <v>247</v>
      </c>
      <c r="C349" s="16" t="s">
        <v>132</v>
      </c>
      <c r="D349" s="16" t="s">
        <v>117</v>
      </c>
      <c r="E349" s="16" t="s">
        <v>118</v>
      </c>
      <c r="F349" s="16" t="s">
        <v>1071</v>
      </c>
      <c r="G349" s="16" t="s">
        <v>16</v>
      </c>
      <c r="H349" s="23">
        <v>44147.303993055553</v>
      </c>
      <c r="I349" s="23">
        <v>44191</v>
      </c>
      <c r="J349" s="16" t="str">
        <f t="shared" si="30"/>
        <v>Filled</v>
      </c>
      <c r="K349" s="16">
        <f t="shared" ca="1" si="31"/>
        <v>32</v>
      </c>
      <c r="L349" s="16">
        <f t="shared" ca="1" si="33"/>
        <v>44</v>
      </c>
      <c r="M349" s="16">
        <f t="shared" si="34"/>
        <v>2020</v>
      </c>
      <c r="N349" s="27" t="str">
        <f t="shared" si="35"/>
        <v>December</v>
      </c>
      <c r="O349" s="16" t="str">
        <f>IF(N349="","",VLOOKUP(N349,FiscalYear[#All],2,FALSE))</f>
        <v>Q1</v>
      </c>
      <c r="P349" s="32">
        <f t="shared" si="32"/>
        <v>2021</v>
      </c>
      <c r="Q349" s="33">
        <f>IF(J349="Open",VLOOKUP(E349,Table2[],2),VLOOKUP(E349,Table2[],3))</f>
        <v>300</v>
      </c>
    </row>
    <row r="350" spans="1:17" x14ac:dyDescent="0.3">
      <c r="A350" s="16" t="s">
        <v>1012</v>
      </c>
      <c r="B350" s="16" t="s">
        <v>236</v>
      </c>
      <c r="C350" s="16" t="s">
        <v>66</v>
      </c>
      <c r="D350" s="16" t="s">
        <v>206</v>
      </c>
      <c r="E350" s="16" t="s">
        <v>1623</v>
      </c>
      <c r="F350" s="16" t="s">
        <v>1077</v>
      </c>
      <c r="G350" s="16" t="s">
        <v>11</v>
      </c>
      <c r="H350" s="23">
        <v>44147.330474537041</v>
      </c>
      <c r="I350" s="23">
        <v>44191</v>
      </c>
      <c r="J350" s="16" t="str">
        <f t="shared" si="30"/>
        <v>Filled</v>
      </c>
      <c r="K350" s="16">
        <f t="shared" ca="1" si="31"/>
        <v>32</v>
      </c>
      <c r="L350" s="16">
        <f t="shared" ca="1" si="33"/>
        <v>44</v>
      </c>
      <c r="M350" s="16">
        <f t="shared" si="34"/>
        <v>2020</v>
      </c>
      <c r="N350" s="27" t="str">
        <f t="shared" si="35"/>
        <v>December</v>
      </c>
      <c r="O350" s="16" t="str">
        <f>IF(N350="","",VLOOKUP(N350,FiscalYear[#All],2,FALSE))</f>
        <v>Q1</v>
      </c>
      <c r="P350" s="32">
        <f t="shared" si="32"/>
        <v>2021</v>
      </c>
      <c r="Q350" s="33">
        <f>IF(J350="Open",VLOOKUP(E350,Table2[],2),VLOOKUP(E350,Table2[],3))</f>
        <v>550</v>
      </c>
    </row>
    <row r="351" spans="1:17" x14ac:dyDescent="0.3">
      <c r="A351" s="16" t="s">
        <v>628</v>
      </c>
      <c r="B351" s="16" t="s">
        <v>233</v>
      </c>
      <c r="C351" s="16" t="s">
        <v>106</v>
      </c>
      <c r="D351" s="16" t="s">
        <v>206</v>
      </c>
      <c r="E351" s="16" t="s">
        <v>1623</v>
      </c>
      <c r="F351" s="16" t="s">
        <v>1061</v>
      </c>
      <c r="G351" s="16" t="s">
        <v>16</v>
      </c>
      <c r="H351" s="23">
        <v>44148.191678240742</v>
      </c>
      <c r="I351" s="23">
        <v>44170</v>
      </c>
      <c r="J351" s="16" t="str">
        <f t="shared" si="30"/>
        <v>Filled</v>
      </c>
      <c r="K351" s="16">
        <f t="shared" ca="1" si="31"/>
        <v>16</v>
      </c>
      <c r="L351" s="16">
        <f t="shared" ca="1" si="33"/>
        <v>22</v>
      </c>
      <c r="M351" s="16">
        <f t="shared" si="34"/>
        <v>2020</v>
      </c>
      <c r="N351" s="27" t="str">
        <f t="shared" si="35"/>
        <v>December</v>
      </c>
      <c r="O351" s="16" t="str">
        <f>IF(N351="","",VLOOKUP(N351,FiscalYear[#All],2,FALSE))</f>
        <v>Q1</v>
      </c>
      <c r="P351" s="32">
        <f t="shared" si="32"/>
        <v>2021</v>
      </c>
      <c r="Q351" s="33">
        <f>IF(J351="Open",VLOOKUP(E351,Table2[],2),VLOOKUP(E351,Table2[],3))</f>
        <v>550</v>
      </c>
    </row>
    <row r="352" spans="1:17" x14ac:dyDescent="0.3">
      <c r="A352" s="16" t="s">
        <v>36</v>
      </c>
      <c r="B352" s="16" t="s">
        <v>115</v>
      </c>
      <c r="C352" s="16" t="s">
        <v>113</v>
      </c>
      <c r="D352" s="16" t="s">
        <v>206</v>
      </c>
      <c r="E352" s="16" t="s">
        <v>1623</v>
      </c>
      <c r="F352" s="16" t="s">
        <v>10</v>
      </c>
      <c r="G352" s="16" t="s">
        <v>18</v>
      </c>
      <c r="H352" s="23">
        <v>44151</v>
      </c>
      <c r="I352" s="23">
        <v>44190</v>
      </c>
      <c r="J352" s="16" t="str">
        <f t="shared" si="30"/>
        <v>Filled</v>
      </c>
      <c r="K352" s="16">
        <f t="shared" ca="1" si="31"/>
        <v>30</v>
      </c>
      <c r="L352" s="16">
        <f t="shared" ca="1" si="33"/>
        <v>39</v>
      </c>
      <c r="M352" s="16">
        <f t="shared" si="34"/>
        <v>2020</v>
      </c>
      <c r="N352" s="27" t="str">
        <f t="shared" si="35"/>
        <v>December</v>
      </c>
      <c r="O352" s="16" t="str">
        <f>IF(N352="","",VLOOKUP(N352,FiscalYear[#All],2,FALSE))</f>
        <v>Q1</v>
      </c>
      <c r="P352" s="32">
        <f t="shared" si="32"/>
        <v>2021</v>
      </c>
      <c r="Q352" s="33">
        <f>IF(J352="Open",VLOOKUP(E352,Table2[],2),VLOOKUP(E352,Table2[],3))</f>
        <v>550</v>
      </c>
    </row>
    <row r="353" spans="1:17" x14ac:dyDescent="0.3">
      <c r="A353" s="16" t="s">
        <v>853</v>
      </c>
      <c r="B353" s="16" t="s">
        <v>253</v>
      </c>
      <c r="C353" s="16" t="s">
        <v>77</v>
      </c>
      <c r="D353" s="16" t="s">
        <v>1622</v>
      </c>
      <c r="E353" s="16" t="s">
        <v>118</v>
      </c>
      <c r="F353" s="16" t="s">
        <v>1077</v>
      </c>
      <c r="G353" s="16" t="s">
        <v>25</v>
      </c>
      <c r="H353" s="23">
        <v>44151.29109953704</v>
      </c>
      <c r="I353" s="23">
        <v>44164</v>
      </c>
      <c r="J353" s="16" t="str">
        <f t="shared" si="30"/>
        <v>Filled</v>
      </c>
      <c r="K353" s="16">
        <f t="shared" ca="1" si="31"/>
        <v>10</v>
      </c>
      <c r="L353" s="16">
        <f t="shared" ca="1" si="33"/>
        <v>13</v>
      </c>
      <c r="M353" s="16">
        <f t="shared" si="34"/>
        <v>2020</v>
      </c>
      <c r="N353" s="27" t="str">
        <f t="shared" si="35"/>
        <v>November</v>
      </c>
      <c r="O353" s="16" t="str">
        <f>IF(N353="","",VLOOKUP(N353,FiscalYear[#All],2,FALSE))</f>
        <v>Q1</v>
      </c>
      <c r="P353" s="32">
        <f t="shared" si="32"/>
        <v>2021</v>
      </c>
      <c r="Q353" s="33">
        <f>IF(J353="Open",VLOOKUP(E353,Table2[],2),VLOOKUP(E353,Table2[],3))</f>
        <v>300</v>
      </c>
    </row>
    <row r="354" spans="1:17" x14ac:dyDescent="0.3">
      <c r="A354" s="16" t="s">
        <v>810</v>
      </c>
      <c r="B354" s="16" t="s">
        <v>256</v>
      </c>
      <c r="C354" s="16" t="s">
        <v>132</v>
      </c>
      <c r="D354" s="16" t="s">
        <v>117</v>
      </c>
      <c r="E354" s="16" t="s">
        <v>118</v>
      </c>
      <c r="F354" s="16" t="s">
        <v>1077</v>
      </c>
      <c r="G354" s="16" t="s">
        <v>11</v>
      </c>
      <c r="H354" s="23">
        <v>44158.332071759258</v>
      </c>
      <c r="I354" s="23">
        <v>44192</v>
      </c>
      <c r="J354" s="16" t="str">
        <f t="shared" si="30"/>
        <v>Filled</v>
      </c>
      <c r="K354" s="16">
        <f t="shared" ca="1" si="31"/>
        <v>25</v>
      </c>
      <c r="L354" s="16">
        <f t="shared" ca="1" si="33"/>
        <v>34</v>
      </c>
      <c r="M354" s="16">
        <f t="shared" si="34"/>
        <v>2020</v>
      </c>
      <c r="N354" s="27" t="str">
        <f t="shared" si="35"/>
        <v>December</v>
      </c>
      <c r="O354" s="16" t="str">
        <f>IF(N354="","",VLOOKUP(N354,FiscalYear[#All],2,FALSE))</f>
        <v>Q1</v>
      </c>
      <c r="P354" s="32">
        <f t="shared" si="32"/>
        <v>2021</v>
      </c>
      <c r="Q354" s="33">
        <f>IF(J354="Open",VLOOKUP(E354,Table2[],2),VLOOKUP(E354,Table2[],3))</f>
        <v>300</v>
      </c>
    </row>
    <row r="355" spans="1:17" x14ac:dyDescent="0.3">
      <c r="A355" s="16" t="s">
        <v>851</v>
      </c>
      <c r="B355" s="16" t="s">
        <v>250</v>
      </c>
      <c r="C355" s="16" t="s">
        <v>77</v>
      </c>
      <c r="D355" s="16" t="s">
        <v>1622</v>
      </c>
      <c r="E355" s="16" t="s">
        <v>118</v>
      </c>
      <c r="F355" s="16" t="s">
        <v>1077</v>
      </c>
      <c r="G355" s="16" t="s">
        <v>11</v>
      </c>
      <c r="H355" s="23">
        <v>44159.45040509259</v>
      </c>
      <c r="I355" s="23">
        <v>44185</v>
      </c>
      <c r="J355" s="16" t="str">
        <f t="shared" si="30"/>
        <v>Filled</v>
      </c>
      <c r="K355" s="16">
        <f t="shared" ca="1" si="31"/>
        <v>19</v>
      </c>
      <c r="L355" s="16">
        <f t="shared" ca="1" si="33"/>
        <v>26</v>
      </c>
      <c r="M355" s="16">
        <f t="shared" si="34"/>
        <v>2020</v>
      </c>
      <c r="N355" s="27" t="str">
        <f t="shared" si="35"/>
        <v>December</v>
      </c>
      <c r="O355" s="16" t="str">
        <f>IF(N355="","",VLOOKUP(N355,FiscalYear[#All],2,FALSE))</f>
        <v>Q1</v>
      </c>
      <c r="P355" s="32">
        <f t="shared" si="32"/>
        <v>2021</v>
      </c>
      <c r="Q355" s="33">
        <f>IF(J355="Open",VLOOKUP(E355,Table2[],2),VLOOKUP(E355,Table2[],3))</f>
        <v>300</v>
      </c>
    </row>
    <row r="356" spans="1:17" x14ac:dyDescent="0.3">
      <c r="A356" s="16" t="s">
        <v>849</v>
      </c>
      <c r="B356" s="16" t="s">
        <v>242</v>
      </c>
      <c r="C356" s="16" t="s">
        <v>77</v>
      </c>
      <c r="D356" s="16" t="s">
        <v>206</v>
      </c>
      <c r="E356" s="16" t="s">
        <v>1623</v>
      </c>
      <c r="F356" s="16" t="s">
        <v>1077</v>
      </c>
      <c r="G356" s="16" t="s">
        <v>11</v>
      </c>
      <c r="H356" s="23">
        <v>44161.499282407407</v>
      </c>
      <c r="I356" s="23">
        <v>44188</v>
      </c>
      <c r="J356" s="16" t="str">
        <f t="shared" si="30"/>
        <v>Filled</v>
      </c>
      <c r="K356" s="16">
        <f t="shared" ca="1" si="31"/>
        <v>20</v>
      </c>
      <c r="L356" s="16">
        <f t="shared" ca="1" si="33"/>
        <v>27</v>
      </c>
      <c r="M356" s="16">
        <f t="shared" si="34"/>
        <v>2020</v>
      </c>
      <c r="N356" s="27" t="str">
        <f t="shared" si="35"/>
        <v>December</v>
      </c>
      <c r="O356" s="16" t="str">
        <f>IF(N356="","",VLOOKUP(N356,FiscalYear[#All],2,FALSE))</f>
        <v>Q1</v>
      </c>
      <c r="P356" s="32">
        <f t="shared" si="32"/>
        <v>2021</v>
      </c>
      <c r="Q356" s="33">
        <f>IF(J356="Open",VLOOKUP(E356,Table2[],2),VLOOKUP(E356,Table2[],3))</f>
        <v>550</v>
      </c>
    </row>
    <row r="357" spans="1:17" x14ac:dyDescent="0.3">
      <c r="A357" s="16" t="s">
        <v>816</v>
      </c>
      <c r="B357" s="16" t="s">
        <v>586</v>
      </c>
      <c r="C357" s="16" t="s">
        <v>64</v>
      </c>
      <c r="D357" s="16" t="s">
        <v>284</v>
      </c>
      <c r="E357" s="16" t="s">
        <v>118</v>
      </c>
      <c r="F357" s="16" t="s">
        <v>1077</v>
      </c>
      <c r="G357" s="16" t="s">
        <v>16</v>
      </c>
      <c r="H357" s="23">
        <v>44165</v>
      </c>
      <c r="I357" s="23" t="s">
        <v>1619</v>
      </c>
      <c r="J357" s="16" t="str">
        <f t="shared" si="30"/>
        <v>Open</v>
      </c>
      <c r="K357" s="16">
        <f t="shared" ca="1" si="31"/>
        <v>682</v>
      </c>
      <c r="L357" s="16">
        <f t="shared" ca="1" si="33"/>
        <v>953</v>
      </c>
      <c r="M357" s="16" t="str">
        <f t="shared" si="34"/>
        <v/>
      </c>
      <c r="N357" s="27" t="str">
        <f t="shared" si="35"/>
        <v/>
      </c>
      <c r="O357" s="16" t="str">
        <f>IF(N357="","",VLOOKUP(N357,FiscalYear[#All],2,FALSE))</f>
        <v/>
      </c>
      <c r="P357" s="32" t="str">
        <f t="shared" si="32"/>
        <v/>
      </c>
      <c r="Q357" s="33">
        <f>IF(J357="Open",VLOOKUP(E357,Table2[],2),VLOOKUP(E357,Table2[],3))</f>
        <v>160</v>
      </c>
    </row>
    <row r="358" spans="1:17" x14ac:dyDescent="0.3">
      <c r="A358" s="16" t="s">
        <v>1027</v>
      </c>
      <c r="B358" s="16" t="s">
        <v>111</v>
      </c>
      <c r="C358" s="16" t="s">
        <v>20</v>
      </c>
      <c r="D358" s="16" t="s">
        <v>206</v>
      </c>
      <c r="E358" s="16" t="s">
        <v>1623</v>
      </c>
      <c r="F358" s="16" t="s">
        <v>1079</v>
      </c>
      <c r="G358" s="16" t="s">
        <v>16</v>
      </c>
      <c r="H358" s="23">
        <v>44167</v>
      </c>
      <c r="I358" s="23">
        <v>44180</v>
      </c>
      <c r="J358" s="16" t="str">
        <f t="shared" si="30"/>
        <v>Filled</v>
      </c>
      <c r="K358" s="16">
        <f t="shared" ca="1" si="31"/>
        <v>10</v>
      </c>
      <c r="L358" s="16">
        <f t="shared" ca="1" si="33"/>
        <v>13</v>
      </c>
      <c r="M358" s="16">
        <f t="shared" si="34"/>
        <v>2020</v>
      </c>
      <c r="N358" s="27" t="str">
        <f t="shared" si="35"/>
        <v>December</v>
      </c>
      <c r="O358" s="16" t="str">
        <f>IF(N358="","",VLOOKUP(N358,FiscalYear[#All],2,FALSE))</f>
        <v>Q1</v>
      </c>
      <c r="P358" s="32">
        <f t="shared" si="32"/>
        <v>2021</v>
      </c>
      <c r="Q358" s="33">
        <f>IF(J358="Open",VLOOKUP(E358,Table2[],2),VLOOKUP(E358,Table2[],3))</f>
        <v>550</v>
      </c>
    </row>
    <row r="359" spans="1:17" x14ac:dyDescent="0.3">
      <c r="A359" s="16" t="s">
        <v>38</v>
      </c>
      <c r="B359" s="16" t="s">
        <v>119</v>
      </c>
      <c r="C359" s="16" t="s">
        <v>113</v>
      </c>
      <c r="D359" s="16" t="s">
        <v>206</v>
      </c>
      <c r="E359" s="16" t="s">
        <v>1623</v>
      </c>
      <c r="F359" s="16" t="s">
        <v>10</v>
      </c>
      <c r="G359" s="16" t="s">
        <v>18</v>
      </c>
      <c r="H359" s="23">
        <v>44168</v>
      </c>
      <c r="I359" s="23" t="s">
        <v>1619</v>
      </c>
      <c r="J359" s="16" t="str">
        <f t="shared" si="30"/>
        <v>Open</v>
      </c>
      <c r="K359" s="16">
        <f t="shared" ca="1" si="31"/>
        <v>679</v>
      </c>
      <c r="L359" s="16">
        <f t="shared" ca="1" si="33"/>
        <v>950</v>
      </c>
      <c r="M359" s="16" t="str">
        <f t="shared" si="34"/>
        <v/>
      </c>
      <c r="N359" s="27" t="str">
        <f t="shared" si="35"/>
        <v/>
      </c>
      <c r="O359" s="16" t="str">
        <f>IF(N359="","",VLOOKUP(N359,FiscalYear[#All],2,FALSE))</f>
        <v/>
      </c>
      <c r="P359" s="32" t="str">
        <f t="shared" si="32"/>
        <v/>
      </c>
      <c r="Q359" s="33">
        <f>IF(J359="Open",VLOOKUP(E359,Table2[],2),VLOOKUP(E359,Table2[],3))</f>
        <v>300</v>
      </c>
    </row>
    <row r="360" spans="1:17" x14ac:dyDescent="0.3">
      <c r="A360" s="16" t="s">
        <v>854</v>
      </c>
      <c r="B360" s="16" t="s">
        <v>257</v>
      </c>
      <c r="C360" s="16" t="s">
        <v>77</v>
      </c>
      <c r="D360" s="16" t="s">
        <v>206</v>
      </c>
      <c r="E360" s="16" t="s">
        <v>1623</v>
      </c>
      <c r="F360" s="16" t="s">
        <v>1077</v>
      </c>
      <c r="G360" s="16" t="s">
        <v>11</v>
      </c>
      <c r="H360" s="23">
        <v>44169.450555555559</v>
      </c>
      <c r="I360" s="23">
        <v>44183</v>
      </c>
      <c r="J360" s="16" t="str">
        <f t="shared" si="30"/>
        <v>Filled</v>
      </c>
      <c r="K360" s="16">
        <f t="shared" ca="1" si="31"/>
        <v>11</v>
      </c>
      <c r="L360" s="16">
        <f t="shared" ca="1" si="33"/>
        <v>14</v>
      </c>
      <c r="M360" s="16">
        <f t="shared" si="34"/>
        <v>2020</v>
      </c>
      <c r="N360" s="27" t="str">
        <f t="shared" si="35"/>
        <v>December</v>
      </c>
      <c r="O360" s="16" t="str">
        <f>IF(N360="","",VLOOKUP(N360,FiscalYear[#All],2,FALSE))</f>
        <v>Q1</v>
      </c>
      <c r="P360" s="32">
        <f t="shared" si="32"/>
        <v>2021</v>
      </c>
      <c r="Q360" s="33">
        <f>IF(J360="Open",VLOOKUP(E360,Table2[],2),VLOOKUP(E360,Table2[],3))</f>
        <v>550</v>
      </c>
    </row>
    <row r="361" spans="1:17" x14ac:dyDescent="0.3">
      <c r="A361" s="16" t="s">
        <v>37</v>
      </c>
      <c r="B361" s="16" t="s">
        <v>116</v>
      </c>
      <c r="C361" s="16" t="s">
        <v>113</v>
      </c>
      <c r="D361" s="16" t="s">
        <v>206</v>
      </c>
      <c r="E361" s="16" t="s">
        <v>1623</v>
      </c>
      <c r="F361" s="16" t="s">
        <v>10</v>
      </c>
      <c r="G361" s="16" t="s">
        <v>18</v>
      </c>
      <c r="H361" s="23">
        <v>44172</v>
      </c>
      <c r="I361" s="23">
        <v>44180</v>
      </c>
      <c r="J361" s="16" t="str">
        <f t="shared" si="30"/>
        <v>Filled</v>
      </c>
      <c r="K361" s="16">
        <f t="shared" ca="1" si="31"/>
        <v>7</v>
      </c>
      <c r="L361" s="16">
        <f t="shared" ca="1" si="33"/>
        <v>8</v>
      </c>
      <c r="M361" s="16">
        <f t="shared" si="34"/>
        <v>2020</v>
      </c>
      <c r="N361" s="27" t="str">
        <f t="shared" si="35"/>
        <v>December</v>
      </c>
      <c r="O361" s="16" t="str">
        <f>IF(N361="","",VLOOKUP(N361,FiscalYear[#All],2,FALSE))</f>
        <v>Q1</v>
      </c>
      <c r="P361" s="32">
        <f t="shared" si="32"/>
        <v>2021</v>
      </c>
      <c r="Q361" s="33">
        <f>IF(J361="Open",VLOOKUP(E361,Table2[],2),VLOOKUP(E361,Table2[],3))</f>
        <v>550</v>
      </c>
    </row>
    <row r="362" spans="1:17" x14ac:dyDescent="0.3">
      <c r="A362" s="16" t="s">
        <v>58</v>
      </c>
      <c r="B362" s="16" t="s">
        <v>105</v>
      </c>
      <c r="C362" s="16" t="s">
        <v>92</v>
      </c>
      <c r="D362" s="16" t="s">
        <v>206</v>
      </c>
      <c r="E362" s="16" t="s">
        <v>1623</v>
      </c>
      <c r="F362" s="16" t="s">
        <v>19</v>
      </c>
      <c r="G362" s="16" t="s">
        <v>16</v>
      </c>
      <c r="H362" s="23">
        <v>44173</v>
      </c>
      <c r="I362" s="23">
        <v>44190</v>
      </c>
      <c r="J362" s="16" t="str">
        <f t="shared" si="30"/>
        <v>Filled</v>
      </c>
      <c r="K362" s="16">
        <f t="shared" ca="1" si="31"/>
        <v>14</v>
      </c>
      <c r="L362" s="16">
        <f t="shared" ca="1" si="33"/>
        <v>17</v>
      </c>
      <c r="M362" s="16">
        <f t="shared" si="34"/>
        <v>2020</v>
      </c>
      <c r="N362" s="27" t="str">
        <f t="shared" si="35"/>
        <v>December</v>
      </c>
      <c r="O362" s="16" t="str">
        <f>IF(N362="","",VLOOKUP(N362,FiscalYear[#All],2,FALSE))</f>
        <v>Q1</v>
      </c>
      <c r="P362" s="32">
        <f t="shared" si="32"/>
        <v>2021</v>
      </c>
      <c r="Q362" s="33">
        <f>IF(J362="Open",VLOOKUP(E362,Table2[],2),VLOOKUP(E362,Table2[],3))</f>
        <v>550</v>
      </c>
    </row>
    <row r="363" spans="1:17" x14ac:dyDescent="0.3">
      <c r="A363" s="16" t="s">
        <v>802</v>
      </c>
      <c r="B363" s="16" t="s">
        <v>240</v>
      </c>
      <c r="C363" s="16" t="s">
        <v>132</v>
      </c>
      <c r="D363" s="16" t="s">
        <v>206</v>
      </c>
      <c r="E363" s="16" t="s">
        <v>1623</v>
      </c>
      <c r="F363" s="16" t="s">
        <v>1071</v>
      </c>
      <c r="G363" s="16" t="s">
        <v>11</v>
      </c>
      <c r="H363" s="23">
        <v>44173.407673611109</v>
      </c>
      <c r="I363" s="23">
        <v>44193</v>
      </c>
      <c r="J363" s="16" t="str">
        <f t="shared" si="30"/>
        <v>Filled</v>
      </c>
      <c r="K363" s="16">
        <f t="shared" ca="1" si="31"/>
        <v>15</v>
      </c>
      <c r="L363" s="16">
        <f t="shared" ca="1" si="33"/>
        <v>20</v>
      </c>
      <c r="M363" s="16">
        <f t="shared" si="34"/>
        <v>2020</v>
      </c>
      <c r="N363" s="27" t="str">
        <f t="shared" si="35"/>
        <v>December</v>
      </c>
      <c r="O363" s="16" t="str">
        <f>IF(N363="","",VLOOKUP(N363,FiscalYear[#All],2,FALSE))</f>
        <v>Q1</v>
      </c>
      <c r="P363" s="32">
        <f t="shared" si="32"/>
        <v>2021</v>
      </c>
      <c r="Q363" s="33">
        <f>IF(J363="Open",VLOOKUP(E363,Table2[],2),VLOOKUP(E363,Table2[],3))</f>
        <v>550</v>
      </c>
    </row>
    <row r="364" spans="1:17" x14ac:dyDescent="0.3">
      <c r="A364" s="16" t="s">
        <v>688</v>
      </c>
      <c r="B364" s="16" t="s">
        <v>87</v>
      </c>
      <c r="C364" s="16" t="s">
        <v>62</v>
      </c>
      <c r="D364" s="16" t="s">
        <v>206</v>
      </c>
      <c r="E364" s="16" t="s">
        <v>1623</v>
      </c>
      <c r="F364" s="16" t="s">
        <v>1064</v>
      </c>
      <c r="G364" s="16" t="s">
        <v>16</v>
      </c>
      <c r="H364" s="23">
        <v>44174</v>
      </c>
      <c r="I364" s="23">
        <v>44174</v>
      </c>
      <c r="J364" s="16" t="str">
        <f t="shared" si="30"/>
        <v>Filled</v>
      </c>
      <c r="K364" s="16">
        <f t="shared" ca="1" si="31"/>
        <v>1</v>
      </c>
      <c r="L364" s="16">
        <f t="shared" ca="1" si="33"/>
        <v>0</v>
      </c>
      <c r="M364" s="16">
        <f t="shared" si="34"/>
        <v>2020</v>
      </c>
      <c r="N364" s="27" t="str">
        <f t="shared" si="35"/>
        <v>December</v>
      </c>
      <c r="O364" s="16" t="str">
        <f>IF(N364="","",VLOOKUP(N364,FiscalYear[#All],2,FALSE))</f>
        <v>Q1</v>
      </c>
      <c r="P364" s="32">
        <f t="shared" si="32"/>
        <v>2021</v>
      </c>
      <c r="Q364" s="33">
        <f>IF(J364="Open",VLOOKUP(E364,Table2[],2),VLOOKUP(E364,Table2[],3))</f>
        <v>550</v>
      </c>
    </row>
    <row r="365" spans="1:17" x14ac:dyDescent="0.3">
      <c r="A365" s="16" t="s">
        <v>43</v>
      </c>
      <c r="B365" s="16" t="s">
        <v>442</v>
      </c>
      <c r="C365" s="16" t="s">
        <v>445</v>
      </c>
      <c r="D365" s="16" t="s">
        <v>206</v>
      </c>
      <c r="E365" s="16" t="s">
        <v>1623</v>
      </c>
      <c r="F365" s="16" t="s">
        <v>10</v>
      </c>
      <c r="G365" s="16" t="s">
        <v>16</v>
      </c>
      <c r="H365" s="23">
        <v>44179</v>
      </c>
      <c r="I365" s="23">
        <v>44186</v>
      </c>
      <c r="J365" s="16" t="str">
        <f t="shared" si="30"/>
        <v>Filled</v>
      </c>
      <c r="K365" s="16">
        <f t="shared" ca="1" si="31"/>
        <v>6</v>
      </c>
      <c r="L365" s="16">
        <f t="shared" ca="1" si="33"/>
        <v>7</v>
      </c>
      <c r="M365" s="16">
        <f t="shared" si="34"/>
        <v>2020</v>
      </c>
      <c r="N365" s="27" t="str">
        <f t="shared" si="35"/>
        <v>December</v>
      </c>
      <c r="O365" s="16" t="str">
        <f>IF(N365="","",VLOOKUP(N365,FiscalYear[#All],2,FALSE))</f>
        <v>Q1</v>
      </c>
      <c r="P365" s="32">
        <f t="shared" si="32"/>
        <v>2021</v>
      </c>
      <c r="Q365" s="33">
        <f>IF(J365="Open",VLOOKUP(E365,Table2[],2),VLOOKUP(E365,Table2[],3))</f>
        <v>550</v>
      </c>
    </row>
    <row r="366" spans="1:17" x14ac:dyDescent="0.3">
      <c r="A366" s="16" t="s">
        <v>1050</v>
      </c>
      <c r="B366" s="16" t="s">
        <v>576</v>
      </c>
      <c r="C366" s="16" t="s">
        <v>123</v>
      </c>
      <c r="D366" s="16" t="s">
        <v>577</v>
      </c>
      <c r="E366" s="16" t="s">
        <v>211</v>
      </c>
      <c r="F366" s="16" t="s">
        <v>1083</v>
      </c>
      <c r="G366" s="16" t="s">
        <v>16</v>
      </c>
      <c r="H366" s="23">
        <v>44183.406944444447</v>
      </c>
      <c r="I366" s="23">
        <v>44189</v>
      </c>
      <c r="J366" s="16" t="str">
        <f t="shared" si="30"/>
        <v>Filled</v>
      </c>
      <c r="K366" s="16">
        <f t="shared" ca="1" si="31"/>
        <v>5</v>
      </c>
      <c r="L366" s="16">
        <f t="shared" ca="1" si="33"/>
        <v>6</v>
      </c>
      <c r="M366" s="16">
        <f t="shared" si="34"/>
        <v>2020</v>
      </c>
      <c r="N366" s="27" t="str">
        <f t="shared" si="35"/>
        <v>December</v>
      </c>
      <c r="O366" s="16" t="str">
        <f>IF(N366="","",VLOOKUP(N366,FiscalYear[#All],2,FALSE))</f>
        <v>Q1</v>
      </c>
      <c r="P366" s="32">
        <f t="shared" si="32"/>
        <v>2021</v>
      </c>
      <c r="Q366" s="33">
        <f>IF(J366="Open",VLOOKUP(E366,Table2[],2),VLOOKUP(E366,Table2[],3))</f>
        <v>525</v>
      </c>
    </row>
    <row r="367" spans="1:17" x14ac:dyDescent="0.3">
      <c r="A367" s="16" t="s">
        <v>1048</v>
      </c>
      <c r="B367" s="16" t="s">
        <v>574</v>
      </c>
      <c r="C367" s="16" t="s">
        <v>123</v>
      </c>
      <c r="D367" s="16" t="s">
        <v>206</v>
      </c>
      <c r="E367" s="16" t="s">
        <v>1623</v>
      </c>
      <c r="F367" s="16" t="s">
        <v>1076</v>
      </c>
      <c r="G367" s="16" t="s">
        <v>16</v>
      </c>
      <c r="H367" s="23">
        <v>44194.190972222219</v>
      </c>
      <c r="I367" s="23">
        <v>44195</v>
      </c>
      <c r="J367" s="16" t="str">
        <f t="shared" si="30"/>
        <v>Filled</v>
      </c>
      <c r="K367" s="16">
        <f t="shared" ca="1" si="31"/>
        <v>2</v>
      </c>
      <c r="L367" s="16">
        <f t="shared" ca="1" si="33"/>
        <v>1</v>
      </c>
      <c r="M367" s="16">
        <f t="shared" si="34"/>
        <v>2020</v>
      </c>
      <c r="N367" s="27" t="str">
        <f t="shared" si="35"/>
        <v>December</v>
      </c>
      <c r="O367" s="16" t="str">
        <f>IF(N367="","",VLOOKUP(N367,FiscalYear[#All],2,FALSE))</f>
        <v>Q1</v>
      </c>
      <c r="P367" s="32">
        <f t="shared" si="32"/>
        <v>2021</v>
      </c>
      <c r="Q367" s="33">
        <f>IF(J367="Open",VLOOKUP(E367,Table2[],2),VLOOKUP(E367,Table2[],3))</f>
        <v>550</v>
      </c>
    </row>
    <row r="368" spans="1:17" x14ac:dyDescent="0.3">
      <c r="A368" s="16" t="s">
        <v>1047</v>
      </c>
      <c r="B368" s="16" t="s">
        <v>573</v>
      </c>
      <c r="C368" s="16" t="s">
        <v>123</v>
      </c>
      <c r="D368" s="16" t="s">
        <v>117</v>
      </c>
      <c r="E368" s="16" t="s">
        <v>118</v>
      </c>
      <c r="F368" s="16" t="s">
        <v>1077</v>
      </c>
      <c r="G368" s="16" t="s">
        <v>18</v>
      </c>
      <c r="H368" s="23">
        <v>44194.192361111112</v>
      </c>
      <c r="I368" s="23" t="s">
        <v>1619</v>
      </c>
      <c r="J368" s="16" t="str">
        <f t="shared" si="30"/>
        <v>Open</v>
      </c>
      <c r="K368" s="16">
        <f t="shared" ca="1" si="31"/>
        <v>661</v>
      </c>
      <c r="L368" s="16">
        <f t="shared" ca="1" si="33"/>
        <v>924</v>
      </c>
      <c r="M368" s="16" t="str">
        <f t="shared" si="34"/>
        <v/>
      </c>
      <c r="N368" s="27" t="str">
        <f t="shared" si="35"/>
        <v/>
      </c>
      <c r="O368" s="16" t="str">
        <f>IF(N368="","",VLOOKUP(N368,FiscalYear[#All],2,FALSE))</f>
        <v/>
      </c>
      <c r="P368" s="32" t="str">
        <f t="shared" si="32"/>
        <v/>
      </c>
      <c r="Q368" s="33">
        <f>IF(J368="Open",VLOOKUP(E368,Table2[],2),VLOOKUP(E368,Table2[],3))</f>
        <v>160</v>
      </c>
    </row>
    <row r="369" spans="1:17" x14ac:dyDescent="0.3">
      <c r="A369" s="16" t="s">
        <v>1049</v>
      </c>
      <c r="B369" s="16" t="s">
        <v>575</v>
      </c>
      <c r="C369" s="16" t="s">
        <v>123</v>
      </c>
      <c r="D369" s="16" t="s">
        <v>206</v>
      </c>
      <c r="E369" s="16" t="s">
        <v>1623</v>
      </c>
      <c r="F369" s="16" t="s">
        <v>1083</v>
      </c>
      <c r="G369" s="16" t="s">
        <v>25</v>
      </c>
      <c r="H369" s="23">
        <v>44200.35</v>
      </c>
      <c r="I369" s="23" t="s">
        <v>1619</v>
      </c>
      <c r="J369" s="16" t="str">
        <f t="shared" si="30"/>
        <v>Open</v>
      </c>
      <c r="K369" s="16">
        <f t="shared" ca="1" si="31"/>
        <v>657</v>
      </c>
      <c r="L369" s="16">
        <f t="shared" ca="1" si="33"/>
        <v>918</v>
      </c>
      <c r="M369" s="16" t="str">
        <f t="shared" si="34"/>
        <v/>
      </c>
      <c r="N369" s="27" t="str">
        <f t="shared" si="35"/>
        <v/>
      </c>
      <c r="O369" s="16" t="str">
        <f>IF(N369="","",VLOOKUP(N369,FiscalYear[#All],2,FALSE))</f>
        <v/>
      </c>
      <c r="P369" s="32" t="str">
        <f t="shared" si="32"/>
        <v/>
      </c>
      <c r="Q369" s="33">
        <f>IF(J369="Open",VLOOKUP(E369,Table2[],2),VLOOKUP(E369,Table2[],3))</f>
        <v>300</v>
      </c>
    </row>
    <row r="370" spans="1:17" x14ac:dyDescent="0.3">
      <c r="A370" s="16" t="s">
        <v>1046</v>
      </c>
      <c r="B370" s="16" t="s">
        <v>572</v>
      </c>
      <c r="C370" s="16" t="s">
        <v>123</v>
      </c>
      <c r="D370" s="16" t="s">
        <v>288</v>
      </c>
      <c r="E370" s="16" t="s">
        <v>118</v>
      </c>
      <c r="F370" s="16" t="s">
        <v>1080</v>
      </c>
      <c r="G370" s="16" t="s">
        <v>16</v>
      </c>
      <c r="H370" s="23">
        <v>44203.859027777777</v>
      </c>
      <c r="I370" s="23">
        <v>44303</v>
      </c>
      <c r="J370" s="16" t="str">
        <f t="shared" si="30"/>
        <v>Filled</v>
      </c>
      <c r="K370" s="16">
        <f t="shared" ca="1" si="31"/>
        <v>72</v>
      </c>
      <c r="L370" s="16">
        <f t="shared" ca="1" si="33"/>
        <v>100</v>
      </c>
      <c r="M370" s="16">
        <f t="shared" si="34"/>
        <v>2021</v>
      </c>
      <c r="N370" s="27" t="str">
        <f t="shared" si="35"/>
        <v>April</v>
      </c>
      <c r="O370" s="16" t="str">
        <f>IF(N370="","",VLOOKUP(N370,FiscalYear[#All],2,FALSE))</f>
        <v>Q3</v>
      </c>
      <c r="P370" s="32">
        <f t="shared" si="32"/>
        <v>2021</v>
      </c>
      <c r="Q370" s="33">
        <f>IF(J370="Open",VLOOKUP(E370,Table2[],2),VLOOKUP(E370,Table2[],3))</f>
        <v>300</v>
      </c>
    </row>
    <row r="371" spans="1:17" x14ac:dyDescent="0.3">
      <c r="A371" s="16" t="s">
        <v>1053</v>
      </c>
      <c r="B371" s="16" t="s">
        <v>580</v>
      </c>
      <c r="C371" s="16" t="s">
        <v>123</v>
      </c>
      <c r="D371" s="16" t="s">
        <v>117</v>
      </c>
      <c r="E371" s="16" t="s">
        <v>118</v>
      </c>
      <c r="F371" s="16" t="s">
        <v>1076</v>
      </c>
      <c r="G371" s="16" t="s">
        <v>11</v>
      </c>
      <c r="H371" s="23">
        <v>44204.226388888892</v>
      </c>
      <c r="I371" s="23">
        <v>44239</v>
      </c>
      <c r="J371" s="16" t="str">
        <f t="shared" si="30"/>
        <v>Filled</v>
      </c>
      <c r="K371" s="16">
        <f t="shared" ca="1" si="31"/>
        <v>26</v>
      </c>
      <c r="L371" s="16">
        <f t="shared" ca="1" si="33"/>
        <v>35</v>
      </c>
      <c r="M371" s="16">
        <f t="shared" si="34"/>
        <v>2021</v>
      </c>
      <c r="N371" s="27" t="str">
        <f t="shared" si="35"/>
        <v>February</v>
      </c>
      <c r="O371" s="16" t="str">
        <f>IF(N371="","",VLOOKUP(N371,FiscalYear[#All],2,FALSE))</f>
        <v>Q2</v>
      </c>
      <c r="P371" s="32">
        <f t="shared" si="32"/>
        <v>2021</v>
      </c>
      <c r="Q371" s="33">
        <f>IF(J371="Open",VLOOKUP(E371,Table2[],2),VLOOKUP(E371,Table2[],3))</f>
        <v>300</v>
      </c>
    </row>
    <row r="372" spans="1:17" x14ac:dyDescent="0.3">
      <c r="A372" s="16" t="s">
        <v>857</v>
      </c>
      <c r="B372" s="16" t="s">
        <v>261</v>
      </c>
      <c r="C372" s="16" t="s">
        <v>77</v>
      </c>
      <c r="D372" s="16" t="s">
        <v>206</v>
      </c>
      <c r="E372" s="16" t="s">
        <v>1623</v>
      </c>
      <c r="F372" s="16" t="s">
        <v>1077</v>
      </c>
      <c r="G372" s="16" t="s">
        <v>16</v>
      </c>
      <c r="H372" s="23">
        <v>44209.187638888892</v>
      </c>
      <c r="I372" s="23">
        <v>44435</v>
      </c>
      <c r="J372" s="16" t="str">
        <f t="shared" si="30"/>
        <v>Filled</v>
      </c>
      <c r="K372" s="16">
        <f t="shared" ca="1" si="31"/>
        <v>163</v>
      </c>
      <c r="L372" s="16">
        <f t="shared" ca="1" si="33"/>
        <v>226</v>
      </c>
      <c r="M372" s="16">
        <f t="shared" si="34"/>
        <v>2021</v>
      </c>
      <c r="N372" s="27" t="str">
        <f t="shared" si="35"/>
        <v>August</v>
      </c>
      <c r="O372" s="16" t="str">
        <f>IF(N372="","",VLOOKUP(N372,FiscalYear[#All],2,FALSE))</f>
        <v>Q4</v>
      </c>
      <c r="P372" s="32">
        <f t="shared" si="32"/>
        <v>2021</v>
      </c>
      <c r="Q372" s="33">
        <f>IF(J372="Open",VLOOKUP(E372,Table2[],2),VLOOKUP(E372,Table2[],3))</f>
        <v>550</v>
      </c>
    </row>
    <row r="373" spans="1:17" x14ac:dyDescent="0.3">
      <c r="A373" s="16" t="s">
        <v>808</v>
      </c>
      <c r="B373" s="16" t="s">
        <v>254</v>
      </c>
      <c r="C373" s="16" t="s">
        <v>132</v>
      </c>
      <c r="D373" s="16" t="s">
        <v>206</v>
      </c>
      <c r="E373" s="16" t="s">
        <v>1623</v>
      </c>
      <c r="F373" s="16" t="s">
        <v>1076</v>
      </c>
      <c r="G373" s="16" t="s">
        <v>11</v>
      </c>
      <c r="H373" s="23">
        <v>44216.722766203704</v>
      </c>
      <c r="I373" s="23">
        <v>44297</v>
      </c>
      <c r="J373" s="16" t="str">
        <f t="shared" si="30"/>
        <v>Filled</v>
      </c>
      <c r="K373" s="16">
        <f t="shared" ca="1" si="31"/>
        <v>58</v>
      </c>
      <c r="L373" s="16">
        <f t="shared" ca="1" si="33"/>
        <v>81</v>
      </c>
      <c r="M373" s="16">
        <f t="shared" si="34"/>
        <v>2021</v>
      </c>
      <c r="N373" s="27" t="str">
        <f t="shared" si="35"/>
        <v>April</v>
      </c>
      <c r="O373" s="16" t="str">
        <f>IF(N373="","",VLOOKUP(N373,FiscalYear[#All],2,FALSE))</f>
        <v>Q3</v>
      </c>
      <c r="P373" s="32">
        <f t="shared" si="32"/>
        <v>2021</v>
      </c>
      <c r="Q373" s="33">
        <f>IF(J373="Open",VLOOKUP(E373,Table2[],2),VLOOKUP(E373,Table2[],3))</f>
        <v>550</v>
      </c>
    </row>
    <row r="374" spans="1:17" x14ac:dyDescent="0.3">
      <c r="A374" s="16" t="s">
        <v>1056</v>
      </c>
      <c r="B374" s="16" t="s">
        <v>583</v>
      </c>
      <c r="C374" s="16" t="s">
        <v>123</v>
      </c>
      <c r="D374" s="16" t="s">
        <v>284</v>
      </c>
      <c r="E374" s="16" t="s">
        <v>118</v>
      </c>
      <c r="F374" s="16" t="s">
        <v>1078</v>
      </c>
      <c r="G374" s="16" t="s">
        <v>16</v>
      </c>
      <c r="H374" s="23">
        <v>44217.963888888888</v>
      </c>
      <c r="I374" s="23">
        <v>44474</v>
      </c>
      <c r="J374" s="16" t="str">
        <f t="shared" si="30"/>
        <v>Filled</v>
      </c>
      <c r="K374" s="16">
        <f t="shared" ca="1" si="31"/>
        <v>184</v>
      </c>
      <c r="L374" s="16">
        <f t="shared" ca="1" si="33"/>
        <v>257</v>
      </c>
      <c r="M374" s="16">
        <f t="shared" si="34"/>
        <v>2021</v>
      </c>
      <c r="N374" s="27" t="str">
        <f t="shared" si="35"/>
        <v>October</v>
      </c>
      <c r="O374" s="16" t="str">
        <f>IF(N374="","",VLOOKUP(N374,FiscalYear[#All],2,FALSE))</f>
        <v>Q1</v>
      </c>
      <c r="P374" s="32">
        <f t="shared" si="32"/>
        <v>2022</v>
      </c>
      <c r="Q374" s="33">
        <f>IF(J374="Open",VLOOKUP(E374,Table2[],2),VLOOKUP(E374,Table2[],3))</f>
        <v>300</v>
      </c>
    </row>
    <row r="375" spans="1:17" x14ac:dyDescent="0.3">
      <c r="A375" s="16" t="s">
        <v>1051</v>
      </c>
      <c r="B375" s="16" t="s">
        <v>578</v>
      </c>
      <c r="C375" s="16" t="s">
        <v>123</v>
      </c>
      <c r="D375" s="16" t="s">
        <v>284</v>
      </c>
      <c r="E375" s="16" t="s">
        <v>118</v>
      </c>
      <c r="F375" s="16" t="s">
        <v>1083</v>
      </c>
      <c r="G375" s="16" t="s">
        <v>16</v>
      </c>
      <c r="H375" s="23">
        <v>44217.966666666667</v>
      </c>
      <c r="I375" s="23">
        <v>44510</v>
      </c>
      <c r="J375" s="16" t="str">
        <f t="shared" si="30"/>
        <v>Filled</v>
      </c>
      <c r="K375" s="16">
        <f t="shared" ca="1" si="31"/>
        <v>210</v>
      </c>
      <c r="L375" s="16">
        <f t="shared" ca="1" si="33"/>
        <v>293</v>
      </c>
      <c r="M375" s="16">
        <f t="shared" si="34"/>
        <v>2021</v>
      </c>
      <c r="N375" s="27" t="str">
        <f t="shared" si="35"/>
        <v>November</v>
      </c>
      <c r="O375" s="16" t="str">
        <f>IF(N375="","",VLOOKUP(N375,FiscalYear[#All],2,FALSE))</f>
        <v>Q1</v>
      </c>
      <c r="P375" s="32">
        <f t="shared" si="32"/>
        <v>2022</v>
      </c>
      <c r="Q375" s="33">
        <f>IF(J375="Open",VLOOKUP(E375,Table2[],2),VLOOKUP(E375,Table2[],3))</f>
        <v>300</v>
      </c>
    </row>
    <row r="376" spans="1:17" x14ac:dyDescent="0.3">
      <c r="A376" s="16" t="s">
        <v>858</v>
      </c>
      <c r="B376" s="16" t="s">
        <v>262</v>
      </c>
      <c r="C376" s="16" t="s">
        <v>77</v>
      </c>
      <c r="D376" s="16" t="s">
        <v>206</v>
      </c>
      <c r="E376" s="16" t="s">
        <v>1623</v>
      </c>
      <c r="F376" s="16" t="s">
        <v>1078</v>
      </c>
      <c r="G376" s="16" t="s">
        <v>11</v>
      </c>
      <c r="H376" s="23">
        <v>44223.163888888892</v>
      </c>
      <c r="I376" s="23">
        <v>44342</v>
      </c>
      <c r="J376" s="16" t="str">
        <f t="shared" si="30"/>
        <v>Filled</v>
      </c>
      <c r="K376" s="16">
        <f t="shared" ca="1" si="31"/>
        <v>86</v>
      </c>
      <c r="L376" s="16">
        <f t="shared" ca="1" si="33"/>
        <v>119</v>
      </c>
      <c r="M376" s="16">
        <f t="shared" si="34"/>
        <v>2021</v>
      </c>
      <c r="N376" s="27" t="str">
        <f t="shared" si="35"/>
        <v>May</v>
      </c>
      <c r="O376" s="16" t="str">
        <f>IF(N376="","",VLOOKUP(N376,FiscalYear[#All],2,FALSE))</f>
        <v>Q3</v>
      </c>
      <c r="P376" s="32">
        <f t="shared" si="32"/>
        <v>2021</v>
      </c>
      <c r="Q376" s="33">
        <f>IF(J376="Open",VLOOKUP(E376,Table2[],2),VLOOKUP(E376,Table2[],3))</f>
        <v>550</v>
      </c>
    </row>
    <row r="377" spans="1:17" x14ac:dyDescent="0.3">
      <c r="A377" s="16" t="s">
        <v>1055</v>
      </c>
      <c r="B377" s="16" t="s">
        <v>582</v>
      </c>
      <c r="C377" s="16" t="s">
        <v>123</v>
      </c>
      <c r="D377" s="16" t="s">
        <v>284</v>
      </c>
      <c r="E377" s="16" t="s">
        <v>118</v>
      </c>
      <c r="F377" s="16" t="s">
        <v>1081</v>
      </c>
      <c r="G377" s="16" t="s">
        <v>16</v>
      </c>
      <c r="H377" s="23">
        <v>44223.782638888886</v>
      </c>
      <c r="I377" s="23">
        <v>44528</v>
      </c>
      <c r="J377" s="16" t="str">
        <f t="shared" si="30"/>
        <v>Filled</v>
      </c>
      <c r="K377" s="16">
        <f t="shared" ca="1" si="31"/>
        <v>218</v>
      </c>
      <c r="L377" s="16">
        <f t="shared" ca="1" si="33"/>
        <v>305</v>
      </c>
      <c r="M377" s="16">
        <f t="shared" si="34"/>
        <v>2021</v>
      </c>
      <c r="N377" s="27" t="str">
        <f t="shared" si="35"/>
        <v>November</v>
      </c>
      <c r="O377" s="16" t="str">
        <f>IF(N377="","",VLOOKUP(N377,FiscalYear[#All],2,FALSE))</f>
        <v>Q1</v>
      </c>
      <c r="P377" s="32">
        <f t="shared" si="32"/>
        <v>2022</v>
      </c>
      <c r="Q377" s="33">
        <f>IF(J377="Open",VLOOKUP(E377,Table2[],2),VLOOKUP(E377,Table2[],3))</f>
        <v>300</v>
      </c>
    </row>
    <row r="378" spans="1:17" x14ac:dyDescent="0.3">
      <c r="A378" s="16" t="s">
        <v>739</v>
      </c>
      <c r="B378" s="16" t="s">
        <v>516</v>
      </c>
      <c r="C378" s="16" t="s">
        <v>465</v>
      </c>
      <c r="D378" s="16" t="s">
        <v>206</v>
      </c>
      <c r="E378" s="16" t="s">
        <v>1623</v>
      </c>
      <c r="F378" s="16" t="s">
        <v>1064</v>
      </c>
      <c r="G378" s="16" t="s">
        <v>489</v>
      </c>
      <c r="H378" s="23">
        <v>44224</v>
      </c>
      <c r="I378" s="23" t="s">
        <v>1619</v>
      </c>
      <c r="J378" s="16" t="str">
        <f t="shared" si="30"/>
        <v>Open</v>
      </c>
      <c r="K378" s="16">
        <f t="shared" ca="1" si="31"/>
        <v>639</v>
      </c>
      <c r="L378" s="16">
        <f t="shared" ca="1" si="33"/>
        <v>894</v>
      </c>
      <c r="M378" s="16" t="str">
        <f t="shared" si="34"/>
        <v/>
      </c>
      <c r="N378" s="27" t="str">
        <f t="shared" si="35"/>
        <v/>
      </c>
      <c r="O378" s="16" t="str">
        <f>IF(N378="","",VLOOKUP(N378,FiscalYear[#All],2,FALSE))</f>
        <v/>
      </c>
      <c r="P378" s="32" t="str">
        <f t="shared" si="32"/>
        <v/>
      </c>
      <c r="Q378" s="33">
        <f>IF(J378="Open",VLOOKUP(E378,Table2[],2),VLOOKUP(E378,Table2[],3))</f>
        <v>300</v>
      </c>
    </row>
    <row r="379" spans="1:17" x14ac:dyDescent="0.3">
      <c r="A379" s="16" t="s">
        <v>865</v>
      </c>
      <c r="B379" s="16" t="s">
        <v>269</v>
      </c>
      <c r="C379" s="16" t="s">
        <v>77</v>
      </c>
      <c r="D379" s="16" t="s">
        <v>206</v>
      </c>
      <c r="E379" s="16" t="s">
        <v>1623</v>
      </c>
      <c r="F379" s="16" t="s">
        <v>1077</v>
      </c>
      <c r="G379" s="16" t="s">
        <v>11</v>
      </c>
      <c r="H379" s="23">
        <v>44224.614131944443</v>
      </c>
      <c r="I379" s="23">
        <v>44468</v>
      </c>
      <c r="J379" s="16" t="str">
        <f t="shared" si="30"/>
        <v>Filled</v>
      </c>
      <c r="K379" s="16">
        <f t="shared" ca="1" si="31"/>
        <v>175</v>
      </c>
      <c r="L379" s="16">
        <f t="shared" ca="1" si="33"/>
        <v>244</v>
      </c>
      <c r="M379" s="16">
        <f t="shared" si="34"/>
        <v>2021</v>
      </c>
      <c r="N379" s="27" t="str">
        <f t="shared" si="35"/>
        <v>September</v>
      </c>
      <c r="O379" s="16" t="str">
        <f>IF(N379="","",VLOOKUP(N379,FiscalYear[#All],2,FALSE))</f>
        <v>Q4</v>
      </c>
      <c r="P379" s="32">
        <f t="shared" si="32"/>
        <v>2021</v>
      </c>
      <c r="Q379" s="33">
        <f>IF(J379="Open",VLOOKUP(E379,Table2[],2),VLOOKUP(E379,Table2[],3))</f>
        <v>550</v>
      </c>
    </row>
    <row r="380" spans="1:17" x14ac:dyDescent="0.3">
      <c r="A380" s="16" t="s">
        <v>881</v>
      </c>
      <c r="B380" s="16" t="s">
        <v>286</v>
      </c>
      <c r="C380" s="16" t="s">
        <v>77</v>
      </c>
      <c r="D380" s="16" t="s">
        <v>206</v>
      </c>
      <c r="E380" s="16" t="s">
        <v>1623</v>
      </c>
      <c r="F380" s="16" t="s">
        <v>1076</v>
      </c>
      <c r="G380" s="16" t="s">
        <v>11</v>
      </c>
      <c r="H380" s="23">
        <v>44236</v>
      </c>
      <c r="I380" s="23">
        <v>44331</v>
      </c>
      <c r="J380" s="16" t="str">
        <f t="shared" si="30"/>
        <v>Filled</v>
      </c>
      <c r="K380" s="16">
        <f t="shared" ca="1" si="31"/>
        <v>69</v>
      </c>
      <c r="L380" s="16">
        <f t="shared" ca="1" si="33"/>
        <v>95</v>
      </c>
      <c r="M380" s="16">
        <f t="shared" si="34"/>
        <v>2021</v>
      </c>
      <c r="N380" s="27" t="str">
        <f t="shared" si="35"/>
        <v>May</v>
      </c>
      <c r="O380" s="16" t="str">
        <f>IF(N380="","",VLOOKUP(N380,FiscalYear[#All],2,FALSE))</f>
        <v>Q3</v>
      </c>
      <c r="P380" s="32">
        <f t="shared" si="32"/>
        <v>2021</v>
      </c>
      <c r="Q380" s="33">
        <f>IF(J380="Open",VLOOKUP(E380,Table2[],2),VLOOKUP(E380,Table2[],3))</f>
        <v>550</v>
      </c>
    </row>
    <row r="381" spans="1:17" x14ac:dyDescent="0.3">
      <c r="A381" s="16" t="s">
        <v>869</v>
      </c>
      <c r="B381" s="16" t="s">
        <v>273</v>
      </c>
      <c r="C381" s="16" t="s">
        <v>77</v>
      </c>
      <c r="D381" s="16" t="s">
        <v>258</v>
      </c>
      <c r="E381" s="16" t="s">
        <v>211</v>
      </c>
      <c r="F381" s="16" t="s">
        <v>1077</v>
      </c>
      <c r="G381" s="16" t="s">
        <v>16</v>
      </c>
      <c r="H381" s="23">
        <v>44238.728819444441</v>
      </c>
      <c r="I381" s="23">
        <v>44381</v>
      </c>
      <c r="J381" s="16" t="str">
        <f t="shared" si="30"/>
        <v>Filled</v>
      </c>
      <c r="K381" s="16">
        <f t="shared" ca="1" si="31"/>
        <v>102</v>
      </c>
      <c r="L381" s="16">
        <f t="shared" ca="1" si="33"/>
        <v>143</v>
      </c>
      <c r="M381" s="16">
        <f t="shared" si="34"/>
        <v>2021</v>
      </c>
      <c r="N381" s="27" t="str">
        <f t="shared" si="35"/>
        <v>July</v>
      </c>
      <c r="O381" s="16" t="str">
        <f>IF(N381="","",VLOOKUP(N381,FiscalYear[#All],2,FALSE))</f>
        <v>Q4</v>
      </c>
      <c r="P381" s="32">
        <f t="shared" si="32"/>
        <v>2021</v>
      </c>
      <c r="Q381" s="33">
        <f>IF(J381="Open",VLOOKUP(E381,Table2[],2),VLOOKUP(E381,Table2[],3))</f>
        <v>525</v>
      </c>
    </row>
    <row r="382" spans="1:17" x14ac:dyDescent="0.3">
      <c r="A382" s="16" t="s">
        <v>876</v>
      </c>
      <c r="B382" s="16" t="s">
        <v>280</v>
      </c>
      <c r="C382" s="16" t="s">
        <v>77</v>
      </c>
      <c r="D382" s="16" t="s">
        <v>288</v>
      </c>
      <c r="E382" s="16" t="s">
        <v>118</v>
      </c>
      <c r="F382" s="16" t="s">
        <v>1077</v>
      </c>
      <c r="G382" s="16" t="s">
        <v>11</v>
      </c>
      <c r="H382" s="23">
        <v>44243</v>
      </c>
      <c r="I382" s="23">
        <v>44470</v>
      </c>
      <c r="J382" s="16" t="str">
        <f t="shared" si="30"/>
        <v>Filled</v>
      </c>
      <c r="K382" s="16">
        <f t="shared" ca="1" si="31"/>
        <v>164</v>
      </c>
      <c r="L382" s="16">
        <f t="shared" ca="1" si="33"/>
        <v>227</v>
      </c>
      <c r="M382" s="16">
        <f t="shared" si="34"/>
        <v>2021</v>
      </c>
      <c r="N382" s="27" t="str">
        <f t="shared" si="35"/>
        <v>October</v>
      </c>
      <c r="O382" s="16" t="str">
        <f>IF(N382="","",VLOOKUP(N382,FiscalYear[#All],2,FALSE))</f>
        <v>Q1</v>
      </c>
      <c r="P382" s="32">
        <f t="shared" si="32"/>
        <v>2022</v>
      </c>
      <c r="Q382" s="33">
        <f>IF(J382="Open",VLOOKUP(E382,Table2[],2),VLOOKUP(E382,Table2[],3))</f>
        <v>300</v>
      </c>
    </row>
    <row r="383" spans="1:17" x14ac:dyDescent="0.3">
      <c r="A383" s="16" t="s">
        <v>861</v>
      </c>
      <c r="B383" s="16" t="s">
        <v>265</v>
      </c>
      <c r="C383" s="16" t="s">
        <v>77</v>
      </c>
      <c r="D383" s="16" t="s">
        <v>206</v>
      </c>
      <c r="E383" s="16" t="s">
        <v>1623</v>
      </c>
      <c r="F383" s="16" t="s">
        <v>1077</v>
      </c>
      <c r="G383" s="16" t="s">
        <v>11</v>
      </c>
      <c r="H383" s="23">
        <v>44243.287743055553</v>
      </c>
      <c r="I383" s="23">
        <v>44338</v>
      </c>
      <c r="J383" s="16" t="str">
        <f t="shared" si="30"/>
        <v>Filled</v>
      </c>
      <c r="K383" s="16">
        <f t="shared" ca="1" si="31"/>
        <v>69</v>
      </c>
      <c r="L383" s="16">
        <f t="shared" ca="1" si="33"/>
        <v>95</v>
      </c>
      <c r="M383" s="16">
        <f t="shared" si="34"/>
        <v>2021</v>
      </c>
      <c r="N383" s="27" t="str">
        <f t="shared" si="35"/>
        <v>May</v>
      </c>
      <c r="O383" s="16" t="str">
        <f>IF(N383="","",VLOOKUP(N383,FiscalYear[#All],2,FALSE))</f>
        <v>Q3</v>
      </c>
      <c r="P383" s="32">
        <f t="shared" si="32"/>
        <v>2021</v>
      </c>
      <c r="Q383" s="33">
        <f>IF(J383="Open",VLOOKUP(E383,Table2[],2),VLOOKUP(E383,Table2[],3))</f>
        <v>550</v>
      </c>
    </row>
    <row r="384" spans="1:17" x14ac:dyDescent="0.3">
      <c r="A384" s="16" t="s">
        <v>863</v>
      </c>
      <c r="B384" s="16" t="s">
        <v>267</v>
      </c>
      <c r="C384" s="16" t="s">
        <v>77</v>
      </c>
      <c r="D384" s="16" t="s">
        <v>206</v>
      </c>
      <c r="E384" s="16" t="s">
        <v>1623</v>
      </c>
      <c r="F384" s="16" t="s">
        <v>1079</v>
      </c>
      <c r="G384" s="16" t="s">
        <v>11</v>
      </c>
      <c r="H384" s="23">
        <v>44243.288564814815</v>
      </c>
      <c r="I384" s="23">
        <v>44402</v>
      </c>
      <c r="J384" s="16" t="str">
        <f t="shared" si="30"/>
        <v>Filled</v>
      </c>
      <c r="K384" s="16">
        <f t="shared" ca="1" si="31"/>
        <v>114</v>
      </c>
      <c r="L384" s="16">
        <f t="shared" ca="1" si="33"/>
        <v>159</v>
      </c>
      <c r="M384" s="16">
        <f t="shared" si="34"/>
        <v>2021</v>
      </c>
      <c r="N384" s="27" t="str">
        <f t="shared" si="35"/>
        <v>July</v>
      </c>
      <c r="O384" s="16" t="str">
        <f>IF(N384="","",VLOOKUP(N384,FiscalYear[#All],2,FALSE))</f>
        <v>Q4</v>
      </c>
      <c r="P384" s="32">
        <f t="shared" si="32"/>
        <v>2021</v>
      </c>
      <c r="Q384" s="33">
        <f>IF(J384="Open",VLOOKUP(E384,Table2[],2),VLOOKUP(E384,Table2[],3))</f>
        <v>550</v>
      </c>
    </row>
    <row r="385" spans="1:17" x14ac:dyDescent="0.3">
      <c r="A385" s="16" t="s">
        <v>862</v>
      </c>
      <c r="B385" s="16" t="s">
        <v>266</v>
      </c>
      <c r="C385" s="16" t="s">
        <v>77</v>
      </c>
      <c r="D385" s="16" t="s">
        <v>206</v>
      </c>
      <c r="E385" s="16" t="s">
        <v>1623</v>
      </c>
      <c r="F385" s="16" t="s">
        <v>1077</v>
      </c>
      <c r="G385" s="16" t="s">
        <v>11</v>
      </c>
      <c r="H385" s="23">
        <v>44243.288784722223</v>
      </c>
      <c r="I385" s="23">
        <v>44280</v>
      </c>
      <c r="J385" s="16" t="str">
        <f t="shared" si="30"/>
        <v>Filled</v>
      </c>
      <c r="K385" s="16">
        <f t="shared" ca="1" si="31"/>
        <v>28</v>
      </c>
      <c r="L385" s="16">
        <f t="shared" ca="1" si="33"/>
        <v>37</v>
      </c>
      <c r="M385" s="16">
        <f t="shared" si="34"/>
        <v>2021</v>
      </c>
      <c r="N385" s="27" t="str">
        <f t="shared" si="35"/>
        <v>March</v>
      </c>
      <c r="O385" s="16" t="str">
        <f>IF(N385="","",VLOOKUP(N385,FiscalYear[#All],2,FALSE))</f>
        <v>Q2</v>
      </c>
      <c r="P385" s="32">
        <f t="shared" si="32"/>
        <v>2021</v>
      </c>
      <c r="Q385" s="33">
        <f>IF(J385="Open",VLOOKUP(E385,Table2[],2),VLOOKUP(E385,Table2[],3))</f>
        <v>550</v>
      </c>
    </row>
    <row r="386" spans="1:17" x14ac:dyDescent="0.3">
      <c r="A386" s="16" t="s">
        <v>870</v>
      </c>
      <c r="B386" s="16" t="s">
        <v>274</v>
      </c>
      <c r="C386" s="16" t="s">
        <v>77</v>
      </c>
      <c r="D386" s="16" t="s">
        <v>206</v>
      </c>
      <c r="E386" s="16" t="s">
        <v>1623</v>
      </c>
      <c r="F386" s="16" t="s">
        <v>1077</v>
      </c>
      <c r="G386" s="16" t="s">
        <v>11</v>
      </c>
      <c r="H386" s="23">
        <v>44243.289155092592</v>
      </c>
      <c r="I386" s="23" t="s">
        <v>1619</v>
      </c>
      <c r="J386" s="16" t="str">
        <f t="shared" si="30"/>
        <v>Open</v>
      </c>
      <c r="K386" s="16">
        <f t="shared" ca="1" si="31"/>
        <v>626</v>
      </c>
      <c r="L386" s="16">
        <f t="shared" ca="1" si="33"/>
        <v>875</v>
      </c>
      <c r="M386" s="16" t="str">
        <f t="shared" si="34"/>
        <v/>
      </c>
      <c r="N386" s="27" t="str">
        <f t="shared" si="35"/>
        <v/>
      </c>
      <c r="O386" s="16" t="str">
        <f>IF(N386="","",VLOOKUP(N386,FiscalYear[#All],2,FALSE))</f>
        <v/>
      </c>
      <c r="P386" s="32" t="str">
        <f t="shared" si="32"/>
        <v/>
      </c>
      <c r="Q386" s="33">
        <f>IF(J386="Open",VLOOKUP(E386,Table2[],2),VLOOKUP(E386,Table2[],3))</f>
        <v>300</v>
      </c>
    </row>
    <row r="387" spans="1:17" x14ac:dyDescent="0.3">
      <c r="A387" s="16" t="s">
        <v>1054</v>
      </c>
      <c r="B387" s="16" t="s">
        <v>581</v>
      </c>
      <c r="C387" s="16" t="s">
        <v>123</v>
      </c>
      <c r="D387" s="16" t="s">
        <v>117</v>
      </c>
      <c r="E387" s="16" t="s">
        <v>118</v>
      </c>
      <c r="F387" s="16" t="s">
        <v>1076</v>
      </c>
      <c r="G387" s="16" t="s">
        <v>11</v>
      </c>
      <c r="H387" s="23">
        <v>44250.469444444447</v>
      </c>
      <c r="I387" s="23" t="s">
        <v>1619</v>
      </c>
      <c r="J387" s="16" t="str">
        <f t="shared" ref="J387:J450" si="36">IF(I387 = "", "Open", "Filled")</f>
        <v>Open</v>
      </c>
      <c r="K387" s="16">
        <f t="shared" ref="K387:K450" ca="1" si="37">IF(I387="", NETWORKDAYS(H387,TODAY()),NETWORKDAYS(H387,I387))</f>
        <v>621</v>
      </c>
      <c r="L387" s="16">
        <f t="shared" ca="1" si="33"/>
        <v>868</v>
      </c>
      <c r="M387" s="16" t="str">
        <f t="shared" si="34"/>
        <v/>
      </c>
      <c r="N387" s="27" t="str">
        <f t="shared" si="35"/>
        <v/>
      </c>
      <c r="O387" s="16" t="str">
        <f>IF(N387="","",VLOOKUP(N387,FiscalYear[#All],2,FALSE))</f>
        <v/>
      </c>
      <c r="P387" s="32" t="str">
        <f t="shared" ref="P387:P450" si="38">IF(I387="","",(YEAR(I387) + IF(MONTH(I387) &gt;=10,1,0)))</f>
        <v/>
      </c>
      <c r="Q387" s="33">
        <f>IF(J387="Open",VLOOKUP(E387,Table2[],2),VLOOKUP(E387,Table2[],3))</f>
        <v>160</v>
      </c>
    </row>
    <row r="388" spans="1:17" x14ac:dyDescent="0.3">
      <c r="A388" s="16" t="s">
        <v>713</v>
      </c>
      <c r="B388" s="16" t="s">
        <v>490</v>
      </c>
      <c r="C388" s="16" t="s">
        <v>465</v>
      </c>
      <c r="D388" s="16" t="s">
        <v>206</v>
      </c>
      <c r="E388" s="16" t="s">
        <v>1623</v>
      </c>
      <c r="F388" s="16" t="s">
        <v>1064</v>
      </c>
      <c r="G388" s="16" t="s">
        <v>16</v>
      </c>
      <c r="H388" s="23">
        <v>44252</v>
      </c>
      <c r="I388" s="23">
        <v>44432</v>
      </c>
      <c r="J388" s="16" t="str">
        <f t="shared" si="36"/>
        <v>Filled</v>
      </c>
      <c r="K388" s="16">
        <f t="shared" ca="1" si="37"/>
        <v>129</v>
      </c>
      <c r="L388" s="16">
        <f t="shared" ref="L388:L451" ca="1" si="39">IF(I388="", _xlfn.DAYS(TODAY(),H388), _xlfn.DAYS(I388,H388))</f>
        <v>180</v>
      </c>
      <c r="M388" s="16">
        <f t="shared" ref="M388:M451" si="40">IF(I388="","",YEAR(I388))</f>
        <v>2021</v>
      </c>
      <c r="N388" s="27" t="str">
        <f t="shared" ref="N388:N451" si="41">TEXT(I388,"mmmm")</f>
        <v>August</v>
      </c>
      <c r="O388" s="16" t="str">
        <f>IF(N388="","",VLOOKUP(N388,FiscalYear[#All],2,FALSE))</f>
        <v>Q4</v>
      </c>
      <c r="P388" s="32">
        <f t="shared" si="38"/>
        <v>2021</v>
      </c>
      <c r="Q388" s="33">
        <f>IF(J388="Open",VLOOKUP(E388,Table2[],2),VLOOKUP(E388,Table2[],3))</f>
        <v>550</v>
      </c>
    </row>
    <row r="389" spans="1:17" x14ac:dyDescent="0.3">
      <c r="A389" s="16" t="s">
        <v>872</v>
      </c>
      <c r="B389" s="16" t="s">
        <v>276</v>
      </c>
      <c r="C389" s="16" t="s">
        <v>77</v>
      </c>
      <c r="D389" s="16" t="s">
        <v>1622</v>
      </c>
      <c r="E389" s="16" t="s">
        <v>118</v>
      </c>
      <c r="F389" s="16" t="s">
        <v>1077</v>
      </c>
      <c r="G389" s="16" t="s">
        <v>11</v>
      </c>
      <c r="H389" s="23">
        <v>44253</v>
      </c>
      <c r="I389" s="23">
        <v>44339</v>
      </c>
      <c r="J389" s="16" t="str">
        <f t="shared" si="36"/>
        <v>Filled</v>
      </c>
      <c r="K389" s="16">
        <f t="shared" ca="1" si="37"/>
        <v>61</v>
      </c>
      <c r="L389" s="16">
        <f t="shared" ca="1" si="39"/>
        <v>86</v>
      </c>
      <c r="M389" s="16">
        <f t="shared" si="40"/>
        <v>2021</v>
      </c>
      <c r="N389" s="27" t="str">
        <f t="shared" si="41"/>
        <v>May</v>
      </c>
      <c r="O389" s="16" t="str">
        <f>IF(N389="","",VLOOKUP(N389,FiscalYear[#All],2,FALSE))</f>
        <v>Q3</v>
      </c>
      <c r="P389" s="32">
        <f t="shared" si="38"/>
        <v>2021</v>
      </c>
      <c r="Q389" s="33">
        <f>IF(J389="Open",VLOOKUP(E389,Table2[],2),VLOOKUP(E389,Table2[],3))</f>
        <v>300</v>
      </c>
    </row>
    <row r="390" spans="1:17" x14ac:dyDescent="0.3">
      <c r="A390" s="16" t="s">
        <v>1052</v>
      </c>
      <c r="B390" s="16" t="s">
        <v>579</v>
      </c>
      <c r="C390" s="16" t="s">
        <v>123</v>
      </c>
      <c r="D390" s="16" t="s">
        <v>288</v>
      </c>
      <c r="E390" s="16" t="s">
        <v>118</v>
      </c>
      <c r="F390" s="16" t="s">
        <v>1078</v>
      </c>
      <c r="G390" s="16" t="s">
        <v>11</v>
      </c>
      <c r="H390" s="23">
        <v>44256.807638888888</v>
      </c>
      <c r="I390" s="23" t="s">
        <v>1619</v>
      </c>
      <c r="J390" s="16" t="str">
        <f t="shared" si="36"/>
        <v>Open</v>
      </c>
      <c r="K390" s="16">
        <f t="shared" ca="1" si="37"/>
        <v>617</v>
      </c>
      <c r="L390" s="16">
        <f t="shared" ca="1" si="39"/>
        <v>862</v>
      </c>
      <c r="M390" s="16" t="str">
        <f t="shared" si="40"/>
        <v/>
      </c>
      <c r="N390" s="27" t="str">
        <f t="shared" si="41"/>
        <v/>
      </c>
      <c r="O390" s="16" t="str">
        <f>IF(N390="","",VLOOKUP(N390,FiscalYear[#All],2,FALSE))</f>
        <v/>
      </c>
      <c r="P390" s="32" t="str">
        <f t="shared" si="38"/>
        <v/>
      </c>
      <c r="Q390" s="33">
        <f>IF(J390="Open",VLOOKUP(E390,Table2[],2),VLOOKUP(E390,Table2[],3))</f>
        <v>160</v>
      </c>
    </row>
    <row r="391" spans="1:17" x14ac:dyDescent="0.3">
      <c r="A391" s="16" t="s">
        <v>1057</v>
      </c>
      <c r="B391" s="16" t="s">
        <v>584</v>
      </c>
      <c r="C391" s="16" t="s">
        <v>123</v>
      </c>
      <c r="D391" s="16" t="s">
        <v>288</v>
      </c>
      <c r="E391" s="16" t="s">
        <v>118</v>
      </c>
      <c r="F391" s="16" t="s">
        <v>1082</v>
      </c>
      <c r="G391" s="16" t="s">
        <v>16</v>
      </c>
      <c r="H391" s="23">
        <v>44259.003472222219</v>
      </c>
      <c r="I391" s="23" t="s">
        <v>1619</v>
      </c>
      <c r="J391" s="16" t="str">
        <f t="shared" si="36"/>
        <v>Open</v>
      </c>
      <c r="K391" s="16">
        <f t="shared" ca="1" si="37"/>
        <v>614</v>
      </c>
      <c r="L391" s="16">
        <f t="shared" ca="1" si="39"/>
        <v>859</v>
      </c>
      <c r="M391" s="16" t="str">
        <f t="shared" si="40"/>
        <v/>
      </c>
      <c r="N391" s="27" t="str">
        <f t="shared" si="41"/>
        <v/>
      </c>
      <c r="O391" s="16" t="str">
        <f>IF(N391="","",VLOOKUP(N391,FiscalYear[#All],2,FALSE))</f>
        <v/>
      </c>
      <c r="P391" s="32" t="str">
        <f t="shared" si="38"/>
        <v/>
      </c>
      <c r="Q391" s="33">
        <f>IF(J391="Open",VLOOKUP(E391,Table2[],2),VLOOKUP(E391,Table2[],3))</f>
        <v>160</v>
      </c>
    </row>
    <row r="392" spans="1:17" x14ac:dyDescent="0.3">
      <c r="A392" s="16" t="s">
        <v>860</v>
      </c>
      <c r="B392" s="16" t="s">
        <v>264</v>
      </c>
      <c r="C392" s="16" t="s">
        <v>77</v>
      </c>
      <c r="D392" s="16" t="s">
        <v>1622</v>
      </c>
      <c r="E392" s="16" t="s">
        <v>118</v>
      </c>
      <c r="F392" s="16" t="s">
        <v>1077</v>
      </c>
      <c r="G392" s="16" t="s">
        <v>11</v>
      </c>
      <c r="H392" s="23">
        <v>44259.466944444444</v>
      </c>
      <c r="I392" s="23">
        <v>44362</v>
      </c>
      <c r="J392" s="16" t="str">
        <f t="shared" si="36"/>
        <v>Filled</v>
      </c>
      <c r="K392" s="16">
        <f t="shared" ca="1" si="37"/>
        <v>74</v>
      </c>
      <c r="L392" s="16">
        <f t="shared" ca="1" si="39"/>
        <v>103</v>
      </c>
      <c r="M392" s="16">
        <f t="shared" si="40"/>
        <v>2021</v>
      </c>
      <c r="N392" s="27" t="str">
        <f t="shared" si="41"/>
        <v>June</v>
      </c>
      <c r="O392" s="16" t="str">
        <f>IF(N392="","",VLOOKUP(N392,FiscalYear[#All],2,FALSE))</f>
        <v>Q3</v>
      </c>
      <c r="P392" s="32">
        <f t="shared" si="38"/>
        <v>2021</v>
      </c>
      <c r="Q392" s="33">
        <f>IF(J392="Open",VLOOKUP(E392,Table2[],2),VLOOKUP(E392,Table2[],3))</f>
        <v>300</v>
      </c>
    </row>
    <row r="393" spans="1:17" x14ac:dyDescent="0.3">
      <c r="A393" s="16" t="s">
        <v>1058</v>
      </c>
      <c r="B393" s="16" t="s">
        <v>585</v>
      </c>
      <c r="C393" s="16" t="s">
        <v>123</v>
      </c>
      <c r="D393" s="16" t="s">
        <v>284</v>
      </c>
      <c r="E393" s="16" t="s">
        <v>118</v>
      </c>
      <c r="F393" s="16" t="s">
        <v>1078</v>
      </c>
      <c r="G393" s="16" t="s">
        <v>18</v>
      </c>
      <c r="H393" s="23">
        <v>44263.290972222225</v>
      </c>
      <c r="I393" s="23">
        <v>44485</v>
      </c>
      <c r="J393" s="16" t="str">
        <f t="shared" si="36"/>
        <v>Filled</v>
      </c>
      <c r="K393" s="16">
        <f t="shared" ca="1" si="37"/>
        <v>160</v>
      </c>
      <c r="L393" s="16">
        <f t="shared" ca="1" si="39"/>
        <v>222</v>
      </c>
      <c r="M393" s="16">
        <f t="shared" si="40"/>
        <v>2021</v>
      </c>
      <c r="N393" s="27" t="str">
        <f t="shared" si="41"/>
        <v>October</v>
      </c>
      <c r="O393" s="16" t="str">
        <f>IF(N393="","",VLOOKUP(N393,FiscalYear[#All],2,FALSE))</f>
        <v>Q1</v>
      </c>
      <c r="P393" s="32">
        <f t="shared" si="38"/>
        <v>2022</v>
      </c>
      <c r="Q393" s="33">
        <f>IF(J393="Open",VLOOKUP(E393,Table2[],2),VLOOKUP(E393,Table2[],3))</f>
        <v>300</v>
      </c>
    </row>
    <row r="394" spans="1:17" x14ac:dyDescent="0.3">
      <c r="A394" s="16" t="s">
        <v>874</v>
      </c>
      <c r="B394" s="16" t="s">
        <v>278</v>
      </c>
      <c r="C394" s="16" t="s">
        <v>77</v>
      </c>
      <c r="D394" s="16" t="s">
        <v>1622</v>
      </c>
      <c r="E394" s="16" t="s">
        <v>118</v>
      </c>
      <c r="F394" s="16" t="s">
        <v>1077</v>
      </c>
      <c r="G394" s="16" t="s">
        <v>11</v>
      </c>
      <c r="H394" s="23">
        <v>44265</v>
      </c>
      <c r="I394" s="23">
        <v>44330</v>
      </c>
      <c r="J394" s="16" t="str">
        <f t="shared" si="36"/>
        <v>Filled</v>
      </c>
      <c r="K394" s="16">
        <f t="shared" ca="1" si="37"/>
        <v>48</v>
      </c>
      <c r="L394" s="16">
        <f t="shared" ca="1" si="39"/>
        <v>65</v>
      </c>
      <c r="M394" s="16">
        <f t="shared" si="40"/>
        <v>2021</v>
      </c>
      <c r="N394" s="27" t="str">
        <f t="shared" si="41"/>
        <v>May</v>
      </c>
      <c r="O394" s="16" t="str">
        <f>IF(N394="","",VLOOKUP(N394,FiscalYear[#All],2,FALSE))</f>
        <v>Q3</v>
      </c>
      <c r="P394" s="32">
        <f t="shared" si="38"/>
        <v>2021</v>
      </c>
      <c r="Q394" s="33">
        <f>IF(J394="Open",VLOOKUP(E394,Table2[],2),VLOOKUP(E394,Table2[],3))</f>
        <v>300</v>
      </c>
    </row>
    <row r="395" spans="1:17" x14ac:dyDescent="0.3">
      <c r="A395" s="16" t="s">
        <v>878</v>
      </c>
      <c r="B395" s="16" t="s">
        <v>282</v>
      </c>
      <c r="C395" s="16" t="s">
        <v>77</v>
      </c>
      <c r="D395" s="16" t="s">
        <v>206</v>
      </c>
      <c r="E395" s="16" t="s">
        <v>1623</v>
      </c>
      <c r="F395" s="16" t="s">
        <v>1077</v>
      </c>
      <c r="G395" s="16" t="s">
        <v>11</v>
      </c>
      <c r="H395" s="23">
        <v>44265</v>
      </c>
      <c r="I395" s="23">
        <v>44502</v>
      </c>
      <c r="J395" s="16" t="str">
        <f t="shared" si="36"/>
        <v>Filled</v>
      </c>
      <c r="K395" s="16">
        <f t="shared" ca="1" si="37"/>
        <v>170</v>
      </c>
      <c r="L395" s="16">
        <f t="shared" ca="1" si="39"/>
        <v>237</v>
      </c>
      <c r="M395" s="16">
        <f t="shared" si="40"/>
        <v>2021</v>
      </c>
      <c r="N395" s="27" t="str">
        <f t="shared" si="41"/>
        <v>November</v>
      </c>
      <c r="O395" s="16" t="str">
        <f>IF(N395="","",VLOOKUP(N395,FiscalYear[#All],2,FALSE))</f>
        <v>Q1</v>
      </c>
      <c r="P395" s="32">
        <f t="shared" si="38"/>
        <v>2022</v>
      </c>
      <c r="Q395" s="33">
        <f>IF(J395="Open",VLOOKUP(E395,Table2[],2),VLOOKUP(E395,Table2[],3))</f>
        <v>550</v>
      </c>
    </row>
    <row r="396" spans="1:17" x14ac:dyDescent="0.3">
      <c r="A396" s="16" t="s">
        <v>883</v>
      </c>
      <c r="B396" s="16" t="s">
        <v>289</v>
      </c>
      <c r="C396" s="16" t="s">
        <v>77</v>
      </c>
      <c r="D396" s="16" t="s">
        <v>1622</v>
      </c>
      <c r="E396" s="16" t="s">
        <v>118</v>
      </c>
      <c r="F396" s="16" t="s">
        <v>1077</v>
      </c>
      <c r="G396" s="16" t="s">
        <v>16</v>
      </c>
      <c r="H396" s="23">
        <v>44265</v>
      </c>
      <c r="I396" s="23">
        <v>44354</v>
      </c>
      <c r="J396" s="16" t="str">
        <f t="shared" si="36"/>
        <v>Filled</v>
      </c>
      <c r="K396" s="16">
        <f t="shared" ca="1" si="37"/>
        <v>64</v>
      </c>
      <c r="L396" s="16">
        <f t="shared" ca="1" si="39"/>
        <v>89</v>
      </c>
      <c r="M396" s="16">
        <f t="shared" si="40"/>
        <v>2021</v>
      </c>
      <c r="N396" s="27" t="str">
        <f t="shared" si="41"/>
        <v>June</v>
      </c>
      <c r="O396" s="16" t="str">
        <f>IF(N396="","",VLOOKUP(N396,FiscalYear[#All],2,FALSE))</f>
        <v>Q3</v>
      </c>
      <c r="P396" s="32">
        <f t="shared" si="38"/>
        <v>2021</v>
      </c>
      <c r="Q396" s="33">
        <f>IF(J396="Open",VLOOKUP(E396,Table2[],2),VLOOKUP(E396,Table2[],3))</f>
        <v>300</v>
      </c>
    </row>
    <row r="397" spans="1:17" x14ac:dyDescent="0.3">
      <c r="A397" s="16" t="s">
        <v>866</v>
      </c>
      <c r="B397" s="16" t="s">
        <v>270</v>
      </c>
      <c r="C397" s="16" t="s">
        <v>77</v>
      </c>
      <c r="D397" s="16" t="s">
        <v>206</v>
      </c>
      <c r="E397" s="16" t="s">
        <v>1623</v>
      </c>
      <c r="F397" s="16" t="s">
        <v>1077</v>
      </c>
      <c r="G397" s="16" t="s">
        <v>11</v>
      </c>
      <c r="H397" s="23">
        <v>44265.331585648149</v>
      </c>
      <c r="I397" s="23">
        <v>44541</v>
      </c>
      <c r="J397" s="16" t="str">
        <f t="shared" si="36"/>
        <v>Filled</v>
      </c>
      <c r="K397" s="16">
        <f t="shared" ca="1" si="37"/>
        <v>198</v>
      </c>
      <c r="L397" s="16">
        <f t="shared" ca="1" si="39"/>
        <v>276</v>
      </c>
      <c r="M397" s="16">
        <f t="shared" si="40"/>
        <v>2021</v>
      </c>
      <c r="N397" s="27" t="str">
        <f t="shared" si="41"/>
        <v>December</v>
      </c>
      <c r="O397" s="16" t="str">
        <f>IF(N397="","",VLOOKUP(N397,FiscalYear[#All],2,FALSE))</f>
        <v>Q1</v>
      </c>
      <c r="P397" s="32">
        <f t="shared" si="38"/>
        <v>2022</v>
      </c>
      <c r="Q397" s="33">
        <f>IF(J397="Open",VLOOKUP(E397,Table2[],2),VLOOKUP(E397,Table2[],3))</f>
        <v>550</v>
      </c>
    </row>
    <row r="398" spans="1:17" x14ac:dyDescent="0.3">
      <c r="A398" s="16" t="s">
        <v>871</v>
      </c>
      <c r="B398" s="16" t="s">
        <v>275</v>
      </c>
      <c r="C398" s="16" t="s">
        <v>77</v>
      </c>
      <c r="D398" s="16" t="s">
        <v>206</v>
      </c>
      <c r="E398" s="16" t="s">
        <v>1623</v>
      </c>
      <c r="F398" s="16" t="s">
        <v>1076</v>
      </c>
      <c r="G398" s="16" t="s">
        <v>11</v>
      </c>
      <c r="H398" s="23">
        <v>44265.33185185185</v>
      </c>
      <c r="I398" s="23">
        <v>44357</v>
      </c>
      <c r="J398" s="16" t="str">
        <f t="shared" si="36"/>
        <v>Filled</v>
      </c>
      <c r="K398" s="16">
        <f t="shared" ca="1" si="37"/>
        <v>67</v>
      </c>
      <c r="L398" s="16">
        <f t="shared" ca="1" si="39"/>
        <v>92</v>
      </c>
      <c r="M398" s="16">
        <f t="shared" si="40"/>
        <v>2021</v>
      </c>
      <c r="N398" s="27" t="str">
        <f t="shared" si="41"/>
        <v>June</v>
      </c>
      <c r="O398" s="16" t="str">
        <f>IF(N398="","",VLOOKUP(N398,FiscalYear[#All],2,FALSE))</f>
        <v>Q3</v>
      </c>
      <c r="P398" s="32">
        <f t="shared" si="38"/>
        <v>2021</v>
      </c>
      <c r="Q398" s="33">
        <f>IF(J398="Open",VLOOKUP(E398,Table2[],2),VLOOKUP(E398,Table2[],3))</f>
        <v>550</v>
      </c>
    </row>
    <row r="399" spans="1:17" x14ac:dyDescent="0.3">
      <c r="A399" s="16" t="s">
        <v>867</v>
      </c>
      <c r="B399" s="16" t="s">
        <v>271</v>
      </c>
      <c r="C399" s="16" t="s">
        <v>77</v>
      </c>
      <c r="D399" s="16" t="s">
        <v>1622</v>
      </c>
      <c r="E399" s="16" t="s">
        <v>118</v>
      </c>
      <c r="F399" s="16" t="s">
        <v>1077</v>
      </c>
      <c r="G399" s="16" t="s">
        <v>11</v>
      </c>
      <c r="H399" s="23">
        <v>44265.332662037035</v>
      </c>
      <c r="I399" s="23">
        <v>44294</v>
      </c>
      <c r="J399" s="16" t="str">
        <f t="shared" si="36"/>
        <v>Filled</v>
      </c>
      <c r="K399" s="16">
        <f t="shared" ca="1" si="37"/>
        <v>22</v>
      </c>
      <c r="L399" s="16">
        <f t="shared" ca="1" si="39"/>
        <v>29</v>
      </c>
      <c r="M399" s="16">
        <f t="shared" si="40"/>
        <v>2021</v>
      </c>
      <c r="N399" s="27" t="str">
        <f t="shared" si="41"/>
        <v>April</v>
      </c>
      <c r="O399" s="16" t="str">
        <f>IF(N399="","",VLOOKUP(N399,FiscalYear[#All],2,FALSE))</f>
        <v>Q3</v>
      </c>
      <c r="P399" s="32">
        <f t="shared" si="38"/>
        <v>2021</v>
      </c>
      <c r="Q399" s="33">
        <f>IF(J399="Open",VLOOKUP(E399,Table2[],2),VLOOKUP(E399,Table2[],3))</f>
        <v>300</v>
      </c>
    </row>
    <row r="400" spans="1:17" x14ac:dyDescent="0.3">
      <c r="A400" s="16" t="s">
        <v>877</v>
      </c>
      <c r="B400" s="16" t="s">
        <v>281</v>
      </c>
      <c r="C400" s="16" t="s">
        <v>77</v>
      </c>
      <c r="D400" s="16" t="s">
        <v>1622</v>
      </c>
      <c r="E400" s="16" t="s">
        <v>118</v>
      </c>
      <c r="F400" s="16" t="s">
        <v>1077</v>
      </c>
      <c r="G400" s="16" t="s">
        <v>25</v>
      </c>
      <c r="H400" s="23">
        <v>44271</v>
      </c>
      <c r="I400" s="23">
        <v>44535</v>
      </c>
      <c r="J400" s="16" t="str">
        <f t="shared" si="36"/>
        <v>Filled</v>
      </c>
      <c r="K400" s="16">
        <f t="shared" ca="1" si="37"/>
        <v>189</v>
      </c>
      <c r="L400" s="16">
        <f t="shared" ca="1" si="39"/>
        <v>264</v>
      </c>
      <c r="M400" s="16">
        <f t="shared" si="40"/>
        <v>2021</v>
      </c>
      <c r="N400" s="27" t="str">
        <f t="shared" si="41"/>
        <v>December</v>
      </c>
      <c r="O400" s="16" t="str">
        <f>IF(N400="","",VLOOKUP(N400,FiscalYear[#All],2,FALSE))</f>
        <v>Q1</v>
      </c>
      <c r="P400" s="32">
        <f t="shared" si="38"/>
        <v>2022</v>
      </c>
      <c r="Q400" s="33">
        <f>IF(J400="Open",VLOOKUP(E400,Table2[],2),VLOOKUP(E400,Table2[],3))</f>
        <v>300</v>
      </c>
    </row>
    <row r="401" spans="1:17" x14ac:dyDescent="0.3">
      <c r="A401" s="16" t="s">
        <v>635</v>
      </c>
      <c r="B401" s="16" t="s">
        <v>462</v>
      </c>
      <c r="C401" s="16" t="s">
        <v>106</v>
      </c>
      <c r="D401" s="16" t="s">
        <v>206</v>
      </c>
      <c r="E401" s="16" t="s">
        <v>1623</v>
      </c>
      <c r="F401" s="16" t="s">
        <v>1066</v>
      </c>
      <c r="G401" s="16" t="s">
        <v>25</v>
      </c>
      <c r="H401" s="23">
        <v>44273</v>
      </c>
      <c r="I401" s="23">
        <v>44372</v>
      </c>
      <c r="J401" s="16" t="str">
        <f t="shared" si="36"/>
        <v>Filled</v>
      </c>
      <c r="K401" s="16">
        <f t="shared" ca="1" si="37"/>
        <v>72</v>
      </c>
      <c r="L401" s="16">
        <f t="shared" ca="1" si="39"/>
        <v>99</v>
      </c>
      <c r="M401" s="16">
        <f t="shared" si="40"/>
        <v>2021</v>
      </c>
      <c r="N401" s="27" t="str">
        <f t="shared" si="41"/>
        <v>June</v>
      </c>
      <c r="O401" s="16" t="str">
        <f>IF(N401="","",VLOOKUP(N401,FiscalYear[#All],2,FALSE))</f>
        <v>Q3</v>
      </c>
      <c r="P401" s="32">
        <f t="shared" si="38"/>
        <v>2021</v>
      </c>
      <c r="Q401" s="33">
        <f>IF(J401="Open",VLOOKUP(E401,Table2[],2),VLOOKUP(E401,Table2[],3))</f>
        <v>550</v>
      </c>
    </row>
    <row r="402" spans="1:17" x14ac:dyDescent="0.3">
      <c r="A402" s="16" t="s">
        <v>880</v>
      </c>
      <c r="B402" s="16" t="s">
        <v>285</v>
      </c>
      <c r="C402" s="16" t="s">
        <v>77</v>
      </c>
      <c r="D402" s="16" t="s">
        <v>284</v>
      </c>
      <c r="E402" s="16" t="s">
        <v>118</v>
      </c>
      <c r="F402" s="16" t="s">
        <v>1077</v>
      </c>
      <c r="G402" s="16" t="s">
        <v>11</v>
      </c>
      <c r="H402" s="23">
        <v>44276</v>
      </c>
      <c r="I402" s="23">
        <v>44426</v>
      </c>
      <c r="J402" s="16" t="str">
        <f t="shared" si="36"/>
        <v>Filled</v>
      </c>
      <c r="K402" s="16">
        <f t="shared" ca="1" si="37"/>
        <v>108</v>
      </c>
      <c r="L402" s="16">
        <f t="shared" ca="1" si="39"/>
        <v>150</v>
      </c>
      <c r="M402" s="16">
        <f t="shared" si="40"/>
        <v>2021</v>
      </c>
      <c r="N402" s="27" t="str">
        <f t="shared" si="41"/>
        <v>August</v>
      </c>
      <c r="O402" s="16" t="str">
        <f>IF(N402="","",VLOOKUP(N402,FiscalYear[#All],2,FALSE))</f>
        <v>Q4</v>
      </c>
      <c r="P402" s="32">
        <f t="shared" si="38"/>
        <v>2021</v>
      </c>
      <c r="Q402" s="33">
        <f>IF(J402="Open",VLOOKUP(E402,Table2[],2),VLOOKUP(E402,Table2[],3))</f>
        <v>300</v>
      </c>
    </row>
    <row r="403" spans="1:17" x14ac:dyDescent="0.3">
      <c r="A403" s="16" t="s">
        <v>864</v>
      </c>
      <c r="B403" s="16" t="s">
        <v>268</v>
      </c>
      <c r="C403" s="16" t="s">
        <v>77</v>
      </c>
      <c r="D403" s="16" t="s">
        <v>206</v>
      </c>
      <c r="E403" s="16" t="s">
        <v>1623</v>
      </c>
      <c r="F403" s="16" t="s">
        <v>1079</v>
      </c>
      <c r="G403" s="16" t="s">
        <v>11</v>
      </c>
      <c r="H403" s="23">
        <v>44276.242129629631</v>
      </c>
      <c r="I403" s="23" t="s">
        <v>1619</v>
      </c>
      <c r="J403" s="16" t="str">
        <f t="shared" si="36"/>
        <v>Open</v>
      </c>
      <c r="K403" s="16">
        <f t="shared" ca="1" si="37"/>
        <v>602</v>
      </c>
      <c r="L403" s="16">
        <f t="shared" ca="1" si="39"/>
        <v>842</v>
      </c>
      <c r="M403" s="16" t="str">
        <f t="shared" si="40"/>
        <v/>
      </c>
      <c r="N403" s="27" t="str">
        <f t="shared" si="41"/>
        <v/>
      </c>
      <c r="O403" s="16" t="str">
        <f>IF(N403="","",VLOOKUP(N403,FiscalYear[#All],2,FALSE))</f>
        <v/>
      </c>
      <c r="P403" s="32" t="str">
        <f t="shared" si="38"/>
        <v/>
      </c>
      <c r="Q403" s="33">
        <f>IF(J403="Open",VLOOKUP(E403,Table2[],2),VLOOKUP(E403,Table2[],3))</f>
        <v>300</v>
      </c>
    </row>
    <row r="404" spans="1:17" x14ac:dyDescent="0.3">
      <c r="A404" s="16" t="s">
        <v>875</v>
      </c>
      <c r="B404" s="16" t="s">
        <v>279</v>
      </c>
      <c r="C404" s="16" t="s">
        <v>77</v>
      </c>
      <c r="D404" s="16" t="s">
        <v>206</v>
      </c>
      <c r="E404" s="16" t="s">
        <v>1623</v>
      </c>
      <c r="F404" s="16" t="s">
        <v>1077</v>
      </c>
      <c r="G404" s="16" t="s">
        <v>11</v>
      </c>
      <c r="H404" s="23">
        <v>44294</v>
      </c>
      <c r="I404" s="23">
        <v>44331</v>
      </c>
      <c r="J404" s="16" t="str">
        <f t="shared" si="36"/>
        <v>Filled</v>
      </c>
      <c r="K404" s="16">
        <f t="shared" ca="1" si="37"/>
        <v>27</v>
      </c>
      <c r="L404" s="16">
        <f t="shared" ca="1" si="39"/>
        <v>37</v>
      </c>
      <c r="M404" s="16">
        <f t="shared" si="40"/>
        <v>2021</v>
      </c>
      <c r="N404" s="27" t="str">
        <f t="shared" si="41"/>
        <v>May</v>
      </c>
      <c r="O404" s="16" t="str">
        <f>IF(N404="","",VLOOKUP(N404,FiscalYear[#All],2,FALSE))</f>
        <v>Q3</v>
      </c>
      <c r="P404" s="32">
        <f t="shared" si="38"/>
        <v>2021</v>
      </c>
      <c r="Q404" s="33">
        <f>IF(J404="Open",VLOOKUP(E404,Table2[],2),VLOOKUP(E404,Table2[],3))</f>
        <v>550</v>
      </c>
    </row>
    <row r="405" spans="1:17" x14ac:dyDescent="0.3">
      <c r="A405" s="16" t="s">
        <v>882</v>
      </c>
      <c r="B405" s="16" t="s">
        <v>287</v>
      </c>
      <c r="C405" s="16" t="s">
        <v>77</v>
      </c>
      <c r="D405" s="16" t="s">
        <v>206</v>
      </c>
      <c r="E405" s="16" t="s">
        <v>1623</v>
      </c>
      <c r="F405" s="16" t="s">
        <v>1077</v>
      </c>
      <c r="G405" s="16" t="s">
        <v>11</v>
      </c>
      <c r="H405" s="23">
        <v>44300</v>
      </c>
      <c r="I405" s="23">
        <v>44532</v>
      </c>
      <c r="J405" s="16" t="str">
        <f t="shared" si="36"/>
        <v>Filled</v>
      </c>
      <c r="K405" s="16">
        <f t="shared" ca="1" si="37"/>
        <v>167</v>
      </c>
      <c r="L405" s="16">
        <f t="shared" ca="1" si="39"/>
        <v>232</v>
      </c>
      <c r="M405" s="16">
        <f t="shared" si="40"/>
        <v>2021</v>
      </c>
      <c r="N405" s="27" t="str">
        <f t="shared" si="41"/>
        <v>December</v>
      </c>
      <c r="O405" s="16" t="str">
        <f>IF(N405="","",VLOOKUP(N405,FiscalYear[#All],2,FALSE))</f>
        <v>Q1</v>
      </c>
      <c r="P405" s="32">
        <f t="shared" si="38"/>
        <v>2022</v>
      </c>
      <c r="Q405" s="33">
        <f>IF(J405="Open",VLOOKUP(E405,Table2[],2),VLOOKUP(E405,Table2[],3))</f>
        <v>550</v>
      </c>
    </row>
    <row r="406" spans="1:17" x14ac:dyDescent="0.3">
      <c r="A406" s="16" t="s">
        <v>720</v>
      </c>
      <c r="B406" s="16" t="s">
        <v>497</v>
      </c>
      <c r="C406" s="16" t="s">
        <v>465</v>
      </c>
      <c r="D406" s="16" t="s">
        <v>206</v>
      </c>
      <c r="E406" s="16" t="s">
        <v>1623</v>
      </c>
      <c r="F406" s="16" t="s">
        <v>1063</v>
      </c>
      <c r="G406" s="16" t="s">
        <v>18</v>
      </c>
      <c r="H406" s="23">
        <v>44301</v>
      </c>
      <c r="I406" s="23">
        <v>44406</v>
      </c>
      <c r="J406" s="16" t="str">
        <f t="shared" si="36"/>
        <v>Filled</v>
      </c>
      <c r="K406" s="16">
        <f t="shared" ca="1" si="37"/>
        <v>76</v>
      </c>
      <c r="L406" s="16">
        <f t="shared" ca="1" si="39"/>
        <v>105</v>
      </c>
      <c r="M406" s="16">
        <f t="shared" si="40"/>
        <v>2021</v>
      </c>
      <c r="N406" s="27" t="str">
        <f t="shared" si="41"/>
        <v>July</v>
      </c>
      <c r="O406" s="16" t="str">
        <f>IF(N406="","",VLOOKUP(N406,FiscalYear[#All],2,FALSE))</f>
        <v>Q4</v>
      </c>
      <c r="P406" s="32">
        <f t="shared" si="38"/>
        <v>2021</v>
      </c>
      <c r="Q406" s="33">
        <f>IF(J406="Open",VLOOKUP(E406,Table2[],2),VLOOKUP(E406,Table2[],3))</f>
        <v>550</v>
      </c>
    </row>
    <row r="407" spans="1:17" x14ac:dyDescent="0.3">
      <c r="A407" s="16" t="s">
        <v>885</v>
      </c>
      <c r="B407" s="16" t="s">
        <v>291</v>
      </c>
      <c r="C407" s="16" t="s">
        <v>77</v>
      </c>
      <c r="D407" s="16" t="s">
        <v>206</v>
      </c>
      <c r="E407" s="16" t="s">
        <v>1623</v>
      </c>
      <c r="F407" s="16" t="s">
        <v>1077</v>
      </c>
      <c r="G407" s="16" t="s">
        <v>11</v>
      </c>
      <c r="H407" s="23">
        <v>44301</v>
      </c>
      <c r="I407" s="23" t="s">
        <v>1619</v>
      </c>
      <c r="J407" s="16" t="str">
        <f t="shared" si="36"/>
        <v>Open</v>
      </c>
      <c r="K407" s="16">
        <f t="shared" ca="1" si="37"/>
        <v>584</v>
      </c>
      <c r="L407" s="16">
        <f t="shared" ca="1" si="39"/>
        <v>817</v>
      </c>
      <c r="M407" s="16" t="str">
        <f t="shared" si="40"/>
        <v/>
      </c>
      <c r="N407" s="27" t="str">
        <f t="shared" si="41"/>
        <v/>
      </c>
      <c r="O407" s="16" t="str">
        <f>IF(N407="","",VLOOKUP(N407,FiscalYear[#All],2,FALSE))</f>
        <v/>
      </c>
      <c r="P407" s="32" t="str">
        <f t="shared" si="38"/>
        <v/>
      </c>
      <c r="Q407" s="33">
        <f>IF(J407="Open",VLOOKUP(E407,Table2[],2),VLOOKUP(E407,Table2[],3))</f>
        <v>300</v>
      </c>
    </row>
    <row r="408" spans="1:17" x14ac:dyDescent="0.3">
      <c r="A408" s="16" t="s">
        <v>1041</v>
      </c>
      <c r="B408" s="16" t="s">
        <v>591</v>
      </c>
      <c r="C408" s="16" t="s">
        <v>592</v>
      </c>
      <c r="D408" s="16" t="s">
        <v>206</v>
      </c>
      <c r="E408" s="16" t="s">
        <v>1623</v>
      </c>
      <c r="F408" s="16" t="s">
        <v>1083</v>
      </c>
      <c r="G408" s="16" t="s">
        <v>16</v>
      </c>
      <c r="H408" s="23">
        <v>44305</v>
      </c>
      <c r="I408" s="23">
        <v>44357</v>
      </c>
      <c r="J408" s="16" t="str">
        <f t="shared" si="36"/>
        <v>Filled</v>
      </c>
      <c r="K408" s="16">
        <f t="shared" ca="1" si="37"/>
        <v>39</v>
      </c>
      <c r="L408" s="16">
        <f t="shared" ca="1" si="39"/>
        <v>52</v>
      </c>
      <c r="M408" s="16">
        <f t="shared" si="40"/>
        <v>2021</v>
      </c>
      <c r="N408" s="27" t="str">
        <f t="shared" si="41"/>
        <v>June</v>
      </c>
      <c r="O408" s="16" t="str">
        <f>IF(N408="","",VLOOKUP(N408,FiscalYear[#All],2,FALSE))</f>
        <v>Q3</v>
      </c>
      <c r="P408" s="32">
        <f t="shared" si="38"/>
        <v>2021</v>
      </c>
      <c r="Q408" s="33">
        <f>IF(J408="Open",VLOOKUP(E408,Table2[],2),VLOOKUP(E408,Table2[],3))</f>
        <v>550</v>
      </c>
    </row>
    <row r="409" spans="1:17" x14ac:dyDescent="0.3">
      <c r="A409" s="16" t="s">
        <v>744</v>
      </c>
      <c r="B409" s="16" t="s">
        <v>521</v>
      </c>
      <c r="C409" s="16" t="s">
        <v>465</v>
      </c>
      <c r="D409" s="16" t="s">
        <v>206</v>
      </c>
      <c r="E409" s="16" t="s">
        <v>1623</v>
      </c>
      <c r="F409" s="16" t="s">
        <v>1071</v>
      </c>
      <c r="G409" s="16" t="s">
        <v>16</v>
      </c>
      <c r="H409" s="23">
        <v>44311</v>
      </c>
      <c r="I409" s="23" t="s">
        <v>1619</v>
      </c>
      <c r="J409" s="16" t="str">
        <f t="shared" si="36"/>
        <v>Open</v>
      </c>
      <c r="K409" s="16">
        <f t="shared" ca="1" si="37"/>
        <v>577</v>
      </c>
      <c r="L409" s="16">
        <f t="shared" ca="1" si="39"/>
        <v>807</v>
      </c>
      <c r="M409" s="16" t="str">
        <f t="shared" si="40"/>
        <v/>
      </c>
      <c r="N409" s="27" t="str">
        <f t="shared" si="41"/>
        <v/>
      </c>
      <c r="O409" s="16" t="str">
        <f>IF(N409="","",VLOOKUP(N409,FiscalYear[#All],2,FALSE))</f>
        <v/>
      </c>
      <c r="P409" s="32" t="str">
        <f t="shared" si="38"/>
        <v/>
      </c>
      <c r="Q409" s="33">
        <f>IF(J409="Open",VLOOKUP(E409,Table2[],2),VLOOKUP(E409,Table2[],3))</f>
        <v>300</v>
      </c>
    </row>
    <row r="410" spans="1:17" x14ac:dyDescent="0.3">
      <c r="A410" s="16" t="s">
        <v>718</v>
      </c>
      <c r="B410" s="16" t="s">
        <v>495</v>
      </c>
      <c r="C410" s="16" t="s">
        <v>465</v>
      </c>
      <c r="D410" s="16" t="s">
        <v>206</v>
      </c>
      <c r="E410" s="16" t="s">
        <v>1623</v>
      </c>
      <c r="F410" s="16" t="s">
        <v>1063</v>
      </c>
      <c r="G410" s="16" t="s">
        <v>18</v>
      </c>
      <c r="H410" s="23">
        <v>44314</v>
      </c>
      <c r="I410" s="23">
        <v>44412</v>
      </c>
      <c r="J410" s="16" t="str">
        <f t="shared" si="36"/>
        <v>Filled</v>
      </c>
      <c r="K410" s="16">
        <f t="shared" ca="1" si="37"/>
        <v>71</v>
      </c>
      <c r="L410" s="16">
        <f t="shared" ca="1" si="39"/>
        <v>98</v>
      </c>
      <c r="M410" s="16">
        <f t="shared" si="40"/>
        <v>2021</v>
      </c>
      <c r="N410" s="27" t="str">
        <f t="shared" si="41"/>
        <v>August</v>
      </c>
      <c r="O410" s="16" t="str">
        <f>IF(N410="","",VLOOKUP(N410,FiscalYear[#All],2,FALSE))</f>
        <v>Q4</v>
      </c>
      <c r="P410" s="32">
        <f t="shared" si="38"/>
        <v>2021</v>
      </c>
      <c r="Q410" s="33">
        <f>IF(J410="Open",VLOOKUP(E410,Table2[],2),VLOOKUP(E410,Table2[],3))</f>
        <v>550</v>
      </c>
    </row>
    <row r="411" spans="1:17" x14ac:dyDescent="0.3">
      <c r="A411" s="16" t="s">
        <v>873</v>
      </c>
      <c r="B411" s="16" t="s">
        <v>277</v>
      </c>
      <c r="C411" s="16" t="s">
        <v>77</v>
      </c>
      <c r="D411" s="16" t="s">
        <v>206</v>
      </c>
      <c r="E411" s="16" t="s">
        <v>1623</v>
      </c>
      <c r="F411" s="16" t="s">
        <v>1077</v>
      </c>
      <c r="G411" s="16" t="s">
        <v>11</v>
      </c>
      <c r="H411" s="23">
        <v>44317</v>
      </c>
      <c r="I411" s="23" t="s">
        <v>1619</v>
      </c>
      <c r="J411" s="16" t="str">
        <f t="shared" si="36"/>
        <v>Open</v>
      </c>
      <c r="K411" s="16">
        <f t="shared" ca="1" si="37"/>
        <v>572</v>
      </c>
      <c r="L411" s="16">
        <f t="shared" ca="1" si="39"/>
        <v>801</v>
      </c>
      <c r="M411" s="16" t="str">
        <f t="shared" si="40"/>
        <v/>
      </c>
      <c r="N411" s="27" t="str">
        <f t="shared" si="41"/>
        <v/>
      </c>
      <c r="O411" s="16" t="str">
        <f>IF(N411="","",VLOOKUP(N411,FiscalYear[#All],2,FALSE))</f>
        <v/>
      </c>
      <c r="P411" s="32" t="str">
        <f t="shared" si="38"/>
        <v/>
      </c>
      <c r="Q411" s="33">
        <f>IF(J411="Open",VLOOKUP(E411,Table2[],2),VLOOKUP(E411,Table2[],3))</f>
        <v>300</v>
      </c>
    </row>
    <row r="412" spans="1:17" x14ac:dyDescent="0.3">
      <c r="A412" s="16" t="s">
        <v>724</v>
      </c>
      <c r="B412" s="16" t="s">
        <v>501</v>
      </c>
      <c r="C412" s="16" t="s">
        <v>465</v>
      </c>
      <c r="D412" s="16" t="s">
        <v>206</v>
      </c>
      <c r="E412" s="16" t="s">
        <v>1623</v>
      </c>
      <c r="F412" s="16" t="s">
        <v>1071</v>
      </c>
      <c r="G412" s="16" t="s">
        <v>11</v>
      </c>
      <c r="H412" s="23">
        <v>44329</v>
      </c>
      <c r="I412" s="23">
        <v>44528</v>
      </c>
      <c r="J412" s="16" t="str">
        <f t="shared" si="36"/>
        <v>Filled</v>
      </c>
      <c r="K412" s="16">
        <f t="shared" ca="1" si="37"/>
        <v>142</v>
      </c>
      <c r="L412" s="16">
        <f t="shared" ca="1" si="39"/>
        <v>199</v>
      </c>
      <c r="M412" s="16">
        <f t="shared" si="40"/>
        <v>2021</v>
      </c>
      <c r="N412" s="27" t="str">
        <f t="shared" si="41"/>
        <v>November</v>
      </c>
      <c r="O412" s="16" t="str">
        <f>IF(N412="","",VLOOKUP(N412,FiscalYear[#All],2,FALSE))</f>
        <v>Q1</v>
      </c>
      <c r="P412" s="32">
        <f t="shared" si="38"/>
        <v>2022</v>
      </c>
      <c r="Q412" s="33">
        <f>IF(J412="Open",VLOOKUP(E412,Table2[],2),VLOOKUP(E412,Table2[],3))</f>
        <v>550</v>
      </c>
    </row>
    <row r="413" spans="1:17" x14ac:dyDescent="0.3">
      <c r="A413" s="16" t="s">
        <v>714</v>
      </c>
      <c r="B413" s="16" t="s">
        <v>491</v>
      </c>
      <c r="C413" s="16" t="s">
        <v>465</v>
      </c>
      <c r="D413" s="16" t="s">
        <v>206</v>
      </c>
      <c r="E413" s="16" t="s">
        <v>1623</v>
      </c>
      <c r="F413" s="16" t="s">
        <v>1064</v>
      </c>
      <c r="G413" s="16" t="s">
        <v>16</v>
      </c>
      <c r="H413" s="23">
        <v>44339</v>
      </c>
      <c r="I413" s="23">
        <v>44408</v>
      </c>
      <c r="J413" s="16" t="str">
        <f t="shared" si="36"/>
        <v>Filled</v>
      </c>
      <c r="K413" s="16">
        <f t="shared" ca="1" si="37"/>
        <v>50</v>
      </c>
      <c r="L413" s="16">
        <f t="shared" ca="1" si="39"/>
        <v>69</v>
      </c>
      <c r="M413" s="16">
        <f t="shared" si="40"/>
        <v>2021</v>
      </c>
      <c r="N413" s="27" t="str">
        <f t="shared" si="41"/>
        <v>July</v>
      </c>
      <c r="O413" s="16" t="str">
        <f>IF(N413="","",VLOOKUP(N413,FiscalYear[#All],2,FALSE))</f>
        <v>Q4</v>
      </c>
      <c r="P413" s="32">
        <f t="shared" si="38"/>
        <v>2021</v>
      </c>
      <c r="Q413" s="33">
        <f>IF(J413="Open",VLOOKUP(E413,Table2[],2),VLOOKUP(E413,Table2[],3))</f>
        <v>550</v>
      </c>
    </row>
    <row r="414" spans="1:17" x14ac:dyDescent="0.3">
      <c r="A414" s="16" t="s">
        <v>721</v>
      </c>
      <c r="B414" s="16" t="s">
        <v>498</v>
      </c>
      <c r="C414" s="16" t="s">
        <v>465</v>
      </c>
      <c r="D414" s="16" t="s">
        <v>206</v>
      </c>
      <c r="E414" s="16" t="s">
        <v>1623</v>
      </c>
      <c r="F414" s="16" t="s">
        <v>1071</v>
      </c>
      <c r="G414" s="16" t="s">
        <v>16</v>
      </c>
      <c r="H414" s="23">
        <v>44339</v>
      </c>
      <c r="I414" s="23">
        <v>44463</v>
      </c>
      <c r="J414" s="16" t="str">
        <f t="shared" si="36"/>
        <v>Filled</v>
      </c>
      <c r="K414" s="16">
        <f t="shared" ca="1" si="37"/>
        <v>90</v>
      </c>
      <c r="L414" s="16">
        <f t="shared" ca="1" si="39"/>
        <v>124</v>
      </c>
      <c r="M414" s="16">
        <f t="shared" si="40"/>
        <v>2021</v>
      </c>
      <c r="N414" s="27" t="str">
        <f t="shared" si="41"/>
        <v>September</v>
      </c>
      <c r="O414" s="16" t="str">
        <f>IF(N414="","",VLOOKUP(N414,FiscalYear[#All],2,FALSE))</f>
        <v>Q4</v>
      </c>
      <c r="P414" s="32">
        <f t="shared" si="38"/>
        <v>2021</v>
      </c>
      <c r="Q414" s="33">
        <f>IF(J414="Open",VLOOKUP(E414,Table2[],2),VLOOKUP(E414,Table2[],3))</f>
        <v>550</v>
      </c>
    </row>
    <row r="415" spans="1:17" x14ac:dyDescent="0.3">
      <c r="A415" s="16" t="s">
        <v>723</v>
      </c>
      <c r="B415" s="16" t="s">
        <v>500</v>
      </c>
      <c r="C415" s="16" t="s">
        <v>465</v>
      </c>
      <c r="D415" s="16" t="s">
        <v>206</v>
      </c>
      <c r="E415" s="16" t="s">
        <v>1623</v>
      </c>
      <c r="F415" s="16" t="s">
        <v>1069</v>
      </c>
      <c r="G415" s="16" t="s">
        <v>11</v>
      </c>
      <c r="H415" s="23">
        <v>44340</v>
      </c>
      <c r="I415" s="23">
        <v>44492</v>
      </c>
      <c r="J415" s="16" t="str">
        <f t="shared" si="36"/>
        <v>Filled</v>
      </c>
      <c r="K415" s="16">
        <f t="shared" ca="1" si="37"/>
        <v>110</v>
      </c>
      <c r="L415" s="16">
        <f t="shared" ca="1" si="39"/>
        <v>152</v>
      </c>
      <c r="M415" s="16">
        <f t="shared" si="40"/>
        <v>2021</v>
      </c>
      <c r="N415" s="27" t="str">
        <f t="shared" si="41"/>
        <v>October</v>
      </c>
      <c r="O415" s="16" t="str">
        <f>IF(N415="","",VLOOKUP(N415,FiscalYear[#All],2,FALSE))</f>
        <v>Q1</v>
      </c>
      <c r="P415" s="32">
        <f t="shared" si="38"/>
        <v>2022</v>
      </c>
      <c r="Q415" s="33">
        <f>IF(J415="Open",VLOOKUP(E415,Table2[],2),VLOOKUP(E415,Table2[],3))</f>
        <v>550</v>
      </c>
    </row>
    <row r="416" spans="1:17" x14ac:dyDescent="0.3">
      <c r="A416" s="16" t="s">
        <v>715</v>
      </c>
      <c r="B416" s="16" t="s">
        <v>492</v>
      </c>
      <c r="C416" s="16" t="s">
        <v>465</v>
      </c>
      <c r="D416" s="16" t="s">
        <v>206</v>
      </c>
      <c r="E416" s="16" t="s">
        <v>1623</v>
      </c>
      <c r="F416" s="16" t="s">
        <v>1064</v>
      </c>
      <c r="G416" s="16" t="s">
        <v>11</v>
      </c>
      <c r="H416" s="23">
        <v>44342</v>
      </c>
      <c r="I416" s="23">
        <v>44403</v>
      </c>
      <c r="J416" s="16" t="str">
        <f t="shared" si="36"/>
        <v>Filled</v>
      </c>
      <c r="K416" s="16">
        <f t="shared" ca="1" si="37"/>
        <v>44</v>
      </c>
      <c r="L416" s="16">
        <f t="shared" ca="1" si="39"/>
        <v>61</v>
      </c>
      <c r="M416" s="16">
        <f t="shared" si="40"/>
        <v>2021</v>
      </c>
      <c r="N416" s="27" t="str">
        <f t="shared" si="41"/>
        <v>July</v>
      </c>
      <c r="O416" s="16" t="str">
        <f>IF(N416="","",VLOOKUP(N416,FiscalYear[#All],2,FALSE))</f>
        <v>Q4</v>
      </c>
      <c r="P416" s="32">
        <f t="shared" si="38"/>
        <v>2021</v>
      </c>
      <c r="Q416" s="33">
        <f>IF(J416="Open",VLOOKUP(E416,Table2[],2),VLOOKUP(E416,Table2[],3))</f>
        <v>550</v>
      </c>
    </row>
    <row r="417" spans="1:17" x14ac:dyDescent="0.3">
      <c r="A417" s="16" t="s">
        <v>716</v>
      </c>
      <c r="B417" s="16" t="s">
        <v>493</v>
      </c>
      <c r="C417" s="16" t="s">
        <v>465</v>
      </c>
      <c r="D417" s="16" t="s">
        <v>206</v>
      </c>
      <c r="E417" s="16" t="s">
        <v>1623</v>
      </c>
      <c r="F417" s="16" t="s">
        <v>1064</v>
      </c>
      <c r="G417" s="16" t="s">
        <v>11</v>
      </c>
      <c r="H417" s="23">
        <v>44342</v>
      </c>
      <c r="I417" s="23">
        <v>44543</v>
      </c>
      <c r="J417" s="16" t="str">
        <f t="shared" si="36"/>
        <v>Filled</v>
      </c>
      <c r="K417" s="16">
        <f t="shared" ca="1" si="37"/>
        <v>144</v>
      </c>
      <c r="L417" s="16">
        <f t="shared" ca="1" si="39"/>
        <v>201</v>
      </c>
      <c r="M417" s="16">
        <f t="shared" si="40"/>
        <v>2021</v>
      </c>
      <c r="N417" s="27" t="str">
        <f t="shared" si="41"/>
        <v>December</v>
      </c>
      <c r="O417" s="16" t="str">
        <f>IF(N417="","",VLOOKUP(N417,FiscalYear[#All],2,FALSE))</f>
        <v>Q1</v>
      </c>
      <c r="P417" s="32">
        <f t="shared" si="38"/>
        <v>2022</v>
      </c>
      <c r="Q417" s="33">
        <f>IF(J417="Open",VLOOKUP(E417,Table2[],2),VLOOKUP(E417,Table2[],3))</f>
        <v>550</v>
      </c>
    </row>
    <row r="418" spans="1:17" x14ac:dyDescent="0.3">
      <c r="A418" s="16" t="s">
        <v>731</v>
      </c>
      <c r="B418" s="16" t="s">
        <v>508</v>
      </c>
      <c r="C418" s="16" t="s">
        <v>465</v>
      </c>
      <c r="D418" s="16" t="s">
        <v>206</v>
      </c>
      <c r="E418" s="16" t="s">
        <v>1623</v>
      </c>
      <c r="F418" s="16" t="s">
        <v>1064</v>
      </c>
      <c r="G418" s="16" t="s">
        <v>16</v>
      </c>
      <c r="H418" s="23">
        <v>44347</v>
      </c>
      <c r="I418" s="23">
        <v>44366</v>
      </c>
      <c r="J418" s="16" t="str">
        <f t="shared" si="36"/>
        <v>Filled</v>
      </c>
      <c r="K418" s="16">
        <f t="shared" ca="1" si="37"/>
        <v>15</v>
      </c>
      <c r="L418" s="16">
        <f t="shared" ca="1" si="39"/>
        <v>19</v>
      </c>
      <c r="M418" s="16">
        <f t="shared" si="40"/>
        <v>2021</v>
      </c>
      <c r="N418" s="27" t="str">
        <f t="shared" si="41"/>
        <v>June</v>
      </c>
      <c r="O418" s="16" t="str">
        <f>IF(N418="","",VLOOKUP(N418,FiscalYear[#All],2,FALSE))</f>
        <v>Q3</v>
      </c>
      <c r="P418" s="32">
        <f t="shared" si="38"/>
        <v>2021</v>
      </c>
      <c r="Q418" s="33">
        <f>IF(J418="Open",VLOOKUP(E418,Table2[],2),VLOOKUP(E418,Table2[],3))</f>
        <v>550</v>
      </c>
    </row>
    <row r="419" spans="1:17" x14ac:dyDescent="0.3">
      <c r="A419" s="16" t="s">
        <v>741</v>
      </c>
      <c r="B419" s="16" t="s">
        <v>518</v>
      </c>
      <c r="C419" s="16" t="s">
        <v>465</v>
      </c>
      <c r="D419" s="16" t="s">
        <v>206</v>
      </c>
      <c r="E419" s="16" t="s">
        <v>1623</v>
      </c>
      <c r="F419" s="16" t="s">
        <v>1073</v>
      </c>
      <c r="G419" s="16" t="s">
        <v>16</v>
      </c>
      <c r="H419" s="23">
        <v>44348</v>
      </c>
      <c r="I419" s="23">
        <v>44449</v>
      </c>
      <c r="J419" s="16" t="str">
        <f t="shared" si="36"/>
        <v>Filled</v>
      </c>
      <c r="K419" s="16">
        <f t="shared" ca="1" si="37"/>
        <v>74</v>
      </c>
      <c r="L419" s="16">
        <f t="shared" ca="1" si="39"/>
        <v>101</v>
      </c>
      <c r="M419" s="16">
        <f t="shared" si="40"/>
        <v>2021</v>
      </c>
      <c r="N419" s="27" t="str">
        <f t="shared" si="41"/>
        <v>September</v>
      </c>
      <c r="O419" s="16" t="str">
        <f>IF(N419="","",VLOOKUP(N419,FiscalYear[#All],2,FALSE))</f>
        <v>Q4</v>
      </c>
      <c r="P419" s="32">
        <f t="shared" si="38"/>
        <v>2021</v>
      </c>
      <c r="Q419" s="33">
        <f>IF(J419="Open",VLOOKUP(E419,Table2[],2),VLOOKUP(E419,Table2[],3))</f>
        <v>550</v>
      </c>
    </row>
    <row r="420" spans="1:17" x14ac:dyDescent="0.3">
      <c r="A420" s="16" t="s">
        <v>717</v>
      </c>
      <c r="B420" s="16" t="s">
        <v>494</v>
      </c>
      <c r="C420" s="16" t="s">
        <v>465</v>
      </c>
      <c r="D420" s="16" t="s">
        <v>206</v>
      </c>
      <c r="E420" s="16" t="s">
        <v>1623</v>
      </c>
      <c r="F420" s="16" t="s">
        <v>1064</v>
      </c>
      <c r="G420" s="16" t="s">
        <v>11</v>
      </c>
      <c r="H420" s="23">
        <v>44353</v>
      </c>
      <c r="I420" s="23">
        <v>44362</v>
      </c>
      <c r="J420" s="16" t="str">
        <f t="shared" si="36"/>
        <v>Filled</v>
      </c>
      <c r="K420" s="16">
        <f t="shared" ca="1" si="37"/>
        <v>7</v>
      </c>
      <c r="L420" s="16">
        <f t="shared" ca="1" si="39"/>
        <v>9</v>
      </c>
      <c r="M420" s="16">
        <f t="shared" si="40"/>
        <v>2021</v>
      </c>
      <c r="N420" s="27" t="str">
        <f t="shared" si="41"/>
        <v>June</v>
      </c>
      <c r="O420" s="16" t="str">
        <f>IF(N420="","",VLOOKUP(N420,FiscalYear[#All],2,FALSE))</f>
        <v>Q3</v>
      </c>
      <c r="P420" s="32">
        <f t="shared" si="38"/>
        <v>2021</v>
      </c>
      <c r="Q420" s="33">
        <f>IF(J420="Open",VLOOKUP(E420,Table2[],2),VLOOKUP(E420,Table2[],3))</f>
        <v>550</v>
      </c>
    </row>
    <row r="421" spans="1:17" x14ac:dyDescent="0.3">
      <c r="A421" s="16" t="s">
        <v>734</v>
      </c>
      <c r="B421" s="16" t="s">
        <v>511</v>
      </c>
      <c r="C421" s="16" t="s">
        <v>465</v>
      </c>
      <c r="D421" s="16" t="s">
        <v>206</v>
      </c>
      <c r="E421" s="16" t="s">
        <v>1623</v>
      </c>
      <c r="F421" s="16" t="s">
        <v>1063</v>
      </c>
      <c r="G421" s="16" t="s">
        <v>16</v>
      </c>
      <c r="H421" s="23">
        <v>44353</v>
      </c>
      <c r="I421" s="23" t="s">
        <v>1619</v>
      </c>
      <c r="J421" s="16" t="str">
        <f t="shared" si="36"/>
        <v>Open</v>
      </c>
      <c r="K421" s="16">
        <f t="shared" ca="1" si="37"/>
        <v>547</v>
      </c>
      <c r="L421" s="16">
        <f t="shared" ca="1" si="39"/>
        <v>765</v>
      </c>
      <c r="M421" s="16" t="str">
        <f t="shared" si="40"/>
        <v/>
      </c>
      <c r="N421" s="27" t="str">
        <f t="shared" si="41"/>
        <v/>
      </c>
      <c r="O421" s="16" t="str">
        <f>IF(N421="","",VLOOKUP(N421,FiscalYear[#All],2,FALSE))</f>
        <v/>
      </c>
      <c r="P421" s="32" t="str">
        <f t="shared" si="38"/>
        <v/>
      </c>
      <c r="Q421" s="33">
        <f>IF(J421="Open",VLOOKUP(E421,Table2[],2),VLOOKUP(E421,Table2[],3))</f>
        <v>300</v>
      </c>
    </row>
    <row r="422" spans="1:17" x14ac:dyDescent="0.3">
      <c r="A422" s="16" t="s">
        <v>750</v>
      </c>
      <c r="B422" s="16" t="s">
        <v>527</v>
      </c>
      <c r="C422" s="16" t="s">
        <v>465</v>
      </c>
      <c r="D422" s="16" t="s">
        <v>206</v>
      </c>
      <c r="E422" s="16" t="s">
        <v>1623</v>
      </c>
      <c r="F422" s="16" t="s">
        <v>1064</v>
      </c>
      <c r="G422" s="16" t="s">
        <v>16</v>
      </c>
      <c r="H422" s="23">
        <v>44353</v>
      </c>
      <c r="I422" s="23">
        <v>44407</v>
      </c>
      <c r="J422" s="16" t="str">
        <f t="shared" si="36"/>
        <v>Filled</v>
      </c>
      <c r="K422" s="16">
        <f t="shared" ca="1" si="37"/>
        <v>40</v>
      </c>
      <c r="L422" s="16">
        <f t="shared" ca="1" si="39"/>
        <v>54</v>
      </c>
      <c r="M422" s="16">
        <f t="shared" si="40"/>
        <v>2021</v>
      </c>
      <c r="N422" s="27" t="str">
        <f t="shared" si="41"/>
        <v>July</v>
      </c>
      <c r="O422" s="16" t="str">
        <f>IF(N422="","",VLOOKUP(N422,FiscalYear[#All],2,FALSE))</f>
        <v>Q4</v>
      </c>
      <c r="P422" s="32">
        <f t="shared" si="38"/>
        <v>2021</v>
      </c>
      <c r="Q422" s="33">
        <f>IF(J422="Open",VLOOKUP(E422,Table2[],2),VLOOKUP(E422,Table2[],3))</f>
        <v>550</v>
      </c>
    </row>
    <row r="423" spans="1:17" x14ac:dyDescent="0.3">
      <c r="A423" s="16" t="s">
        <v>719</v>
      </c>
      <c r="B423" s="16" t="s">
        <v>496</v>
      </c>
      <c r="C423" s="16" t="s">
        <v>465</v>
      </c>
      <c r="D423" s="16" t="s">
        <v>223</v>
      </c>
      <c r="E423" s="16" t="s">
        <v>211</v>
      </c>
      <c r="F423" s="16" t="s">
        <v>1064</v>
      </c>
      <c r="G423" s="16" t="s">
        <v>16</v>
      </c>
      <c r="H423" s="23">
        <v>44355</v>
      </c>
      <c r="I423" s="23">
        <v>44385</v>
      </c>
      <c r="J423" s="16" t="str">
        <f t="shared" si="36"/>
        <v>Filled</v>
      </c>
      <c r="K423" s="16">
        <f t="shared" ca="1" si="37"/>
        <v>23</v>
      </c>
      <c r="L423" s="16">
        <f t="shared" ca="1" si="39"/>
        <v>30</v>
      </c>
      <c r="M423" s="16">
        <f t="shared" si="40"/>
        <v>2021</v>
      </c>
      <c r="N423" s="27" t="str">
        <f t="shared" si="41"/>
        <v>July</v>
      </c>
      <c r="O423" s="16" t="str">
        <f>IF(N423="","",VLOOKUP(N423,FiscalYear[#All],2,FALSE))</f>
        <v>Q4</v>
      </c>
      <c r="P423" s="32">
        <f t="shared" si="38"/>
        <v>2021</v>
      </c>
      <c r="Q423" s="33">
        <f>IF(J423="Open",VLOOKUP(E423,Table2[],2),VLOOKUP(E423,Table2[],3))</f>
        <v>525</v>
      </c>
    </row>
    <row r="424" spans="1:17" x14ac:dyDescent="0.3">
      <c r="A424" s="16" t="s">
        <v>879</v>
      </c>
      <c r="B424" s="16" t="s">
        <v>283</v>
      </c>
      <c r="C424" s="16" t="s">
        <v>77</v>
      </c>
      <c r="D424" s="16" t="s">
        <v>223</v>
      </c>
      <c r="E424" s="16" t="s">
        <v>211</v>
      </c>
      <c r="F424" s="16" t="s">
        <v>1077</v>
      </c>
      <c r="G424" s="16" t="s">
        <v>11</v>
      </c>
      <c r="H424" s="23">
        <v>44358</v>
      </c>
      <c r="I424" s="23">
        <v>44492</v>
      </c>
      <c r="J424" s="16" t="str">
        <f t="shared" si="36"/>
        <v>Filled</v>
      </c>
      <c r="K424" s="16">
        <f t="shared" ca="1" si="37"/>
        <v>96</v>
      </c>
      <c r="L424" s="16">
        <f t="shared" ca="1" si="39"/>
        <v>134</v>
      </c>
      <c r="M424" s="16">
        <f t="shared" si="40"/>
        <v>2021</v>
      </c>
      <c r="N424" s="27" t="str">
        <f t="shared" si="41"/>
        <v>October</v>
      </c>
      <c r="O424" s="16" t="str">
        <f>IF(N424="","",VLOOKUP(N424,FiscalYear[#All],2,FALSE))</f>
        <v>Q1</v>
      </c>
      <c r="P424" s="32">
        <f t="shared" si="38"/>
        <v>2022</v>
      </c>
      <c r="Q424" s="33">
        <f>IF(J424="Open",VLOOKUP(E424,Table2[],2),VLOOKUP(E424,Table2[],3))</f>
        <v>525</v>
      </c>
    </row>
    <row r="425" spans="1:17" x14ac:dyDescent="0.3">
      <c r="A425" s="16" t="s">
        <v>631</v>
      </c>
      <c r="B425" s="16" t="s">
        <v>456</v>
      </c>
      <c r="C425" s="16" t="s">
        <v>106</v>
      </c>
      <c r="D425" s="16" t="s">
        <v>223</v>
      </c>
      <c r="E425" s="16" t="s">
        <v>211</v>
      </c>
      <c r="F425" s="16" t="s">
        <v>1066</v>
      </c>
      <c r="G425" s="16" t="s">
        <v>16</v>
      </c>
      <c r="H425" s="23">
        <v>44361</v>
      </c>
      <c r="I425" s="23">
        <v>44469</v>
      </c>
      <c r="J425" s="16" t="str">
        <f t="shared" si="36"/>
        <v>Filled</v>
      </c>
      <c r="K425" s="16">
        <f t="shared" ca="1" si="37"/>
        <v>79</v>
      </c>
      <c r="L425" s="16">
        <f t="shared" ca="1" si="39"/>
        <v>108</v>
      </c>
      <c r="M425" s="16">
        <f t="shared" si="40"/>
        <v>2021</v>
      </c>
      <c r="N425" s="27" t="str">
        <f t="shared" si="41"/>
        <v>September</v>
      </c>
      <c r="O425" s="16" t="str">
        <f>IF(N425="","",VLOOKUP(N425,FiscalYear[#All],2,FALSE))</f>
        <v>Q4</v>
      </c>
      <c r="P425" s="32">
        <f t="shared" si="38"/>
        <v>2021</v>
      </c>
      <c r="Q425" s="33">
        <f>IF(J425="Open",VLOOKUP(E425,Table2[],2),VLOOKUP(E425,Table2[],3))</f>
        <v>525</v>
      </c>
    </row>
    <row r="426" spans="1:17" x14ac:dyDescent="0.3">
      <c r="A426" s="16" t="s">
        <v>726</v>
      </c>
      <c r="B426" s="16" t="s">
        <v>503</v>
      </c>
      <c r="C426" s="16" t="s">
        <v>465</v>
      </c>
      <c r="D426" s="16" t="s">
        <v>223</v>
      </c>
      <c r="E426" s="16" t="s">
        <v>211</v>
      </c>
      <c r="F426" s="16" t="s">
        <v>1073</v>
      </c>
      <c r="G426" s="16" t="s">
        <v>16</v>
      </c>
      <c r="H426" s="23">
        <v>44361</v>
      </c>
      <c r="I426" s="23">
        <v>44419</v>
      </c>
      <c r="J426" s="16" t="str">
        <f t="shared" si="36"/>
        <v>Filled</v>
      </c>
      <c r="K426" s="16">
        <f t="shared" ca="1" si="37"/>
        <v>43</v>
      </c>
      <c r="L426" s="16">
        <f t="shared" ca="1" si="39"/>
        <v>58</v>
      </c>
      <c r="M426" s="16">
        <f t="shared" si="40"/>
        <v>2021</v>
      </c>
      <c r="N426" s="27" t="str">
        <f t="shared" si="41"/>
        <v>August</v>
      </c>
      <c r="O426" s="16" t="str">
        <f>IF(N426="","",VLOOKUP(N426,FiscalYear[#All],2,FALSE))</f>
        <v>Q4</v>
      </c>
      <c r="P426" s="32">
        <f t="shared" si="38"/>
        <v>2021</v>
      </c>
      <c r="Q426" s="33">
        <f>IF(J426="Open",VLOOKUP(E426,Table2[],2),VLOOKUP(E426,Table2[],3))</f>
        <v>525</v>
      </c>
    </row>
    <row r="427" spans="1:17" x14ac:dyDescent="0.3">
      <c r="A427" s="16" t="s">
        <v>736</v>
      </c>
      <c r="B427" s="16" t="s">
        <v>513</v>
      </c>
      <c r="C427" s="16" t="s">
        <v>465</v>
      </c>
      <c r="D427" s="16" t="s">
        <v>223</v>
      </c>
      <c r="E427" s="16" t="s">
        <v>211</v>
      </c>
      <c r="F427" s="16" t="s">
        <v>1064</v>
      </c>
      <c r="G427" s="16" t="s">
        <v>16</v>
      </c>
      <c r="H427" s="23">
        <v>44362</v>
      </c>
      <c r="I427" s="23">
        <v>44454</v>
      </c>
      <c r="J427" s="16" t="str">
        <f t="shared" si="36"/>
        <v>Filled</v>
      </c>
      <c r="K427" s="16">
        <f t="shared" ca="1" si="37"/>
        <v>67</v>
      </c>
      <c r="L427" s="16">
        <f t="shared" ca="1" si="39"/>
        <v>92</v>
      </c>
      <c r="M427" s="16">
        <f t="shared" si="40"/>
        <v>2021</v>
      </c>
      <c r="N427" s="27" t="str">
        <f t="shared" si="41"/>
        <v>September</v>
      </c>
      <c r="O427" s="16" t="str">
        <f>IF(N427="","",VLOOKUP(N427,FiscalYear[#All],2,FALSE))</f>
        <v>Q4</v>
      </c>
      <c r="P427" s="32">
        <f t="shared" si="38"/>
        <v>2021</v>
      </c>
      <c r="Q427" s="33">
        <f>IF(J427="Open",VLOOKUP(E427,Table2[],2),VLOOKUP(E427,Table2[],3))</f>
        <v>525</v>
      </c>
    </row>
    <row r="428" spans="1:17" x14ac:dyDescent="0.3">
      <c r="A428" s="16" t="s">
        <v>742</v>
      </c>
      <c r="B428" s="16" t="s">
        <v>519</v>
      </c>
      <c r="C428" s="16" t="s">
        <v>465</v>
      </c>
      <c r="D428" s="16" t="s">
        <v>223</v>
      </c>
      <c r="E428" s="16" t="s">
        <v>211</v>
      </c>
      <c r="F428" s="16" t="s">
        <v>1063</v>
      </c>
      <c r="G428" s="16" t="s">
        <v>16</v>
      </c>
      <c r="H428" s="23">
        <v>44362</v>
      </c>
      <c r="I428" s="23">
        <v>44415</v>
      </c>
      <c r="J428" s="16" t="str">
        <f t="shared" si="36"/>
        <v>Filled</v>
      </c>
      <c r="K428" s="16">
        <f t="shared" ca="1" si="37"/>
        <v>39</v>
      </c>
      <c r="L428" s="16">
        <f t="shared" ca="1" si="39"/>
        <v>53</v>
      </c>
      <c r="M428" s="16">
        <f t="shared" si="40"/>
        <v>2021</v>
      </c>
      <c r="N428" s="27" t="str">
        <f t="shared" si="41"/>
        <v>August</v>
      </c>
      <c r="O428" s="16" t="str">
        <f>IF(N428="","",VLOOKUP(N428,FiscalYear[#All],2,FALSE))</f>
        <v>Q4</v>
      </c>
      <c r="P428" s="32">
        <f t="shared" si="38"/>
        <v>2021</v>
      </c>
      <c r="Q428" s="33">
        <f>IF(J428="Open",VLOOKUP(E428,Table2[],2),VLOOKUP(E428,Table2[],3))</f>
        <v>525</v>
      </c>
    </row>
    <row r="429" spans="1:17" x14ac:dyDescent="0.3">
      <c r="A429" s="16" t="s">
        <v>743</v>
      </c>
      <c r="B429" s="16" t="s">
        <v>520</v>
      </c>
      <c r="C429" s="16" t="s">
        <v>465</v>
      </c>
      <c r="D429" s="16" t="s">
        <v>223</v>
      </c>
      <c r="E429" s="16" t="s">
        <v>211</v>
      </c>
      <c r="F429" s="16" t="s">
        <v>1064</v>
      </c>
      <c r="G429" s="16" t="s">
        <v>16</v>
      </c>
      <c r="H429" s="23">
        <v>44367</v>
      </c>
      <c r="I429" s="23">
        <v>44462</v>
      </c>
      <c r="J429" s="16" t="str">
        <f t="shared" si="36"/>
        <v>Filled</v>
      </c>
      <c r="K429" s="16">
        <f t="shared" ca="1" si="37"/>
        <v>69</v>
      </c>
      <c r="L429" s="16">
        <f t="shared" ca="1" si="39"/>
        <v>95</v>
      </c>
      <c r="M429" s="16">
        <f t="shared" si="40"/>
        <v>2021</v>
      </c>
      <c r="N429" s="27" t="str">
        <f t="shared" si="41"/>
        <v>September</v>
      </c>
      <c r="O429" s="16" t="str">
        <f>IF(N429="","",VLOOKUP(N429,FiscalYear[#All],2,FALSE))</f>
        <v>Q4</v>
      </c>
      <c r="P429" s="32">
        <f t="shared" si="38"/>
        <v>2021</v>
      </c>
      <c r="Q429" s="33">
        <f>IF(J429="Open",VLOOKUP(E429,Table2[],2),VLOOKUP(E429,Table2[],3))</f>
        <v>525</v>
      </c>
    </row>
    <row r="430" spans="1:17" x14ac:dyDescent="0.3">
      <c r="A430" s="16" t="s">
        <v>722</v>
      </c>
      <c r="B430" s="16" t="s">
        <v>499</v>
      </c>
      <c r="C430" s="16" t="s">
        <v>465</v>
      </c>
      <c r="D430" s="16" t="s">
        <v>223</v>
      </c>
      <c r="E430" s="16" t="s">
        <v>211</v>
      </c>
      <c r="F430" s="16" t="s">
        <v>1064</v>
      </c>
      <c r="G430" s="16" t="s">
        <v>18</v>
      </c>
      <c r="H430" s="23">
        <v>44368</v>
      </c>
      <c r="I430" s="23">
        <v>44540</v>
      </c>
      <c r="J430" s="16" t="str">
        <f t="shared" si="36"/>
        <v>Filled</v>
      </c>
      <c r="K430" s="16">
        <f t="shared" ca="1" si="37"/>
        <v>125</v>
      </c>
      <c r="L430" s="16">
        <f t="shared" ca="1" si="39"/>
        <v>172</v>
      </c>
      <c r="M430" s="16">
        <f t="shared" si="40"/>
        <v>2021</v>
      </c>
      <c r="N430" s="27" t="str">
        <f t="shared" si="41"/>
        <v>December</v>
      </c>
      <c r="O430" s="16" t="str">
        <f>IF(N430="","",VLOOKUP(N430,FiscalYear[#All],2,FALSE))</f>
        <v>Q1</v>
      </c>
      <c r="P430" s="32">
        <f t="shared" si="38"/>
        <v>2022</v>
      </c>
      <c r="Q430" s="33">
        <f>IF(J430="Open",VLOOKUP(E430,Table2[],2),VLOOKUP(E430,Table2[],3))</f>
        <v>525</v>
      </c>
    </row>
    <row r="431" spans="1:17" x14ac:dyDescent="0.3">
      <c r="A431" s="16" t="s">
        <v>730</v>
      </c>
      <c r="B431" s="16" t="s">
        <v>507</v>
      </c>
      <c r="C431" s="16" t="s">
        <v>465</v>
      </c>
      <c r="D431" s="16" t="s">
        <v>223</v>
      </c>
      <c r="E431" s="16" t="s">
        <v>211</v>
      </c>
      <c r="F431" s="16" t="s">
        <v>1063</v>
      </c>
      <c r="G431" s="16" t="s">
        <v>16</v>
      </c>
      <c r="H431" s="23">
        <v>44369</v>
      </c>
      <c r="I431" s="23" t="s">
        <v>1619</v>
      </c>
      <c r="J431" s="16" t="str">
        <f t="shared" si="36"/>
        <v>Open</v>
      </c>
      <c r="K431" s="16">
        <f t="shared" ca="1" si="37"/>
        <v>536</v>
      </c>
      <c r="L431" s="16">
        <f t="shared" ca="1" si="39"/>
        <v>749</v>
      </c>
      <c r="M431" s="16" t="str">
        <f t="shared" si="40"/>
        <v/>
      </c>
      <c r="N431" s="27" t="str">
        <f t="shared" si="41"/>
        <v/>
      </c>
      <c r="O431" s="16" t="str">
        <f>IF(N431="","",VLOOKUP(N431,FiscalYear[#All],2,FALSE))</f>
        <v/>
      </c>
      <c r="P431" s="32" t="str">
        <f t="shared" si="38"/>
        <v/>
      </c>
      <c r="Q431" s="33">
        <f>IF(J431="Open",VLOOKUP(E431,Table2[],2),VLOOKUP(E431,Table2[],3))</f>
        <v>280</v>
      </c>
    </row>
    <row r="432" spans="1:17" x14ac:dyDescent="0.3">
      <c r="A432" s="16" t="s">
        <v>757</v>
      </c>
      <c r="B432" s="16" t="s">
        <v>534</v>
      </c>
      <c r="C432" s="16" t="s">
        <v>465</v>
      </c>
      <c r="D432" s="16" t="s">
        <v>223</v>
      </c>
      <c r="E432" s="16" t="s">
        <v>211</v>
      </c>
      <c r="F432" s="16" t="s">
        <v>1074</v>
      </c>
      <c r="G432" s="16" t="s">
        <v>16</v>
      </c>
      <c r="H432" s="23">
        <v>44369</v>
      </c>
      <c r="I432" s="23">
        <v>44551</v>
      </c>
      <c r="J432" s="16" t="str">
        <f t="shared" si="36"/>
        <v>Filled</v>
      </c>
      <c r="K432" s="16">
        <f t="shared" ca="1" si="37"/>
        <v>131</v>
      </c>
      <c r="L432" s="16">
        <f t="shared" ca="1" si="39"/>
        <v>182</v>
      </c>
      <c r="M432" s="16">
        <f t="shared" si="40"/>
        <v>2021</v>
      </c>
      <c r="N432" s="27" t="str">
        <f t="shared" si="41"/>
        <v>December</v>
      </c>
      <c r="O432" s="16" t="str">
        <f>IF(N432="","",VLOOKUP(N432,FiscalYear[#All],2,FALSE))</f>
        <v>Q1</v>
      </c>
      <c r="P432" s="32">
        <f t="shared" si="38"/>
        <v>2022</v>
      </c>
      <c r="Q432" s="33">
        <f>IF(J432="Open",VLOOKUP(E432,Table2[],2),VLOOKUP(E432,Table2[],3))</f>
        <v>525</v>
      </c>
    </row>
    <row r="433" spans="1:17" x14ac:dyDescent="0.3">
      <c r="A433" s="16" t="s">
        <v>725</v>
      </c>
      <c r="B433" s="16" t="s">
        <v>502</v>
      </c>
      <c r="C433" s="16" t="s">
        <v>465</v>
      </c>
      <c r="D433" s="16" t="s">
        <v>223</v>
      </c>
      <c r="E433" s="16" t="s">
        <v>211</v>
      </c>
      <c r="F433" s="16" t="s">
        <v>1064</v>
      </c>
      <c r="G433" s="16" t="s">
        <v>16</v>
      </c>
      <c r="H433" s="23">
        <v>44375</v>
      </c>
      <c r="I433" s="23">
        <v>44472</v>
      </c>
      <c r="J433" s="16" t="str">
        <f t="shared" si="36"/>
        <v>Filled</v>
      </c>
      <c r="K433" s="16">
        <f t="shared" ca="1" si="37"/>
        <v>70</v>
      </c>
      <c r="L433" s="16">
        <f t="shared" ca="1" si="39"/>
        <v>97</v>
      </c>
      <c r="M433" s="16">
        <f t="shared" si="40"/>
        <v>2021</v>
      </c>
      <c r="N433" s="27" t="str">
        <f t="shared" si="41"/>
        <v>October</v>
      </c>
      <c r="O433" s="16" t="str">
        <f>IF(N433="","",VLOOKUP(N433,FiscalYear[#All],2,FALSE))</f>
        <v>Q1</v>
      </c>
      <c r="P433" s="32">
        <f t="shared" si="38"/>
        <v>2022</v>
      </c>
      <c r="Q433" s="33">
        <f>IF(J433="Open",VLOOKUP(E433,Table2[],2),VLOOKUP(E433,Table2[],3))</f>
        <v>525</v>
      </c>
    </row>
    <row r="434" spans="1:17" x14ac:dyDescent="0.3">
      <c r="A434" s="16" t="s">
        <v>728</v>
      </c>
      <c r="B434" s="16" t="s">
        <v>505</v>
      </c>
      <c r="C434" s="16" t="s">
        <v>465</v>
      </c>
      <c r="D434" s="16" t="s">
        <v>223</v>
      </c>
      <c r="E434" s="16" t="s">
        <v>211</v>
      </c>
      <c r="F434" s="16" t="s">
        <v>1064</v>
      </c>
      <c r="G434" s="16" t="s">
        <v>11</v>
      </c>
      <c r="H434" s="23">
        <v>44375</v>
      </c>
      <c r="I434" s="23">
        <v>44407</v>
      </c>
      <c r="J434" s="16" t="str">
        <f t="shared" si="36"/>
        <v>Filled</v>
      </c>
      <c r="K434" s="16">
        <f t="shared" ca="1" si="37"/>
        <v>25</v>
      </c>
      <c r="L434" s="16">
        <f t="shared" ca="1" si="39"/>
        <v>32</v>
      </c>
      <c r="M434" s="16">
        <f t="shared" si="40"/>
        <v>2021</v>
      </c>
      <c r="N434" s="27" t="str">
        <f t="shared" si="41"/>
        <v>July</v>
      </c>
      <c r="O434" s="16" t="str">
        <f>IF(N434="","",VLOOKUP(N434,FiscalYear[#All],2,FALSE))</f>
        <v>Q4</v>
      </c>
      <c r="P434" s="32">
        <f t="shared" si="38"/>
        <v>2021</v>
      </c>
      <c r="Q434" s="33">
        <f>IF(J434="Open",VLOOKUP(E434,Table2[],2),VLOOKUP(E434,Table2[],3))</f>
        <v>525</v>
      </c>
    </row>
    <row r="435" spans="1:17" x14ac:dyDescent="0.3">
      <c r="A435" s="16" t="s">
        <v>733</v>
      </c>
      <c r="B435" s="16" t="s">
        <v>510</v>
      </c>
      <c r="C435" s="16" t="s">
        <v>465</v>
      </c>
      <c r="D435" s="16" t="s">
        <v>577</v>
      </c>
      <c r="E435" s="16" t="s">
        <v>211</v>
      </c>
      <c r="F435" s="16" t="s">
        <v>1064</v>
      </c>
      <c r="G435" s="16" t="s">
        <v>11</v>
      </c>
      <c r="H435" s="23">
        <v>44377</v>
      </c>
      <c r="I435" s="23">
        <v>44465</v>
      </c>
      <c r="J435" s="16" t="str">
        <f t="shared" si="36"/>
        <v>Filled</v>
      </c>
      <c r="K435" s="16">
        <f t="shared" ca="1" si="37"/>
        <v>63</v>
      </c>
      <c r="L435" s="16">
        <f t="shared" ca="1" si="39"/>
        <v>88</v>
      </c>
      <c r="M435" s="16">
        <f t="shared" si="40"/>
        <v>2021</v>
      </c>
      <c r="N435" s="27" t="str">
        <f t="shared" si="41"/>
        <v>September</v>
      </c>
      <c r="O435" s="16" t="str">
        <f>IF(N435="","",VLOOKUP(N435,FiscalYear[#All],2,FALSE))</f>
        <v>Q4</v>
      </c>
      <c r="P435" s="32">
        <f t="shared" si="38"/>
        <v>2021</v>
      </c>
      <c r="Q435" s="33">
        <f>IF(J435="Open",VLOOKUP(E435,Table2[],2),VLOOKUP(E435,Table2[],3))</f>
        <v>525</v>
      </c>
    </row>
    <row r="436" spans="1:17" x14ac:dyDescent="0.3">
      <c r="A436" s="16" t="s">
        <v>884</v>
      </c>
      <c r="B436" s="16" t="s">
        <v>290</v>
      </c>
      <c r="C436" s="16" t="s">
        <v>77</v>
      </c>
      <c r="D436" s="16" t="s">
        <v>577</v>
      </c>
      <c r="E436" s="16" t="s">
        <v>211</v>
      </c>
      <c r="F436" s="16" t="s">
        <v>1077</v>
      </c>
      <c r="G436" s="16" t="s">
        <v>11</v>
      </c>
      <c r="H436" s="23">
        <v>44377</v>
      </c>
      <c r="I436" s="23">
        <v>44408</v>
      </c>
      <c r="J436" s="16" t="str">
        <f t="shared" si="36"/>
        <v>Filled</v>
      </c>
      <c r="K436" s="16">
        <f t="shared" ca="1" si="37"/>
        <v>23</v>
      </c>
      <c r="L436" s="16">
        <f t="shared" ca="1" si="39"/>
        <v>31</v>
      </c>
      <c r="M436" s="16">
        <f t="shared" si="40"/>
        <v>2021</v>
      </c>
      <c r="N436" s="27" t="str">
        <f t="shared" si="41"/>
        <v>July</v>
      </c>
      <c r="O436" s="16" t="str">
        <f>IF(N436="","",VLOOKUP(N436,FiscalYear[#All],2,FALSE))</f>
        <v>Q4</v>
      </c>
      <c r="P436" s="32">
        <f t="shared" si="38"/>
        <v>2021</v>
      </c>
      <c r="Q436" s="33">
        <f>IF(J436="Open",VLOOKUP(E436,Table2[],2),VLOOKUP(E436,Table2[],3))</f>
        <v>525</v>
      </c>
    </row>
    <row r="437" spans="1:17" x14ac:dyDescent="0.3">
      <c r="A437" s="16" t="s">
        <v>735</v>
      </c>
      <c r="B437" s="16" t="s">
        <v>512</v>
      </c>
      <c r="C437" s="16" t="s">
        <v>465</v>
      </c>
      <c r="D437" s="16" t="s">
        <v>577</v>
      </c>
      <c r="E437" s="16" t="s">
        <v>211</v>
      </c>
      <c r="F437" s="16" t="s">
        <v>1072</v>
      </c>
      <c r="G437" s="16" t="s">
        <v>16</v>
      </c>
      <c r="H437" s="23">
        <v>44378</v>
      </c>
      <c r="I437" s="23">
        <v>44529</v>
      </c>
      <c r="J437" s="16" t="str">
        <f t="shared" si="36"/>
        <v>Filled</v>
      </c>
      <c r="K437" s="16">
        <f t="shared" ca="1" si="37"/>
        <v>108</v>
      </c>
      <c r="L437" s="16">
        <f t="shared" ca="1" si="39"/>
        <v>151</v>
      </c>
      <c r="M437" s="16">
        <f t="shared" si="40"/>
        <v>2021</v>
      </c>
      <c r="N437" s="27" t="str">
        <f t="shared" si="41"/>
        <v>November</v>
      </c>
      <c r="O437" s="16" t="str">
        <f>IF(N437="","",VLOOKUP(N437,FiscalYear[#All],2,FALSE))</f>
        <v>Q1</v>
      </c>
      <c r="P437" s="32">
        <f t="shared" si="38"/>
        <v>2022</v>
      </c>
      <c r="Q437" s="33">
        <f>IF(J437="Open",VLOOKUP(E437,Table2[],2),VLOOKUP(E437,Table2[],3))</f>
        <v>525</v>
      </c>
    </row>
    <row r="438" spans="1:17" x14ac:dyDescent="0.3">
      <c r="A438" s="16" t="s">
        <v>887</v>
      </c>
      <c r="B438" s="16" t="s">
        <v>293</v>
      </c>
      <c r="C438" s="16" t="s">
        <v>77</v>
      </c>
      <c r="D438" s="16" t="s">
        <v>117</v>
      </c>
      <c r="E438" s="16" t="s">
        <v>118</v>
      </c>
      <c r="F438" s="16" t="s">
        <v>1077</v>
      </c>
      <c r="G438" s="16" t="s">
        <v>11</v>
      </c>
      <c r="H438" s="23">
        <v>44381</v>
      </c>
      <c r="I438" s="23">
        <v>44533</v>
      </c>
      <c r="J438" s="16" t="str">
        <f t="shared" si="36"/>
        <v>Filled</v>
      </c>
      <c r="K438" s="16">
        <f t="shared" ca="1" si="37"/>
        <v>110</v>
      </c>
      <c r="L438" s="16">
        <f t="shared" ca="1" si="39"/>
        <v>152</v>
      </c>
      <c r="M438" s="16">
        <f t="shared" si="40"/>
        <v>2021</v>
      </c>
      <c r="N438" s="27" t="str">
        <f t="shared" si="41"/>
        <v>December</v>
      </c>
      <c r="O438" s="16" t="str">
        <f>IF(N438="","",VLOOKUP(N438,FiscalYear[#All],2,FALSE))</f>
        <v>Q1</v>
      </c>
      <c r="P438" s="32">
        <f t="shared" si="38"/>
        <v>2022</v>
      </c>
      <c r="Q438" s="33">
        <f>IF(J438="Open",VLOOKUP(E438,Table2[],2),VLOOKUP(E438,Table2[],3))</f>
        <v>300</v>
      </c>
    </row>
    <row r="439" spans="1:17" x14ac:dyDescent="0.3">
      <c r="A439" s="16" t="s">
        <v>886</v>
      </c>
      <c r="B439" s="16" t="s">
        <v>292</v>
      </c>
      <c r="C439" s="16" t="s">
        <v>77</v>
      </c>
      <c r="D439" s="16" t="s">
        <v>577</v>
      </c>
      <c r="E439" s="16" t="s">
        <v>211</v>
      </c>
      <c r="F439" s="16" t="s">
        <v>1077</v>
      </c>
      <c r="G439" s="16" t="s">
        <v>11</v>
      </c>
      <c r="H439" s="23">
        <v>44385</v>
      </c>
      <c r="I439" s="23" t="s">
        <v>1619</v>
      </c>
      <c r="J439" s="16" t="str">
        <f t="shared" si="36"/>
        <v>Open</v>
      </c>
      <c r="K439" s="16">
        <f t="shared" ca="1" si="37"/>
        <v>524</v>
      </c>
      <c r="L439" s="16">
        <f t="shared" ca="1" si="39"/>
        <v>733</v>
      </c>
      <c r="M439" s="16" t="str">
        <f t="shared" si="40"/>
        <v/>
      </c>
      <c r="N439" s="27" t="str">
        <f t="shared" si="41"/>
        <v/>
      </c>
      <c r="O439" s="16" t="str">
        <f>IF(N439="","",VLOOKUP(N439,FiscalYear[#All],2,FALSE))</f>
        <v/>
      </c>
      <c r="P439" s="32" t="str">
        <f t="shared" si="38"/>
        <v/>
      </c>
      <c r="Q439" s="33">
        <f>IF(J439="Open",VLOOKUP(E439,Table2[],2),VLOOKUP(E439,Table2[],3))</f>
        <v>280</v>
      </c>
    </row>
    <row r="440" spans="1:17" x14ac:dyDescent="0.3">
      <c r="A440" s="16" t="s">
        <v>738</v>
      </c>
      <c r="B440" s="16" t="s">
        <v>515</v>
      </c>
      <c r="C440" s="16" t="s">
        <v>465</v>
      </c>
      <c r="D440" s="16" t="s">
        <v>577</v>
      </c>
      <c r="E440" s="16" t="s">
        <v>211</v>
      </c>
      <c r="F440" s="16" t="s">
        <v>1064</v>
      </c>
      <c r="G440" s="16" t="s">
        <v>11</v>
      </c>
      <c r="H440" s="23">
        <v>44389</v>
      </c>
      <c r="I440" s="23">
        <v>44470</v>
      </c>
      <c r="J440" s="16" t="str">
        <f t="shared" si="36"/>
        <v>Filled</v>
      </c>
      <c r="K440" s="16">
        <f t="shared" ca="1" si="37"/>
        <v>60</v>
      </c>
      <c r="L440" s="16">
        <f t="shared" ca="1" si="39"/>
        <v>81</v>
      </c>
      <c r="M440" s="16">
        <f t="shared" si="40"/>
        <v>2021</v>
      </c>
      <c r="N440" s="27" t="str">
        <f t="shared" si="41"/>
        <v>October</v>
      </c>
      <c r="O440" s="16" t="str">
        <f>IF(N440="","",VLOOKUP(N440,FiscalYear[#All],2,FALSE))</f>
        <v>Q1</v>
      </c>
      <c r="P440" s="32">
        <f t="shared" si="38"/>
        <v>2022</v>
      </c>
      <c r="Q440" s="33">
        <f>IF(J440="Open",VLOOKUP(E440,Table2[],2),VLOOKUP(E440,Table2[],3))</f>
        <v>525</v>
      </c>
    </row>
    <row r="441" spans="1:17" x14ac:dyDescent="0.3">
      <c r="A441" s="16" t="s">
        <v>765</v>
      </c>
      <c r="B441" s="16" t="s">
        <v>542</v>
      </c>
      <c r="C441" s="16" t="s">
        <v>465</v>
      </c>
      <c r="D441" s="16" t="s">
        <v>577</v>
      </c>
      <c r="E441" s="16" t="s">
        <v>211</v>
      </c>
      <c r="F441" s="16" t="s">
        <v>1064</v>
      </c>
      <c r="G441" s="16" t="s">
        <v>16</v>
      </c>
      <c r="H441" s="23">
        <v>44395</v>
      </c>
      <c r="I441" s="23">
        <v>44523</v>
      </c>
      <c r="J441" s="16" t="str">
        <f t="shared" si="36"/>
        <v>Filled</v>
      </c>
      <c r="K441" s="16">
        <f t="shared" ca="1" si="37"/>
        <v>92</v>
      </c>
      <c r="L441" s="16">
        <f t="shared" ca="1" si="39"/>
        <v>128</v>
      </c>
      <c r="M441" s="16">
        <f t="shared" si="40"/>
        <v>2021</v>
      </c>
      <c r="N441" s="27" t="str">
        <f t="shared" si="41"/>
        <v>November</v>
      </c>
      <c r="O441" s="16" t="str">
        <f>IF(N441="","",VLOOKUP(N441,FiscalYear[#All],2,FALSE))</f>
        <v>Q1</v>
      </c>
      <c r="P441" s="32">
        <f t="shared" si="38"/>
        <v>2022</v>
      </c>
      <c r="Q441" s="33">
        <f>IF(J441="Open",VLOOKUP(E441,Table2[],2),VLOOKUP(E441,Table2[],3))</f>
        <v>525</v>
      </c>
    </row>
    <row r="442" spans="1:17" x14ac:dyDescent="0.3">
      <c r="A442" s="16" t="s">
        <v>634</v>
      </c>
      <c r="B442" s="16" t="s">
        <v>461</v>
      </c>
      <c r="C442" s="16" t="s">
        <v>106</v>
      </c>
      <c r="D442" s="16" t="s">
        <v>577</v>
      </c>
      <c r="E442" s="16" t="s">
        <v>211</v>
      </c>
      <c r="F442" s="16" t="s">
        <v>1064</v>
      </c>
      <c r="G442" s="16" t="s">
        <v>16</v>
      </c>
      <c r="H442" s="23">
        <v>44397</v>
      </c>
      <c r="I442" s="23" t="s">
        <v>1619</v>
      </c>
      <c r="J442" s="16" t="str">
        <f t="shared" si="36"/>
        <v>Open</v>
      </c>
      <c r="K442" s="16">
        <f t="shared" ca="1" si="37"/>
        <v>516</v>
      </c>
      <c r="L442" s="16">
        <f t="shared" ca="1" si="39"/>
        <v>721</v>
      </c>
      <c r="M442" s="16" t="str">
        <f t="shared" si="40"/>
        <v/>
      </c>
      <c r="N442" s="27" t="str">
        <f t="shared" si="41"/>
        <v/>
      </c>
      <c r="O442" s="16" t="str">
        <f>IF(N442="","",VLOOKUP(N442,FiscalYear[#All],2,FALSE))</f>
        <v/>
      </c>
      <c r="P442" s="32" t="str">
        <f t="shared" si="38"/>
        <v/>
      </c>
      <c r="Q442" s="33">
        <f>IF(J442="Open",VLOOKUP(E442,Table2[],2),VLOOKUP(E442,Table2[],3))</f>
        <v>280</v>
      </c>
    </row>
    <row r="443" spans="1:17" x14ac:dyDescent="0.3">
      <c r="A443" s="16" t="s">
        <v>727</v>
      </c>
      <c r="B443" s="16" t="s">
        <v>504</v>
      </c>
      <c r="C443" s="16" t="s">
        <v>465</v>
      </c>
      <c r="D443" s="16" t="s">
        <v>577</v>
      </c>
      <c r="E443" s="16" t="s">
        <v>211</v>
      </c>
      <c r="F443" s="16" t="s">
        <v>1071</v>
      </c>
      <c r="G443" s="16" t="s">
        <v>489</v>
      </c>
      <c r="H443" s="23">
        <v>44399</v>
      </c>
      <c r="I443" s="23">
        <v>44509</v>
      </c>
      <c r="J443" s="16" t="str">
        <f t="shared" si="36"/>
        <v>Filled</v>
      </c>
      <c r="K443" s="16">
        <f t="shared" ca="1" si="37"/>
        <v>79</v>
      </c>
      <c r="L443" s="16">
        <f t="shared" ca="1" si="39"/>
        <v>110</v>
      </c>
      <c r="M443" s="16">
        <f t="shared" si="40"/>
        <v>2021</v>
      </c>
      <c r="N443" s="27" t="str">
        <f t="shared" si="41"/>
        <v>November</v>
      </c>
      <c r="O443" s="16" t="str">
        <f>IF(N443="","",VLOOKUP(N443,FiscalYear[#All],2,FALSE))</f>
        <v>Q1</v>
      </c>
      <c r="P443" s="32">
        <f t="shared" si="38"/>
        <v>2022</v>
      </c>
      <c r="Q443" s="33">
        <f>IF(J443="Open",VLOOKUP(E443,Table2[],2),VLOOKUP(E443,Table2[],3))</f>
        <v>525</v>
      </c>
    </row>
    <row r="444" spans="1:17" x14ac:dyDescent="0.3">
      <c r="A444" s="16" t="s">
        <v>729</v>
      </c>
      <c r="B444" s="16" t="s">
        <v>506</v>
      </c>
      <c r="C444" s="16" t="s">
        <v>465</v>
      </c>
      <c r="D444" s="16" t="s">
        <v>577</v>
      </c>
      <c r="E444" s="16" t="s">
        <v>211</v>
      </c>
      <c r="F444" s="16" t="s">
        <v>1069</v>
      </c>
      <c r="G444" s="16" t="s">
        <v>11</v>
      </c>
      <c r="H444" s="23">
        <v>44403</v>
      </c>
      <c r="I444" s="23">
        <v>44491</v>
      </c>
      <c r="J444" s="16" t="str">
        <f t="shared" si="36"/>
        <v>Filled</v>
      </c>
      <c r="K444" s="16">
        <f t="shared" ca="1" si="37"/>
        <v>65</v>
      </c>
      <c r="L444" s="16">
        <f t="shared" ca="1" si="39"/>
        <v>88</v>
      </c>
      <c r="M444" s="16">
        <f t="shared" si="40"/>
        <v>2021</v>
      </c>
      <c r="N444" s="27" t="str">
        <f t="shared" si="41"/>
        <v>October</v>
      </c>
      <c r="O444" s="16" t="str">
        <f>IF(N444="","",VLOOKUP(N444,FiscalYear[#All],2,FALSE))</f>
        <v>Q1</v>
      </c>
      <c r="P444" s="32">
        <f t="shared" si="38"/>
        <v>2022</v>
      </c>
      <c r="Q444" s="33">
        <f>IF(J444="Open",VLOOKUP(E444,Table2[],2),VLOOKUP(E444,Table2[],3))</f>
        <v>525</v>
      </c>
    </row>
    <row r="445" spans="1:17" x14ac:dyDescent="0.3">
      <c r="A445" s="16" t="s">
        <v>737</v>
      </c>
      <c r="B445" s="16" t="s">
        <v>514</v>
      </c>
      <c r="C445" s="16" t="s">
        <v>465</v>
      </c>
      <c r="D445" s="16" t="s">
        <v>577</v>
      </c>
      <c r="E445" s="16" t="s">
        <v>211</v>
      </c>
      <c r="F445" s="16" t="s">
        <v>1071</v>
      </c>
      <c r="G445" s="16" t="s">
        <v>16</v>
      </c>
      <c r="H445" s="23">
        <v>44405</v>
      </c>
      <c r="I445" s="23">
        <v>44529</v>
      </c>
      <c r="J445" s="16" t="str">
        <f t="shared" si="36"/>
        <v>Filled</v>
      </c>
      <c r="K445" s="16">
        <f t="shared" ca="1" si="37"/>
        <v>89</v>
      </c>
      <c r="L445" s="16">
        <f t="shared" ca="1" si="39"/>
        <v>124</v>
      </c>
      <c r="M445" s="16">
        <f t="shared" si="40"/>
        <v>2021</v>
      </c>
      <c r="N445" s="27" t="str">
        <f t="shared" si="41"/>
        <v>November</v>
      </c>
      <c r="O445" s="16" t="str">
        <f>IF(N445="","",VLOOKUP(N445,FiscalYear[#All],2,FALSE))</f>
        <v>Q1</v>
      </c>
      <c r="P445" s="32">
        <f t="shared" si="38"/>
        <v>2022</v>
      </c>
      <c r="Q445" s="33">
        <f>IF(J445="Open",VLOOKUP(E445,Table2[],2),VLOOKUP(E445,Table2[],3))</f>
        <v>525</v>
      </c>
    </row>
    <row r="446" spans="1:17" x14ac:dyDescent="0.3">
      <c r="A446" s="16" t="s">
        <v>740</v>
      </c>
      <c r="B446" s="16" t="s">
        <v>517</v>
      </c>
      <c r="C446" s="16" t="s">
        <v>465</v>
      </c>
      <c r="D446" s="16" t="s">
        <v>577</v>
      </c>
      <c r="E446" s="16" t="s">
        <v>211</v>
      </c>
      <c r="F446" s="16" t="s">
        <v>1073</v>
      </c>
      <c r="G446" s="16" t="s">
        <v>16</v>
      </c>
      <c r="H446" s="23">
        <v>44405</v>
      </c>
      <c r="I446" s="23">
        <v>44471</v>
      </c>
      <c r="J446" s="16" t="str">
        <f t="shared" si="36"/>
        <v>Filled</v>
      </c>
      <c r="K446" s="16">
        <f t="shared" ca="1" si="37"/>
        <v>48</v>
      </c>
      <c r="L446" s="16">
        <f t="shared" ca="1" si="39"/>
        <v>66</v>
      </c>
      <c r="M446" s="16">
        <f t="shared" si="40"/>
        <v>2021</v>
      </c>
      <c r="N446" s="27" t="str">
        <f t="shared" si="41"/>
        <v>October</v>
      </c>
      <c r="O446" s="16" t="str">
        <f>IF(N446="","",VLOOKUP(N446,FiscalYear[#All],2,FALSE))</f>
        <v>Q1</v>
      </c>
      <c r="P446" s="32">
        <f t="shared" si="38"/>
        <v>2022</v>
      </c>
      <c r="Q446" s="33">
        <f>IF(J446="Open",VLOOKUP(E446,Table2[],2),VLOOKUP(E446,Table2[],3))</f>
        <v>525</v>
      </c>
    </row>
    <row r="447" spans="1:17" x14ac:dyDescent="0.3">
      <c r="A447" s="16" t="s">
        <v>732</v>
      </c>
      <c r="B447" s="16" t="s">
        <v>509</v>
      </c>
      <c r="C447" s="16" t="s">
        <v>465</v>
      </c>
      <c r="D447" s="16" t="s">
        <v>577</v>
      </c>
      <c r="E447" s="16" t="s">
        <v>211</v>
      </c>
      <c r="F447" s="16" t="s">
        <v>1071</v>
      </c>
      <c r="G447" s="16" t="s">
        <v>16</v>
      </c>
      <c r="H447" s="23">
        <v>44406</v>
      </c>
      <c r="I447" s="23">
        <v>44427</v>
      </c>
      <c r="J447" s="16" t="str">
        <f t="shared" si="36"/>
        <v>Filled</v>
      </c>
      <c r="K447" s="16">
        <f t="shared" ca="1" si="37"/>
        <v>16</v>
      </c>
      <c r="L447" s="16">
        <f t="shared" ca="1" si="39"/>
        <v>21</v>
      </c>
      <c r="M447" s="16">
        <f t="shared" si="40"/>
        <v>2021</v>
      </c>
      <c r="N447" s="27" t="str">
        <f t="shared" si="41"/>
        <v>August</v>
      </c>
      <c r="O447" s="16" t="str">
        <f>IF(N447="","",VLOOKUP(N447,FiscalYear[#All],2,FALSE))</f>
        <v>Q4</v>
      </c>
      <c r="P447" s="32">
        <f t="shared" si="38"/>
        <v>2021</v>
      </c>
      <c r="Q447" s="33">
        <f>IF(J447="Open",VLOOKUP(E447,Table2[],2),VLOOKUP(E447,Table2[],3))</f>
        <v>525</v>
      </c>
    </row>
    <row r="448" spans="1:17" x14ac:dyDescent="0.3">
      <c r="A448" s="16" t="s">
        <v>747</v>
      </c>
      <c r="B448" s="16" t="s">
        <v>524</v>
      </c>
      <c r="C448" s="16" t="s">
        <v>465</v>
      </c>
      <c r="D448" s="16" t="s">
        <v>577</v>
      </c>
      <c r="E448" s="16" t="s">
        <v>211</v>
      </c>
      <c r="F448" s="16" t="s">
        <v>1072</v>
      </c>
      <c r="G448" s="16" t="s">
        <v>16</v>
      </c>
      <c r="H448" s="23">
        <v>44406</v>
      </c>
      <c r="I448" s="23">
        <v>44431</v>
      </c>
      <c r="J448" s="16" t="str">
        <f t="shared" si="36"/>
        <v>Filled</v>
      </c>
      <c r="K448" s="16">
        <f t="shared" ca="1" si="37"/>
        <v>18</v>
      </c>
      <c r="L448" s="16">
        <f t="shared" ca="1" si="39"/>
        <v>25</v>
      </c>
      <c r="M448" s="16">
        <f t="shared" si="40"/>
        <v>2021</v>
      </c>
      <c r="N448" s="27" t="str">
        <f t="shared" si="41"/>
        <v>August</v>
      </c>
      <c r="O448" s="16" t="str">
        <f>IF(N448="","",VLOOKUP(N448,FiscalYear[#All],2,FALSE))</f>
        <v>Q4</v>
      </c>
      <c r="P448" s="32">
        <f t="shared" si="38"/>
        <v>2021</v>
      </c>
      <c r="Q448" s="33">
        <f>IF(J448="Open",VLOOKUP(E448,Table2[],2),VLOOKUP(E448,Table2[],3))</f>
        <v>525</v>
      </c>
    </row>
    <row r="449" spans="1:17" x14ac:dyDescent="0.3">
      <c r="A449" s="16" t="s">
        <v>888</v>
      </c>
      <c r="B449" s="16" t="s">
        <v>294</v>
      </c>
      <c r="C449" s="16" t="s">
        <v>77</v>
      </c>
      <c r="D449" s="16" t="s">
        <v>577</v>
      </c>
      <c r="E449" s="16" t="s">
        <v>211</v>
      </c>
      <c r="F449" s="16" t="s">
        <v>1077</v>
      </c>
      <c r="G449" s="16" t="s">
        <v>11</v>
      </c>
      <c r="H449" s="23">
        <v>44406</v>
      </c>
      <c r="I449" s="23" t="s">
        <v>1619</v>
      </c>
      <c r="J449" s="16" t="str">
        <f t="shared" si="36"/>
        <v>Open</v>
      </c>
      <c r="K449" s="16">
        <f t="shared" ca="1" si="37"/>
        <v>509</v>
      </c>
      <c r="L449" s="16">
        <f t="shared" ca="1" si="39"/>
        <v>712</v>
      </c>
      <c r="M449" s="16" t="str">
        <f t="shared" si="40"/>
        <v/>
      </c>
      <c r="N449" s="27" t="str">
        <f t="shared" si="41"/>
        <v/>
      </c>
      <c r="O449" s="16" t="str">
        <f>IF(N449="","",VLOOKUP(N449,FiscalYear[#All],2,FALSE))</f>
        <v/>
      </c>
      <c r="P449" s="32" t="str">
        <f t="shared" si="38"/>
        <v/>
      </c>
      <c r="Q449" s="33">
        <f>IF(J449="Open",VLOOKUP(E449,Table2[],2),VLOOKUP(E449,Table2[],3))</f>
        <v>280</v>
      </c>
    </row>
    <row r="450" spans="1:17" x14ac:dyDescent="0.3">
      <c r="A450" s="16" t="s">
        <v>746</v>
      </c>
      <c r="B450" s="16" t="s">
        <v>523</v>
      </c>
      <c r="C450" s="16" t="s">
        <v>465</v>
      </c>
      <c r="D450" s="16" t="s">
        <v>577</v>
      </c>
      <c r="E450" s="16" t="s">
        <v>211</v>
      </c>
      <c r="F450" s="16" t="s">
        <v>1064</v>
      </c>
      <c r="G450" s="16" t="s">
        <v>11</v>
      </c>
      <c r="H450" s="23">
        <v>44410</v>
      </c>
      <c r="I450" s="23">
        <v>44440</v>
      </c>
      <c r="J450" s="16" t="str">
        <f t="shared" si="36"/>
        <v>Filled</v>
      </c>
      <c r="K450" s="16">
        <f t="shared" ca="1" si="37"/>
        <v>23</v>
      </c>
      <c r="L450" s="16">
        <f t="shared" ca="1" si="39"/>
        <v>30</v>
      </c>
      <c r="M450" s="16">
        <f t="shared" si="40"/>
        <v>2021</v>
      </c>
      <c r="N450" s="27" t="str">
        <f t="shared" si="41"/>
        <v>September</v>
      </c>
      <c r="O450" s="16" t="str">
        <f>IF(N450="","",VLOOKUP(N450,FiscalYear[#All],2,FALSE))</f>
        <v>Q4</v>
      </c>
      <c r="P450" s="32">
        <f t="shared" si="38"/>
        <v>2021</v>
      </c>
      <c r="Q450" s="33">
        <f>IF(J450="Open",VLOOKUP(E450,Table2[],2),VLOOKUP(E450,Table2[],3))</f>
        <v>525</v>
      </c>
    </row>
    <row r="451" spans="1:17" x14ac:dyDescent="0.3">
      <c r="A451" s="16" t="s">
        <v>752</v>
      </c>
      <c r="B451" s="16" t="s">
        <v>529</v>
      </c>
      <c r="C451" s="16" t="s">
        <v>465</v>
      </c>
      <c r="D451" s="16" t="s">
        <v>577</v>
      </c>
      <c r="E451" s="16" t="s">
        <v>211</v>
      </c>
      <c r="F451" s="16" t="s">
        <v>1064</v>
      </c>
      <c r="G451" s="16" t="s">
        <v>16</v>
      </c>
      <c r="H451" s="23">
        <v>44411</v>
      </c>
      <c r="I451" s="23">
        <v>44472</v>
      </c>
      <c r="J451" s="16" t="str">
        <f t="shared" ref="J451:J514" si="42">IF(I451 = "", "Open", "Filled")</f>
        <v>Filled</v>
      </c>
      <c r="K451" s="16">
        <f t="shared" ref="K451:K514" ca="1" si="43">IF(I451="", NETWORKDAYS(H451,TODAY()),NETWORKDAYS(H451,I451))</f>
        <v>44</v>
      </c>
      <c r="L451" s="16">
        <f t="shared" ca="1" si="39"/>
        <v>61</v>
      </c>
      <c r="M451" s="16">
        <f t="shared" si="40"/>
        <v>2021</v>
      </c>
      <c r="N451" s="27" t="str">
        <f t="shared" si="41"/>
        <v>October</v>
      </c>
      <c r="O451" s="16" t="str">
        <f>IF(N451="","",VLOOKUP(N451,FiscalYear[#All],2,FALSE))</f>
        <v>Q1</v>
      </c>
      <c r="P451" s="32">
        <f t="shared" ref="P451:P514" si="44">IF(I451="","",(YEAR(I451) + IF(MONTH(I451) &gt;=10,1,0)))</f>
        <v>2022</v>
      </c>
      <c r="Q451" s="33">
        <f>IF(J451="Open",VLOOKUP(E451,Table2[],2),VLOOKUP(E451,Table2[],3))</f>
        <v>525</v>
      </c>
    </row>
    <row r="452" spans="1:17" x14ac:dyDescent="0.3">
      <c r="A452" s="16" t="s">
        <v>745</v>
      </c>
      <c r="B452" s="16" t="s">
        <v>522</v>
      </c>
      <c r="C452" s="16" t="s">
        <v>465</v>
      </c>
      <c r="D452" s="16" t="s">
        <v>210</v>
      </c>
      <c r="E452" s="16" t="s">
        <v>211</v>
      </c>
      <c r="F452" s="16" t="s">
        <v>1072</v>
      </c>
      <c r="G452" s="16" t="s">
        <v>16</v>
      </c>
      <c r="H452" s="23">
        <v>44412</v>
      </c>
      <c r="I452" s="23">
        <v>44530</v>
      </c>
      <c r="J452" s="16" t="str">
        <f t="shared" si="42"/>
        <v>Filled</v>
      </c>
      <c r="K452" s="16">
        <f t="shared" ca="1" si="43"/>
        <v>85</v>
      </c>
      <c r="L452" s="16">
        <f t="shared" ref="L452:L515" ca="1" si="45">IF(I452="", _xlfn.DAYS(TODAY(),H452), _xlfn.DAYS(I452,H452))</f>
        <v>118</v>
      </c>
      <c r="M452" s="16">
        <f t="shared" ref="M452:M515" si="46">IF(I452="","",YEAR(I452))</f>
        <v>2021</v>
      </c>
      <c r="N452" s="27" t="str">
        <f t="shared" ref="N452:N515" si="47">TEXT(I452,"mmmm")</f>
        <v>November</v>
      </c>
      <c r="O452" s="16" t="str">
        <f>IF(N452="","",VLOOKUP(N452,FiscalYear[#All],2,FALSE))</f>
        <v>Q1</v>
      </c>
      <c r="P452" s="32">
        <f t="shared" si="44"/>
        <v>2022</v>
      </c>
      <c r="Q452" s="33">
        <f>IF(J452="Open",VLOOKUP(E452,Table2[],2),VLOOKUP(E452,Table2[],3))</f>
        <v>525</v>
      </c>
    </row>
    <row r="453" spans="1:17" x14ac:dyDescent="0.3">
      <c r="A453" s="16" t="s">
        <v>756</v>
      </c>
      <c r="B453" s="16" t="s">
        <v>533</v>
      </c>
      <c r="C453" s="16" t="s">
        <v>465</v>
      </c>
      <c r="D453" s="16" t="s">
        <v>210</v>
      </c>
      <c r="E453" s="16" t="s">
        <v>211</v>
      </c>
      <c r="F453" s="16" t="s">
        <v>1074</v>
      </c>
      <c r="G453" s="16" t="s">
        <v>16</v>
      </c>
      <c r="H453" s="23">
        <v>44413</v>
      </c>
      <c r="I453" s="23">
        <v>44464</v>
      </c>
      <c r="J453" s="16" t="str">
        <f t="shared" si="42"/>
        <v>Filled</v>
      </c>
      <c r="K453" s="16">
        <f t="shared" ca="1" si="43"/>
        <v>37</v>
      </c>
      <c r="L453" s="16">
        <f t="shared" ca="1" si="45"/>
        <v>51</v>
      </c>
      <c r="M453" s="16">
        <f t="shared" si="46"/>
        <v>2021</v>
      </c>
      <c r="N453" s="27" t="str">
        <f t="shared" si="47"/>
        <v>September</v>
      </c>
      <c r="O453" s="16" t="str">
        <f>IF(N453="","",VLOOKUP(N453,FiscalYear[#All],2,FALSE))</f>
        <v>Q4</v>
      </c>
      <c r="P453" s="32">
        <f t="shared" si="44"/>
        <v>2021</v>
      </c>
      <c r="Q453" s="33">
        <f>IF(J453="Open",VLOOKUP(E453,Table2[],2),VLOOKUP(E453,Table2[],3))</f>
        <v>525</v>
      </c>
    </row>
    <row r="454" spans="1:17" x14ac:dyDescent="0.3">
      <c r="A454" s="16" t="s">
        <v>748</v>
      </c>
      <c r="B454" s="16" t="s">
        <v>525</v>
      </c>
      <c r="C454" s="16" t="s">
        <v>465</v>
      </c>
      <c r="D454" s="16" t="s">
        <v>210</v>
      </c>
      <c r="E454" s="16" t="s">
        <v>211</v>
      </c>
      <c r="F454" s="16" t="s">
        <v>1074</v>
      </c>
      <c r="G454" s="16" t="s">
        <v>16</v>
      </c>
      <c r="H454" s="23">
        <v>44416</v>
      </c>
      <c r="I454" s="23">
        <v>44472</v>
      </c>
      <c r="J454" s="16" t="str">
        <f t="shared" si="42"/>
        <v>Filled</v>
      </c>
      <c r="K454" s="16">
        <f t="shared" ca="1" si="43"/>
        <v>40</v>
      </c>
      <c r="L454" s="16">
        <f t="shared" ca="1" si="45"/>
        <v>56</v>
      </c>
      <c r="M454" s="16">
        <f t="shared" si="46"/>
        <v>2021</v>
      </c>
      <c r="N454" s="27" t="str">
        <f t="shared" si="47"/>
        <v>October</v>
      </c>
      <c r="O454" s="16" t="str">
        <f>IF(N454="","",VLOOKUP(N454,FiscalYear[#All],2,FALSE))</f>
        <v>Q1</v>
      </c>
      <c r="P454" s="32">
        <f t="shared" si="44"/>
        <v>2022</v>
      </c>
      <c r="Q454" s="33">
        <f>IF(J454="Open",VLOOKUP(E454,Table2[],2),VLOOKUP(E454,Table2[],3))</f>
        <v>525</v>
      </c>
    </row>
    <row r="455" spans="1:17" x14ac:dyDescent="0.3">
      <c r="A455" s="16" t="s">
        <v>759</v>
      </c>
      <c r="B455" s="16" t="s">
        <v>536</v>
      </c>
      <c r="C455" s="16" t="s">
        <v>465</v>
      </c>
      <c r="D455" s="16" t="s">
        <v>210</v>
      </c>
      <c r="E455" s="16" t="s">
        <v>211</v>
      </c>
      <c r="F455" s="16" t="s">
        <v>1064</v>
      </c>
      <c r="G455" s="16" t="s">
        <v>16</v>
      </c>
      <c r="H455" s="23">
        <v>44425</v>
      </c>
      <c r="I455" s="23">
        <v>44551</v>
      </c>
      <c r="J455" s="16" t="str">
        <f t="shared" si="42"/>
        <v>Filled</v>
      </c>
      <c r="K455" s="16">
        <f t="shared" ca="1" si="43"/>
        <v>91</v>
      </c>
      <c r="L455" s="16">
        <f t="shared" ca="1" si="45"/>
        <v>126</v>
      </c>
      <c r="M455" s="16">
        <f t="shared" si="46"/>
        <v>2021</v>
      </c>
      <c r="N455" s="27" t="str">
        <f t="shared" si="47"/>
        <v>December</v>
      </c>
      <c r="O455" s="16" t="str">
        <f>IF(N455="","",VLOOKUP(N455,FiscalYear[#All],2,FALSE))</f>
        <v>Q1</v>
      </c>
      <c r="P455" s="32">
        <f t="shared" si="44"/>
        <v>2022</v>
      </c>
      <c r="Q455" s="33">
        <f>IF(J455="Open",VLOOKUP(E455,Table2[],2),VLOOKUP(E455,Table2[],3))</f>
        <v>525</v>
      </c>
    </row>
    <row r="456" spans="1:17" x14ac:dyDescent="0.3">
      <c r="A456" s="16" t="s">
        <v>755</v>
      </c>
      <c r="B456" s="16" t="s">
        <v>532</v>
      </c>
      <c r="C456" s="16" t="s">
        <v>465</v>
      </c>
      <c r="D456" s="16" t="s">
        <v>210</v>
      </c>
      <c r="E456" s="16" t="s">
        <v>211</v>
      </c>
      <c r="F456" s="16" t="s">
        <v>1071</v>
      </c>
      <c r="G456" s="16" t="s">
        <v>11</v>
      </c>
      <c r="H456" s="23">
        <v>44427</v>
      </c>
      <c r="I456" s="23">
        <v>44434</v>
      </c>
      <c r="J456" s="16" t="str">
        <f t="shared" si="42"/>
        <v>Filled</v>
      </c>
      <c r="K456" s="16">
        <f t="shared" ca="1" si="43"/>
        <v>6</v>
      </c>
      <c r="L456" s="16">
        <f t="shared" ca="1" si="45"/>
        <v>7</v>
      </c>
      <c r="M456" s="16">
        <f t="shared" si="46"/>
        <v>2021</v>
      </c>
      <c r="N456" s="27" t="str">
        <f t="shared" si="47"/>
        <v>August</v>
      </c>
      <c r="O456" s="16" t="str">
        <f>IF(N456="","",VLOOKUP(N456,FiscalYear[#All],2,FALSE))</f>
        <v>Q4</v>
      </c>
      <c r="P456" s="32">
        <f t="shared" si="44"/>
        <v>2021</v>
      </c>
      <c r="Q456" s="33">
        <f>IF(J456="Open",VLOOKUP(E456,Table2[],2),VLOOKUP(E456,Table2[],3))</f>
        <v>525</v>
      </c>
    </row>
    <row r="457" spans="1:17" x14ac:dyDescent="0.3">
      <c r="A457" s="16" t="s">
        <v>749</v>
      </c>
      <c r="B457" s="16" t="s">
        <v>526</v>
      </c>
      <c r="C457" s="16" t="s">
        <v>465</v>
      </c>
      <c r="D457" s="16" t="s">
        <v>210</v>
      </c>
      <c r="E457" s="16" t="s">
        <v>211</v>
      </c>
      <c r="F457" s="16" t="s">
        <v>1071</v>
      </c>
      <c r="G457" s="16" t="s">
        <v>16</v>
      </c>
      <c r="H457" s="23">
        <v>44430</v>
      </c>
      <c r="I457" s="23" t="s">
        <v>1619</v>
      </c>
      <c r="J457" s="16" t="str">
        <f t="shared" si="42"/>
        <v>Open</v>
      </c>
      <c r="K457" s="16">
        <f t="shared" ca="1" si="43"/>
        <v>492</v>
      </c>
      <c r="L457" s="16">
        <f t="shared" ca="1" si="45"/>
        <v>688</v>
      </c>
      <c r="M457" s="16" t="str">
        <f t="shared" si="46"/>
        <v/>
      </c>
      <c r="N457" s="27" t="str">
        <f t="shared" si="47"/>
        <v/>
      </c>
      <c r="O457" s="16" t="str">
        <f>IF(N457="","",VLOOKUP(N457,FiscalYear[#All],2,FALSE))</f>
        <v/>
      </c>
      <c r="P457" s="32" t="str">
        <f t="shared" si="44"/>
        <v/>
      </c>
      <c r="Q457" s="33">
        <f>IF(J457="Open",VLOOKUP(E457,Table2[],2),VLOOKUP(E457,Table2[],3))</f>
        <v>280</v>
      </c>
    </row>
    <row r="458" spans="1:17" x14ac:dyDescent="0.3">
      <c r="A458" s="16" t="s">
        <v>751</v>
      </c>
      <c r="B458" s="16" t="s">
        <v>528</v>
      </c>
      <c r="C458" s="16" t="s">
        <v>465</v>
      </c>
      <c r="D458" s="16" t="s">
        <v>210</v>
      </c>
      <c r="E458" s="16" t="s">
        <v>211</v>
      </c>
      <c r="F458" s="16" t="s">
        <v>1073</v>
      </c>
      <c r="G458" s="16" t="s">
        <v>16</v>
      </c>
      <c r="H458" s="23">
        <v>44439</v>
      </c>
      <c r="I458" s="23">
        <v>44529</v>
      </c>
      <c r="J458" s="16" t="str">
        <f t="shared" si="42"/>
        <v>Filled</v>
      </c>
      <c r="K458" s="16">
        <f t="shared" ca="1" si="43"/>
        <v>65</v>
      </c>
      <c r="L458" s="16">
        <f t="shared" ca="1" si="45"/>
        <v>90</v>
      </c>
      <c r="M458" s="16">
        <f t="shared" si="46"/>
        <v>2021</v>
      </c>
      <c r="N458" s="27" t="str">
        <f t="shared" si="47"/>
        <v>November</v>
      </c>
      <c r="O458" s="16" t="str">
        <f>IF(N458="","",VLOOKUP(N458,FiscalYear[#All],2,FALSE))</f>
        <v>Q1</v>
      </c>
      <c r="P458" s="32">
        <f t="shared" si="44"/>
        <v>2022</v>
      </c>
      <c r="Q458" s="33">
        <f>IF(J458="Open",VLOOKUP(E458,Table2[],2),VLOOKUP(E458,Table2[],3))</f>
        <v>525</v>
      </c>
    </row>
    <row r="459" spans="1:17" x14ac:dyDescent="0.3">
      <c r="A459" s="16" t="s">
        <v>758</v>
      </c>
      <c r="B459" s="16" t="s">
        <v>535</v>
      </c>
      <c r="C459" s="16" t="s">
        <v>465</v>
      </c>
      <c r="D459" s="16" t="s">
        <v>210</v>
      </c>
      <c r="E459" s="16" t="s">
        <v>211</v>
      </c>
      <c r="F459" s="16" t="s">
        <v>1064</v>
      </c>
      <c r="G459" s="16" t="s">
        <v>11</v>
      </c>
      <c r="H459" s="23">
        <v>44439</v>
      </c>
      <c r="I459" s="23">
        <v>44471</v>
      </c>
      <c r="J459" s="16" t="str">
        <f t="shared" si="42"/>
        <v>Filled</v>
      </c>
      <c r="K459" s="16">
        <f t="shared" ca="1" si="43"/>
        <v>24</v>
      </c>
      <c r="L459" s="16">
        <f t="shared" ca="1" si="45"/>
        <v>32</v>
      </c>
      <c r="M459" s="16">
        <f t="shared" si="46"/>
        <v>2021</v>
      </c>
      <c r="N459" s="27" t="str">
        <f t="shared" si="47"/>
        <v>October</v>
      </c>
      <c r="O459" s="16" t="str">
        <f>IF(N459="","",VLOOKUP(N459,FiscalYear[#All],2,FALSE))</f>
        <v>Q1</v>
      </c>
      <c r="P459" s="32">
        <f t="shared" si="44"/>
        <v>2022</v>
      </c>
      <c r="Q459" s="33">
        <f>IF(J459="Open",VLOOKUP(E459,Table2[],2),VLOOKUP(E459,Table2[],3))</f>
        <v>525</v>
      </c>
    </row>
    <row r="460" spans="1:17" x14ac:dyDescent="0.3">
      <c r="A460" s="16" t="s">
        <v>760</v>
      </c>
      <c r="B460" s="16" t="s">
        <v>537</v>
      </c>
      <c r="C460" s="16" t="s">
        <v>465</v>
      </c>
      <c r="D460" s="16" t="s">
        <v>210</v>
      </c>
      <c r="E460" s="16" t="s">
        <v>211</v>
      </c>
      <c r="F460" s="16" t="s">
        <v>1064</v>
      </c>
      <c r="G460" s="16" t="s">
        <v>16</v>
      </c>
      <c r="H460" s="23">
        <v>44439</v>
      </c>
      <c r="I460" s="23">
        <v>44467</v>
      </c>
      <c r="J460" s="16" t="str">
        <f t="shared" si="42"/>
        <v>Filled</v>
      </c>
      <c r="K460" s="16">
        <f t="shared" ca="1" si="43"/>
        <v>21</v>
      </c>
      <c r="L460" s="16">
        <f t="shared" ca="1" si="45"/>
        <v>28</v>
      </c>
      <c r="M460" s="16">
        <f t="shared" si="46"/>
        <v>2021</v>
      </c>
      <c r="N460" s="27" t="str">
        <f t="shared" si="47"/>
        <v>September</v>
      </c>
      <c r="O460" s="16" t="str">
        <f>IF(N460="","",VLOOKUP(N460,FiscalYear[#All],2,FALSE))</f>
        <v>Q4</v>
      </c>
      <c r="P460" s="32">
        <f t="shared" si="44"/>
        <v>2021</v>
      </c>
      <c r="Q460" s="33">
        <f>IF(J460="Open",VLOOKUP(E460,Table2[],2),VLOOKUP(E460,Table2[],3))</f>
        <v>525</v>
      </c>
    </row>
    <row r="461" spans="1:17" x14ac:dyDescent="0.3">
      <c r="A461" s="16" t="s">
        <v>764</v>
      </c>
      <c r="B461" s="16" t="s">
        <v>541</v>
      </c>
      <c r="C461" s="16" t="s">
        <v>465</v>
      </c>
      <c r="D461" s="16" t="s">
        <v>210</v>
      </c>
      <c r="E461" s="16" t="s">
        <v>211</v>
      </c>
      <c r="F461" s="16" t="s">
        <v>1071</v>
      </c>
      <c r="G461" s="16" t="s">
        <v>16</v>
      </c>
      <c r="H461" s="23">
        <v>44445</v>
      </c>
      <c r="I461" s="23">
        <v>44546</v>
      </c>
      <c r="J461" s="16" t="str">
        <f t="shared" si="42"/>
        <v>Filled</v>
      </c>
      <c r="K461" s="16">
        <f t="shared" ca="1" si="43"/>
        <v>74</v>
      </c>
      <c r="L461" s="16">
        <f t="shared" ca="1" si="45"/>
        <v>101</v>
      </c>
      <c r="M461" s="16">
        <f t="shared" si="46"/>
        <v>2021</v>
      </c>
      <c r="N461" s="27" t="str">
        <f t="shared" si="47"/>
        <v>December</v>
      </c>
      <c r="O461" s="16" t="str">
        <f>IF(N461="","",VLOOKUP(N461,FiscalYear[#All],2,FALSE))</f>
        <v>Q1</v>
      </c>
      <c r="P461" s="32">
        <f t="shared" si="44"/>
        <v>2022</v>
      </c>
      <c r="Q461" s="33">
        <f>IF(J461="Open",VLOOKUP(E461,Table2[],2),VLOOKUP(E461,Table2[],3))</f>
        <v>525</v>
      </c>
    </row>
    <row r="462" spans="1:17" x14ac:dyDescent="0.3">
      <c r="A462" s="16" t="s">
        <v>775</v>
      </c>
      <c r="B462" s="16" t="s">
        <v>552</v>
      </c>
      <c r="C462" s="16" t="s">
        <v>465</v>
      </c>
      <c r="D462" s="16" t="s">
        <v>210</v>
      </c>
      <c r="E462" s="16" t="s">
        <v>211</v>
      </c>
      <c r="F462" s="16" t="s">
        <v>1073</v>
      </c>
      <c r="G462" s="16" t="s">
        <v>16</v>
      </c>
      <c r="H462" s="23">
        <v>44445</v>
      </c>
      <c r="I462" s="23">
        <v>44530</v>
      </c>
      <c r="J462" s="16" t="str">
        <f t="shared" si="42"/>
        <v>Filled</v>
      </c>
      <c r="K462" s="16">
        <f t="shared" ca="1" si="43"/>
        <v>62</v>
      </c>
      <c r="L462" s="16">
        <f t="shared" ca="1" si="45"/>
        <v>85</v>
      </c>
      <c r="M462" s="16">
        <f t="shared" si="46"/>
        <v>2021</v>
      </c>
      <c r="N462" s="27" t="str">
        <f t="shared" si="47"/>
        <v>November</v>
      </c>
      <c r="O462" s="16" t="str">
        <f>IF(N462="","",VLOOKUP(N462,FiscalYear[#All],2,FALSE))</f>
        <v>Q1</v>
      </c>
      <c r="P462" s="32">
        <f t="shared" si="44"/>
        <v>2022</v>
      </c>
      <c r="Q462" s="33">
        <f>IF(J462="Open",VLOOKUP(E462,Table2[],2),VLOOKUP(E462,Table2[],3))</f>
        <v>525</v>
      </c>
    </row>
    <row r="463" spans="1:17" x14ac:dyDescent="0.3">
      <c r="A463" s="16" t="s">
        <v>761</v>
      </c>
      <c r="B463" s="16" t="s">
        <v>538</v>
      </c>
      <c r="C463" s="16" t="s">
        <v>465</v>
      </c>
      <c r="D463" s="16" t="s">
        <v>210</v>
      </c>
      <c r="E463" s="16" t="s">
        <v>211</v>
      </c>
      <c r="F463" s="16" t="s">
        <v>1064</v>
      </c>
      <c r="G463" s="16" t="s">
        <v>11</v>
      </c>
      <c r="H463" s="23">
        <v>44446</v>
      </c>
      <c r="I463" s="23" t="s">
        <v>1619</v>
      </c>
      <c r="J463" s="16" t="str">
        <f t="shared" si="42"/>
        <v>Open</v>
      </c>
      <c r="K463" s="16">
        <f t="shared" ca="1" si="43"/>
        <v>481</v>
      </c>
      <c r="L463" s="16">
        <f t="shared" ca="1" si="45"/>
        <v>672</v>
      </c>
      <c r="M463" s="16" t="str">
        <f t="shared" si="46"/>
        <v/>
      </c>
      <c r="N463" s="27" t="str">
        <f t="shared" si="47"/>
        <v/>
      </c>
      <c r="O463" s="16" t="str">
        <f>IF(N463="","",VLOOKUP(N463,FiscalYear[#All],2,FALSE))</f>
        <v/>
      </c>
      <c r="P463" s="32" t="str">
        <f t="shared" si="44"/>
        <v/>
      </c>
      <c r="Q463" s="33">
        <f>IF(J463="Open",VLOOKUP(E463,Table2[],2),VLOOKUP(E463,Table2[],3))</f>
        <v>280</v>
      </c>
    </row>
    <row r="464" spans="1:17" x14ac:dyDescent="0.3">
      <c r="A464" s="16" t="s">
        <v>632</v>
      </c>
      <c r="B464" s="16" t="s">
        <v>457</v>
      </c>
      <c r="C464" s="16" t="s">
        <v>106</v>
      </c>
      <c r="D464" s="16" t="s">
        <v>210</v>
      </c>
      <c r="E464" s="16" t="s">
        <v>211</v>
      </c>
      <c r="F464" s="16" t="s">
        <v>1064</v>
      </c>
      <c r="G464" s="16" t="s">
        <v>16</v>
      </c>
      <c r="H464" s="23">
        <v>44448</v>
      </c>
      <c r="I464" s="23">
        <v>44523</v>
      </c>
      <c r="J464" s="16" t="str">
        <f t="shared" si="42"/>
        <v>Filled</v>
      </c>
      <c r="K464" s="16">
        <f t="shared" ca="1" si="43"/>
        <v>54</v>
      </c>
      <c r="L464" s="16">
        <f t="shared" ca="1" si="45"/>
        <v>75</v>
      </c>
      <c r="M464" s="16">
        <f t="shared" si="46"/>
        <v>2021</v>
      </c>
      <c r="N464" s="27" t="str">
        <f t="shared" si="47"/>
        <v>November</v>
      </c>
      <c r="O464" s="16" t="str">
        <f>IF(N464="","",VLOOKUP(N464,FiscalYear[#All],2,FALSE))</f>
        <v>Q1</v>
      </c>
      <c r="P464" s="32">
        <f t="shared" si="44"/>
        <v>2022</v>
      </c>
      <c r="Q464" s="33">
        <f>IF(J464="Open",VLOOKUP(E464,Table2[],2),VLOOKUP(E464,Table2[],3))</f>
        <v>525</v>
      </c>
    </row>
    <row r="465" spans="1:17" x14ac:dyDescent="0.3">
      <c r="A465" s="16" t="s">
        <v>762</v>
      </c>
      <c r="B465" s="16" t="s">
        <v>539</v>
      </c>
      <c r="C465" s="16" t="s">
        <v>465</v>
      </c>
      <c r="D465" s="16" t="s">
        <v>258</v>
      </c>
      <c r="E465" s="16" t="s">
        <v>211</v>
      </c>
      <c r="F465" s="16" t="s">
        <v>1064</v>
      </c>
      <c r="G465" s="16" t="s">
        <v>16</v>
      </c>
      <c r="H465" s="23">
        <v>44451</v>
      </c>
      <c r="I465" s="23">
        <v>44536</v>
      </c>
      <c r="J465" s="16" t="str">
        <f t="shared" si="42"/>
        <v>Filled</v>
      </c>
      <c r="K465" s="16">
        <f t="shared" ca="1" si="43"/>
        <v>61</v>
      </c>
      <c r="L465" s="16">
        <f t="shared" ca="1" si="45"/>
        <v>85</v>
      </c>
      <c r="M465" s="16">
        <f t="shared" si="46"/>
        <v>2021</v>
      </c>
      <c r="N465" s="27" t="str">
        <f t="shared" si="47"/>
        <v>December</v>
      </c>
      <c r="O465" s="16" t="str">
        <f>IF(N465="","",VLOOKUP(N465,FiscalYear[#All],2,FALSE))</f>
        <v>Q1</v>
      </c>
      <c r="P465" s="32">
        <f t="shared" si="44"/>
        <v>2022</v>
      </c>
      <c r="Q465" s="33">
        <f>IF(J465="Open",VLOOKUP(E465,Table2[],2),VLOOKUP(E465,Table2[],3))</f>
        <v>525</v>
      </c>
    </row>
    <row r="466" spans="1:17" x14ac:dyDescent="0.3">
      <c r="A466" s="16" t="s">
        <v>633</v>
      </c>
      <c r="B466" s="16" t="s">
        <v>458</v>
      </c>
      <c r="C466" s="16" t="s">
        <v>106</v>
      </c>
      <c r="D466" s="16" t="s">
        <v>258</v>
      </c>
      <c r="E466" s="16" t="s">
        <v>211</v>
      </c>
      <c r="F466" s="16" t="s">
        <v>1065</v>
      </c>
      <c r="G466" s="16" t="s">
        <v>25</v>
      </c>
      <c r="H466" s="23">
        <v>44452</v>
      </c>
      <c r="I466" s="23">
        <v>44495</v>
      </c>
      <c r="J466" s="16" t="str">
        <f t="shared" si="42"/>
        <v>Filled</v>
      </c>
      <c r="K466" s="16">
        <f t="shared" ca="1" si="43"/>
        <v>32</v>
      </c>
      <c r="L466" s="16">
        <f t="shared" ca="1" si="45"/>
        <v>43</v>
      </c>
      <c r="M466" s="16">
        <f t="shared" si="46"/>
        <v>2021</v>
      </c>
      <c r="N466" s="27" t="str">
        <f t="shared" si="47"/>
        <v>October</v>
      </c>
      <c r="O466" s="16" t="str">
        <f>IF(N466="","",VLOOKUP(N466,FiscalYear[#All],2,FALSE))</f>
        <v>Q1</v>
      </c>
      <c r="P466" s="32">
        <f t="shared" si="44"/>
        <v>2022</v>
      </c>
      <c r="Q466" s="33">
        <f>IF(J466="Open",VLOOKUP(E466,Table2[],2),VLOOKUP(E466,Table2[],3))</f>
        <v>525</v>
      </c>
    </row>
    <row r="467" spans="1:17" x14ac:dyDescent="0.3">
      <c r="A467" s="16" t="s">
        <v>763</v>
      </c>
      <c r="B467" s="16" t="s">
        <v>540</v>
      </c>
      <c r="C467" s="16" t="s">
        <v>465</v>
      </c>
      <c r="D467" s="16" t="s">
        <v>258</v>
      </c>
      <c r="E467" s="16" t="s">
        <v>211</v>
      </c>
      <c r="F467" s="16" t="s">
        <v>1071</v>
      </c>
      <c r="G467" s="16" t="s">
        <v>16</v>
      </c>
      <c r="H467" s="23">
        <v>44452</v>
      </c>
      <c r="I467" s="23">
        <v>44501</v>
      </c>
      <c r="J467" s="16" t="str">
        <f t="shared" si="42"/>
        <v>Filled</v>
      </c>
      <c r="K467" s="16">
        <f t="shared" ca="1" si="43"/>
        <v>36</v>
      </c>
      <c r="L467" s="16">
        <f t="shared" ca="1" si="45"/>
        <v>49</v>
      </c>
      <c r="M467" s="16">
        <f t="shared" si="46"/>
        <v>2021</v>
      </c>
      <c r="N467" s="27" t="str">
        <f t="shared" si="47"/>
        <v>November</v>
      </c>
      <c r="O467" s="16" t="str">
        <f>IF(N467="","",VLOOKUP(N467,FiscalYear[#All],2,FALSE))</f>
        <v>Q1</v>
      </c>
      <c r="P467" s="32">
        <f t="shared" si="44"/>
        <v>2022</v>
      </c>
      <c r="Q467" s="33">
        <f>IF(J467="Open",VLOOKUP(E467,Table2[],2),VLOOKUP(E467,Table2[],3))</f>
        <v>525</v>
      </c>
    </row>
    <row r="468" spans="1:17" x14ac:dyDescent="0.3">
      <c r="A468" s="16" t="s">
        <v>753</v>
      </c>
      <c r="B468" s="16" t="s">
        <v>530</v>
      </c>
      <c r="C468" s="16" t="s">
        <v>465</v>
      </c>
      <c r="D468" s="16" t="s">
        <v>258</v>
      </c>
      <c r="E468" s="16" t="s">
        <v>211</v>
      </c>
      <c r="F468" s="16" t="s">
        <v>1072</v>
      </c>
      <c r="G468" s="16" t="s">
        <v>16</v>
      </c>
      <c r="H468" s="23">
        <v>44453</v>
      </c>
      <c r="I468" s="23">
        <v>44461</v>
      </c>
      <c r="J468" s="16" t="str">
        <f t="shared" si="42"/>
        <v>Filled</v>
      </c>
      <c r="K468" s="16">
        <f t="shared" ca="1" si="43"/>
        <v>7</v>
      </c>
      <c r="L468" s="16">
        <f t="shared" ca="1" si="45"/>
        <v>8</v>
      </c>
      <c r="M468" s="16">
        <f t="shared" si="46"/>
        <v>2021</v>
      </c>
      <c r="N468" s="27" t="str">
        <f t="shared" si="47"/>
        <v>September</v>
      </c>
      <c r="O468" s="16" t="str">
        <f>IF(N468="","",VLOOKUP(N468,FiscalYear[#All],2,FALSE))</f>
        <v>Q4</v>
      </c>
      <c r="P468" s="32">
        <f t="shared" si="44"/>
        <v>2021</v>
      </c>
      <c r="Q468" s="33">
        <f>IF(J468="Open",VLOOKUP(E468,Table2[],2),VLOOKUP(E468,Table2[],3))</f>
        <v>525</v>
      </c>
    </row>
    <row r="469" spans="1:17" x14ac:dyDescent="0.3">
      <c r="A469" s="16" t="s">
        <v>754</v>
      </c>
      <c r="B469" s="16" t="s">
        <v>531</v>
      </c>
      <c r="C469" s="16" t="s">
        <v>465</v>
      </c>
      <c r="D469" s="16" t="s">
        <v>258</v>
      </c>
      <c r="E469" s="16" t="s">
        <v>211</v>
      </c>
      <c r="F469" s="16" t="s">
        <v>1071</v>
      </c>
      <c r="G469" s="16" t="s">
        <v>489</v>
      </c>
      <c r="H469" s="23">
        <v>44453</v>
      </c>
      <c r="I469" s="23">
        <v>44462</v>
      </c>
      <c r="J469" s="16" t="str">
        <f t="shared" si="42"/>
        <v>Filled</v>
      </c>
      <c r="K469" s="16">
        <f t="shared" ca="1" si="43"/>
        <v>8</v>
      </c>
      <c r="L469" s="16">
        <f t="shared" ca="1" si="45"/>
        <v>9</v>
      </c>
      <c r="M469" s="16">
        <f t="shared" si="46"/>
        <v>2021</v>
      </c>
      <c r="N469" s="27" t="str">
        <f t="shared" si="47"/>
        <v>September</v>
      </c>
      <c r="O469" s="16" t="str">
        <f>IF(N469="","",VLOOKUP(N469,FiscalYear[#All],2,FALSE))</f>
        <v>Q4</v>
      </c>
      <c r="P469" s="32">
        <f t="shared" si="44"/>
        <v>2021</v>
      </c>
      <c r="Q469" s="33">
        <f>IF(J469="Open",VLOOKUP(E469,Table2[],2),VLOOKUP(E469,Table2[],3))</f>
        <v>525</v>
      </c>
    </row>
    <row r="470" spans="1:17" x14ac:dyDescent="0.3">
      <c r="A470" s="16" t="s">
        <v>766</v>
      </c>
      <c r="B470" s="16" t="s">
        <v>543</v>
      </c>
      <c r="C470" s="16" t="s">
        <v>465</v>
      </c>
      <c r="D470" s="16" t="s">
        <v>258</v>
      </c>
      <c r="E470" s="16" t="s">
        <v>211</v>
      </c>
      <c r="F470" s="16" t="s">
        <v>1064</v>
      </c>
      <c r="G470" s="16" t="s">
        <v>16</v>
      </c>
      <c r="H470" s="23">
        <v>44453</v>
      </c>
      <c r="I470" s="23">
        <v>44518</v>
      </c>
      <c r="J470" s="16" t="str">
        <f t="shared" si="42"/>
        <v>Filled</v>
      </c>
      <c r="K470" s="16">
        <f t="shared" ca="1" si="43"/>
        <v>48</v>
      </c>
      <c r="L470" s="16">
        <f t="shared" ca="1" si="45"/>
        <v>65</v>
      </c>
      <c r="M470" s="16">
        <f t="shared" si="46"/>
        <v>2021</v>
      </c>
      <c r="N470" s="27" t="str">
        <f t="shared" si="47"/>
        <v>November</v>
      </c>
      <c r="O470" s="16" t="str">
        <f>IF(N470="","",VLOOKUP(N470,FiscalYear[#All],2,FALSE))</f>
        <v>Q1</v>
      </c>
      <c r="P470" s="32">
        <f t="shared" si="44"/>
        <v>2022</v>
      </c>
      <c r="Q470" s="33">
        <f>IF(J470="Open",VLOOKUP(E470,Table2[],2),VLOOKUP(E470,Table2[],3))</f>
        <v>525</v>
      </c>
    </row>
    <row r="471" spans="1:17" x14ac:dyDescent="0.3">
      <c r="A471" s="16" t="s">
        <v>771</v>
      </c>
      <c r="B471" s="16" t="s">
        <v>548</v>
      </c>
      <c r="C471" s="16" t="s">
        <v>465</v>
      </c>
      <c r="D471" s="16" t="s">
        <v>258</v>
      </c>
      <c r="E471" s="16" t="s">
        <v>211</v>
      </c>
      <c r="F471" s="16" t="s">
        <v>1071</v>
      </c>
      <c r="G471" s="16" t="s">
        <v>11</v>
      </c>
      <c r="H471" s="23">
        <v>44458</v>
      </c>
      <c r="I471" s="23">
        <v>44550</v>
      </c>
      <c r="J471" s="16" t="str">
        <f t="shared" si="42"/>
        <v>Filled</v>
      </c>
      <c r="K471" s="16">
        <f t="shared" ca="1" si="43"/>
        <v>66</v>
      </c>
      <c r="L471" s="16">
        <f t="shared" ca="1" si="45"/>
        <v>92</v>
      </c>
      <c r="M471" s="16">
        <f t="shared" si="46"/>
        <v>2021</v>
      </c>
      <c r="N471" s="27" t="str">
        <f t="shared" si="47"/>
        <v>December</v>
      </c>
      <c r="O471" s="16" t="str">
        <f>IF(N471="","",VLOOKUP(N471,FiscalYear[#All],2,FALSE))</f>
        <v>Q1</v>
      </c>
      <c r="P471" s="32">
        <f t="shared" si="44"/>
        <v>2022</v>
      </c>
      <c r="Q471" s="33">
        <f>IF(J471="Open",VLOOKUP(E471,Table2[],2),VLOOKUP(E471,Table2[],3))</f>
        <v>525</v>
      </c>
    </row>
    <row r="472" spans="1:17" x14ac:dyDescent="0.3">
      <c r="A472" s="16" t="s">
        <v>768</v>
      </c>
      <c r="B472" s="16" t="s">
        <v>545</v>
      </c>
      <c r="C472" s="16" t="s">
        <v>465</v>
      </c>
      <c r="D472" s="16" t="s">
        <v>258</v>
      </c>
      <c r="E472" s="16" t="s">
        <v>211</v>
      </c>
      <c r="F472" s="16" t="s">
        <v>1071</v>
      </c>
      <c r="G472" s="16" t="s">
        <v>16</v>
      </c>
      <c r="H472" s="23">
        <v>44459</v>
      </c>
      <c r="I472" s="23">
        <v>44465</v>
      </c>
      <c r="J472" s="16" t="str">
        <f t="shared" si="42"/>
        <v>Filled</v>
      </c>
      <c r="K472" s="16">
        <f t="shared" ca="1" si="43"/>
        <v>5</v>
      </c>
      <c r="L472" s="16">
        <f t="shared" ca="1" si="45"/>
        <v>6</v>
      </c>
      <c r="M472" s="16">
        <f t="shared" si="46"/>
        <v>2021</v>
      </c>
      <c r="N472" s="27" t="str">
        <f t="shared" si="47"/>
        <v>September</v>
      </c>
      <c r="O472" s="16" t="str">
        <f>IF(N472="","",VLOOKUP(N472,FiscalYear[#All],2,FALSE))</f>
        <v>Q4</v>
      </c>
      <c r="P472" s="32">
        <f t="shared" si="44"/>
        <v>2021</v>
      </c>
      <c r="Q472" s="33">
        <f>IF(J472="Open",VLOOKUP(E472,Table2[],2),VLOOKUP(E472,Table2[],3))</f>
        <v>525</v>
      </c>
    </row>
    <row r="473" spans="1:17" x14ac:dyDescent="0.3">
      <c r="A473" s="16" t="s">
        <v>767</v>
      </c>
      <c r="B473" s="16" t="s">
        <v>544</v>
      </c>
      <c r="C473" s="16" t="s">
        <v>465</v>
      </c>
      <c r="D473" s="16" t="s">
        <v>258</v>
      </c>
      <c r="E473" s="16" t="s">
        <v>211</v>
      </c>
      <c r="F473" s="16" t="s">
        <v>1073</v>
      </c>
      <c r="G473" s="16" t="s">
        <v>11</v>
      </c>
      <c r="H473" s="23">
        <v>44462</v>
      </c>
      <c r="I473" s="23" t="s">
        <v>1619</v>
      </c>
      <c r="J473" s="16" t="str">
        <f t="shared" si="42"/>
        <v>Open</v>
      </c>
      <c r="K473" s="16">
        <f t="shared" ca="1" si="43"/>
        <v>469</v>
      </c>
      <c r="L473" s="16">
        <f t="shared" ca="1" si="45"/>
        <v>656</v>
      </c>
      <c r="M473" s="16" t="str">
        <f t="shared" si="46"/>
        <v/>
      </c>
      <c r="N473" s="27" t="str">
        <f t="shared" si="47"/>
        <v/>
      </c>
      <c r="O473" s="16" t="str">
        <f>IF(N473="","",VLOOKUP(N473,FiscalYear[#All],2,FALSE))</f>
        <v/>
      </c>
      <c r="P473" s="32" t="str">
        <f t="shared" si="44"/>
        <v/>
      </c>
      <c r="Q473" s="33">
        <f>IF(J473="Open",VLOOKUP(E473,Table2[],2),VLOOKUP(E473,Table2[],3))</f>
        <v>280</v>
      </c>
    </row>
    <row r="474" spans="1:17" x14ac:dyDescent="0.3">
      <c r="A474" s="16" t="s">
        <v>776</v>
      </c>
      <c r="B474" s="16" t="s">
        <v>553</v>
      </c>
      <c r="C474" s="16" t="s">
        <v>465</v>
      </c>
      <c r="D474" s="16" t="s">
        <v>258</v>
      </c>
      <c r="E474" s="16" t="s">
        <v>211</v>
      </c>
      <c r="F474" s="16" t="s">
        <v>1064</v>
      </c>
      <c r="G474" s="16" t="s">
        <v>16</v>
      </c>
      <c r="H474" s="23">
        <v>44465</v>
      </c>
      <c r="I474" s="23" t="s">
        <v>1619</v>
      </c>
      <c r="J474" s="16" t="str">
        <f t="shared" si="42"/>
        <v>Open</v>
      </c>
      <c r="K474" s="16">
        <f t="shared" ca="1" si="43"/>
        <v>467</v>
      </c>
      <c r="L474" s="16">
        <f t="shared" ca="1" si="45"/>
        <v>653</v>
      </c>
      <c r="M474" s="16" t="str">
        <f t="shared" si="46"/>
        <v/>
      </c>
      <c r="N474" s="27" t="str">
        <f t="shared" si="47"/>
        <v/>
      </c>
      <c r="O474" s="16" t="str">
        <f>IF(N474="","",VLOOKUP(N474,FiscalYear[#All],2,FALSE))</f>
        <v/>
      </c>
      <c r="P474" s="32" t="str">
        <f t="shared" si="44"/>
        <v/>
      </c>
      <c r="Q474" s="33">
        <f>IF(J474="Open",VLOOKUP(E474,Table2[],2),VLOOKUP(E474,Table2[],3))</f>
        <v>280</v>
      </c>
    </row>
    <row r="475" spans="1:17" x14ac:dyDescent="0.3">
      <c r="A475" s="16" t="s">
        <v>819</v>
      </c>
      <c r="B475" s="16" t="s">
        <v>590</v>
      </c>
      <c r="C475" s="16" t="s">
        <v>64</v>
      </c>
      <c r="D475" s="16" t="s">
        <v>258</v>
      </c>
      <c r="E475" s="16" t="s">
        <v>211</v>
      </c>
      <c r="F475" s="16" t="s">
        <v>1077</v>
      </c>
      <c r="G475" s="16" t="s">
        <v>16</v>
      </c>
      <c r="H475" s="23">
        <v>44465</v>
      </c>
      <c r="I475" s="23">
        <v>44511</v>
      </c>
      <c r="J475" s="16" t="str">
        <f t="shared" si="42"/>
        <v>Filled</v>
      </c>
      <c r="K475" s="16">
        <f t="shared" ca="1" si="43"/>
        <v>34</v>
      </c>
      <c r="L475" s="16">
        <f t="shared" ca="1" si="45"/>
        <v>46</v>
      </c>
      <c r="M475" s="16">
        <f t="shared" si="46"/>
        <v>2021</v>
      </c>
      <c r="N475" s="27" t="str">
        <f t="shared" si="47"/>
        <v>November</v>
      </c>
      <c r="O475" s="16" t="str">
        <f>IF(N475="","",VLOOKUP(N475,FiscalYear[#All],2,FALSE))</f>
        <v>Q1</v>
      </c>
      <c r="P475" s="32">
        <f t="shared" si="44"/>
        <v>2022</v>
      </c>
      <c r="Q475" s="33">
        <f>IF(J475="Open",VLOOKUP(E475,Table2[],2),VLOOKUP(E475,Table2[],3))</f>
        <v>525</v>
      </c>
    </row>
    <row r="476" spans="1:17" x14ac:dyDescent="0.3">
      <c r="A476" s="16" t="s">
        <v>1315</v>
      </c>
      <c r="B476" s="16" t="s">
        <v>590</v>
      </c>
      <c r="C476" s="16" t="s">
        <v>64</v>
      </c>
      <c r="D476" s="16" t="s">
        <v>258</v>
      </c>
      <c r="E476" s="16" t="s">
        <v>211</v>
      </c>
      <c r="F476" s="16" t="s">
        <v>1604</v>
      </c>
      <c r="G476" s="16" t="s">
        <v>25</v>
      </c>
      <c r="H476" s="23">
        <v>44465</v>
      </c>
      <c r="I476" s="23" t="s">
        <v>1619</v>
      </c>
      <c r="J476" s="16" t="str">
        <f t="shared" si="42"/>
        <v>Open</v>
      </c>
      <c r="K476" s="16">
        <f t="shared" ca="1" si="43"/>
        <v>467</v>
      </c>
      <c r="L476" s="16">
        <f t="shared" ca="1" si="45"/>
        <v>653</v>
      </c>
      <c r="M476" s="16" t="str">
        <f t="shared" si="46"/>
        <v/>
      </c>
      <c r="N476" s="27" t="str">
        <f t="shared" si="47"/>
        <v/>
      </c>
      <c r="O476" s="16" t="str">
        <f>IF(N476="","",VLOOKUP(N476,FiscalYear[#All],2,FALSE))</f>
        <v/>
      </c>
      <c r="P476" s="32" t="str">
        <f t="shared" si="44"/>
        <v/>
      </c>
      <c r="Q476" s="33">
        <f>IF(J476="Open",VLOOKUP(E476,Table2[],2),VLOOKUP(E476,Table2[],3))</f>
        <v>280</v>
      </c>
    </row>
    <row r="477" spans="1:17" x14ac:dyDescent="0.3">
      <c r="A477" s="16" t="s">
        <v>1321</v>
      </c>
      <c r="B477" s="16" t="s">
        <v>1116</v>
      </c>
      <c r="C477" s="16" t="s">
        <v>1594</v>
      </c>
      <c r="D477" s="16" t="s">
        <v>258</v>
      </c>
      <c r="E477" s="16" t="s">
        <v>211</v>
      </c>
      <c r="F477" s="16" t="s">
        <v>1603</v>
      </c>
      <c r="G477" s="16" t="s">
        <v>25</v>
      </c>
      <c r="H477" s="23">
        <v>44472</v>
      </c>
      <c r="I477" s="23">
        <v>44519</v>
      </c>
      <c r="J477" s="16" t="str">
        <f t="shared" si="42"/>
        <v>Filled</v>
      </c>
      <c r="K477" s="16">
        <f t="shared" ca="1" si="43"/>
        <v>35</v>
      </c>
      <c r="L477" s="16">
        <f t="shared" ca="1" si="45"/>
        <v>47</v>
      </c>
      <c r="M477" s="16">
        <f t="shared" si="46"/>
        <v>2021</v>
      </c>
      <c r="N477" s="27" t="str">
        <f t="shared" si="47"/>
        <v>November</v>
      </c>
      <c r="O477" s="16" t="str">
        <f>IF(N477="","",VLOOKUP(N477,FiscalYear[#All],2,FALSE))</f>
        <v>Q1</v>
      </c>
      <c r="P477" s="32">
        <f t="shared" si="44"/>
        <v>2022</v>
      </c>
      <c r="Q477" s="33">
        <f>IF(J477="Open",VLOOKUP(E477,Table2[],2),VLOOKUP(E477,Table2[],3))</f>
        <v>525</v>
      </c>
    </row>
    <row r="478" spans="1:17" x14ac:dyDescent="0.3">
      <c r="A478" s="16" t="s">
        <v>1333</v>
      </c>
      <c r="B478" s="16" t="s">
        <v>1117</v>
      </c>
      <c r="C478" s="16" t="s">
        <v>1595</v>
      </c>
      <c r="D478" s="16" t="s">
        <v>258</v>
      </c>
      <c r="E478" s="16" t="s">
        <v>211</v>
      </c>
      <c r="F478" s="16" t="s">
        <v>1605</v>
      </c>
      <c r="G478" s="16" t="s">
        <v>25</v>
      </c>
      <c r="H478" s="23">
        <v>44474</v>
      </c>
      <c r="I478" s="23">
        <v>44545</v>
      </c>
      <c r="J478" s="16" t="str">
        <f t="shared" si="42"/>
        <v>Filled</v>
      </c>
      <c r="K478" s="16">
        <f t="shared" ca="1" si="43"/>
        <v>52</v>
      </c>
      <c r="L478" s="16">
        <f t="shared" ca="1" si="45"/>
        <v>71</v>
      </c>
      <c r="M478" s="16">
        <f t="shared" si="46"/>
        <v>2021</v>
      </c>
      <c r="N478" s="27" t="str">
        <f t="shared" si="47"/>
        <v>December</v>
      </c>
      <c r="O478" s="16" t="str">
        <f>IF(N478="","",VLOOKUP(N478,FiscalYear[#All],2,FALSE))</f>
        <v>Q1</v>
      </c>
      <c r="P478" s="32">
        <f t="shared" si="44"/>
        <v>2022</v>
      </c>
      <c r="Q478" s="33">
        <f>IF(J478="Open",VLOOKUP(E478,Table2[],2),VLOOKUP(E478,Table2[],3))</f>
        <v>525</v>
      </c>
    </row>
    <row r="479" spans="1:17" x14ac:dyDescent="0.3">
      <c r="A479" s="16" t="s">
        <v>1341</v>
      </c>
      <c r="B479" s="16" t="s">
        <v>1135</v>
      </c>
      <c r="C479" s="16" t="s">
        <v>1597</v>
      </c>
      <c r="D479" s="16" t="s">
        <v>258</v>
      </c>
      <c r="E479" s="16" t="s">
        <v>211</v>
      </c>
      <c r="F479" s="16" t="s">
        <v>1603</v>
      </c>
      <c r="G479" s="16" t="s">
        <v>18</v>
      </c>
      <c r="H479" s="23">
        <v>44474</v>
      </c>
      <c r="I479" s="23">
        <v>44515</v>
      </c>
      <c r="J479" s="16" t="str">
        <f t="shared" si="42"/>
        <v>Filled</v>
      </c>
      <c r="K479" s="16">
        <f t="shared" ca="1" si="43"/>
        <v>30</v>
      </c>
      <c r="L479" s="16">
        <f t="shared" ca="1" si="45"/>
        <v>41</v>
      </c>
      <c r="M479" s="16">
        <f t="shared" si="46"/>
        <v>2021</v>
      </c>
      <c r="N479" s="27" t="str">
        <f t="shared" si="47"/>
        <v>November</v>
      </c>
      <c r="O479" s="16" t="str">
        <f>IF(N479="","",VLOOKUP(N479,FiscalYear[#All],2,FALSE))</f>
        <v>Q1</v>
      </c>
      <c r="P479" s="32">
        <f t="shared" si="44"/>
        <v>2022</v>
      </c>
      <c r="Q479" s="33">
        <f>IF(J479="Open",VLOOKUP(E479,Table2[],2),VLOOKUP(E479,Table2[],3))</f>
        <v>525</v>
      </c>
    </row>
    <row r="480" spans="1:17" x14ac:dyDescent="0.3">
      <c r="A480" s="16" t="s">
        <v>781</v>
      </c>
      <c r="B480" s="16" t="s">
        <v>558</v>
      </c>
      <c r="C480" s="16" t="s">
        <v>465</v>
      </c>
      <c r="D480" s="16" t="s">
        <v>258</v>
      </c>
      <c r="E480" s="16" t="s">
        <v>211</v>
      </c>
      <c r="F480" s="16" t="s">
        <v>1064</v>
      </c>
      <c r="G480" s="16" t="s">
        <v>16</v>
      </c>
      <c r="H480" s="23">
        <v>44475</v>
      </c>
      <c r="I480" s="23">
        <v>44518</v>
      </c>
      <c r="J480" s="16" t="str">
        <f t="shared" si="42"/>
        <v>Filled</v>
      </c>
      <c r="K480" s="16">
        <f t="shared" ca="1" si="43"/>
        <v>32</v>
      </c>
      <c r="L480" s="16">
        <f t="shared" ca="1" si="45"/>
        <v>43</v>
      </c>
      <c r="M480" s="16">
        <f t="shared" si="46"/>
        <v>2021</v>
      </c>
      <c r="N480" s="27" t="str">
        <f t="shared" si="47"/>
        <v>November</v>
      </c>
      <c r="O480" s="16" t="str">
        <f>IF(N480="","",VLOOKUP(N480,FiscalYear[#All],2,FALSE))</f>
        <v>Q1</v>
      </c>
      <c r="P480" s="32">
        <f t="shared" si="44"/>
        <v>2022</v>
      </c>
      <c r="Q480" s="33">
        <f>IF(J480="Open",VLOOKUP(E480,Table2[],2),VLOOKUP(E480,Table2[],3))</f>
        <v>525</v>
      </c>
    </row>
    <row r="481" spans="1:17" x14ac:dyDescent="0.3">
      <c r="A481" s="16" t="s">
        <v>772</v>
      </c>
      <c r="B481" s="16" t="s">
        <v>549</v>
      </c>
      <c r="C481" s="16" t="s">
        <v>465</v>
      </c>
      <c r="D481" s="16" t="s">
        <v>258</v>
      </c>
      <c r="E481" s="16" t="s">
        <v>211</v>
      </c>
      <c r="F481" s="16" t="s">
        <v>1073</v>
      </c>
      <c r="G481" s="16" t="s">
        <v>18</v>
      </c>
      <c r="H481" s="23">
        <v>44476</v>
      </c>
      <c r="I481" s="23">
        <v>44483</v>
      </c>
      <c r="J481" s="16" t="str">
        <f t="shared" si="42"/>
        <v>Filled</v>
      </c>
      <c r="K481" s="16">
        <f t="shared" ca="1" si="43"/>
        <v>6</v>
      </c>
      <c r="L481" s="16">
        <f t="shared" ca="1" si="45"/>
        <v>7</v>
      </c>
      <c r="M481" s="16">
        <f t="shared" si="46"/>
        <v>2021</v>
      </c>
      <c r="N481" s="27" t="str">
        <f t="shared" si="47"/>
        <v>October</v>
      </c>
      <c r="O481" s="16" t="str">
        <f>IF(N481="","",VLOOKUP(N481,FiscalYear[#All],2,FALSE))</f>
        <v>Q1</v>
      </c>
      <c r="P481" s="32">
        <f t="shared" si="44"/>
        <v>2022</v>
      </c>
      <c r="Q481" s="33">
        <f>IF(J481="Open",VLOOKUP(E481,Table2[],2),VLOOKUP(E481,Table2[],3))</f>
        <v>525</v>
      </c>
    </row>
    <row r="482" spans="1:17" x14ac:dyDescent="0.3">
      <c r="A482" s="16" t="s">
        <v>778</v>
      </c>
      <c r="B482" s="16" t="s">
        <v>555</v>
      </c>
      <c r="C482" s="16" t="s">
        <v>465</v>
      </c>
      <c r="D482" s="16" t="s">
        <v>258</v>
      </c>
      <c r="E482" s="16" t="s">
        <v>211</v>
      </c>
      <c r="F482" s="16" t="s">
        <v>1071</v>
      </c>
      <c r="G482" s="16" t="s">
        <v>16</v>
      </c>
      <c r="H482" s="23">
        <v>44479</v>
      </c>
      <c r="I482" s="23">
        <v>44525</v>
      </c>
      <c r="J482" s="16" t="str">
        <f t="shared" si="42"/>
        <v>Filled</v>
      </c>
      <c r="K482" s="16">
        <f t="shared" ca="1" si="43"/>
        <v>34</v>
      </c>
      <c r="L482" s="16">
        <f t="shared" ca="1" si="45"/>
        <v>46</v>
      </c>
      <c r="M482" s="16">
        <f t="shared" si="46"/>
        <v>2021</v>
      </c>
      <c r="N482" s="27" t="str">
        <f t="shared" si="47"/>
        <v>November</v>
      </c>
      <c r="O482" s="16" t="str">
        <f>IF(N482="","",VLOOKUP(N482,FiscalYear[#All],2,FALSE))</f>
        <v>Q1</v>
      </c>
      <c r="P482" s="32">
        <f t="shared" si="44"/>
        <v>2022</v>
      </c>
      <c r="Q482" s="33">
        <f>IF(J482="Open",VLOOKUP(E482,Table2[],2),VLOOKUP(E482,Table2[],3))</f>
        <v>525</v>
      </c>
    </row>
    <row r="483" spans="1:17" x14ac:dyDescent="0.3">
      <c r="A483" s="16" t="s">
        <v>1330</v>
      </c>
      <c r="B483" s="16" t="s">
        <v>1127</v>
      </c>
      <c r="C483" s="16" t="s">
        <v>1596</v>
      </c>
      <c r="D483" s="16" t="s">
        <v>258</v>
      </c>
      <c r="E483" s="16" t="s">
        <v>211</v>
      </c>
      <c r="F483" s="16" t="s">
        <v>1604</v>
      </c>
      <c r="G483" s="16" t="s">
        <v>18</v>
      </c>
      <c r="H483" s="23">
        <v>44479</v>
      </c>
      <c r="I483" s="23">
        <v>44486</v>
      </c>
      <c r="J483" s="16" t="str">
        <f t="shared" si="42"/>
        <v>Filled</v>
      </c>
      <c r="K483" s="16">
        <f t="shared" ca="1" si="43"/>
        <v>5</v>
      </c>
      <c r="L483" s="16">
        <f t="shared" ca="1" si="45"/>
        <v>7</v>
      </c>
      <c r="M483" s="16">
        <f t="shared" si="46"/>
        <v>2021</v>
      </c>
      <c r="N483" s="27" t="str">
        <f t="shared" si="47"/>
        <v>October</v>
      </c>
      <c r="O483" s="16" t="str">
        <f>IF(N483="","",VLOOKUP(N483,FiscalYear[#All],2,FALSE))</f>
        <v>Q1</v>
      </c>
      <c r="P483" s="32">
        <f t="shared" si="44"/>
        <v>2022</v>
      </c>
      <c r="Q483" s="33">
        <f>IF(J483="Open",VLOOKUP(E483,Table2[],2),VLOOKUP(E483,Table2[],3))</f>
        <v>525</v>
      </c>
    </row>
    <row r="484" spans="1:17" x14ac:dyDescent="0.3">
      <c r="A484" s="16" t="s">
        <v>1335</v>
      </c>
      <c r="B484" s="16" t="s">
        <v>1131</v>
      </c>
      <c r="C484" s="16" t="s">
        <v>1597</v>
      </c>
      <c r="D484" s="16" t="s">
        <v>258</v>
      </c>
      <c r="E484" s="16" t="s">
        <v>211</v>
      </c>
      <c r="F484" s="16" t="s">
        <v>1603</v>
      </c>
      <c r="G484" s="16" t="s">
        <v>25</v>
      </c>
      <c r="H484" s="23">
        <v>44480</v>
      </c>
      <c r="I484" s="23">
        <v>44531</v>
      </c>
      <c r="J484" s="16" t="str">
        <f t="shared" si="42"/>
        <v>Filled</v>
      </c>
      <c r="K484" s="16">
        <f t="shared" ca="1" si="43"/>
        <v>38</v>
      </c>
      <c r="L484" s="16">
        <f t="shared" ca="1" si="45"/>
        <v>51</v>
      </c>
      <c r="M484" s="16">
        <f t="shared" si="46"/>
        <v>2021</v>
      </c>
      <c r="N484" s="27" t="str">
        <f t="shared" si="47"/>
        <v>December</v>
      </c>
      <c r="O484" s="16" t="str">
        <f>IF(N484="","",VLOOKUP(N484,FiscalYear[#All],2,FALSE))</f>
        <v>Q1</v>
      </c>
      <c r="P484" s="32">
        <f t="shared" si="44"/>
        <v>2022</v>
      </c>
      <c r="Q484" s="33">
        <f>IF(J484="Open",VLOOKUP(E484,Table2[],2),VLOOKUP(E484,Table2[],3))</f>
        <v>525</v>
      </c>
    </row>
    <row r="485" spans="1:17" x14ac:dyDescent="0.3">
      <c r="A485" s="16" t="s">
        <v>629</v>
      </c>
      <c r="B485" s="16" t="s">
        <v>452</v>
      </c>
      <c r="C485" s="16" t="s">
        <v>106</v>
      </c>
      <c r="D485" s="16" t="s">
        <v>258</v>
      </c>
      <c r="E485" s="16" t="s">
        <v>211</v>
      </c>
      <c r="F485" s="16" t="s">
        <v>1064</v>
      </c>
      <c r="G485" s="16" t="s">
        <v>16</v>
      </c>
      <c r="H485" s="23">
        <v>44481</v>
      </c>
      <c r="I485" s="23">
        <v>44548</v>
      </c>
      <c r="J485" s="16" t="str">
        <f t="shared" si="42"/>
        <v>Filled</v>
      </c>
      <c r="K485" s="16">
        <f t="shared" ca="1" si="43"/>
        <v>49</v>
      </c>
      <c r="L485" s="16">
        <f t="shared" ca="1" si="45"/>
        <v>67</v>
      </c>
      <c r="M485" s="16">
        <f t="shared" si="46"/>
        <v>2021</v>
      </c>
      <c r="N485" s="27" t="str">
        <f t="shared" si="47"/>
        <v>December</v>
      </c>
      <c r="O485" s="16" t="str">
        <f>IF(N485="","",VLOOKUP(N485,FiscalYear[#All],2,FALSE))</f>
        <v>Q1</v>
      </c>
      <c r="P485" s="32">
        <f t="shared" si="44"/>
        <v>2022</v>
      </c>
      <c r="Q485" s="33">
        <f>IF(J485="Open",VLOOKUP(E485,Table2[],2),VLOOKUP(E485,Table2[],3))</f>
        <v>525</v>
      </c>
    </row>
    <row r="486" spans="1:17" x14ac:dyDescent="0.3">
      <c r="A486" s="16" t="s">
        <v>1336</v>
      </c>
      <c r="B486" s="16" t="s">
        <v>1132</v>
      </c>
      <c r="C486" s="16" t="s">
        <v>1593</v>
      </c>
      <c r="D486" s="16" t="s">
        <v>258</v>
      </c>
      <c r="E486" s="16" t="s">
        <v>211</v>
      </c>
      <c r="F486" s="16" t="s">
        <v>1603</v>
      </c>
      <c r="G486" s="16" t="s">
        <v>16</v>
      </c>
      <c r="H486" s="23">
        <v>44481</v>
      </c>
      <c r="I486" s="23">
        <v>44488</v>
      </c>
      <c r="J486" s="16" t="str">
        <f t="shared" si="42"/>
        <v>Filled</v>
      </c>
      <c r="K486" s="16">
        <f t="shared" ca="1" si="43"/>
        <v>6</v>
      </c>
      <c r="L486" s="16">
        <f t="shared" ca="1" si="45"/>
        <v>7</v>
      </c>
      <c r="M486" s="16">
        <f t="shared" si="46"/>
        <v>2021</v>
      </c>
      <c r="N486" s="27" t="str">
        <f t="shared" si="47"/>
        <v>October</v>
      </c>
      <c r="O486" s="16" t="str">
        <f>IF(N486="","",VLOOKUP(N486,FiscalYear[#All],2,FALSE))</f>
        <v>Q1</v>
      </c>
      <c r="P486" s="32">
        <f t="shared" si="44"/>
        <v>2022</v>
      </c>
      <c r="Q486" s="33">
        <f>IF(J486="Open",VLOOKUP(E486,Table2[],2),VLOOKUP(E486,Table2[],3))</f>
        <v>525</v>
      </c>
    </row>
    <row r="487" spans="1:17" x14ac:dyDescent="0.3">
      <c r="A487" s="16" t="s">
        <v>774</v>
      </c>
      <c r="B487" s="16" t="s">
        <v>551</v>
      </c>
      <c r="C487" s="16" t="s">
        <v>465</v>
      </c>
      <c r="D487" s="16" t="s">
        <v>258</v>
      </c>
      <c r="E487" s="16" t="s">
        <v>211</v>
      </c>
      <c r="F487" s="16" t="s">
        <v>1067</v>
      </c>
      <c r="G487" s="16" t="s">
        <v>16</v>
      </c>
      <c r="H487" s="23">
        <v>44483</v>
      </c>
      <c r="I487" s="23">
        <v>44520</v>
      </c>
      <c r="J487" s="16" t="str">
        <f t="shared" si="42"/>
        <v>Filled</v>
      </c>
      <c r="K487" s="16">
        <f t="shared" ca="1" si="43"/>
        <v>27</v>
      </c>
      <c r="L487" s="16">
        <f t="shared" ca="1" si="45"/>
        <v>37</v>
      </c>
      <c r="M487" s="16">
        <f t="shared" si="46"/>
        <v>2021</v>
      </c>
      <c r="N487" s="27" t="str">
        <f t="shared" si="47"/>
        <v>November</v>
      </c>
      <c r="O487" s="16" t="str">
        <f>IF(N487="","",VLOOKUP(N487,FiscalYear[#All],2,FALSE))</f>
        <v>Q1</v>
      </c>
      <c r="P487" s="32">
        <f t="shared" si="44"/>
        <v>2022</v>
      </c>
      <c r="Q487" s="33">
        <f>IF(J487="Open",VLOOKUP(E487,Table2[],2),VLOOKUP(E487,Table2[],3))</f>
        <v>525</v>
      </c>
    </row>
    <row r="488" spans="1:17" x14ac:dyDescent="0.3">
      <c r="A488" s="16" t="s">
        <v>769</v>
      </c>
      <c r="B488" s="16" t="s">
        <v>546</v>
      </c>
      <c r="C488" s="16" t="s">
        <v>465</v>
      </c>
      <c r="D488" s="16" t="s">
        <v>258</v>
      </c>
      <c r="E488" s="16" t="s">
        <v>211</v>
      </c>
      <c r="F488" s="16" t="s">
        <v>1064</v>
      </c>
      <c r="G488" s="16" t="s">
        <v>16</v>
      </c>
      <c r="H488" s="23">
        <v>44486</v>
      </c>
      <c r="I488" s="23" t="s">
        <v>1619</v>
      </c>
      <c r="J488" s="16" t="str">
        <f t="shared" si="42"/>
        <v>Open</v>
      </c>
      <c r="K488" s="16">
        <f t="shared" ca="1" si="43"/>
        <v>452</v>
      </c>
      <c r="L488" s="16">
        <f t="shared" ca="1" si="45"/>
        <v>632</v>
      </c>
      <c r="M488" s="16" t="str">
        <f t="shared" si="46"/>
        <v/>
      </c>
      <c r="N488" s="27" t="str">
        <f t="shared" si="47"/>
        <v/>
      </c>
      <c r="O488" s="16" t="str">
        <f>IF(N488="","",VLOOKUP(N488,FiscalYear[#All],2,FALSE))</f>
        <v/>
      </c>
      <c r="P488" s="32" t="str">
        <f t="shared" si="44"/>
        <v/>
      </c>
      <c r="Q488" s="33">
        <f>IF(J488="Open",VLOOKUP(E488,Table2[],2),VLOOKUP(E488,Table2[],3))</f>
        <v>280</v>
      </c>
    </row>
    <row r="489" spans="1:17" x14ac:dyDescent="0.3">
      <c r="A489" s="16" t="s">
        <v>782</v>
      </c>
      <c r="B489" s="16" t="s">
        <v>559</v>
      </c>
      <c r="C489" s="16" t="s">
        <v>465</v>
      </c>
      <c r="D489" s="16" t="s">
        <v>258</v>
      </c>
      <c r="E489" s="16" t="s">
        <v>211</v>
      </c>
      <c r="F489" s="16" t="s">
        <v>1073</v>
      </c>
      <c r="G489" s="16" t="s">
        <v>16</v>
      </c>
      <c r="H489" s="23">
        <v>44486</v>
      </c>
      <c r="I489" s="23" t="s">
        <v>1619</v>
      </c>
      <c r="J489" s="16" t="str">
        <f t="shared" si="42"/>
        <v>Open</v>
      </c>
      <c r="K489" s="16">
        <f t="shared" ca="1" si="43"/>
        <v>452</v>
      </c>
      <c r="L489" s="16">
        <f t="shared" ca="1" si="45"/>
        <v>632</v>
      </c>
      <c r="M489" s="16" t="str">
        <f t="shared" si="46"/>
        <v/>
      </c>
      <c r="N489" s="27" t="str">
        <f t="shared" si="47"/>
        <v/>
      </c>
      <c r="O489" s="16" t="str">
        <f>IF(N489="","",VLOOKUP(N489,FiscalYear[#All],2,FALSE))</f>
        <v/>
      </c>
      <c r="P489" s="32" t="str">
        <f t="shared" si="44"/>
        <v/>
      </c>
      <c r="Q489" s="33">
        <f>IF(J489="Open",VLOOKUP(E489,Table2[],2),VLOOKUP(E489,Table2[],3))</f>
        <v>280</v>
      </c>
    </row>
    <row r="490" spans="1:17" x14ac:dyDescent="0.3">
      <c r="A490" s="16" t="s">
        <v>818</v>
      </c>
      <c r="B490" s="16" t="s">
        <v>589</v>
      </c>
      <c r="C490" s="16" t="s">
        <v>64</v>
      </c>
      <c r="D490" s="16" t="s">
        <v>258</v>
      </c>
      <c r="E490" s="16" t="s">
        <v>211</v>
      </c>
      <c r="F490" s="16" t="s">
        <v>1077</v>
      </c>
      <c r="G490" s="16" t="s">
        <v>16</v>
      </c>
      <c r="H490" s="23">
        <v>44489</v>
      </c>
      <c r="I490" s="23">
        <v>44499</v>
      </c>
      <c r="J490" s="16" t="str">
        <f t="shared" si="42"/>
        <v>Filled</v>
      </c>
      <c r="K490" s="16">
        <f t="shared" ca="1" si="43"/>
        <v>8</v>
      </c>
      <c r="L490" s="16">
        <f t="shared" ca="1" si="45"/>
        <v>10</v>
      </c>
      <c r="M490" s="16">
        <f t="shared" si="46"/>
        <v>2021</v>
      </c>
      <c r="N490" s="27" t="str">
        <f t="shared" si="47"/>
        <v>October</v>
      </c>
      <c r="O490" s="16" t="str">
        <f>IF(N490="","",VLOOKUP(N490,FiscalYear[#All],2,FALSE))</f>
        <v>Q1</v>
      </c>
      <c r="P490" s="32">
        <f t="shared" si="44"/>
        <v>2022</v>
      </c>
      <c r="Q490" s="33">
        <f>IF(J490="Open",VLOOKUP(E490,Table2[],2),VLOOKUP(E490,Table2[],3))</f>
        <v>525</v>
      </c>
    </row>
    <row r="491" spans="1:17" x14ac:dyDescent="0.3">
      <c r="A491" s="16" t="s">
        <v>1324</v>
      </c>
      <c r="B491" s="16" t="s">
        <v>589</v>
      </c>
      <c r="C491" s="16" t="s">
        <v>64</v>
      </c>
      <c r="D491" s="16" t="s">
        <v>258</v>
      </c>
      <c r="E491" s="16" t="s">
        <v>211</v>
      </c>
      <c r="F491" s="16" t="s">
        <v>1604</v>
      </c>
      <c r="G491" s="16" t="s">
        <v>16</v>
      </c>
      <c r="H491" s="23">
        <v>44489</v>
      </c>
      <c r="I491" s="23">
        <v>44489</v>
      </c>
      <c r="J491" s="16" t="str">
        <f t="shared" si="42"/>
        <v>Filled</v>
      </c>
      <c r="K491" s="16">
        <f t="shared" ca="1" si="43"/>
        <v>1</v>
      </c>
      <c r="L491" s="16">
        <f t="shared" ca="1" si="45"/>
        <v>0</v>
      </c>
      <c r="M491" s="16">
        <f t="shared" si="46"/>
        <v>2021</v>
      </c>
      <c r="N491" s="27" t="str">
        <f t="shared" si="47"/>
        <v>October</v>
      </c>
      <c r="O491" s="16" t="str">
        <f>IF(N491="","",VLOOKUP(N491,FiscalYear[#All],2,FALSE))</f>
        <v>Q1</v>
      </c>
      <c r="P491" s="32">
        <f t="shared" si="44"/>
        <v>2022</v>
      </c>
      <c r="Q491" s="33">
        <f>IF(J491="Open",VLOOKUP(E491,Table2[],2),VLOOKUP(E491,Table2[],3))</f>
        <v>525</v>
      </c>
    </row>
    <row r="492" spans="1:17" x14ac:dyDescent="0.3">
      <c r="A492" s="16" t="s">
        <v>1327</v>
      </c>
      <c r="B492" s="16" t="s">
        <v>1125</v>
      </c>
      <c r="C492" s="16" t="s">
        <v>1596</v>
      </c>
      <c r="D492" s="16" t="s">
        <v>258</v>
      </c>
      <c r="E492" s="16" t="s">
        <v>211</v>
      </c>
      <c r="F492" s="16" t="s">
        <v>1605</v>
      </c>
      <c r="G492" s="16" t="s">
        <v>25</v>
      </c>
      <c r="H492" s="23">
        <v>44493</v>
      </c>
      <c r="I492" s="23">
        <v>44533</v>
      </c>
      <c r="J492" s="16" t="str">
        <f t="shared" si="42"/>
        <v>Filled</v>
      </c>
      <c r="K492" s="16">
        <f t="shared" ca="1" si="43"/>
        <v>30</v>
      </c>
      <c r="L492" s="16">
        <f t="shared" ca="1" si="45"/>
        <v>40</v>
      </c>
      <c r="M492" s="16">
        <f t="shared" si="46"/>
        <v>2021</v>
      </c>
      <c r="N492" s="27" t="str">
        <f t="shared" si="47"/>
        <v>December</v>
      </c>
      <c r="O492" s="16" t="str">
        <f>IF(N492="","",VLOOKUP(N492,FiscalYear[#All],2,FALSE))</f>
        <v>Q1</v>
      </c>
      <c r="P492" s="32">
        <f t="shared" si="44"/>
        <v>2022</v>
      </c>
      <c r="Q492" s="33">
        <f>IF(J492="Open",VLOOKUP(E492,Table2[],2),VLOOKUP(E492,Table2[],3))</f>
        <v>525</v>
      </c>
    </row>
    <row r="493" spans="1:17" x14ac:dyDescent="0.3">
      <c r="A493" s="16" t="s">
        <v>779</v>
      </c>
      <c r="B493" s="16" t="s">
        <v>556</v>
      </c>
      <c r="C493" s="16" t="s">
        <v>465</v>
      </c>
      <c r="D493" s="16" t="s">
        <v>206</v>
      </c>
      <c r="E493" s="16" t="s">
        <v>1623</v>
      </c>
      <c r="F493" s="16" t="s">
        <v>1071</v>
      </c>
      <c r="G493" s="16" t="s">
        <v>11</v>
      </c>
      <c r="H493" s="23">
        <v>44494</v>
      </c>
      <c r="I493" s="23">
        <v>44501</v>
      </c>
      <c r="J493" s="16" t="str">
        <f t="shared" si="42"/>
        <v>Filled</v>
      </c>
      <c r="K493" s="16">
        <f t="shared" ca="1" si="43"/>
        <v>6</v>
      </c>
      <c r="L493" s="16">
        <f t="shared" ca="1" si="45"/>
        <v>7</v>
      </c>
      <c r="M493" s="16">
        <f t="shared" si="46"/>
        <v>2021</v>
      </c>
      <c r="N493" s="27" t="str">
        <f t="shared" si="47"/>
        <v>November</v>
      </c>
      <c r="O493" s="16" t="str">
        <f>IF(N493="","",VLOOKUP(N493,FiscalYear[#All],2,FALSE))</f>
        <v>Q1</v>
      </c>
      <c r="P493" s="32">
        <f t="shared" si="44"/>
        <v>2022</v>
      </c>
      <c r="Q493" s="33">
        <f>IF(J493="Open",VLOOKUP(E493,Table2[],2),VLOOKUP(E493,Table2[],3))</f>
        <v>550</v>
      </c>
    </row>
    <row r="494" spans="1:17" x14ac:dyDescent="0.3">
      <c r="A494" s="16" t="s">
        <v>1343</v>
      </c>
      <c r="B494" s="16" t="s">
        <v>1113</v>
      </c>
      <c r="C494" s="16" t="s">
        <v>1597</v>
      </c>
      <c r="D494" s="16" t="s">
        <v>12</v>
      </c>
      <c r="E494" s="16" t="s">
        <v>9</v>
      </c>
      <c r="F494" s="16" t="s">
        <v>1603</v>
      </c>
      <c r="G494" s="16" t="s">
        <v>25</v>
      </c>
      <c r="H494" s="23">
        <v>44495</v>
      </c>
      <c r="I494" s="23">
        <v>44539</v>
      </c>
      <c r="J494" s="16" t="str">
        <f t="shared" si="42"/>
        <v>Filled</v>
      </c>
      <c r="K494" s="16">
        <f t="shared" ca="1" si="43"/>
        <v>33</v>
      </c>
      <c r="L494" s="16">
        <f t="shared" ca="1" si="45"/>
        <v>44</v>
      </c>
      <c r="M494" s="16">
        <f t="shared" si="46"/>
        <v>2021</v>
      </c>
      <c r="N494" s="27" t="str">
        <f t="shared" si="47"/>
        <v>December</v>
      </c>
      <c r="O494" s="16" t="str">
        <f>IF(N494="","",VLOOKUP(N494,FiscalYear[#All],2,FALSE))</f>
        <v>Q1</v>
      </c>
      <c r="P494" s="32">
        <f t="shared" si="44"/>
        <v>2022</v>
      </c>
      <c r="Q494" s="33">
        <f>IF(J494="Open",VLOOKUP(E494,Table2[],2),VLOOKUP(E494,Table2[],3))</f>
        <v>525</v>
      </c>
    </row>
    <row r="495" spans="1:17" x14ac:dyDescent="0.3">
      <c r="A495" s="16" t="s">
        <v>770</v>
      </c>
      <c r="B495" s="16" t="s">
        <v>547</v>
      </c>
      <c r="C495" s="16" t="s">
        <v>465</v>
      </c>
      <c r="D495" s="16" t="s">
        <v>12</v>
      </c>
      <c r="E495" s="16" t="s">
        <v>9</v>
      </c>
      <c r="F495" s="16" t="s">
        <v>1073</v>
      </c>
      <c r="G495" s="16" t="s">
        <v>489</v>
      </c>
      <c r="H495" s="23">
        <v>44500</v>
      </c>
      <c r="I495" s="23" t="s">
        <v>1619</v>
      </c>
      <c r="J495" s="16" t="str">
        <f t="shared" si="42"/>
        <v>Open</v>
      </c>
      <c r="K495" s="16">
        <f t="shared" ca="1" si="43"/>
        <v>442</v>
      </c>
      <c r="L495" s="16">
        <f t="shared" ca="1" si="45"/>
        <v>618</v>
      </c>
      <c r="M495" s="16" t="str">
        <f t="shared" si="46"/>
        <v/>
      </c>
      <c r="N495" s="27" t="str">
        <f t="shared" si="47"/>
        <v/>
      </c>
      <c r="O495" s="16" t="str">
        <f>IF(N495="","",VLOOKUP(N495,FiscalYear[#All],2,FALSE))</f>
        <v/>
      </c>
      <c r="P495" s="32" t="str">
        <f t="shared" si="44"/>
        <v/>
      </c>
      <c r="Q495" s="33">
        <f>IF(J495="Open",VLOOKUP(E495,Table2[],2),VLOOKUP(E495,Table2[],3))</f>
        <v>280</v>
      </c>
    </row>
    <row r="496" spans="1:17" x14ac:dyDescent="0.3">
      <c r="A496" s="16" t="s">
        <v>1325</v>
      </c>
      <c r="B496" s="16" t="s">
        <v>1124</v>
      </c>
      <c r="C496" s="16" t="s">
        <v>1597</v>
      </c>
      <c r="D496" s="16" t="s">
        <v>12</v>
      </c>
      <c r="E496" s="16" t="s">
        <v>9</v>
      </c>
      <c r="F496" s="16" t="s">
        <v>1604</v>
      </c>
      <c r="G496" s="16" t="s">
        <v>11</v>
      </c>
      <c r="H496" s="23">
        <v>44501</v>
      </c>
      <c r="I496" s="23">
        <v>44510</v>
      </c>
      <c r="J496" s="16" t="str">
        <f t="shared" si="42"/>
        <v>Filled</v>
      </c>
      <c r="K496" s="16">
        <f t="shared" ca="1" si="43"/>
        <v>8</v>
      </c>
      <c r="L496" s="16">
        <f t="shared" ca="1" si="45"/>
        <v>9</v>
      </c>
      <c r="M496" s="16">
        <f t="shared" si="46"/>
        <v>2021</v>
      </c>
      <c r="N496" s="27" t="str">
        <f t="shared" si="47"/>
        <v>November</v>
      </c>
      <c r="O496" s="16" t="str">
        <f>IF(N496="","",VLOOKUP(N496,FiscalYear[#All],2,FALSE))</f>
        <v>Q1</v>
      </c>
      <c r="P496" s="32">
        <f t="shared" si="44"/>
        <v>2022</v>
      </c>
      <c r="Q496" s="33">
        <f>IF(J496="Open",VLOOKUP(E496,Table2[],2),VLOOKUP(E496,Table2[],3))</f>
        <v>525</v>
      </c>
    </row>
    <row r="497" spans="1:17" x14ac:dyDescent="0.3">
      <c r="A497" s="16" t="s">
        <v>1334</v>
      </c>
      <c r="B497" s="16" t="s">
        <v>1130</v>
      </c>
      <c r="C497" s="16" t="s">
        <v>1594</v>
      </c>
      <c r="D497" s="16" t="s">
        <v>12</v>
      </c>
      <c r="E497" s="16" t="s">
        <v>9</v>
      </c>
      <c r="F497" s="16" t="s">
        <v>1604</v>
      </c>
      <c r="G497" s="16" t="s">
        <v>18</v>
      </c>
      <c r="H497" s="23">
        <v>44504</v>
      </c>
      <c r="I497" s="23">
        <v>44524</v>
      </c>
      <c r="J497" s="16" t="str">
        <f t="shared" si="42"/>
        <v>Filled</v>
      </c>
      <c r="K497" s="16">
        <f t="shared" ca="1" si="43"/>
        <v>15</v>
      </c>
      <c r="L497" s="16">
        <f t="shared" ca="1" si="45"/>
        <v>20</v>
      </c>
      <c r="M497" s="16">
        <f t="shared" si="46"/>
        <v>2021</v>
      </c>
      <c r="N497" s="27" t="str">
        <f t="shared" si="47"/>
        <v>November</v>
      </c>
      <c r="O497" s="16" t="str">
        <f>IF(N497="","",VLOOKUP(N497,FiscalYear[#All],2,FALSE))</f>
        <v>Q1</v>
      </c>
      <c r="P497" s="32">
        <f t="shared" si="44"/>
        <v>2022</v>
      </c>
      <c r="Q497" s="33">
        <f>IF(J497="Open",VLOOKUP(E497,Table2[],2),VLOOKUP(E497,Table2[],3))</f>
        <v>525</v>
      </c>
    </row>
    <row r="498" spans="1:17" x14ac:dyDescent="0.3">
      <c r="A498" s="16" t="s">
        <v>821</v>
      </c>
      <c r="B498" s="16" t="s">
        <v>562</v>
      </c>
      <c r="C498" s="16" t="s">
        <v>560</v>
      </c>
      <c r="D498" s="16" t="s">
        <v>206</v>
      </c>
      <c r="E498" s="16" t="s">
        <v>1623</v>
      </c>
      <c r="F498" s="16" t="s">
        <v>1077</v>
      </c>
      <c r="G498" s="16" t="s">
        <v>18</v>
      </c>
      <c r="H498" s="23">
        <v>44508</v>
      </c>
      <c r="I498" s="23">
        <v>44523</v>
      </c>
      <c r="J498" s="16" t="str">
        <f t="shared" si="42"/>
        <v>Filled</v>
      </c>
      <c r="K498" s="16">
        <f t="shared" ca="1" si="43"/>
        <v>12</v>
      </c>
      <c r="L498" s="16">
        <f t="shared" ca="1" si="45"/>
        <v>15</v>
      </c>
      <c r="M498" s="16">
        <f t="shared" si="46"/>
        <v>2021</v>
      </c>
      <c r="N498" s="27" t="str">
        <f t="shared" si="47"/>
        <v>November</v>
      </c>
      <c r="O498" s="16" t="str">
        <f>IF(N498="","",VLOOKUP(N498,FiscalYear[#All],2,FALSE))</f>
        <v>Q1</v>
      </c>
      <c r="P498" s="32">
        <f t="shared" si="44"/>
        <v>2022</v>
      </c>
      <c r="Q498" s="33">
        <f>IF(J498="Open",VLOOKUP(E498,Table2[],2),VLOOKUP(E498,Table2[],3))</f>
        <v>550</v>
      </c>
    </row>
    <row r="499" spans="1:17" x14ac:dyDescent="0.3">
      <c r="A499" s="16" t="s">
        <v>777</v>
      </c>
      <c r="B499" s="16" t="s">
        <v>554</v>
      </c>
      <c r="C499" s="16" t="s">
        <v>465</v>
      </c>
      <c r="D499" s="16" t="s">
        <v>12</v>
      </c>
      <c r="E499" s="16" t="s">
        <v>9</v>
      </c>
      <c r="F499" s="16" t="s">
        <v>1067</v>
      </c>
      <c r="G499" s="16" t="s">
        <v>16</v>
      </c>
      <c r="H499" s="23">
        <v>44515</v>
      </c>
      <c r="I499" s="23">
        <v>44542</v>
      </c>
      <c r="J499" s="16" t="str">
        <f t="shared" si="42"/>
        <v>Filled</v>
      </c>
      <c r="K499" s="16">
        <f t="shared" ca="1" si="43"/>
        <v>20</v>
      </c>
      <c r="L499" s="16">
        <f t="shared" ca="1" si="45"/>
        <v>27</v>
      </c>
      <c r="M499" s="16">
        <f t="shared" si="46"/>
        <v>2021</v>
      </c>
      <c r="N499" s="27" t="str">
        <f t="shared" si="47"/>
        <v>December</v>
      </c>
      <c r="O499" s="16" t="str">
        <f>IF(N499="","",VLOOKUP(N499,FiscalYear[#All],2,FALSE))</f>
        <v>Q1</v>
      </c>
      <c r="P499" s="32">
        <f t="shared" si="44"/>
        <v>2022</v>
      </c>
      <c r="Q499" s="33">
        <f>IF(J499="Open",VLOOKUP(E499,Table2[],2),VLOOKUP(E499,Table2[],3))</f>
        <v>525</v>
      </c>
    </row>
    <row r="500" spans="1:17" x14ac:dyDescent="0.3">
      <c r="A500" s="16" t="s">
        <v>780</v>
      </c>
      <c r="B500" s="16" t="s">
        <v>557</v>
      </c>
      <c r="C500" s="16" t="s">
        <v>465</v>
      </c>
      <c r="D500" s="16" t="s">
        <v>12</v>
      </c>
      <c r="E500" s="16" t="s">
        <v>9</v>
      </c>
      <c r="F500" s="16" t="s">
        <v>1071</v>
      </c>
      <c r="G500" s="16" t="s">
        <v>11</v>
      </c>
      <c r="H500" s="23">
        <v>44515</v>
      </c>
      <c r="I500" s="23">
        <v>44540</v>
      </c>
      <c r="J500" s="16" t="str">
        <f t="shared" si="42"/>
        <v>Filled</v>
      </c>
      <c r="K500" s="16">
        <f t="shared" ca="1" si="43"/>
        <v>20</v>
      </c>
      <c r="L500" s="16">
        <f t="shared" ca="1" si="45"/>
        <v>25</v>
      </c>
      <c r="M500" s="16">
        <f t="shared" si="46"/>
        <v>2021</v>
      </c>
      <c r="N500" s="27" t="str">
        <f t="shared" si="47"/>
        <v>December</v>
      </c>
      <c r="O500" s="16" t="str">
        <f>IF(N500="","",VLOOKUP(N500,FiscalYear[#All],2,FALSE))</f>
        <v>Q1</v>
      </c>
      <c r="P500" s="32">
        <f t="shared" si="44"/>
        <v>2022</v>
      </c>
      <c r="Q500" s="33">
        <f>IF(J500="Open",VLOOKUP(E500,Table2[],2),VLOOKUP(E500,Table2[],3))</f>
        <v>525</v>
      </c>
    </row>
    <row r="501" spans="1:17" x14ac:dyDescent="0.3">
      <c r="A501" s="16" t="s">
        <v>773</v>
      </c>
      <c r="B501" s="16" t="s">
        <v>550</v>
      </c>
      <c r="C501" s="16" t="s">
        <v>465</v>
      </c>
      <c r="D501" s="16" t="s">
        <v>12</v>
      </c>
      <c r="E501" s="16" t="s">
        <v>9</v>
      </c>
      <c r="F501" s="16" t="s">
        <v>1064</v>
      </c>
      <c r="G501" s="16" t="s">
        <v>16</v>
      </c>
      <c r="H501" s="23">
        <v>44518</v>
      </c>
      <c r="I501" s="23" t="s">
        <v>1619</v>
      </c>
      <c r="J501" s="16" t="str">
        <f t="shared" si="42"/>
        <v>Open</v>
      </c>
      <c r="K501" s="16">
        <f t="shared" ca="1" si="43"/>
        <v>429</v>
      </c>
      <c r="L501" s="16">
        <f t="shared" ca="1" si="45"/>
        <v>600</v>
      </c>
      <c r="M501" s="16" t="str">
        <f t="shared" si="46"/>
        <v/>
      </c>
      <c r="N501" s="27" t="str">
        <f t="shared" si="47"/>
        <v/>
      </c>
      <c r="O501" s="16" t="str">
        <f>IF(N501="","",VLOOKUP(N501,FiscalYear[#All],2,FALSE))</f>
        <v/>
      </c>
      <c r="P501" s="32" t="str">
        <f t="shared" si="44"/>
        <v/>
      </c>
      <c r="Q501" s="33">
        <f>IF(J501="Open",VLOOKUP(E501,Table2[],2),VLOOKUP(E501,Table2[],3))</f>
        <v>280</v>
      </c>
    </row>
    <row r="502" spans="1:17" x14ac:dyDescent="0.3">
      <c r="A502" s="16" t="s">
        <v>820</v>
      </c>
      <c r="B502" s="16" t="s">
        <v>561</v>
      </c>
      <c r="C502" s="16" t="s">
        <v>560</v>
      </c>
      <c r="D502" s="16" t="s">
        <v>206</v>
      </c>
      <c r="E502" s="16" t="s">
        <v>1623</v>
      </c>
      <c r="F502" s="16" t="s">
        <v>1077</v>
      </c>
      <c r="G502" s="16" t="s">
        <v>16</v>
      </c>
      <c r="H502" s="23">
        <v>44520</v>
      </c>
      <c r="I502" s="23">
        <v>44539</v>
      </c>
      <c r="J502" s="16" t="str">
        <f t="shared" si="42"/>
        <v>Filled</v>
      </c>
      <c r="K502" s="16">
        <f t="shared" ca="1" si="43"/>
        <v>14</v>
      </c>
      <c r="L502" s="16">
        <f t="shared" ca="1" si="45"/>
        <v>19</v>
      </c>
      <c r="M502" s="16">
        <f t="shared" si="46"/>
        <v>2021</v>
      </c>
      <c r="N502" s="27" t="str">
        <f t="shared" si="47"/>
        <v>December</v>
      </c>
      <c r="O502" s="16" t="str">
        <f>IF(N502="","",VLOOKUP(N502,FiscalYear[#All],2,FALSE))</f>
        <v>Q1</v>
      </c>
      <c r="P502" s="32">
        <f t="shared" si="44"/>
        <v>2022</v>
      </c>
      <c r="Q502" s="33">
        <f>IF(J502="Open",VLOOKUP(E502,Table2[],2),VLOOKUP(E502,Table2[],3))</f>
        <v>550</v>
      </c>
    </row>
    <row r="503" spans="1:17" x14ac:dyDescent="0.3">
      <c r="A503" s="16" t="s">
        <v>1338</v>
      </c>
      <c r="B503" s="16" t="s">
        <v>1133</v>
      </c>
      <c r="C503" s="16" t="s">
        <v>64</v>
      </c>
      <c r="D503" s="16" t="s">
        <v>12</v>
      </c>
      <c r="E503" s="16" t="s">
        <v>9</v>
      </c>
      <c r="F503" s="16" t="s">
        <v>1604</v>
      </c>
      <c r="G503" s="16" t="s">
        <v>25</v>
      </c>
      <c r="H503" s="23">
        <v>44520</v>
      </c>
      <c r="I503" s="23">
        <v>44551</v>
      </c>
      <c r="J503" s="16" t="str">
        <f t="shared" si="42"/>
        <v>Filled</v>
      </c>
      <c r="K503" s="16">
        <f t="shared" ca="1" si="43"/>
        <v>22</v>
      </c>
      <c r="L503" s="16">
        <f t="shared" ca="1" si="45"/>
        <v>31</v>
      </c>
      <c r="M503" s="16">
        <f t="shared" si="46"/>
        <v>2021</v>
      </c>
      <c r="N503" s="27" t="str">
        <f t="shared" si="47"/>
        <v>December</v>
      </c>
      <c r="O503" s="16" t="str">
        <f>IF(N503="","",VLOOKUP(N503,FiscalYear[#All],2,FALSE))</f>
        <v>Q1</v>
      </c>
      <c r="P503" s="32">
        <f t="shared" si="44"/>
        <v>2022</v>
      </c>
      <c r="Q503" s="33">
        <f>IF(J503="Open",VLOOKUP(E503,Table2[],2),VLOOKUP(E503,Table2[],3))</f>
        <v>525</v>
      </c>
    </row>
    <row r="504" spans="1:17" x14ac:dyDescent="0.3">
      <c r="A504" s="16" t="s">
        <v>1316</v>
      </c>
      <c r="B504" s="16" t="s">
        <v>1117</v>
      </c>
      <c r="C504" s="16" t="s">
        <v>1595</v>
      </c>
      <c r="D504" s="16" t="s">
        <v>12</v>
      </c>
      <c r="E504" s="16" t="s">
        <v>9</v>
      </c>
      <c r="F504" s="16" t="s">
        <v>1605</v>
      </c>
      <c r="G504" s="16" t="s">
        <v>25</v>
      </c>
      <c r="H504" s="23">
        <v>44522</v>
      </c>
      <c r="I504" s="23">
        <v>44555</v>
      </c>
      <c r="J504" s="16" t="str">
        <f t="shared" si="42"/>
        <v>Filled</v>
      </c>
      <c r="K504" s="16">
        <f t="shared" ca="1" si="43"/>
        <v>25</v>
      </c>
      <c r="L504" s="16">
        <f t="shared" ca="1" si="45"/>
        <v>33</v>
      </c>
      <c r="M504" s="16">
        <f t="shared" si="46"/>
        <v>2021</v>
      </c>
      <c r="N504" s="27" t="str">
        <f t="shared" si="47"/>
        <v>December</v>
      </c>
      <c r="O504" s="16" t="str">
        <f>IF(N504="","",VLOOKUP(N504,FiscalYear[#All],2,FALSE))</f>
        <v>Q1</v>
      </c>
      <c r="P504" s="32">
        <f t="shared" si="44"/>
        <v>2022</v>
      </c>
      <c r="Q504" s="33">
        <f>IF(J504="Open",VLOOKUP(E504,Table2[],2),VLOOKUP(E504,Table2[],3))</f>
        <v>525</v>
      </c>
    </row>
    <row r="505" spans="1:17" x14ac:dyDescent="0.3">
      <c r="A505" s="16" t="s">
        <v>1345</v>
      </c>
      <c r="B505" s="16" t="s">
        <v>1137</v>
      </c>
      <c r="C505" s="16" t="s">
        <v>1594</v>
      </c>
      <c r="D505" s="16" t="s">
        <v>12</v>
      </c>
      <c r="E505" s="16" t="s">
        <v>9</v>
      </c>
      <c r="F505" s="16" t="s">
        <v>1604</v>
      </c>
      <c r="G505" s="16" t="s">
        <v>16</v>
      </c>
      <c r="H505" s="23">
        <v>44528</v>
      </c>
      <c r="I505" s="23">
        <v>44536</v>
      </c>
      <c r="J505" s="16" t="str">
        <f t="shared" si="42"/>
        <v>Filled</v>
      </c>
      <c r="K505" s="16">
        <f t="shared" ca="1" si="43"/>
        <v>6</v>
      </c>
      <c r="L505" s="16">
        <f t="shared" ca="1" si="45"/>
        <v>8</v>
      </c>
      <c r="M505" s="16">
        <f t="shared" si="46"/>
        <v>2021</v>
      </c>
      <c r="N505" s="27" t="str">
        <f t="shared" si="47"/>
        <v>December</v>
      </c>
      <c r="O505" s="16" t="str">
        <f>IF(N505="","",VLOOKUP(N505,FiscalYear[#All],2,FALSE))</f>
        <v>Q1</v>
      </c>
      <c r="P505" s="32">
        <f t="shared" si="44"/>
        <v>2022</v>
      </c>
      <c r="Q505" s="33">
        <f>IF(J505="Open",VLOOKUP(E505,Table2[],2),VLOOKUP(E505,Table2[],3))</f>
        <v>525</v>
      </c>
    </row>
    <row r="506" spans="1:17" x14ac:dyDescent="0.3">
      <c r="A506" s="16" t="s">
        <v>1380</v>
      </c>
      <c r="B506" s="16" t="s">
        <v>1168</v>
      </c>
      <c r="C506" s="16" t="s">
        <v>1596</v>
      </c>
      <c r="D506" s="16" t="s">
        <v>12</v>
      </c>
      <c r="E506" s="16" t="s">
        <v>9</v>
      </c>
      <c r="F506" s="16" t="s">
        <v>1605</v>
      </c>
      <c r="G506" s="16" t="s">
        <v>16</v>
      </c>
      <c r="H506" s="23">
        <v>44528</v>
      </c>
      <c r="I506" s="23">
        <v>44537</v>
      </c>
      <c r="J506" s="16" t="str">
        <f t="shared" si="42"/>
        <v>Filled</v>
      </c>
      <c r="K506" s="16">
        <f t="shared" ca="1" si="43"/>
        <v>7</v>
      </c>
      <c r="L506" s="16">
        <f t="shared" ca="1" si="45"/>
        <v>9</v>
      </c>
      <c r="M506" s="16">
        <f t="shared" si="46"/>
        <v>2021</v>
      </c>
      <c r="N506" s="27" t="str">
        <f t="shared" si="47"/>
        <v>December</v>
      </c>
      <c r="O506" s="16" t="str">
        <f>IF(N506="","",VLOOKUP(N506,FiscalYear[#All],2,FALSE))</f>
        <v>Q1</v>
      </c>
      <c r="P506" s="32">
        <f t="shared" si="44"/>
        <v>2022</v>
      </c>
      <c r="Q506" s="33">
        <f>IF(J506="Open",VLOOKUP(E506,Table2[],2),VLOOKUP(E506,Table2[],3))</f>
        <v>525</v>
      </c>
    </row>
    <row r="507" spans="1:17" x14ac:dyDescent="0.3">
      <c r="A507" s="16" t="s">
        <v>1356</v>
      </c>
      <c r="B507" s="16" t="s">
        <v>1147</v>
      </c>
      <c r="C507" s="16" t="s">
        <v>1594</v>
      </c>
      <c r="D507" s="16" t="s">
        <v>12</v>
      </c>
      <c r="E507" s="16" t="s">
        <v>9</v>
      </c>
      <c r="F507" s="16" t="s">
        <v>1604</v>
      </c>
      <c r="G507" s="16" t="s">
        <v>16</v>
      </c>
      <c r="H507" s="23">
        <v>44529</v>
      </c>
      <c r="I507" s="23">
        <v>44537</v>
      </c>
      <c r="J507" s="16" t="str">
        <f t="shared" si="42"/>
        <v>Filled</v>
      </c>
      <c r="K507" s="16">
        <f t="shared" ca="1" si="43"/>
        <v>7</v>
      </c>
      <c r="L507" s="16">
        <f t="shared" ca="1" si="45"/>
        <v>8</v>
      </c>
      <c r="M507" s="16">
        <f t="shared" si="46"/>
        <v>2021</v>
      </c>
      <c r="N507" s="27" t="str">
        <f t="shared" si="47"/>
        <v>December</v>
      </c>
      <c r="O507" s="16" t="str">
        <f>IF(N507="","",VLOOKUP(N507,FiscalYear[#All],2,FALSE))</f>
        <v>Q1</v>
      </c>
      <c r="P507" s="32">
        <f t="shared" si="44"/>
        <v>2022</v>
      </c>
      <c r="Q507" s="33">
        <f>IF(J507="Open",VLOOKUP(E507,Table2[],2),VLOOKUP(E507,Table2[],3))</f>
        <v>525</v>
      </c>
    </row>
    <row r="508" spans="1:17" x14ac:dyDescent="0.3">
      <c r="A508" s="16" t="s">
        <v>1412</v>
      </c>
      <c r="B508" s="16" t="s">
        <v>1192</v>
      </c>
      <c r="C508" s="16" t="s">
        <v>1594</v>
      </c>
      <c r="D508" s="16" t="s">
        <v>12</v>
      </c>
      <c r="E508" s="16" t="s">
        <v>9</v>
      </c>
      <c r="F508" s="16" t="s">
        <v>1604</v>
      </c>
      <c r="G508" s="16" t="s">
        <v>16</v>
      </c>
      <c r="H508" s="23">
        <v>44529</v>
      </c>
      <c r="I508" s="23">
        <v>44554</v>
      </c>
      <c r="J508" s="16" t="str">
        <f t="shared" si="42"/>
        <v>Filled</v>
      </c>
      <c r="K508" s="16">
        <f t="shared" ca="1" si="43"/>
        <v>20</v>
      </c>
      <c r="L508" s="16">
        <f t="shared" ca="1" si="45"/>
        <v>25</v>
      </c>
      <c r="M508" s="16">
        <f t="shared" si="46"/>
        <v>2021</v>
      </c>
      <c r="N508" s="27" t="str">
        <f t="shared" si="47"/>
        <v>December</v>
      </c>
      <c r="O508" s="16" t="str">
        <f>IF(N508="","",VLOOKUP(N508,FiscalYear[#All],2,FALSE))</f>
        <v>Q1</v>
      </c>
      <c r="P508" s="32">
        <f t="shared" si="44"/>
        <v>2022</v>
      </c>
      <c r="Q508" s="33">
        <f>IF(J508="Open",VLOOKUP(E508,Table2[],2),VLOOKUP(E508,Table2[],3))</f>
        <v>525</v>
      </c>
    </row>
    <row r="509" spans="1:17" x14ac:dyDescent="0.3">
      <c r="A509" s="16" t="s">
        <v>1394</v>
      </c>
      <c r="B509" s="16" t="s">
        <v>1121</v>
      </c>
      <c r="C509" s="16" t="s">
        <v>1594</v>
      </c>
      <c r="D509" s="16" t="s">
        <v>12</v>
      </c>
      <c r="E509" s="16" t="s">
        <v>9</v>
      </c>
      <c r="F509" s="16" t="s">
        <v>1603</v>
      </c>
      <c r="G509" s="16" t="s">
        <v>16</v>
      </c>
      <c r="H509" s="23">
        <v>44530</v>
      </c>
      <c r="I509" s="23">
        <v>44535</v>
      </c>
      <c r="J509" s="16" t="str">
        <f t="shared" si="42"/>
        <v>Filled</v>
      </c>
      <c r="K509" s="16">
        <f t="shared" ca="1" si="43"/>
        <v>4</v>
      </c>
      <c r="L509" s="16">
        <f t="shared" ca="1" si="45"/>
        <v>5</v>
      </c>
      <c r="M509" s="16">
        <f t="shared" si="46"/>
        <v>2021</v>
      </c>
      <c r="N509" s="27" t="str">
        <f t="shared" si="47"/>
        <v>December</v>
      </c>
      <c r="O509" s="16" t="str">
        <f>IF(N509="","",VLOOKUP(N509,FiscalYear[#All],2,FALSE))</f>
        <v>Q1</v>
      </c>
      <c r="P509" s="32">
        <f t="shared" si="44"/>
        <v>2022</v>
      </c>
      <c r="Q509" s="33">
        <f>IF(J509="Open",VLOOKUP(E509,Table2[],2),VLOOKUP(E509,Table2[],3))</f>
        <v>525</v>
      </c>
    </row>
    <row r="510" spans="1:17" x14ac:dyDescent="0.3">
      <c r="A510" s="16" t="s">
        <v>1362</v>
      </c>
      <c r="B510" s="16" t="s">
        <v>1143</v>
      </c>
      <c r="C510" s="16" t="s">
        <v>1598</v>
      </c>
      <c r="D510" s="16" t="s">
        <v>12</v>
      </c>
      <c r="E510" s="16" t="s">
        <v>9</v>
      </c>
      <c r="F510" s="16" t="s">
        <v>1605</v>
      </c>
      <c r="G510" s="16" t="s">
        <v>18</v>
      </c>
      <c r="H510" s="23">
        <v>44531</v>
      </c>
      <c r="I510" s="23">
        <v>44542</v>
      </c>
      <c r="J510" s="16" t="str">
        <f t="shared" si="42"/>
        <v>Filled</v>
      </c>
      <c r="K510" s="16">
        <f t="shared" ca="1" si="43"/>
        <v>8</v>
      </c>
      <c r="L510" s="16">
        <f t="shared" ca="1" si="45"/>
        <v>11</v>
      </c>
      <c r="M510" s="16">
        <f t="shared" si="46"/>
        <v>2021</v>
      </c>
      <c r="N510" s="27" t="str">
        <f t="shared" si="47"/>
        <v>December</v>
      </c>
      <c r="O510" s="16" t="str">
        <f>IF(N510="","",VLOOKUP(N510,FiscalYear[#All],2,FALSE))</f>
        <v>Q1</v>
      </c>
      <c r="P510" s="32">
        <f t="shared" si="44"/>
        <v>2022</v>
      </c>
      <c r="Q510" s="33">
        <f>IF(J510="Open",VLOOKUP(E510,Table2[],2),VLOOKUP(E510,Table2[],3))</f>
        <v>525</v>
      </c>
    </row>
    <row r="511" spans="1:17" x14ac:dyDescent="0.3">
      <c r="A511" s="16" t="s">
        <v>825</v>
      </c>
      <c r="B511" s="16" t="s">
        <v>566</v>
      </c>
      <c r="C511" s="16" t="s">
        <v>560</v>
      </c>
      <c r="D511" s="16" t="s">
        <v>206</v>
      </c>
      <c r="E511" s="16" t="s">
        <v>1623</v>
      </c>
      <c r="F511" s="16" t="s">
        <v>1077</v>
      </c>
      <c r="G511" s="16" t="s">
        <v>16</v>
      </c>
      <c r="H511" s="23">
        <v>44532</v>
      </c>
      <c r="I511" s="23">
        <v>44548</v>
      </c>
      <c r="J511" s="16" t="str">
        <f t="shared" si="42"/>
        <v>Filled</v>
      </c>
      <c r="K511" s="16">
        <f t="shared" ca="1" si="43"/>
        <v>12</v>
      </c>
      <c r="L511" s="16">
        <f t="shared" ca="1" si="45"/>
        <v>16</v>
      </c>
      <c r="M511" s="16">
        <f t="shared" si="46"/>
        <v>2021</v>
      </c>
      <c r="N511" s="27" t="str">
        <f t="shared" si="47"/>
        <v>December</v>
      </c>
      <c r="O511" s="16" t="str">
        <f>IF(N511="","",VLOOKUP(N511,FiscalYear[#All],2,FALSE))</f>
        <v>Q1</v>
      </c>
      <c r="P511" s="32">
        <f t="shared" si="44"/>
        <v>2022</v>
      </c>
      <c r="Q511" s="33">
        <f>IF(J511="Open",VLOOKUP(E511,Table2[],2),VLOOKUP(E511,Table2[],3))</f>
        <v>550</v>
      </c>
    </row>
    <row r="512" spans="1:17" x14ac:dyDescent="0.3">
      <c r="A512" s="16" t="s">
        <v>1365</v>
      </c>
      <c r="B512" s="16" t="s">
        <v>1154</v>
      </c>
      <c r="C512" s="16" t="s">
        <v>1597</v>
      </c>
      <c r="D512" s="16" t="s">
        <v>12</v>
      </c>
      <c r="E512" s="16" t="s">
        <v>9</v>
      </c>
      <c r="F512" s="16" t="s">
        <v>1604</v>
      </c>
      <c r="G512" s="16" t="s">
        <v>18</v>
      </c>
      <c r="H512" s="23">
        <v>44536</v>
      </c>
      <c r="I512" s="23">
        <v>44555</v>
      </c>
      <c r="J512" s="16" t="str">
        <f t="shared" si="42"/>
        <v>Filled</v>
      </c>
      <c r="K512" s="16">
        <f t="shared" ca="1" si="43"/>
        <v>15</v>
      </c>
      <c r="L512" s="16">
        <f t="shared" ca="1" si="45"/>
        <v>19</v>
      </c>
      <c r="M512" s="16">
        <f t="shared" si="46"/>
        <v>2021</v>
      </c>
      <c r="N512" s="27" t="str">
        <f t="shared" si="47"/>
        <v>December</v>
      </c>
      <c r="O512" s="16" t="str">
        <f>IF(N512="","",VLOOKUP(N512,FiscalYear[#All],2,FALSE))</f>
        <v>Q1</v>
      </c>
      <c r="P512" s="32">
        <f t="shared" si="44"/>
        <v>2022</v>
      </c>
      <c r="Q512" s="33">
        <f>IF(J512="Open",VLOOKUP(E512,Table2[],2),VLOOKUP(E512,Table2[],3))</f>
        <v>525</v>
      </c>
    </row>
    <row r="513" spans="1:17" x14ac:dyDescent="0.3">
      <c r="A513" s="16" t="s">
        <v>1326</v>
      </c>
      <c r="B513" s="16" t="s">
        <v>1110</v>
      </c>
      <c r="C513" s="16" t="s">
        <v>1594</v>
      </c>
      <c r="D513" s="16" t="s">
        <v>12</v>
      </c>
      <c r="E513" s="16" t="s">
        <v>9</v>
      </c>
      <c r="F513" s="16" t="s">
        <v>1605</v>
      </c>
      <c r="G513" s="16" t="s">
        <v>16</v>
      </c>
      <c r="H513" s="23">
        <v>44537</v>
      </c>
      <c r="I513" s="23">
        <v>44537</v>
      </c>
      <c r="J513" s="16" t="str">
        <f t="shared" si="42"/>
        <v>Filled</v>
      </c>
      <c r="K513" s="16">
        <f t="shared" ca="1" si="43"/>
        <v>1</v>
      </c>
      <c r="L513" s="16">
        <f t="shared" ca="1" si="45"/>
        <v>0</v>
      </c>
      <c r="M513" s="16">
        <f t="shared" si="46"/>
        <v>2021</v>
      </c>
      <c r="N513" s="27" t="str">
        <f t="shared" si="47"/>
        <v>December</v>
      </c>
      <c r="O513" s="16" t="str">
        <f>IF(N513="","",VLOOKUP(N513,FiscalYear[#All],2,FALSE))</f>
        <v>Q1</v>
      </c>
      <c r="P513" s="32">
        <f t="shared" si="44"/>
        <v>2022</v>
      </c>
      <c r="Q513" s="33">
        <f>IF(J513="Open",VLOOKUP(E513,Table2[],2),VLOOKUP(E513,Table2[],3))</f>
        <v>525</v>
      </c>
    </row>
    <row r="514" spans="1:17" x14ac:dyDescent="0.3">
      <c r="A514" s="16" t="s">
        <v>1425</v>
      </c>
      <c r="B514" s="16" t="s">
        <v>1202</v>
      </c>
      <c r="C514" s="16" t="s">
        <v>1598</v>
      </c>
      <c r="D514" s="16" t="s">
        <v>12</v>
      </c>
      <c r="E514" s="16" t="s">
        <v>9</v>
      </c>
      <c r="F514" s="16" t="s">
        <v>1605</v>
      </c>
      <c r="G514" s="16" t="s">
        <v>16</v>
      </c>
      <c r="H514" s="23">
        <v>44538</v>
      </c>
      <c r="I514" s="23">
        <v>44542</v>
      </c>
      <c r="J514" s="16" t="str">
        <f t="shared" si="42"/>
        <v>Filled</v>
      </c>
      <c r="K514" s="16">
        <f t="shared" ca="1" si="43"/>
        <v>3</v>
      </c>
      <c r="L514" s="16">
        <f t="shared" ca="1" si="45"/>
        <v>4</v>
      </c>
      <c r="M514" s="16">
        <f t="shared" si="46"/>
        <v>2021</v>
      </c>
      <c r="N514" s="27" t="str">
        <f t="shared" si="47"/>
        <v>December</v>
      </c>
      <c r="O514" s="16" t="str">
        <f>IF(N514="","",VLOOKUP(N514,FiscalYear[#All],2,FALSE))</f>
        <v>Q1</v>
      </c>
      <c r="P514" s="32">
        <f t="shared" si="44"/>
        <v>2022</v>
      </c>
      <c r="Q514" s="33">
        <f>IF(J514="Open",VLOOKUP(E514,Table2[],2),VLOOKUP(E514,Table2[],3))</f>
        <v>525</v>
      </c>
    </row>
    <row r="515" spans="1:17" x14ac:dyDescent="0.3">
      <c r="A515" s="16" t="s">
        <v>636</v>
      </c>
      <c r="B515" s="16" t="s">
        <v>569</v>
      </c>
      <c r="C515" s="16" t="s">
        <v>106</v>
      </c>
      <c r="D515" s="16" t="s">
        <v>210</v>
      </c>
      <c r="E515" s="16" t="s">
        <v>211</v>
      </c>
      <c r="F515" s="16" t="s">
        <v>1065</v>
      </c>
      <c r="G515" s="16" t="s">
        <v>16</v>
      </c>
      <c r="H515" s="23">
        <v>44539</v>
      </c>
      <c r="I515" s="23">
        <v>44542</v>
      </c>
      <c r="J515" s="16" t="str">
        <f t="shared" ref="J515:J578" si="48">IF(I515 = "", "Open", "Filled")</f>
        <v>Filled</v>
      </c>
      <c r="K515" s="16">
        <f t="shared" ref="K515:K578" ca="1" si="49">IF(I515="", NETWORKDAYS(H515,TODAY()),NETWORKDAYS(H515,I515))</f>
        <v>2</v>
      </c>
      <c r="L515" s="16">
        <f t="shared" ca="1" si="45"/>
        <v>3</v>
      </c>
      <c r="M515" s="16">
        <f t="shared" si="46"/>
        <v>2021</v>
      </c>
      <c r="N515" s="27" t="str">
        <f t="shared" si="47"/>
        <v>December</v>
      </c>
      <c r="O515" s="16" t="str">
        <f>IF(N515="","",VLOOKUP(N515,FiscalYear[#All],2,FALSE))</f>
        <v>Q1</v>
      </c>
      <c r="P515" s="32">
        <f t="shared" ref="P515:P578" si="50">IF(I515="","",(YEAR(I515) + IF(MONTH(I515) &gt;=10,1,0)))</f>
        <v>2022</v>
      </c>
      <c r="Q515" s="33">
        <f>IF(J515="Open",VLOOKUP(E515,Table2[],2),VLOOKUP(E515,Table2[],3))</f>
        <v>525</v>
      </c>
    </row>
    <row r="516" spans="1:17" x14ac:dyDescent="0.3">
      <c r="A516" s="16" t="s">
        <v>1374</v>
      </c>
      <c r="B516" s="16" t="s">
        <v>1163</v>
      </c>
      <c r="C516" s="16" t="s">
        <v>1598</v>
      </c>
      <c r="D516" s="16" t="s">
        <v>12</v>
      </c>
      <c r="E516" s="16" t="s">
        <v>9</v>
      </c>
      <c r="F516" s="16" t="s">
        <v>1605</v>
      </c>
      <c r="G516" s="16" t="s">
        <v>16</v>
      </c>
      <c r="H516" s="23">
        <v>44543</v>
      </c>
      <c r="I516" s="23">
        <v>44551</v>
      </c>
      <c r="J516" s="16" t="str">
        <f t="shared" si="48"/>
        <v>Filled</v>
      </c>
      <c r="K516" s="16">
        <f t="shared" ca="1" si="49"/>
        <v>7</v>
      </c>
      <c r="L516" s="16">
        <f t="shared" ref="L516:L579" ca="1" si="51">IF(I516="", _xlfn.DAYS(TODAY(),H516), _xlfn.DAYS(I516,H516))</f>
        <v>8</v>
      </c>
      <c r="M516" s="16">
        <f t="shared" ref="M516:M579" si="52">IF(I516="","",YEAR(I516))</f>
        <v>2021</v>
      </c>
      <c r="N516" s="27" t="str">
        <f t="shared" ref="N516:N579" si="53">TEXT(I516,"mmmm")</f>
        <v>December</v>
      </c>
      <c r="O516" s="16" t="str">
        <f>IF(N516="","",VLOOKUP(N516,FiscalYear[#All],2,FALSE))</f>
        <v>Q1</v>
      </c>
      <c r="P516" s="32">
        <f t="shared" si="50"/>
        <v>2022</v>
      </c>
      <c r="Q516" s="33">
        <f>IF(J516="Open",VLOOKUP(E516,Table2[],2),VLOOKUP(E516,Table2[],3))</f>
        <v>525</v>
      </c>
    </row>
    <row r="517" spans="1:17" x14ac:dyDescent="0.3">
      <c r="A517" s="16" t="s">
        <v>1386</v>
      </c>
      <c r="B517" s="16" t="s">
        <v>1174</v>
      </c>
      <c r="C517" s="16" t="s">
        <v>1593</v>
      </c>
      <c r="D517" s="16" t="s">
        <v>12</v>
      </c>
      <c r="E517" s="16" t="s">
        <v>9</v>
      </c>
      <c r="F517" s="16" t="s">
        <v>1603</v>
      </c>
      <c r="G517" s="16" t="s">
        <v>18</v>
      </c>
      <c r="H517" s="23">
        <v>44543</v>
      </c>
      <c r="I517" s="23">
        <v>44552</v>
      </c>
      <c r="J517" s="16" t="str">
        <f t="shared" si="48"/>
        <v>Filled</v>
      </c>
      <c r="K517" s="16">
        <f t="shared" ca="1" si="49"/>
        <v>8</v>
      </c>
      <c r="L517" s="16">
        <f t="shared" ca="1" si="51"/>
        <v>9</v>
      </c>
      <c r="M517" s="16">
        <f t="shared" si="52"/>
        <v>2021</v>
      </c>
      <c r="N517" s="27" t="str">
        <f t="shared" si="53"/>
        <v>December</v>
      </c>
      <c r="O517" s="16" t="str">
        <f>IF(N517="","",VLOOKUP(N517,FiscalYear[#All],2,FALSE))</f>
        <v>Q1</v>
      </c>
      <c r="P517" s="32">
        <f t="shared" si="50"/>
        <v>2022</v>
      </c>
      <c r="Q517" s="33">
        <f>IF(J517="Open",VLOOKUP(E517,Table2[],2),VLOOKUP(E517,Table2[],3))</f>
        <v>525</v>
      </c>
    </row>
    <row r="518" spans="1:17" x14ac:dyDescent="0.3">
      <c r="A518" s="16" t="s">
        <v>1370</v>
      </c>
      <c r="B518" s="16" t="s">
        <v>1159</v>
      </c>
      <c r="C518" s="16" t="s">
        <v>1598</v>
      </c>
      <c r="D518" s="16" t="s">
        <v>12</v>
      </c>
      <c r="E518" s="16" t="s">
        <v>9</v>
      </c>
      <c r="F518" s="16" t="s">
        <v>1605</v>
      </c>
      <c r="G518" s="16" t="s">
        <v>11</v>
      </c>
      <c r="H518" s="23">
        <v>44544</v>
      </c>
      <c r="I518" s="23">
        <v>44551</v>
      </c>
      <c r="J518" s="16" t="str">
        <f t="shared" si="48"/>
        <v>Filled</v>
      </c>
      <c r="K518" s="16">
        <f t="shared" ca="1" si="49"/>
        <v>6</v>
      </c>
      <c r="L518" s="16">
        <f t="shared" ca="1" si="51"/>
        <v>7</v>
      </c>
      <c r="M518" s="16">
        <f t="shared" si="52"/>
        <v>2021</v>
      </c>
      <c r="N518" s="27" t="str">
        <f t="shared" si="53"/>
        <v>December</v>
      </c>
      <c r="O518" s="16" t="str">
        <f>IF(N518="","",VLOOKUP(N518,FiscalYear[#All],2,FALSE))</f>
        <v>Q1</v>
      </c>
      <c r="P518" s="32">
        <f t="shared" si="50"/>
        <v>2022</v>
      </c>
      <c r="Q518" s="33">
        <f>IF(J518="Open",VLOOKUP(E518,Table2[],2),VLOOKUP(E518,Table2[],3))</f>
        <v>525</v>
      </c>
    </row>
    <row r="519" spans="1:17" x14ac:dyDescent="0.3">
      <c r="A519" s="16" t="s">
        <v>1444</v>
      </c>
      <c r="B519" s="16" t="s">
        <v>1215</v>
      </c>
      <c r="C519" s="16" t="s">
        <v>1594</v>
      </c>
      <c r="D519" s="16" t="s">
        <v>12</v>
      </c>
      <c r="E519" s="16" t="s">
        <v>9</v>
      </c>
      <c r="F519" s="16" t="s">
        <v>1604</v>
      </c>
      <c r="G519" s="16" t="s">
        <v>18</v>
      </c>
      <c r="H519" s="23">
        <v>44544</v>
      </c>
      <c r="I519" s="23">
        <v>44554</v>
      </c>
      <c r="J519" s="16" t="str">
        <f t="shared" si="48"/>
        <v>Filled</v>
      </c>
      <c r="K519" s="16">
        <f t="shared" ca="1" si="49"/>
        <v>9</v>
      </c>
      <c r="L519" s="16">
        <f t="shared" ca="1" si="51"/>
        <v>10</v>
      </c>
      <c r="M519" s="16">
        <f t="shared" si="52"/>
        <v>2021</v>
      </c>
      <c r="N519" s="27" t="str">
        <f t="shared" si="53"/>
        <v>December</v>
      </c>
      <c r="O519" s="16" t="str">
        <f>IF(N519="","",VLOOKUP(N519,FiscalYear[#All],2,FALSE))</f>
        <v>Q1</v>
      </c>
      <c r="P519" s="32">
        <f t="shared" si="50"/>
        <v>2022</v>
      </c>
      <c r="Q519" s="33">
        <f>IF(J519="Open",VLOOKUP(E519,Table2[],2),VLOOKUP(E519,Table2[],3))</f>
        <v>525</v>
      </c>
    </row>
    <row r="520" spans="1:17" x14ac:dyDescent="0.3">
      <c r="A520" s="16" t="s">
        <v>822</v>
      </c>
      <c r="B520" s="16" t="s">
        <v>563</v>
      </c>
      <c r="C520" s="16" t="s">
        <v>560</v>
      </c>
      <c r="D520" s="16" t="s">
        <v>206</v>
      </c>
      <c r="E520" s="16" t="s">
        <v>1623</v>
      </c>
      <c r="F520" s="16" t="s">
        <v>1077</v>
      </c>
      <c r="G520" s="16" t="s">
        <v>18</v>
      </c>
      <c r="H520" s="23">
        <v>44546</v>
      </c>
      <c r="I520" s="23">
        <v>44553</v>
      </c>
      <c r="J520" s="16" t="str">
        <f t="shared" si="48"/>
        <v>Filled</v>
      </c>
      <c r="K520" s="16">
        <f t="shared" ca="1" si="49"/>
        <v>6</v>
      </c>
      <c r="L520" s="16">
        <f t="shared" ca="1" si="51"/>
        <v>7</v>
      </c>
      <c r="M520" s="16">
        <f t="shared" si="52"/>
        <v>2021</v>
      </c>
      <c r="N520" s="27" t="str">
        <f t="shared" si="53"/>
        <v>December</v>
      </c>
      <c r="O520" s="16" t="str">
        <f>IF(N520="","",VLOOKUP(N520,FiscalYear[#All],2,FALSE))</f>
        <v>Q1</v>
      </c>
      <c r="P520" s="32">
        <f t="shared" si="50"/>
        <v>2022</v>
      </c>
      <c r="Q520" s="33">
        <f>IF(J520="Open",VLOOKUP(E520,Table2[],2),VLOOKUP(E520,Table2[],3))</f>
        <v>550</v>
      </c>
    </row>
    <row r="521" spans="1:17" x14ac:dyDescent="0.3">
      <c r="A521" s="16" t="s">
        <v>1400</v>
      </c>
      <c r="B521" s="16" t="s">
        <v>1178</v>
      </c>
      <c r="C521" s="16" t="s">
        <v>1593</v>
      </c>
      <c r="D521" s="16" t="s">
        <v>12</v>
      </c>
      <c r="E521" s="16" t="s">
        <v>9</v>
      </c>
      <c r="F521" s="16" t="s">
        <v>1603</v>
      </c>
      <c r="G521" s="16" t="s">
        <v>16</v>
      </c>
      <c r="H521" s="23">
        <v>44550</v>
      </c>
      <c r="I521" s="23">
        <v>44551</v>
      </c>
      <c r="J521" s="16" t="str">
        <f t="shared" si="48"/>
        <v>Filled</v>
      </c>
      <c r="K521" s="16">
        <f t="shared" ca="1" si="49"/>
        <v>2</v>
      </c>
      <c r="L521" s="16">
        <f t="shared" ca="1" si="51"/>
        <v>1</v>
      </c>
      <c r="M521" s="16">
        <f t="shared" si="52"/>
        <v>2021</v>
      </c>
      <c r="N521" s="27" t="str">
        <f t="shared" si="53"/>
        <v>December</v>
      </c>
      <c r="O521" s="16" t="str">
        <f>IF(N521="","",VLOOKUP(N521,FiscalYear[#All],2,FALSE))</f>
        <v>Q1</v>
      </c>
      <c r="P521" s="32">
        <f t="shared" si="50"/>
        <v>2022</v>
      </c>
      <c r="Q521" s="33">
        <f>IF(J521="Open",VLOOKUP(E521,Table2[],2),VLOOKUP(E521,Table2[],3))</f>
        <v>525</v>
      </c>
    </row>
    <row r="522" spans="1:17" x14ac:dyDescent="0.3">
      <c r="A522" s="16" t="s">
        <v>823</v>
      </c>
      <c r="B522" s="16" t="s">
        <v>564</v>
      </c>
      <c r="C522" s="16" t="s">
        <v>560</v>
      </c>
      <c r="D522" s="16" t="s">
        <v>206</v>
      </c>
      <c r="E522" s="16" t="s">
        <v>1623</v>
      </c>
      <c r="F522" s="16" t="s">
        <v>1077</v>
      </c>
      <c r="G522" s="16" t="s">
        <v>489</v>
      </c>
      <c r="H522" s="23">
        <v>44551</v>
      </c>
      <c r="I522" s="23" t="s">
        <v>1619</v>
      </c>
      <c r="J522" s="16" t="str">
        <f t="shared" si="48"/>
        <v>Open</v>
      </c>
      <c r="K522" s="16">
        <f t="shared" ca="1" si="49"/>
        <v>406</v>
      </c>
      <c r="L522" s="16">
        <f t="shared" ca="1" si="51"/>
        <v>567</v>
      </c>
      <c r="M522" s="16" t="str">
        <f t="shared" si="52"/>
        <v/>
      </c>
      <c r="N522" s="27" t="str">
        <f t="shared" si="53"/>
        <v/>
      </c>
      <c r="O522" s="16" t="str">
        <f>IF(N522="","",VLOOKUP(N522,FiscalYear[#All],2,FALSE))</f>
        <v/>
      </c>
      <c r="P522" s="32" t="str">
        <f t="shared" si="50"/>
        <v/>
      </c>
      <c r="Q522" s="33">
        <f>IF(J522="Open",VLOOKUP(E522,Table2[],2),VLOOKUP(E522,Table2[],3))</f>
        <v>300</v>
      </c>
    </row>
    <row r="523" spans="1:17" x14ac:dyDescent="0.3">
      <c r="A523" s="16" t="s">
        <v>1042</v>
      </c>
      <c r="B523" s="16" t="s">
        <v>443</v>
      </c>
      <c r="C523" s="16" t="s">
        <v>123</v>
      </c>
      <c r="D523" s="16" t="s">
        <v>24</v>
      </c>
      <c r="E523" s="16" t="s">
        <v>9</v>
      </c>
      <c r="F523" s="16" t="s">
        <v>1078</v>
      </c>
      <c r="G523" s="16" t="s">
        <v>16</v>
      </c>
      <c r="H523" s="23">
        <v>44552</v>
      </c>
      <c r="I523" s="23">
        <v>44554</v>
      </c>
      <c r="J523" s="16" t="str">
        <f t="shared" si="48"/>
        <v>Filled</v>
      </c>
      <c r="K523" s="16">
        <f t="shared" ca="1" si="49"/>
        <v>3</v>
      </c>
      <c r="L523" s="16">
        <f t="shared" ca="1" si="51"/>
        <v>2</v>
      </c>
      <c r="M523" s="16">
        <f t="shared" si="52"/>
        <v>2021</v>
      </c>
      <c r="N523" s="27" t="str">
        <f t="shared" si="53"/>
        <v>December</v>
      </c>
      <c r="O523" s="16" t="str">
        <f>IF(N523="","",VLOOKUP(N523,FiscalYear[#All],2,FALSE))</f>
        <v>Q1</v>
      </c>
      <c r="P523" s="32">
        <f t="shared" si="50"/>
        <v>2022</v>
      </c>
      <c r="Q523" s="33">
        <f>IF(J523="Open",VLOOKUP(E523,Table2[],2),VLOOKUP(E523,Table2[],3))</f>
        <v>525</v>
      </c>
    </row>
    <row r="524" spans="1:17" x14ac:dyDescent="0.3">
      <c r="A524" s="16" t="s">
        <v>1346</v>
      </c>
      <c r="B524" s="16" t="s">
        <v>1138</v>
      </c>
      <c r="C524" s="16" t="s">
        <v>1594</v>
      </c>
      <c r="D524" s="16" t="s">
        <v>12</v>
      </c>
      <c r="E524" s="16" t="s">
        <v>9</v>
      </c>
      <c r="F524" s="16" t="s">
        <v>1604</v>
      </c>
      <c r="G524" s="16" t="s">
        <v>11</v>
      </c>
      <c r="H524" s="23">
        <v>44552</v>
      </c>
      <c r="I524" s="23" t="s">
        <v>1619</v>
      </c>
      <c r="J524" s="16" t="str">
        <f t="shared" si="48"/>
        <v>Open</v>
      </c>
      <c r="K524" s="16">
        <f t="shared" ca="1" si="49"/>
        <v>405</v>
      </c>
      <c r="L524" s="16">
        <f t="shared" ca="1" si="51"/>
        <v>566</v>
      </c>
      <c r="M524" s="16" t="str">
        <f t="shared" si="52"/>
        <v/>
      </c>
      <c r="N524" s="27" t="str">
        <f t="shared" si="53"/>
        <v/>
      </c>
      <c r="O524" s="16" t="str">
        <f>IF(N524="","",VLOOKUP(N524,FiscalYear[#All],2,FALSE))</f>
        <v/>
      </c>
      <c r="P524" s="32" t="str">
        <f t="shared" si="50"/>
        <v/>
      </c>
      <c r="Q524" s="33">
        <f>IF(J524="Open",VLOOKUP(E524,Table2[],2),VLOOKUP(E524,Table2[],3))</f>
        <v>280</v>
      </c>
    </row>
    <row r="525" spans="1:17" x14ac:dyDescent="0.3">
      <c r="A525" s="16" t="s">
        <v>1420</v>
      </c>
      <c r="B525" s="16" t="s">
        <v>1197</v>
      </c>
      <c r="C525" s="16" t="s">
        <v>1594</v>
      </c>
      <c r="D525" s="16" t="s">
        <v>12</v>
      </c>
      <c r="E525" s="16" t="s">
        <v>9</v>
      </c>
      <c r="F525" s="16" t="s">
        <v>1604</v>
      </c>
      <c r="G525" s="16" t="s">
        <v>11</v>
      </c>
      <c r="H525" s="23">
        <v>44552</v>
      </c>
      <c r="I525" s="23">
        <v>44553</v>
      </c>
      <c r="J525" s="16" t="str">
        <f t="shared" si="48"/>
        <v>Filled</v>
      </c>
      <c r="K525" s="16">
        <f t="shared" ca="1" si="49"/>
        <v>2</v>
      </c>
      <c r="L525" s="16">
        <f t="shared" ca="1" si="51"/>
        <v>1</v>
      </c>
      <c r="M525" s="16">
        <f t="shared" si="52"/>
        <v>2021</v>
      </c>
      <c r="N525" s="27" t="str">
        <f t="shared" si="53"/>
        <v>December</v>
      </c>
      <c r="O525" s="16" t="str">
        <f>IF(N525="","",VLOOKUP(N525,FiscalYear[#All],2,FALSE))</f>
        <v>Q1</v>
      </c>
      <c r="P525" s="32">
        <f t="shared" si="50"/>
        <v>2022</v>
      </c>
      <c r="Q525" s="33">
        <f>IF(J525="Open",VLOOKUP(E525,Table2[],2),VLOOKUP(E525,Table2[],3))</f>
        <v>525</v>
      </c>
    </row>
    <row r="526" spans="1:17" x14ac:dyDescent="0.3">
      <c r="A526" s="16" t="s">
        <v>1043</v>
      </c>
      <c r="B526" s="16" t="s">
        <v>450</v>
      </c>
      <c r="C526" s="16" t="s">
        <v>123</v>
      </c>
      <c r="D526" s="16" t="s">
        <v>24</v>
      </c>
      <c r="E526" s="16" t="s">
        <v>9</v>
      </c>
      <c r="F526" s="16" t="s">
        <v>1078</v>
      </c>
      <c r="G526" s="16" t="s">
        <v>11</v>
      </c>
      <c r="H526" s="23">
        <v>44553</v>
      </c>
      <c r="I526" s="23">
        <v>44555</v>
      </c>
      <c r="J526" s="16" t="str">
        <f t="shared" si="48"/>
        <v>Filled</v>
      </c>
      <c r="K526" s="16">
        <f t="shared" ca="1" si="49"/>
        <v>2</v>
      </c>
      <c r="L526" s="16">
        <f t="shared" ca="1" si="51"/>
        <v>2</v>
      </c>
      <c r="M526" s="16">
        <f t="shared" si="52"/>
        <v>2021</v>
      </c>
      <c r="N526" s="27" t="str">
        <f t="shared" si="53"/>
        <v>December</v>
      </c>
      <c r="O526" s="16" t="str">
        <f>IF(N526="","",VLOOKUP(N526,FiscalYear[#All],2,FALSE))</f>
        <v>Q1</v>
      </c>
      <c r="P526" s="32">
        <f t="shared" si="50"/>
        <v>2022</v>
      </c>
      <c r="Q526" s="33">
        <f>IF(J526="Open",VLOOKUP(E526,Table2[],2),VLOOKUP(E526,Table2[],3))</f>
        <v>525</v>
      </c>
    </row>
    <row r="527" spans="1:17" x14ac:dyDescent="0.3">
      <c r="A527" s="16" t="s">
        <v>1383</v>
      </c>
      <c r="B527" s="16" t="s">
        <v>1171</v>
      </c>
      <c r="C527" s="16" t="s">
        <v>1593</v>
      </c>
      <c r="D527" s="16" t="s">
        <v>12</v>
      </c>
      <c r="E527" s="16" t="s">
        <v>9</v>
      </c>
      <c r="F527" s="16" t="s">
        <v>1603</v>
      </c>
      <c r="G527" s="16" t="s">
        <v>18</v>
      </c>
      <c r="H527" s="23">
        <v>44553</v>
      </c>
      <c r="I527" s="23">
        <v>44554</v>
      </c>
      <c r="J527" s="16" t="str">
        <f t="shared" si="48"/>
        <v>Filled</v>
      </c>
      <c r="K527" s="16">
        <f t="shared" ca="1" si="49"/>
        <v>2</v>
      </c>
      <c r="L527" s="16">
        <f t="shared" ca="1" si="51"/>
        <v>1</v>
      </c>
      <c r="M527" s="16">
        <f t="shared" si="52"/>
        <v>2021</v>
      </c>
      <c r="N527" s="27" t="str">
        <f t="shared" si="53"/>
        <v>December</v>
      </c>
      <c r="O527" s="16" t="str">
        <f>IF(N527="","",VLOOKUP(N527,FiscalYear[#All],2,FALSE))</f>
        <v>Q1</v>
      </c>
      <c r="P527" s="32">
        <f t="shared" si="50"/>
        <v>2022</v>
      </c>
      <c r="Q527" s="33">
        <f>IF(J527="Open",VLOOKUP(E527,Table2[],2),VLOOKUP(E527,Table2[],3))</f>
        <v>525</v>
      </c>
    </row>
    <row r="528" spans="1:17" x14ac:dyDescent="0.3">
      <c r="A528" s="16" t="s">
        <v>1446</v>
      </c>
      <c r="B528" s="16" t="s">
        <v>1114</v>
      </c>
      <c r="C528" s="16" t="s">
        <v>1593</v>
      </c>
      <c r="D528" s="16" t="s">
        <v>12</v>
      </c>
      <c r="E528" s="16" t="s">
        <v>9</v>
      </c>
      <c r="F528" s="16" t="s">
        <v>1603</v>
      </c>
      <c r="G528" s="16" t="s">
        <v>18</v>
      </c>
      <c r="H528" s="23">
        <v>44553</v>
      </c>
      <c r="I528" s="23">
        <v>44553</v>
      </c>
      <c r="J528" s="16" t="str">
        <f t="shared" si="48"/>
        <v>Filled</v>
      </c>
      <c r="K528" s="16">
        <f t="shared" ca="1" si="49"/>
        <v>1</v>
      </c>
      <c r="L528" s="16">
        <f t="shared" ca="1" si="51"/>
        <v>0</v>
      </c>
      <c r="M528" s="16">
        <f t="shared" si="52"/>
        <v>2021</v>
      </c>
      <c r="N528" s="27" t="str">
        <f t="shared" si="53"/>
        <v>December</v>
      </c>
      <c r="O528" s="16" t="str">
        <f>IF(N528="","",VLOOKUP(N528,FiscalYear[#All],2,FALSE))</f>
        <v>Q1</v>
      </c>
      <c r="P528" s="32">
        <f t="shared" si="50"/>
        <v>2022</v>
      </c>
      <c r="Q528" s="33">
        <f>IF(J528="Open",VLOOKUP(E528,Table2[],2),VLOOKUP(E528,Table2[],3))</f>
        <v>525</v>
      </c>
    </row>
    <row r="529" spans="1:17" x14ac:dyDescent="0.3">
      <c r="A529" s="16" t="s">
        <v>1448</v>
      </c>
      <c r="B529" s="16" t="s">
        <v>1218</v>
      </c>
      <c r="C529" s="16" t="s">
        <v>1594</v>
      </c>
      <c r="D529" s="16" t="s">
        <v>12</v>
      </c>
      <c r="E529" s="16" t="s">
        <v>9</v>
      </c>
      <c r="F529" s="16" t="s">
        <v>1604</v>
      </c>
      <c r="G529" s="16" t="s">
        <v>16</v>
      </c>
      <c r="H529" s="23">
        <v>44556</v>
      </c>
      <c r="I529" s="23">
        <v>44556</v>
      </c>
      <c r="J529" s="16" t="str">
        <f t="shared" si="48"/>
        <v>Filled</v>
      </c>
      <c r="K529" s="16">
        <f t="shared" ca="1" si="49"/>
        <v>0</v>
      </c>
      <c r="L529" s="16">
        <f t="shared" ca="1" si="51"/>
        <v>0</v>
      </c>
      <c r="M529" s="16">
        <f t="shared" si="52"/>
        <v>2021</v>
      </c>
      <c r="N529" s="27" t="str">
        <f t="shared" si="53"/>
        <v>December</v>
      </c>
      <c r="O529" s="16" t="str">
        <f>IF(N529="","",VLOOKUP(N529,FiscalYear[#All],2,FALSE))</f>
        <v>Q1</v>
      </c>
      <c r="P529" s="32">
        <f t="shared" si="50"/>
        <v>2022</v>
      </c>
      <c r="Q529" s="33">
        <f>IF(J529="Open",VLOOKUP(E529,Table2[],2),VLOOKUP(E529,Table2[],3))</f>
        <v>525</v>
      </c>
    </row>
    <row r="530" spans="1:17" x14ac:dyDescent="0.3">
      <c r="A530" s="16" t="s">
        <v>817</v>
      </c>
      <c r="B530" s="16" t="s">
        <v>587</v>
      </c>
      <c r="C530" s="16" t="s">
        <v>588</v>
      </c>
      <c r="D530" s="16" t="s">
        <v>577</v>
      </c>
      <c r="E530" s="16" t="s">
        <v>211</v>
      </c>
      <c r="F530" s="16" t="s">
        <v>1077</v>
      </c>
      <c r="G530" s="16" t="s">
        <v>16</v>
      </c>
      <c r="H530" s="23">
        <v>44563</v>
      </c>
      <c r="I530" s="23">
        <v>44875</v>
      </c>
      <c r="J530" s="16" t="str">
        <f t="shared" si="48"/>
        <v>Filled</v>
      </c>
      <c r="K530" s="16">
        <f t="shared" ca="1" si="49"/>
        <v>224</v>
      </c>
      <c r="L530" s="16">
        <f t="shared" ca="1" si="51"/>
        <v>312</v>
      </c>
      <c r="M530" s="16">
        <f t="shared" si="52"/>
        <v>2022</v>
      </c>
      <c r="N530" s="27" t="str">
        <f t="shared" si="53"/>
        <v>November</v>
      </c>
      <c r="O530" s="16" t="str">
        <f>IF(N530="","",VLOOKUP(N530,FiscalYear[#All],2,FALSE))</f>
        <v>Q1</v>
      </c>
      <c r="P530" s="32">
        <f t="shared" si="50"/>
        <v>2023</v>
      </c>
      <c r="Q530" s="33">
        <f>IF(J530="Open",VLOOKUP(E530,Table2[],2),VLOOKUP(E530,Table2[],3))</f>
        <v>525</v>
      </c>
    </row>
    <row r="531" spans="1:17" x14ac:dyDescent="0.3">
      <c r="A531" s="16" t="s">
        <v>1431</v>
      </c>
      <c r="B531" s="16" t="s">
        <v>1207</v>
      </c>
      <c r="C531" s="16" t="s">
        <v>1594</v>
      </c>
      <c r="D531" s="16" t="s">
        <v>12</v>
      </c>
      <c r="E531" s="16" t="s">
        <v>9</v>
      </c>
      <c r="F531" s="16" t="s">
        <v>1604</v>
      </c>
      <c r="G531" s="16" t="s">
        <v>18</v>
      </c>
      <c r="H531" s="23">
        <v>44563</v>
      </c>
      <c r="I531" s="23">
        <v>44575</v>
      </c>
      <c r="J531" s="16" t="str">
        <f t="shared" si="48"/>
        <v>Filled</v>
      </c>
      <c r="K531" s="16">
        <f t="shared" ca="1" si="49"/>
        <v>10</v>
      </c>
      <c r="L531" s="16">
        <f t="shared" ca="1" si="51"/>
        <v>12</v>
      </c>
      <c r="M531" s="16">
        <f t="shared" si="52"/>
        <v>2022</v>
      </c>
      <c r="N531" s="27" t="str">
        <f t="shared" si="53"/>
        <v>January</v>
      </c>
      <c r="O531" s="16" t="str">
        <f>IF(N531="","",VLOOKUP(N531,FiscalYear[#All],2,FALSE))</f>
        <v>Q2</v>
      </c>
      <c r="P531" s="32">
        <f t="shared" si="50"/>
        <v>2022</v>
      </c>
      <c r="Q531" s="33">
        <f>IF(J531="Open",VLOOKUP(E531,Table2[],2),VLOOKUP(E531,Table2[],3))</f>
        <v>525</v>
      </c>
    </row>
    <row r="532" spans="1:17" x14ac:dyDescent="0.3">
      <c r="A532" s="16" t="s">
        <v>1445</v>
      </c>
      <c r="B532" s="16" t="s">
        <v>1216</v>
      </c>
      <c r="C532" s="16" t="s">
        <v>1597</v>
      </c>
      <c r="D532" s="16" t="s">
        <v>12</v>
      </c>
      <c r="E532" s="16" t="s">
        <v>9</v>
      </c>
      <c r="F532" s="16" t="s">
        <v>1604</v>
      </c>
      <c r="G532" s="16" t="s">
        <v>25</v>
      </c>
      <c r="H532" s="23">
        <v>44563</v>
      </c>
      <c r="I532" s="23">
        <v>44868</v>
      </c>
      <c r="J532" s="16" t="str">
        <f t="shared" si="48"/>
        <v>Filled</v>
      </c>
      <c r="K532" s="16">
        <f t="shared" ca="1" si="49"/>
        <v>219</v>
      </c>
      <c r="L532" s="16">
        <f t="shared" ca="1" si="51"/>
        <v>305</v>
      </c>
      <c r="M532" s="16">
        <f t="shared" si="52"/>
        <v>2022</v>
      </c>
      <c r="N532" s="27" t="str">
        <f t="shared" si="53"/>
        <v>November</v>
      </c>
      <c r="O532" s="16" t="str">
        <f>IF(N532="","",VLOOKUP(N532,FiscalYear[#All],2,FALSE))</f>
        <v>Q1</v>
      </c>
      <c r="P532" s="32">
        <f t="shared" si="50"/>
        <v>2023</v>
      </c>
      <c r="Q532" s="33">
        <f>IF(J532="Open",VLOOKUP(E532,Table2[],2),VLOOKUP(E532,Table2[],3))</f>
        <v>525</v>
      </c>
    </row>
    <row r="533" spans="1:17" x14ac:dyDescent="0.3">
      <c r="A533" s="16" t="s">
        <v>1451</v>
      </c>
      <c r="B533" s="16" t="s">
        <v>1221</v>
      </c>
      <c r="C533" s="16" t="s">
        <v>1594</v>
      </c>
      <c r="D533" s="16" t="s">
        <v>12</v>
      </c>
      <c r="E533" s="16" t="s">
        <v>9</v>
      </c>
      <c r="F533" s="16" t="s">
        <v>1604</v>
      </c>
      <c r="G533" s="16" t="s">
        <v>18</v>
      </c>
      <c r="H533" s="23">
        <v>44565</v>
      </c>
      <c r="I533" s="23">
        <v>44568</v>
      </c>
      <c r="J533" s="16" t="str">
        <f t="shared" si="48"/>
        <v>Filled</v>
      </c>
      <c r="K533" s="16">
        <f t="shared" ca="1" si="49"/>
        <v>4</v>
      </c>
      <c r="L533" s="16">
        <f t="shared" ca="1" si="51"/>
        <v>3</v>
      </c>
      <c r="M533" s="16">
        <f t="shared" si="52"/>
        <v>2022</v>
      </c>
      <c r="N533" s="27" t="str">
        <f t="shared" si="53"/>
        <v>January</v>
      </c>
      <c r="O533" s="16" t="str">
        <f>IF(N533="","",VLOOKUP(N533,FiscalYear[#All],2,FALSE))</f>
        <v>Q2</v>
      </c>
      <c r="P533" s="32">
        <f t="shared" si="50"/>
        <v>2022</v>
      </c>
      <c r="Q533" s="33">
        <f>IF(J533="Open",VLOOKUP(E533,Table2[],2),VLOOKUP(E533,Table2[],3))</f>
        <v>525</v>
      </c>
    </row>
    <row r="534" spans="1:17" x14ac:dyDescent="0.3">
      <c r="A534" s="16" t="s">
        <v>1473</v>
      </c>
      <c r="B534" s="16" t="s">
        <v>1234</v>
      </c>
      <c r="C534" s="16" t="s">
        <v>1594</v>
      </c>
      <c r="D534" s="16" t="s">
        <v>12</v>
      </c>
      <c r="E534" s="16" t="s">
        <v>9</v>
      </c>
      <c r="F534" s="16" t="s">
        <v>1604</v>
      </c>
      <c r="G534" s="16" t="s">
        <v>25</v>
      </c>
      <c r="H534" s="23">
        <v>44565</v>
      </c>
      <c r="I534" s="23">
        <v>44699</v>
      </c>
      <c r="J534" s="16" t="str">
        <f t="shared" si="48"/>
        <v>Filled</v>
      </c>
      <c r="K534" s="16">
        <f t="shared" ca="1" si="49"/>
        <v>97</v>
      </c>
      <c r="L534" s="16">
        <f t="shared" ca="1" si="51"/>
        <v>134</v>
      </c>
      <c r="M534" s="16">
        <f t="shared" si="52"/>
        <v>2022</v>
      </c>
      <c r="N534" s="27" t="str">
        <f t="shared" si="53"/>
        <v>May</v>
      </c>
      <c r="O534" s="16" t="str">
        <f>IF(N534="","",VLOOKUP(N534,FiscalYear[#All],2,FALSE))</f>
        <v>Q3</v>
      </c>
      <c r="P534" s="32">
        <f t="shared" si="50"/>
        <v>2022</v>
      </c>
      <c r="Q534" s="33">
        <f>IF(J534="Open",VLOOKUP(E534,Table2[],2),VLOOKUP(E534,Table2[],3))</f>
        <v>525</v>
      </c>
    </row>
    <row r="535" spans="1:17" x14ac:dyDescent="0.3">
      <c r="A535" s="16" t="s">
        <v>1357</v>
      </c>
      <c r="B535" s="16" t="s">
        <v>1148</v>
      </c>
      <c r="C535" s="16" t="s">
        <v>1598</v>
      </c>
      <c r="D535" s="16" t="s">
        <v>12</v>
      </c>
      <c r="E535" s="16" t="s">
        <v>9</v>
      </c>
      <c r="F535" s="16" t="s">
        <v>1605</v>
      </c>
      <c r="G535" s="16" t="s">
        <v>16</v>
      </c>
      <c r="H535" s="23">
        <v>44567</v>
      </c>
      <c r="I535" s="23">
        <v>44903</v>
      </c>
      <c r="J535" s="16" t="str">
        <f t="shared" si="48"/>
        <v>Filled</v>
      </c>
      <c r="K535" s="16">
        <f t="shared" ca="1" si="49"/>
        <v>241</v>
      </c>
      <c r="L535" s="16">
        <f t="shared" ca="1" si="51"/>
        <v>336</v>
      </c>
      <c r="M535" s="16">
        <f t="shared" si="52"/>
        <v>2022</v>
      </c>
      <c r="N535" s="27" t="str">
        <f t="shared" si="53"/>
        <v>December</v>
      </c>
      <c r="O535" s="16" t="str">
        <f>IF(N535="","",VLOOKUP(N535,FiscalYear[#All],2,FALSE))</f>
        <v>Q1</v>
      </c>
      <c r="P535" s="32">
        <f t="shared" si="50"/>
        <v>2023</v>
      </c>
      <c r="Q535" s="33">
        <f>IF(J535="Open",VLOOKUP(E535,Table2[],2),VLOOKUP(E535,Table2[],3))</f>
        <v>525</v>
      </c>
    </row>
    <row r="536" spans="1:17" x14ac:dyDescent="0.3">
      <c r="A536" s="16" t="s">
        <v>1379</v>
      </c>
      <c r="B536" s="16" t="s">
        <v>1167</v>
      </c>
      <c r="C536" s="16" t="s">
        <v>1596</v>
      </c>
      <c r="D536" s="16" t="s">
        <v>12</v>
      </c>
      <c r="E536" s="16" t="s">
        <v>9</v>
      </c>
      <c r="F536" s="16" t="s">
        <v>1605</v>
      </c>
      <c r="G536" s="16" t="s">
        <v>16</v>
      </c>
      <c r="H536" s="23">
        <v>44567</v>
      </c>
      <c r="I536" s="23">
        <v>44787</v>
      </c>
      <c r="J536" s="16" t="str">
        <f t="shared" si="48"/>
        <v>Filled</v>
      </c>
      <c r="K536" s="16">
        <f t="shared" ca="1" si="49"/>
        <v>157</v>
      </c>
      <c r="L536" s="16">
        <f t="shared" ca="1" si="51"/>
        <v>220</v>
      </c>
      <c r="M536" s="16">
        <f t="shared" si="52"/>
        <v>2022</v>
      </c>
      <c r="N536" s="27" t="str">
        <f t="shared" si="53"/>
        <v>August</v>
      </c>
      <c r="O536" s="16" t="str">
        <f>IF(N536="","",VLOOKUP(N536,FiscalYear[#All],2,FALSE))</f>
        <v>Q4</v>
      </c>
      <c r="P536" s="32">
        <f t="shared" si="50"/>
        <v>2022</v>
      </c>
      <c r="Q536" s="33">
        <f>IF(J536="Open",VLOOKUP(E536,Table2[],2),VLOOKUP(E536,Table2[],3))</f>
        <v>525</v>
      </c>
    </row>
    <row r="537" spans="1:17" x14ac:dyDescent="0.3">
      <c r="A537" s="16" t="s">
        <v>826</v>
      </c>
      <c r="B537" s="16" t="s">
        <v>567</v>
      </c>
      <c r="C537" s="16" t="s">
        <v>560</v>
      </c>
      <c r="D537" s="16" t="s">
        <v>206</v>
      </c>
      <c r="E537" s="16" t="s">
        <v>1623</v>
      </c>
      <c r="F537" s="16" t="s">
        <v>1076</v>
      </c>
      <c r="G537" s="16" t="s">
        <v>489</v>
      </c>
      <c r="H537" s="23">
        <v>44570</v>
      </c>
      <c r="I537" s="23">
        <v>44874</v>
      </c>
      <c r="J537" s="16" t="str">
        <f t="shared" si="48"/>
        <v>Filled</v>
      </c>
      <c r="K537" s="16">
        <f t="shared" ca="1" si="49"/>
        <v>218</v>
      </c>
      <c r="L537" s="16">
        <f t="shared" ca="1" si="51"/>
        <v>304</v>
      </c>
      <c r="M537" s="16">
        <f t="shared" si="52"/>
        <v>2022</v>
      </c>
      <c r="N537" s="27" t="str">
        <f t="shared" si="53"/>
        <v>November</v>
      </c>
      <c r="O537" s="16" t="str">
        <f>IF(N537="","",VLOOKUP(N537,FiscalYear[#All],2,FALSE))</f>
        <v>Q1</v>
      </c>
      <c r="P537" s="32">
        <f t="shared" si="50"/>
        <v>2023</v>
      </c>
      <c r="Q537" s="33">
        <f>IF(J537="Open",VLOOKUP(E537,Table2[],2),VLOOKUP(E537,Table2[],3))</f>
        <v>550</v>
      </c>
    </row>
    <row r="538" spans="1:17" x14ac:dyDescent="0.3">
      <c r="A538" s="16" t="s">
        <v>1353</v>
      </c>
      <c r="B538" s="16" t="s">
        <v>1144</v>
      </c>
      <c r="C538" s="16" t="s">
        <v>1594</v>
      </c>
      <c r="D538" s="16" t="s">
        <v>12</v>
      </c>
      <c r="E538" s="16" t="s">
        <v>9</v>
      </c>
      <c r="F538" s="16" t="s">
        <v>1604</v>
      </c>
      <c r="G538" s="16" t="s">
        <v>16</v>
      </c>
      <c r="H538" s="23">
        <v>44570</v>
      </c>
      <c r="I538" s="23">
        <v>44696</v>
      </c>
      <c r="J538" s="16" t="str">
        <f t="shared" si="48"/>
        <v>Filled</v>
      </c>
      <c r="K538" s="16">
        <f t="shared" ca="1" si="49"/>
        <v>90</v>
      </c>
      <c r="L538" s="16">
        <f t="shared" ca="1" si="51"/>
        <v>126</v>
      </c>
      <c r="M538" s="16">
        <f t="shared" si="52"/>
        <v>2022</v>
      </c>
      <c r="N538" s="27" t="str">
        <f t="shared" si="53"/>
        <v>May</v>
      </c>
      <c r="O538" s="16" t="str">
        <f>IF(N538="","",VLOOKUP(N538,FiscalYear[#All],2,FALSE))</f>
        <v>Q3</v>
      </c>
      <c r="P538" s="32">
        <f t="shared" si="50"/>
        <v>2022</v>
      </c>
      <c r="Q538" s="33">
        <f>IF(J538="Open",VLOOKUP(E538,Table2[],2),VLOOKUP(E538,Table2[],3))</f>
        <v>525</v>
      </c>
    </row>
    <row r="539" spans="1:17" x14ac:dyDescent="0.3">
      <c r="A539" s="16" t="s">
        <v>1459</v>
      </c>
      <c r="B539" s="16" t="s">
        <v>1179</v>
      </c>
      <c r="C539" s="16" t="s">
        <v>1593</v>
      </c>
      <c r="D539" s="16" t="s">
        <v>12</v>
      </c>
      <c r="E539" s="16" t="s">
        <v>9</v>
      </c>
      <c r="F539" s="16" t="s">
        <v>1603</v>
      </c>
      <c r="G539" s="16" t="s">
        <v>18</v>
      </c>
      <c r="H539" s="23">
        <v>44570</v>
      </c>
      <c r="I539" s="23">
        <v>44769</v>
      </c>
      <c r="J539" s="16" t="str">
        <f t="shared" si="48"/>
        <v>Filled</v>
      </c>
      <c r="K539" s="16">
        <f t="shared" ca="1" si="49"/>
        <v>143</v>
      </c>
      <c r="L539" s="16">
        <f t="shared" ca="1" si="51"/>
        <v>199</v>
      </c>
      <c r="M539" s="16">
        <f t="shared" si="52"/>
        <v>2022</v>
      </c>
      <c r="N539" s="27" t="str">
        <f t="shared" si="53"/>
        <v>July</v>
      </c>
      <c r="O539" s="16" t="str">
        <f>IF(N539="","",VLOOKUP(N539,FiscalYear[#All],2,FALSE))</f>
        <v>Q4</v>
      </c>
      <c r="P539" s="32">
        <f t="shared" si="50"/>
        <v>2022</v>
      </c>
      <c r="Q539" s="33">
        <f>IF(J539="Open",VLOOKUP(E539,Table2[],2),VLOOKUP(E539,Table2[],3))</f>
        <v>525</v>
      </c>
    </row>
    <row r="540" spans="1:17" x14ac:dyDescent="0.3">
      <c r="A540" s="16" t="s">
        <v>1367</v>
      </c>
      <c r="B540" s="16" t="s">
        <v>1156</v>
      </c>
      <c r="C540" s="16" t="s">
        <v>1598</v>
      </c>
      <c r="D540" s="16" t="s">
        <v>12</v>
      </c>
      <c r="E540" s="16" t="s">
        <v>9</v>
      </c>
      <c r="F540" s="16" t="s">
        <v>1605</v>
      </c>
      <c r="G540" s="16" t="s">
        <v>11</v>
      </c>
      <c r="H540" s="23">
        <v>44571</v>
      </c>
      <c r="I540" s="23">
        <v>44900</v>
      </c>
      <c r="J540" s="16" t="str">
        <f t="shared" si="48"/>
        <v>Filled</v>
      </c>
      <c r="K540" s="16">
        <f t="shared" ca="1" si="49"/>
        <v>236</v>
      </c>
      <c r="L540" s="16">
        <f t="shared" ca="1" si="51"/>
        <v>329</v>
      </c>
      <c r="M540" s="16">
        <f t="shared" si="52"/>
        <v>2022</v>
      </c>
      <c r="N540" s="27" t="str">
        <f t="shared" si="53"/>
        <v>December</v>
      </c>
      <c r="O540" s="16" t="str">
        <f>IF(N540="","",VLOOKUP(N540,FiscalYear[#All],2,FALSE))</f>
        <v>Q1</v>
      </c>
      <c r="P540" s="32">
        <f t="shared" si="50"/>
        <v>2023</v>
      </c>
      <c r="Q540" s="33">
        <f>IF(J540="Open",VLOOKUP(E540,Table2[],2),VLOOKUP(E540,Table2[],3))</f>
        <v>525</v>
      </c>
    </row>
    <row r="541" spans="1:17" x14ac:dyDescent="0.3">
      <c r="A541" s="16" t="s">
        <v>1443</v>
      </c>
      <c r="B541" s="16" t="s">
        <v>1140</v>
      </c>
      <c r="C541" s="16" t="s">
        <v>1598</v>
      </c>
      <c r="D541" s="16" t="s">
        <v>12</v>
      </c>
      <c r="E541" s="16" t="s">
        <v>9</v>
      </c>
      <c r="F541" s="16" t="s">
        <v>1605</v>
      </c>
      <c r="G541" s="16" t="s">
        <v>16</v>
      </c>
      <c r="H541" s="23">
        <v>44571</v>
      </c>
      <c r="I541" s="23">
        <v>44666</v>
      </c>
      <c r="J541" s="16" t="str">
        <f t="shared" si="48"/>
        <v>Filled</v>
      </c>
      <c r="K541" s="16">
        <f t="shared" ca="1" si="49"/>
        <v>70</v>
      </c>
      <c r="L541" s="16">
        <f t="shared" ca="1" si="51"/>
        <v>95</v>
      </c>
      <c r="M541" s="16">
        <f t="shared" si="52"/>
        <v>2022</v>
      </c>
      <c r="N541" s="27" t="str">
        <f t="shared" si="53"/>
        <v>April</v>
      </c>
      <c r="O541" s="16" t="str">
        <f>IF(N541="","",VLOOKUP(N541,FiscalYear[#All],2,FALSE))</f>
        <v>Q3</v>
      </c>
      <c r="P541" s="32">
        <f t="shared" si="50"/>
        <v>2022</v>
      </c>
      <c r="Q541" s="33">
        <f>IF(J541="Open",VLOOKUP(E541,Table2[],2),VLOOKUP(E541,Table2[],3))</f>
        <v>525</v>
      </c>
    </row>
    <row r="542" spans="1:17" x14ac:dyDescent="0.3">
      <c r="A542" s="16" t="s">
        <v>1313</v>
      </c>
      <c r="B542" s="16" t="s">
        <v>1115</v>
      </c>
      <c r="C542" s="16" t="s">
        <v>1593</v>
      </c>
      <c r="D542" s="16" t="s">
        <v>12</v>
      </c>
      <c r="E542" s="16" t="s">
        <v>9</v>
      </c>
      <c r="F542" s="16" t="s">
        <v>1603</v>
      </c>
      <c r="G542" s="16" t="s">
        <v>18</v>
      </c>
      <c r="H542" s="23">
        <v>44572</v>
      </c>
      <c r="I542" s="23">
        <v>44836</v>
      </c>
      <c r="J542" s="16" t="str">
        <f t="shared" si="48"/>
        <v>Filled</v>
      </c>
      <c r="K542" s="16">
        <f t="shared" ca="1" si="49"/>
        <v>189</v>
      </c>
      <c r="L542" s="16">
        <f t="shared" ca="1" si="51"/>
        <v>264</v>
      </c>
      <c r="M542" s="16">
        <f t="shared" si="52"/>
        <v>2022</v>
      </c>
      <c r="N542" s="27" t="str">
        <f t="shared" si="53"/>
        <v>October</v>
      </c>
      <c r="O542" s="16" t="str">
        <f>IF(N542="","",VLOOKUP(N542,FiscalYear[#All],2,FALSE))</f>
        <v>Q1</v>
      </c>
      <c r="P542" s="32">
        <f t="shared" si="50"/>
        <v>2023</v>
      </c>
      <c r="Q542" s="33">
        <f>IF(J542="Open",VLOOKUP(E542,Table2[],2),VLOOKUP(E542,Table2[],3))</f>
        <v>525</v>
      </c>
    </row>
    <row r="543" spans="1:17" x14ac:dyDescent="0.3">
      <c r="A543" s="16" t="s">
        <v>824</v>
      </c>
      <c r="B543" s="16" t="s">
        <v>565</v>
      </c>
      <c r="C543" s="16" t="s">
        <v>560</v>
      </c>
      <c r="D543" s="16" t="s">
        <v>206</v>
      </c>
      <c r="E543" s="16" t="s">
        <v>1623</v>
      </c>
      <c r="F543" s="16" t="s">
        <v>1077</v>
      </c>
      <c r="G543" s="16" t="s">
        <v>16</v>
      </c>
      <c r="H543" s="23">
        <v>44573</v>
      </c>
      <c r="I543" s="23">
        <v>44588</v>
      </c>
      <c r="J543" s="16" t="str">
        <f t="shared" si="48"/>
        <v>Filled</v>
      </c>
      <c r="K543" s="16">
        <f t="shared" ca="1" si="49"/>
        <v>12</v>
      </c>
      <c r="L543" s="16">
        <f t="shared" ca="1" si="51"/>
        <v>15</v>
      </c>
      <c r="M543" s="16">
        <f t="shared" si="52"/>
        <v>2022</v>
      </c>
      <c r="N543" s="27" t="str">
        <f t="shared" si="53"/>
        <v>January</v>
      </c>
      <c r="O543" s="16" t="str">
        <f>IF(N543="","",VLOOKUP(N543,FiscalYear[#All],2,FALSE))</f>
        <v>Q2</v>
      </c>
      <c r="P543" s="32">
        <f t="shared" si="50"/>
        <v>2022</v>
      </c>
      <c r="Q543" s="33">
        <f>IF(J543="Open",VLOOKUP(E543,Table2[],2),VLOOKUP(E543,Table2[],3))</f>
        <v>550</v>
      </c>
    </row>
    <row r="544" spans="1:17" x14ac:dyDescent="0.3">
      <c r="A544" s="16" t="s">
        <v>827</v>
      </c>
      <c r="B544" s="16" t="s">
        <v>568</v>
      </c>
      <c r="C544" s="16" t="s">
        <v>560</v>
      </c>
      <c r="D544" s="16" t="s">
        <v>206</v>
      </c>
      <c r="E544" s="16" t="s">
        <v>1623</v>
      </c>
      <c r="F544" s="16" t="s">
        <v>1078</v>
      </c>
      <c r="G544" s="16" t="s">
        <v>18</v>
      </c>
      <c r="H544" s="23">
        <v>44574</v>
      </c>
      <c r="I544" s="23">
        <v>44848</v>
      </c>
      <c r="J544" s="16" t="str">
        <f t="shared" si="48"/>
        <v>Filled</v>
      </c>
      <c r="K544" s="16">
        <f t="shared" ca="1" si="49"/>
        <v>197</v>
      </c>
      <c r="L544" s="16">
        <f t="shared" ca="1" si="51"/>
        <v>274</v>
      </c>
      <c r="M544" s="16">
        <f t="shared" si="52"/>
        <v>2022</v>
      </c>
      <c r="N544" s="27" t="str">
        <f t="shared" si="53"/>
        <v>October</v>
      </c>
      <c r="O544" s="16" t="str">
        <f>IF(N544="","",VLOOKUP(N544,FiscalYear[#All],2,FALSE))</f>
        <v>Q1</v>
      </c>
      <c r="P544" s="32">
        <f t="shared" si="50"/>
        <v>2023</v>
      </c>
      <c r="Q544" s="33">
        <f>IF(J544="Open",VLOOKUP(E544,Table2[],2),VLOOKUP(E544,Table2[],3))</f>
        <v>550</v>
      </c>
    </row>
    <row r="545" spans="1:17" x14ac:dyDescent="0.3">
      <c r="A545" s="16" t="s">
        <v>1484</v>
      </c>
      <c r="B545" s="16" t="s">
        <v>1238</v>
      </c>
      <c r="C545" s="16" t="s">
        <v>1594</v>
      </c>
      <c r="D545" s="16" t="s">
        <v>12</v>
      </c>
      <c r="E545" s="16" t="s">
        <v>9</v>
      </c>
      <c r="F545" s="16" t="s">
        <v>1604</v>
      </c>
      <c r="G545" s="16" t="s">
        <v>16</v>
      </c>
      <c r="H545" s="23">
        <v>44577</v>
      </c>
      <c r="I545" s="23">
        <v>44732</v>
      </c>
      <c r="J545" s="16" t="str">
        <f t="shared" si="48"/>
        <v>Filled</v>
      </c>
      <c r="K545" s="16">
        <f t="shared" ca="1" si="49"/>
        <v>111</v>
      </c>
      <c r="L545" s="16">
        <f t="shared" ca="1" si="51"/>
        <v>155</v>
      </c>
      <c r="M545" s="16">
        <f t="shared" si="52"/>
        <v>2022</v>
      </c>
      <c r="N545" s="27" t="str">
        <f t="shared" si="53"/>
        <v>June</v>
      </c>
      <c r="O545" s="16" t="str">
        <f>IF(N545="","",VLOOKUP(N545,FiscalYear[#All],2,FALSE))</f>
        <v>Q3</v>
      </c>
      <c r="P545" s="32">
        <f t="shared" si="50"/>
        <v>2022</v>
      </c>
      <c r="Q545" s="33">
        <f>IF(J545="Open",VLOOKUP(E545,Table2[],2),VLOOKUP(E545,Table2[],3))</f>
        <v>525</v>
      </c>
    </row>
    <row r="546" spans="1:17" x14ac:dyDescent="0.3">
      <c r="A546" s="16" t="s">
        <v>1382</v>
      </c>
      <c r="B546" s="16" t="s">
        <v>1170</v>
      </c>
      <c r="C546" s="16" t="s">
        <v>1593</v>
      </c>
      <c r="D546" s="16" t="s">
        <v>12</v>
      </c>
      <c r="E546" s="16" t="s">
        <v>9</v>
      </c>
      <c r="F546" s="16" t="s">
        <v>1603</v>
      </c>
      <c r="G546" s="16" t="s">
        <v>25</v>
      </c>
      <c r="H546" s="23">
        <v>44578</v>
      </c>
      <c r="I546" s="23">
        <v>44788</v>
      </c>
      <c r="J546" s="16" t="str">
        <f t="shared" si="48"/>
        <v>Filled</v>
      </c>
      <c r="K546" s="16">
        <f t="shared" ca="1" si="49"/>
        <v>151</v>
      </c>
      <c r="L546" s="16">
        <f t="shared" ca="1" si="51"/>
        <v>210</v>
      </c>
      <c r="M546" s="16">
        <f t="shared" si="52"/>
        <v>2022</v>
      </c>
      <c r="N546" s="27" t="str">
        <f t="shared" si="53"/>
        <v>August</v>
      </c>
      <c r="O546" s="16" t="str">
        <f>IF(N546="","",VLOOKUP(N546,FiscalYear[#All],2,FALSE))</f>
        <v>Q4</v>
      </c>
      <c r="P546" s="32">
        <f t="shared" si="50"/>
        <v>2022</v>
      </c>
      <c r="Q546" s="33">
        <f>IF(J546="Open",VLOOKUP(E546,Table2[],2),VLOOKUP(E546,Table2[],3))</f>
        <v>525</v>
      </c>
    </row>
    <row r="547" spans="1:17" x14ac:dyDescent="0.3">
      <c r="A547" s="16" t="s">
        <v>1496</v>
      </c>
      <c r="B547" s="16" t="s">
        <v>1248</v>
      </c>
      <c r="C547" s="16" t="s">
        <v>1594</v>
      </c>
      <c r="D547" s="16" t="s">
        <v>12</v>
      </c>
      <c r="E547" s="16" t="s">
        <v>9</v>
      </c>
      <c r="F547" s="16" t="s">
        <v>1604</v>
      </c>
      <c r="G547" s="16" t="s">
        <v>18</v>
      </c>
      <c r="H547" s="23">
        <v>44580</v>
      </c>
      <c r="I547" s="23" t="s">
        <v>1619</v>
      </c>
      <c r="J547" s="16" t="str">
        <f t="shared" si="48"/>
        <v>Open</v>
      </c>
      <c r="K547" s="16">
        <f t="shared" ca="1" si="49"/>
        <v>385</v>
      </c>
      <c r="L547" s="16">
        <f t="shared" ca="1" si="51"/>
        <v>538</v>
      </c>
      <c r="M547" s="16" t="str">
        <f t="shared" si="52"/>
        <v/>
      </c>
      <c r="N547" s="27" t="str">
        <f t="shared" si="53"/>
        <v/>
      </c>
      <c r="O547" s="16" t="str">
        <f>IF(N547="","",VLOOKUP(N547,FiscalYear[#All],2,FALSE))</f>
        <v/>
      </c>
      <c r="P547" s="32" t="str">
        <f t="shared" si="50"/>
        <v/>
      </c>
      <c r="Q547" s="33">
        <f>IF(J547="Open",VLOOKUP(E547,Table2[],2),VLOOKUP(E547,Table2[],3))</f>
        <v>280</v>
      </c>
    </row>
    <row r="548" spans="1:17" x14ac:dyDescent="0.3">
      <c r="A548" s="16" t="s">
        <v>1478</v>
      </c>
      <c r="B548" s="16" t="s">
        <v>1237</v>
      </c>
      <c r="C548" s="16" t="s">
        <v>1595</v>
      </c>
      <c r="D548" s="16" t="s">
        <v>12</v>
      </c>
      <c r="E548" s="16" t="s">
        <v>9</v>
      </c>
      <c r="F548" s="16" t="s">
        <v>1605</v>
      </c>
      <c r="G548" s="16" t="s">
        <v>16</v>
      </c>
      <c r="H548" s="23">
        <v>44581</v>
      </c>
      <c r="I548" s="23" t="s">
        <v>1619</v>
      </c>
      <c r="J548" s="16" t="str">
        <f t="shared" si="48"/>
        <v>Open</v>
      </c>
      <c r="K548" s="16">
        <f t="shared" ca="1" si="49"/>
        <v>384</v>
      </c>
      <c r="L548" s="16">
        <f t="shared" ca="1" si="51"/>
        <v>537</v>
      </c>
      <c r="M548" s="16" t="str">
        <f t="shared" si="52"/>
        <v/>
      </c>
      <c r="N548" s="27" t="str">
        <f t="shared" si="53"/>
        <v/>
      </c>
      <c r="O548" s="16" t="str">
        <f>IF(N548="","",VLOOKUP(N548,FiscalYear[#All],2,FALSE))</f>
        <v/>
      </c>
      <c r="P548" s="32" t="str">
        <f t="shared" si="50"/>
        <v/>
      </c>
      <c r="Q548" s="33">
        <f>IF(J548="Open",VLOOKUP(E548,Table2[],2),VLOOKUP(E548,Table2[],3))</f>
        <v>280</v>
      </c>
    </row>
    <row r="549" spans="1:17" x14ac:dyDescent="0.3">
      <c r="A549" s="16" t="s">
        <v>1551</v>
      </c>
      <c r="B549" s="16" t="s">
        <v>1285</v>
      </c>
      <c r="C549" s="16" t="s">
        <v>1596</v>
      </c>
      <c r="D549" s="16" t="s">
        <v>12</v>
      </c>
      <c r="E549" s="16" t="s">
        <v>9</v>
      </c>
      <c r="F549" s="16" t="s">
        <v>1605</v>
      </c>
      <c r="G549" s="16" t="s">
        <v>25</v>
      </c>
      <c r="H549" s="23">
        <v>44581</v>
      </c>
      <c r="I549" s="23">
        <v>44769</v>
      </c>
      <c r="J549" s="16" t="str">
        <f t="shared" si="48"/>
        <v>Filled</v>
      </c>
      <c r="K549" s="16">
        <f t="shared" ca="1" si="49"/>
        <v>135</v>
      </c>
      <c r="L549" s="16">
        <f t="shared" ca="1" si="51"/>
        <v>188</v>
      </c>
      <c r="M549" s="16">
        <f t="shared" si="52"/>
        <v>2022</v>
      </c>
      <c r="N549" s="27" t="str">
        <f t="shared" si="53"/>
        <v>July</v>
      </c>
      <c r="O549" s="16" t="str">
        <f>IF(N549="","",VLOOKUP(N549,FiscalYear[#All],2,FALSE))</f>
        <v>Q4</v>
      </c>
      <c r="P549" s="32">
        <f t="shared" si="50"/>
        <v>2022</v>
      </c>
      <c r="Q549" s="33">
        <f>IF(J549="Open",VLOOKUP(E549,Table2[],2),VLOOKUP(E549,Table2[],3))</f>
        <v>525</v>
      </c>
    </row>
    <row r="550" spans="1:17" x14ac:dyDescent="0.3">
      <c r="A550" s="16" t="s">
        <v>1393</v>
      </c>
      <c r="B550" s="16" t="s">
        <v>1179</v>
      </c>
      <c r="C550" s="16" t="s">
        <v>1593</v>
      </c>
      <c r="D550" s="16" t="s">
        <v>206</v>
      </c>
      <c r="E550" s="16" t="s">
        <v>1623</v>
      </c>
      <c r="F550" s="16" t="s">
        <v>1603</v>
      </c>
      <c r="G550" s="16" t="s">
        <v>18</v>
      </c>
      <c r="H550" s="23">
        <v>44585</v>
      </c>
      <c r="I550" s="23" t="s">
        <v>1619</v>
      </c>
      <c r="J550" s="16" t="str">
        <f t="shared" si="48"/>
        <v>Open</v>
      </c>
      <c r="K550" s="16">
        <f t="shared" ca="1" si="49"/>
        <v>382</v>
      </c>
      <c r="L550" s="16">
        <f t="shared" ca="1" si="51"/>
        <v>533</v>
      </c>
      <c r="M550" s="16" t="str">
        <f t="shared" si="52"/>
        <v/>
      </c>
      <c r="N550" s="27" t="str">
        <f t="shared" si="53"/>
        <v/>
      </c>
      <c r="O550" s="16" t="str">
        <f>IF(N550="","",VLOOKUP(N550,FiscalYear[#All],2,FALSE))</f>
        <v/>
      </c>
      <c r="P550" s="32" t="str">
        <f t="shared" si="50"/>
        <v/>
      </c>
      <c r="Q550" s="33">
        <f>IF(J550="Open",VLOOKUP(E550,Table2[],2),VLOOKUP(E550,Table2[],3))</f>
        <v>300</v>
      </c>
    </row>
    <row r="551" spans="1:17" x14ac:dyDescent="0.3">
      <c r="A551" s="16" t="s">
        <v>1415</v>
      </c>
      <c r="B551" s="16" t="s">
        <v>1194</v>
      </c>
      <c r="C551" s="16" t="s">
        <v>1594</v>
      </c>
      <c r="D551" s="16" t="s">
        <v>206</v>
      </c>
      <c r="E551" s="16" t="s">
        <v>1623</v>
      </c>
      <c r="F551" s="16" t="s">
        <v>1604</v>
      </c>
      <c r="G551" s="16" t="s">
        <v>16</v>
      </c>
      <c r="H551" s="23">
        <v>44587</v>
      </c>
      <c r="I551" s="23">
        <v>44607</v>
      </c>
      <c r="J551" s="16" t="str">
        <f t="shared" si="48"/>
        <v>Filled</v>
      </c>
      <c r="K551" s="16">
        <f t="shared" ca="1" si="49"/>
        <v>15</v>
      </c>
      <c r="L551" s="16">
        <f t="shared" ca="1" si="51"/>
        <v>20</v>
      </c>
      <c r="M551" s="16">
        <f t="shared" si="52"/>
        <v>2022</v>
      </c>
      <c r="N551" s="27" t="str">
        <f t="shared" si="53"/>
        <v>February</v>
      </c>
      <c r="O551" s="16" t="str">
        <f>IF(N551="","",VLOOKUP(N551,FiscalYear[#All],2,FALSE))</f>
        <v>Q2</v>
      </c>
      <c r="P551" s="32">
        <f t="shared" si="50"/>
        <v>2022</v>
      </c>
      <c r="Q551" s="33">
        <f>IF(J551="Open",VLOOKUP(E551,Table2[],2),VLOOKUP(E551,Table2[],3))</f>
        <v>550</v>
      </c>
    </row>
    <row r="552" spans="1:17" x14ac:dyDescent="0.3">
      <c r="A552" s="16" t="s">
        <v>1552</v>
      </c>
      <c r="B552" s="16" t="s">
        <v>1286</v>
      </c>
      <c r="C552" s="16" t="s">
        <v>1594</v>
      </c>
      <c r="D552" s="16" t="s">
        <v>206</v>
      </c>
      <c r="E552" s="16" t="s">
        <v>1623</v>
      </c>
      <c r="F552" s="16" t="s">
        <v>1604</v>
      </c>
      <c r="G552" s="16" t="s">
        <v>16</v>
      </c>
      <c r="H552" s="23">
        <v>44587</v>
      </c>
      <c r="I552" s="23">
        <v>44716</v>
      </c>
      <c r="J552" s="16" t="str">
        <f t="shared" si="48"/>
        <v>Filled</v>
      </c>
      <c r="K552" s="16">
        <f t="shared" ca="1" si="49"/>
        <v>93</v>
      </c>
      <c r="L552" s="16">
        <f t="shared" ca="1" si="51"/>
        <v>129</v>
      </c>
      <c r="M552" s="16">
        <f t="shared" si="52"/>
        <v>2022</v>
      </c>
      <c r="N552" s="27" t="str">
        <f t="shared" si="53"/>
        <v>June</v>
      </c>
      <c r="O552" s="16" t="str">
        <f>IF(N552="","",VLOOKUP(N552,FiscalYear[#All],2,FALSE))</f>
        <v>Q3</v>
      </c>
      <c r="P552" s="32">
        <f t="shared" si="50"/>
        <v>2022</v>
      </c>
      <c r="Q552" s="33">
        <f>IF(J552="Open",VLOOKUP(E552,Table2[],2),VLOOKUP(E552,Table2[],3))</f>
        <v>550</v>
      </c>
    </row>
    <row r="553" spans="1:17" x14ac:dyDescent="0.3">
      <c r="A553" s="16" t="s">
        <v>1349</v>
      </c>
      <c r="B553" s="16" t="s">
        <v>1140</v>
      </c>
      <c r="C553" s="16" t="s">
        <v>1598</v>
      </c>
      <c r="D553" s="16" t="s">
        <v>206</v>
      </c>
      <c r="E553" s="16" t="s">
        <v>1623</v>
      </c>
      <c r="F553" s="16" t="s">
        <v>1605</v>
      </c>
      <c r="G553" s="16" t="s">
        <v>16</v>
      </c>
      <c r="H553" s="23">
        <v>44588</v>
      </c>
      <c r="I553" s="23">
        <v>44755</v>
      </c>
      <c r="J553" s="16" t="str">
        <f t="shared" si="48"/>
        <v>Filled</v>
      </c>
      <c r="K553" s="16">
        <f t="shared" ca="1" si="49"/>
        <v>120</v>
      </c>
      <c r="L553" s="16">
        <f t="shared" ca="1" si="51"/>
        <v>167</v>
      </c>
      <c r="M553" s="16">
        <f t="shared" si="52"/>
        <v>2022</v>
      </c>
      <c r="N553" s="27" t="str">
        <f t="shared" si="53"/>
        <v>July</v>
      </c>
      <c r="O553" s="16" t="str">
        <f>IF(N553="","",VLOOKUP(N553,FiscalYear[#All],2,FALSE))</f>
        <v>Q4</v>
      </c>
      <c r="P553" s="32">
        <f t="shared" si="50"/>
        <v>2022</v>
      </c>
      <c r="Q553" s="33">
        <f>IF(J553="Open",VLOOKUP(E553,Table2[],2),VLOOKUP(E553,Table2[],3))</f>
        <v>550</v>
      </c>
    </row>
    <row r="554" spans="1:17" x14ac:dyDescent="0.3">
      <c r="A554" s="16" t="s">
        <v>1428</v>
      </c>
      <c r="B554" s="16" t="s">
        <v>1205</v>
      </c>
      <c r="C554" s="16" t="s">
        <v>1594</v>
      </c>
      <c r="D554" s="16" t="s">
        <v>206</v>
      </c>
      <c r="E554" s="16" t="s">
        <v>1623</v>
      </c>
      <c r="F554" s="16" t="s">
        <v>1604</v>
      </c>
      <c r="G554" s="16" t="s">
        <v>16</v>
      </c>
      <c r="H554" s="23">
        <v>44588</v>
      </c>
      <c r="I554" s="23" t="s">
        <v>1619</v>
      </c>
      <c r="J554" s="16" t="str">
        <f t="shared" si="48"/>
        <v>Open</v>
      </c>
      <c r="K554" s="16">
        <f t="shared" ca="1" si="49"/>
        <v>379</v>
      </c>
      <c r="L554" s="16">
        <f t="shared" ca="1" si="51"/>
        <v>530</v>
      </c>
      <c r="M554" s="16" t="str">
        <f t="shared" si="52"/>
        <v/>
      </c>
      <c r="N554" s="27" t="str">
        <f t="shared" si="53"/>
        <v/>
      </c>
      <c r="O554" s="16" t="str">
        <f>IF(N554="","",VLOOKUP(N554,FiscalYear[#All],2,FALSE))</f>
        <v/>
      </c>
      <c r="P554" s="32" t="str">
        <f t="shared" si="50"/>
        <v/>
      </c>
      <c r="Q554" s="33">
        <f>IF(J554="Open",VLOOKUP(E554,Table2[],2),VLOOKUP(E554,Table2[],3))</f>
        <v>300</v>
      </c>
    </row>
    <row r="555" spans="1:17" x14ac:dyDescent="0.3">
      <c r="A555" s="16" t="s">
        <v>1504</v>
      </c>
      <c r="B555" s="16" t="s">
        <v>1254</v>
      </c>
      <c r="C555" s="16" t="s">
        <v>1594</v>
      </c>
      <c r="D555" s="16" t="s">
        <v>206</v>
      </c>
      <c r="E555" s="16" t="s">
        <v>1623</v>
      </c>
      <c r="F555" s="16" t="s">
        <v>1603</v>
      </c>
      <c r="G555" s="16" t="s">
        <v>25</v>
      </c>
      <c r="H555" s="23">
        <v>44591</v>
      </c>
      <c r="I555" s="23" t="s">
        <v>1619</v>
      </c>
      <c r="J555" s="16" t="str">
        <f t="shared" si="48"/>
        <v>Open</v>
      </c>
      <c r="K555" s="16">
        <f t="shared" ca="1" si="49"/>
        <v>377</v>
      </c>
      <c r="L555" s="16">
        <f t="shared" ca="1" si="51"/>
        <v>527</v>
      </c>
      <c r="M555" s="16" t="str">
        <f t="shared" si="52"/>
        <v/>
      </c>
      <c r="N555" s="27" t="str">
        <f t="shared" si="53"/>
        <v/>
      </c>
      <c r="O555" s="16" t="str">
        <f>IF(N555="","",VLOOKUP(N555,FiscalYear[#All],2,FALSE))</f>
        <v/>
      </c>
      <c r="P555" s="32" t="str">
        <f t="shared" si="50"/>
        <v/>
      </c>
      <c r="Q555" s="33">
        <f>IF(J555="Open",VLOOKUP(E555,Table2[],2),VLOOKUP(E555,Table2[],3))</f>
        <v>300</v>
      </c>
    </row>
    <row r="556" spans="1:17" x14ac:dyDescent="0.3">
      <c r="A556" s="16" t="s">
        <v>1561</v>
      </c>
      <c r="B556" s="16" t="s">
        <v>1292</v>
      </c>
      <c r="C556" s="16" t="s">
        <v>1595</v>
      </c>
      <c r="D556" s="16" t="s">
        <v>206</v>
      </c>
      <c r="E556" s="16" t="s">
        <v>1623</v>
      </c>
      <c r="F556" s="16" t="s">
        <v>1605</v>
      </c>
      <c r="G556" s="16" t="s">
        <v>18</v>
      </c>
      <c r="H556" s="23">
        <v>44591</v>
      </c>
      <c r="I556" s="23">
        <v>44726</v>
      </c>
      <c r="J556" s="16" t="str">
        <f t="shared" si="48"/>
        <v>Filled</v>
      </c>
      <c r="K556" s="16">
        <f t="shared" ca="1" si="49"/>
        <v>97</v>
      </c>
      <c r="L556" s="16">
        <f t="shared" ca="1" si="51"/>
        <v>135</v>
      </c>
      <c r="M556" s="16">
        <f t="shared" si="52"/>
        <v>2022</v>
      </c>
      <c r="N556" s="27" t="str">
        <f t="shared" si="53"/>
        <v>June</v>
      </c>
      <c r="O556" s="16" t="str">
        <f>IF(N556="","",VLOOKUP(N556,FiscalYear[#All],2,FALSE))</f>
        <v>Q3</v>
      </c>
      <c r="P556" s="32">
        <f t="shared" si="50"/>
        <v>2022</v>
      </c>
      <c r="Q556" s="33">
        <f>IF(J556="Open",VLOOKUP(E556,Table2[],2),VLOOKUP(E556,Table2[],3))</f>
        <v>550</v>
      </c>
    </row>
    <row r="557" spans="1:17" x14ac:dyDescent="0.3">
      <c r="A557" s="16" t="s">
        <v>1318</v>
      </c>
      <c r="B557" s="16" t="s">
        <v>1119</v>
      </c>
      <c r="C557" s="16" t="s">
        <v>1595</v>
      </c>
      <c r="D557" s="16" t="s">
        <v>206</v>
      </c>
      <c r="E557" s="16" t="s">
        <v>1623</v>
      </c>
      <c r="F557" s="16" t="s">
        <v>1605</v>
      </c>
      <c r="G557" s="16" t="s">
        <v>25</v>
      </c>
      <c r="H557" s="23">
        <v>44593</v>
      </c>
      <c r="I557" s="23">
        <v>44862</v>
      </c>
      <c r="J557" s="16" t="str">
        <f t="shared" si="48"/>
        <v>Filled</v>
      </c>
      <c r="K557" s="16">
        <f t="shared" ca="1" si="49"/>
        <v>194</v>
      </c>
      <c r="L557" s="16">
        <f t="shared" ca="1" si="51"/>
        <v>269</v>
      </c>
      <c r="M557" s="16">
        <f t="shared" si="52"/>
        <v>2022</v>
      </c>
      <c r="N557" s="27" t="str">
        <f t="shared" si="53"/>
        <v>October</v>
      </c>
      <c r="O557" s="16" t="str">
        <f>IF(N557="","",VLOOKUP(N557,FiscalYear[#All],2,FALSE))</f>
        <v>Q1</v>
      </c>
      <c r="P557" s="32">
        <f t="shared" si="50"/>
        <v>2023</v>
      </c>
      <c r="Q557" s="33">
        <f>IF(J557="Open",VLOOKUP(E557,Table2[],2),VLOOKUP(E557,Table2[],3))</f>
        <v>550</v>
      </c>
    </row>
    <row r="558" spans="1:17" x14ac:dyDescent="0.3">
      <c r="A558" s="16" t="s">
        <v>1460</v>
      </c>
      <c r="B558" s="16" t="s">
        <v>1226</v>
      </c>
      <c r="C558" s="16" t="s">
        <v>1598</v>
      </c>
      <c r="D558" s="16" t="s">
        <v>206</v>
      </c>
      <c r="E558" s="16" t="s">
        <v>1623</v>
      </c>
      <c r="F558" s="16" t="s">
        <v>1605</v>
      </c>
      <c r="G558" s="16" t="s">
        <v>16</v>
      </c>
      <c r="H558" s="23">
        <v>44593</v>
      </c>
      <c r="I558" s="23">
        <v>44597</v>
      </c>
      <c r="J558" s="16" t="str">
        <f t="shared" si="48"/>
        <v>Filled</v>
      </c>
      <c r="K558" s="16">
        <f t="shared" ca="1" si="49"/>
        <v>4</v>
      </c>
      <c r="L558" s="16">
        <f t="shared" ca="1" si="51"/>
        <v>4</v>
      </c>
      <c r="M558" s="16">
        <f t="shared" si="52"/>
        <v>2022</v>
      </c>
      <c r="N558" s="27" t="str">
        <f t="shared" si="53"/>
        <v>February</v>
      </c>
      <c r="O558" s="16" t="str">
        <f>IF(N558="","",VLOOKUP(N558,FiscalYear[#All],2,FALSE))</f>
        <v>Q2</v>
      </c>
      <c r="P558" s="32">
        <f t="shared" si="50"/>
        <v>2022</v>
      </c>
      <c r="Q558" s="33">
        <f>IF(J558="Open",VLOOKUP(E558,Table2[],2),VLOOKUP(E558,Table2[],3))</f>
        <v>550</v>
      </c>
    </row>
    <row r="559" spans="1:17" x14ac:dyDescent="0.3">
      <c r="A559" s="16" t="s">
        <v>1475</v>
      </c>
      <c r="B559" s="16" t="s">
        <v>1235</v>
      </c>
      <c r="C559" s="16" t="s">
        <v>1594</v>
      </c>
      <c r="D559" s="16" t="s">
        <v>206</v>
      </c>
      <c r="E559" s="16" t="s">
        <v>1623</v>
      </c>
      <c r="F559" s="16" t="s">
        <v>1604</v>
      </c>
      <c r="G559" s="16" t="s">
        <v>25</v>
      </c>
      <c r="H559" s="23">
        <v>44593</v>
      </c>
      <c r="I559" s="23" t="s">
        <v>1619</v>
      </c>
      <c r="J559" s="16" t="str">
        <f t="shared" si="48"/>
        <v>Open</v>
      </c>
      <c r="K559" s="16">
        <f t="shared" ca="1" si="49"/>
        <v>376</v>
      </c>
      <c r="L559" s="16">
        <f t="shared" ca="1" si="51"/>
        <v>525</v>
      </c>
      <c r="M559" s="16" t="str">
        <f t="shared" si="52"/>
        <v/>
      </c>
      <c r="N559" s="27" t="str">
        <f t="shared" si="53"/>
        <v/>
      </c>
      <c r="O559" s="16" t="str">
        <f>IF(N559="","",VLOOKUP(N559,FiscalYear[#All],2,FALSE))</f>
        <v/>
      </c>
      <c r="P559" s="32" t="str">
        <f t="shared" si="50"/>
        <v/>
      </c>
      <c r="Q559" s="33">
        <f>IF(J559="Open",VLOOKUP(E559,Table2[],2),VLOOKUP(E559,Table2[],3))</f>
        <v>300</v>
      </c>
    </row>
    <row r="560" spans="1:17" x14ac:dyDescent="0.3">
      <c r="A560" s="16" t="s">
        <v>1531</v>
      </c>
      <c r="B560" s="16" t="s">
        <v>1108</v>
      </c>
      <c r="C560" s="16" t="s">
        <v>1593</v>
      </c>
      <c r="D560" s="16" t="s">
        <v>206</v>
      </c>
      <c r="E560" s="16" t="s">
        <v>1623</v>
      </c>
      <c r="F560" s="16" t="s">
        <v>1603</v>
      </c>
      <c r="G560" s="16" t="s">
        <v>16</v>
      </c>
      <c r="H560" s="23">
        <v>44593</v>
      </c>
      <c r="I560" s="23">
        <v>44891</v>
      </c>
      <c r="J560" s="16" t="str">
        <f t="shared" si="48"/>
        <v>Filled</v>
      </c>
      <c r="K560" s="16">
        <f t="shared" ca="1" si="49"/>
        <v>214</v>
      </c>
      <c r="L560" s="16">
        <f t="shared" ca="1" si="51"/>
        <v>298</v>
      </c>
      <c r="M560" s="16">
        <f t="shared" si="52"/>
        <v>2022</v>
      </c>
      <c r="N560" s="27" t="str">
        <f t="shared" si="53"/>
        <v>November</v>
      </c>
      <c r="O560" s="16" t="str">
        <f>IF(N560="","",VLOOKUP(N560,FiscalYear[#All],2,FALSE))</f>
        <v>Q1</v>
      </c>
      <c r="P560" s="32">
        <f t="shared" si="50"/>
        <v>2023</v>
      </c>
      <c r="Q560" s="33">
        <f>IF(J560="Open",VLOOKUP(E560,Table2[],2),VLOOKUP(E560,Table2[],3))</f>
        <v>550</v>
      </c>
    </row>
    <row r="561" spans="1:17" x14ac:dyDescent="0.3">
      <c r="A561" s="16" t="s">
        <v>1409</v>
      </c>
      <c r="B561" s="16" t="s">
        <v>1189</v>
      </c>
      <c r="C561" s="16" t="s">
        <v>1598</v>
      </c>
      <c r="D561" s="16" t="s">
        <v>206</v>
      </c>
      <c r="E561" s="16" t="s">
        <v>1623</v>
      </c>
      <c r="F561" s="16" t="s">
        <v>1605</v>
      </c>
      <c r="G561" s="16" t="s">
        <v>16</v>
      </c>
      <c r="H561" s="23">
        <v>44598</v>
      </c>
      <c r="I561" s="23" t="s">
        <v>1619</v>
      </c>
      <c r="J561" s="16" t="str">
        <f t="shared" si="48"/>
        <v>Open</v>
      </c>
      <c r="K561" s="16">
        <f t="shared" ca="1" si="49"/>
        <v>372</v>
      </c>
      <c r="L561" s="16">
        <f t="shared" ca="1" si="51"/>
        <v>520</v>
      </c>
      <c r="M561" s="16" t="str">
        <f t="shared" si="52"/>
        <v/>
      </c>
      <c r="N561" s="27" t="str">
        <f t="shared" si="53"/>
        <v/>
      </c>
      <c r="O561" s="16" t="str">
        <f>IF(N561="","",VLOOKUP(N561,FiscalYear[#All],2,FALSE))</f>
        <v/>
      </c>
      <c r="P561" s="32" t="str">
        <f t="shared" si="50"/>
        <v/>
      </c>
      <c r="Q561" s="33">
        <f>IF(J561="Open",VLOOKUP(E561,Table2[],2),VLOOKUP(E561,Table2[],3))</f>
        <v>300</v>
      </c>
    </row>
    <row r="562" spans="1:17" x14ac:dyDescent="0.3">
      <c r="A562" s="16" t="s">
        <v>1489</v>
      </c>
      <c r="B562" s="16" t="s">
        <v>1243</v>
      </c>
      <c r="C562" s="16" t="s">
        <v>1598</v>
      </c>
      <c r="D562" s="16" t="s">
        <v>206</v>
      </c>
      <c r="E562" s="16" t="s">
        <v>1623</v>
      </c>
      <c r="F562" s="16" t="s">
        <v>1605</v>
      </c>
      <c r="G562" s="16" t="s">
        <v>16</v>
      </c>
      <c r="H562" s="23">
        <v>44598</v>
      </c>
      <c r="I562" s="23">
        <v>44806</v>
      </c>
      <c r="J562" s="16" t="str">
        <f t="shared" si="48"/>
        <v>Filled</v>
      </c>
      <c r="K562" s="16">
        <f t="shared" ca="1" si="49"/>
        <v>150</v>
      </c>
      <c r="L562" s="16">
        <f t="shared" ca="1" si="51"/>
        <v>208</v>
      </c>
      <c r="M562" s="16">
        <f t="shared" si="52"/>
        <v>2022</v>
      </c>
      <c r="N562" s="27" t="str">
        <f t="shared" si="53"/>
        <v>September</v>
      </c>
      <c r="O562" s="16" t="str">
        <f>IF(N562="","",VLOOKUP(N562,FiscalYear[#All],2,FALSE))</f>
        <v>Q4</v>
      </c>
      <c r="P562" s="32">
        <f t="shared" si="50"/>
        <v>2022</v>
      </c>
      <c r="Q562" s="33">
        <f>IF(J562="Open",VLOOKUP(E562,Table2[],2),VLOOKUP(E562,Table2[],3))</f>
        <v>550</v>
      </c>
    </row>
    <row r="563" spans="1:17" x14ac:dyDescent="0.3">
      <c r="A563" s="16" t="s">
        <v>1319</v>
      </c>
      <c r="B563" s="16" t="s">
        <v>1120</v>
      </c>
      <c r="C563" s="16" t="s">
        <v>1595</v>
      </c>
      <c r="D563" s="16" t="s">
        <v>206</v>
      </c>
      <c r="E563" s="16" t="s">
        <v>1623</v>
      </c>
      <c r="F563" s="16" t="s">
        <v>1605</v>
      </c>
      <c r="G563" s="16" t="s">
        <v>25</v>
      </c>
      <c r="H563" s="23">
        <v>44599</v>
      </c>
      <c r="I563" s="23">
        <v>44703</v>
      </c>
      <c r="J563" s="16" t="str">
        <f t="shared" si="48"/>
        <v>Filled</v>
      </c>
      <c r="K563" s="16">
        <f t="shared" ca="1" si="49"/>
        <v>75</v>
      </c>
      <c r="L563" s="16">
        <f t="shared" ca="1" si="51"/>
        <v>104</v>
      </c>
      <c r="M563" s="16">
        <f t="shared" si="52"/>
        <v>2022</v>
      </c>
      <c r="N563" s="27" t="str">
        <f t="shared" si="53"/>
        <v>May</v>
      </c>
      <c r="O563" s="16" t="str">
        <f>IF(N563="","",VLOOKUP(N563,FiscalYear[#All],2,FALSE))</f>
        <v>Q3</v>
      </c>
      <c r="P563" s="32">
        <f t="shared" si="50"/>
        <v>2022</v>
      </c>
      <c r="Q563" s="33">
        <f>IF(J563="Open",VLOOKUP(E563,Table2[],2),VLOOKUP(E563,Table2[],3))</f>
        <v>550</v>
      </c>
    </row>
    <row r="564" spans="1:17" x14ac:dyDescent="0.3">
      <c r="A564" s="16" t="s">
        <v>1368</v>
      </c>
      <c r="B564" s="16" t="s">
        <v>1157</v>
      </c>
      <c r="C564" s="16" t="s">
        <v>1598</v>
      </c>
      <c r="D564" s="16" t="s">
        <v>206</v>
      </c>
      <c r="E564" s="16" t="s">
        <v>1623</v>
      </c>
      <c r="F564" s="16" t="s">
        <v>1605</v>
      </c>
      <c r="G564" s="16" t="s">
        <v>16</v>
      </c>
      <c r="H564" s="23">
        <v>44599</v>
      </c>
      <c r="I564" s="23">
        <v>44796</v>
      </c>
      <c r="J564" s="16" t="str">
        <f t="shared" si="48"/>
        <v>Filled</v>
      </c>
      <c r="K564" s="16">
        <f t="shared" ca="1" si="49"/>
        <v>142</v>
      </c>
      <c r="L564" s="16">
        <f t="shared" ca="1" si="51"/>
        <v>197</v>
      </c>
      <c r="M564" s="16">
        <f t="shared" si="52"/>
        <v>2022</v>
      </c>
      <c r="N564" s="27" t="str">
        <f t="shared" si="53"/>
        <v>August</v>
      </c>
      <c r="O564" s="16" t="str">
        <f>IF(N564="","",VLOOKUP(N564,FiscalYear[#All],2,FALSE))</f>
        <v>Q4</v>
      </c>
      <c r="P564" s="32">
        <f t="shared" si="50"/>
        <v>2022</v>
      </c>
      <c r="Q564" s="33">
        <f>IF(J564="Open",VLOOKUP(E564,Table2[],2),VLOOKUP(E564,Table2[],3))</f>
        <v>550</v>
      </c>
    </row>
    <row r="565" spans="1:17" x14ac:dyDescent="0.3">
      <c r="A565" s="16" t="s">
        <v>1490</v>
      </c>
      <c r="B565" s="16" t="s">
        <v>1244</v>
      </c>
      <c r="C565" s="16" t="s">
        <v>1593</v>
      </c>
      <c r="D565" s="16" t="s">
        <v>206</v>
      </c>
      <c r="E565" s="16" t="s">
        <v>1623</v>
      </c>
      <c r="F565" s="16" t="s">
        <v>1603</v>
      </c>
      <c r="G565" s="16" t="s">
        <v>25</v>
      </c>
      <c r="H565" s="23">
        <v>44599</v>
      </c>
      <c r="I565" s="23">
        <v>44715</v>
      </c>
      <c r="J565" s="16" t="str">
        <f t="shared" si="48"/>
        <v>Filled</v>
      </c>
      <c r="K565" s="16">
        <f t="shared" ca="1" si="49"/>
        <v>85</v>
      </c>
      <c r="L565" s="16">
        <f t="shared" ca="1" si="51"/>
        <v>116</v>
      </c>
      <c r="M565" s="16">
        <f t="shared" si="52"/>
        <v>2022</v>
      </c>
      <c r="N565" s="27" t="str">
        <f t="shared" si="53"/>
        <v>June</v>
      </c>
      <c r="O565" s="16" t="str">
        <f>IF(N565="","",VLOOKUP(N565,FiscalYear[#All],2,FALSE))</f>
        <v>Q3</v>
      </c>
      <c r="P565" s="32">
        <f t="shared" si="50"/>
        <v>2022</v>
      </c>
      <c r="Q565" s="33">
        <f>IF(J565="Open",VLOOKUP(E565,Table2[],2),VLOOKUP(E565,Table2[],3))</f>
        <v>550</v>
      </c>
    </row>
    <row r="566" spans="1:17" x14ac:dyDescent="0.3">
      <c r="A566" s="16" t="s">
        <v>1557</v>
      </c>
      <c r="B566" s="16" t="s">
        <v>1121</v>
      </c>
      <c r="C566" s="16" t="s">
        <v>1594</v>
      </c>
      <c r="D566" s="16" t="s">
        <v>206</v>
      </c>
      <c r="E566" s="16" t="s">
        <v>1623</v>
      </c>
      <c r="F566" s="16" t="s">
        <v>1603</v>
      </c>
      <c r="G566" s="16" t="s">
        <v>25</v>
      </c>
      <c r="H566" s="23">
        <v>44600</v>
      </c>
      <c r="I566" s="23">
        <v>44647</v>
      </c>
      <c r="J566" s="16" t="str">
        <f t="shared" si="48"/>
        <v>Filled</v>
      </c>
      <c r="K566" s="16">
        <f t="shared" ca="1" si="49"/>
        <v>34</v>
      </c>
      <c r="L566" s="16">
        <f t="shared" ca="1" si="51"/>
        <v>47</v>
      </c>
      <c r="M566" s="16">
        <f t="shared" si="52"/>
        <v>2022</v>
      </c>
      <c r="N566" s="27" t="str">
        <f t="shared" si="53"/>
        <v>March</v>
      </c>
      <c r="O566" s="16" t="str">
        <f>IF(N566="","",VLOOKUP(N566,FiscalYear[#All],2,FALSE))</f>
        <v>Q2</v>
      </c>
      <c r="P566" s="32">
        <f t="shared" si="50"/>
        <v>2022</v>
      </c>
      <c r="Q566" s="33">
        <f>IF(J566="Open",VLOOKUP(E566,Table2[],2),VLOOKUP(E566,Table2[],3))</f>
        <v>550</v>
      </c>
    </row>
    <row r="567" spans="1:17" x14ac:dyDescent="0.3">
      <c r="A567" s="16" t="s">
        <v>1413</v>
      </c>
      <c r="B567" s="16" t="s">
        <v>76</v>
      </c>
      <c r="C567" s="16" t="s">
        <v>1598</v>
      </c>
      <c r="D567" s="16" t="s">
        <v>206</v>
      </c>
      <c r="E567" s="16" t="s">
        <v>1623</v>
      </c>
      <c r="F567" s="16" t="s">
        <v>1605</v>
      </c>
      <c r="G567" s="16" t="s">
        <v>16</v>
      </c>
      <c r="H567" s="23">
        <v>44601</v>
      </c>
      <c r="I567" s="23">
        <v>44914</v>
      </c>
      <c r="J567" s="16" t="str">
        <f t="shared" si="48"/>
        <v>Filled</v>
      </c>
      <c r="K567" s="16">
        <f t="shared" ca="1" si="49"/>
        <v>224</v>
      </c>
      <c r="L567" s="16">
        <f t="shared" ca="1" si="51"/>
        <v>313</v>
      </c>
      <c r="M567" s="16">
        <f t="shared" si="52"/>
        <v>2022</v>
      </c>
      <c r="N567" s="27" t="str">
        <f t="shared" si="53"/>
        <v>December</v>
      </c>
      <c r="O567" s="16" t="str">
        <f>IF(N567="","",VLOOKUP(N567,FiscalYear[#All],2,FALSE))</f>
        <v>Q1</v>
      </c>
      <c r="P567" s="32">
        <f t="shared" si="50"/>
        <v>2023</v>
      </c>
      <c r="Q567" s="33">
        <f>IF(J567="Open",VLOOKUP(E567,Table2[],2),VLOOKUP(E567,Table2[],3))</f>
        <v>550</v>
      </c>
    </row>
    <row r="568" spans="1:17" x14ac:dyDescent="0.3">
      <c r="A568" s="16" t="s">
        <v>1454</v>
      </c>
      <c r="B568" s="16" t="s">
        <v>1197</v>
      </c>
      <c r="C568" s="16" t="s">
        <v>1594</v>
      </c>
      <c r="D568" s="16" t="s">
        <v>206</v>
      </c>
      <c r="E568" s="16" t="s">
        <v>1623</v>
      </c>
      <c r="F568" s="16" t="s">
        <v>1603</v>
      </c>
      <c r="G568" s="16" t="s">
        <v>16</v>
      </c>
      <c r="H568" s="23">
        <v>44601</v>
      </c>
      <c r="I568" s="23">
        <v>44782</v>
      </c>
      <c r="J568" s="16" t="str">
        <f t="shared" si="48"/>
        <v>Filled</v>
      </c>
      <c r="K568" s="16">
        <f t="shared" ca="1" si="49"/>
        <v>130</v>
      </c>
      <c r="L568" s="16">
        <f t="shared" ca="1" si="51"/>
        <v>181</v>
      </c>
      <c r="M568" s="16">
        <f t="shared" si="52"/>
        <v>2022</v>
      </c>
      <c r="N568" s="27" t="str">
        <f t="shared" si="53"/>
        <v>August</v>
      </c>
      <c r="O568" s="16" t="str">
        <f>IF(N568="","",VLOOKUP(N568,FiscalYear[#All],2,FALSE))</f>
        <v>Q4</v>
      </c>
      <c r="P568" s="32">
        <f t="shared" si="50"/>
        <v>2022</v>
      </c>
      <c r="Q568" s="33">
        <f>IF(J568="Open",VLOOKUP(E568,Table2[],2),VLOOKUP(E568,Table2[],3))</f>
        <v>550</v>
      </c>
    </row>
    <row r="569" spans="1:17" x14ac:dyDescent="0.3">
      <c r="A569" s="16" t="s">
        <v>1522</v>
      </c>
      <c r="B569" s="16" t="s">
        <v>1264</v>
      </c>
      <c r="C569" s="16" t="s">
        <v>1594</v>
      </c>
      <c r="D569" s="16" t="s">
        <v>206</v>
      </c>
      <c r="E569" s="16" t="s">
        <v>1623</v>
      </c>
      <c r="F569" s="16" t="s">
        <v>1604</v>
      </c>
      <c r="G569" s="16" t="s">
        <v>18</v>
      </c>
      <c r="H569" s="23">
        <v>44601</v>
      </c>
      <c r="I569" s="23">
        <v>44614</v>
      </c>
      <c r="J569" s="16" t="str">
        <f t="shared" si="48"/>
        <v>Filled</v>
      </c>
      <c r="K569" s="16">
        <f t="shared" ca="1" si="49"/>
        <v>10</v>
      </c>
      <c r="L569" s="16">
        <f t="shared" ca="1" si="51"/>
        <v>13</v>
      </c>
      <c r="M569" s="16">
        <f t="shared" si="52"/>
        <v>2022</v>
      </c>
      <c r="N569" s="27" t="str">
        <f t="shared" si="53"/>
        <v>February</v>
      </c>
      <c r="O569" s="16" t="str">
        <f>IF(N569="","",VLOOKUP(N569,FiscalYear[#All],2,FALSE))</f>
        <v>Q2</v>
      </c>
      <c r="P569" s="32">
        <f t="shared" si="50"/>
        <v>2022</v>
      </c>
      <c r="Q569" s="33">
        <f>IF(J569="Open",VLOOKUP(E569,Table2[],2),VLOOKUP(E569,Table2[],3))</f>
        <v>550</v>
      </c>
    </row>
    <row r="570" spans="1:17" x14ac:dyDescent="0.3">
      <c r="A570" s="16" t="s">
        <v>1556</v>
      </c>
      <c r="B570" s="16" t="s">
        <v>1121</v>
      </c>
      <c r="C570" s="16" t="s">
        <v>1594</v>
      </c>
      <c r="D570" s="16" t="s">
        <v>206</v>
      </c>
      <c r="E570" s="16" t="s">
        <v>1623</v>
      </c>
      <c r="F570" s="16" t="s">
        <v>1603</v>
      </c>
      <c r="G570" s="16" t="s">
        <v>16</v>
      </c>
      <c r="H570" s="23">
        <v>44602</v>
      </c>
      <c r="I570" s="23">
        <v>44875</v>
      </c>
      <c r="J570" s="16" t="str">
        <f t="shared" si="48"/>
        <v>Filled</v>
      </c>
      <c r="K570" s="16">
        <f t="shared" ca="1" si="49"/>
        <v>196</v>
      </c>
      <c r="L570" s="16">
        <f t="shared" ca="1" si="51"/>
        <v>273</v>
      </c>
      <c r="M570" s="16">
        <f t="shared" si="52"/>
        <v>2022</v>
      </c>
      <c r="N570" s="27" t="str">
        <f t="shared" si="53"/>
        <v>November</v>
      </c>
      <c r="O570" s="16" t="str">
        <f>IF(N570="","",VLOOKUP(N570,FiscalYear[#All],2,FALSE))</f>
        <v>Q1</v>
      </c>
      <c r="P570" s="32">
        <f t="shared" si="50"/>
        <v>2023</v>
      </c>
      <c r="Q570" s="33">
        <f>IF(J570="Open",VLOOKUP(E570,Table2[],2),VLOOKUP(E570,Table2[],3))</f>
        <v>550</v>
      </c>
    </row>
    <row r="571" spans="1:17" x14ac:dyDescent="0.3">
      <c r="A571" s="16" t="s">
        <v>1565</v>
      </c>
      <c r="B571" s="16" t="s">
        <v>1121</v>
      </c>
      <c r="C571" s="16" t="s">
        <v>1594</v>
      </c>
      <c r="D571" s="16" t="s">
        <v>206</v>
      </c>
      <c r="E571" s="16" t="s">
        <v>1623</v>
      </c>
      <c r="F571" s="16" t="s">
        <v>1603</v>
      </c>
      <c r="G571" s="16" t="s">
        <v>16</v>
      </c>
      <c r="H571" s="23">
        <v>44602</v>
      </c>
      <c r="I571" s="23" t="s">
        <v>1619</v>
      </c>
      <c r="J571" s="16" t="str">
        <f t="shared" si="48"/>
        <v>Open</v>
      </c>
      <c r="K571" s="16">
        <f t="shared" ca="1" si="49"/>
        <v>369</v>
      </c>
      <c r="L571" s="16">
        <f t="shared" ca="1" si="51"/>
        <v>516</v>
      </c>
      <c r="M571" s="16" t="str">
        <f t="shared" si="52"/>
        <v/>
      </c>
      <c r="N571" s="27" t="str">
        <f t="shared" si="53"/>
        <v/>
      </c>
      <c r="O571" s="16" t="str">
        <f>IF(N571="","",VLOOKUP(N571,FiscalYear[#All],2,FALSE))</f>
        <v/>
      </c>
      <c r="P571" s="32" t="str">
        <f t="shared" si="50"/>
        <v/>
      </c>
      <c r="Q571" s="33">
        <f>IF(J571="Open",VLOOKUP(E571,Table2[],2),VLOOKUP(E571,Table2[],3))</f>
        <v>300</v>
      </c>
    </row>
    <row r="572" spans="1:17" x14ac:dyDescent="0.3">
      <c r="A572" s="16" t="s">
        <v>1479</v>
      </c>
      <c r="B572" s="16" t="s">
        <v>1238</v>
      </c>
      <c r="C572" s="16" t="s">
        <v>1594</v>
      </c>
      <c r="D572" s="16" t="s">
        <v>206</v>
      </c>
      <c r="E572" s="16" t="s">
        <v>1623</v>
      </c>
      <c r="F572" s="16" t="s">
        <v>1604</v>
      </c>
      <c r="G572" s="16" t="s">
        <v>16</v>
      </c>
      <c r="H572" s="23">
        <v>44606</v>
      </c>
      <c r="I572" s="23">
        <v>44823</v>
      </c>
      <c r="J572" s="16" t="str">
        <f t="shared" si="48"/>
        <v>Filled</v>
      </c>
      <c r="K572" s="16">
        <f t="shared" ca="1" si="49"/>
        <v>156</v>
      </c>
      <c r="L572" s="16">
        <f t="shared" ca="1" si="51"/>
        <v>217</v>
      </c>
      <c r="M572" s="16">
        <f t="shared" si="52"/>
        <v>2022</v>
      </c>
      <c r="N572" s="27" t="str">
        <f t="shared" si="53"/>
        <v>September</v>
      </c>
      <c r="O572" s="16" t="str">
        <f>IF(N572="","",VLOOKUP(N572,FiscalYear[#All],2,FALSE))</f>
        <v>Q4</v>
      </c>
      <c r="P572" s="32">
        <f t="shared" si="50"/>
        <v>2022</v>
      </c>
      <c r="Q572" s="33">
        <f>IF(J572="Open",VLOOKUP(E572,Table2[],2),VLOOKUP(E572,Table2[],3))</f>
        <v>550</v>
      </c>
    </row>
    <row r="573" spans="1:17" x14ac:dyDescent="0.3">
      <c r="A573" s="16" t="s">
        <v>1483</v>
      </c>
      <c r="B573" s="16" t="s">
        <v>442</v>
      </c>
      <c r="C573" s="16" t="s">
        <v>1594</v>
      </c>
      <c r="D573" s="16" t="s">
        <v>206</v>
      </c>
      <c r="E573" s="16" t="s">
        <v>1623</v>
      </c>
      <c r="F573" s="16" t="s">
        <v>1604</v>
      </c>
      <c r="G573" s="16" t="s">
        <v>16</v>
      </c>
      <c r="H573" s="23">
        <v>44607</v>
      </c>
      <c r="I573" s="23">
        <v>44665</v>
      </c>
      <c r="J573" s="16" t="str">
        <f t="shared" si="48"/>
        <v>Filled</v>
      </c>
      <c r="K573" s="16">
        <f t="shared" ca="1" si="49"/>
        <v>43</v>
      </c>
      <c r="L573" s="16">
        <f t="shared" ca="1" si="51"/>
        <v>58</v>
      </c>
      <c r="M573" s="16">
        <f t="shared" si="52"/>
        <v>2022</v>
      </c>
      <c r="N573" s="27" t="str">
        <f t="shared" si="53"/>
        <v>April</v>
      </c>
      <c r="O573" s="16" t="str">
        <f>IF(N573="","",VLOOKUP(N573,FiscalYear[#All],2,FALSE))</f>
        <v>Q3</v>
      </c>
      <c r="P573" s="32">
        <f t="shared" si="50"/>
        <v>2022</v>
      </c>
      <c r="Q573" s="33">
        <f>IF(J573="Open",VLOOKUP(E573,Table2[],2),VLOOKUP(E573,Table2[],3))</f>
        <v>550</v>
      </c>
    </row>
    <row r="574" spans="1:17" x14ac:dyDescent="0.3">
      <c r="A574" s="16" t="s">
        <v>1456</v>
      </c>
      <c r="B574" s="16" t="s">
        <v>1140</v>
      </c>
      <c r="C574" s="16" t="s">
        <v>1594</v>
      </c>
      <c r="D574" s="16" t="s">
        <v>206</v>
      </c>
      <c r="E574" s="16" t="s">
        <v>1623</v>
      </c>
      <c r="F574" s="16" t="s">
        <v>1604</v>
      </c>
      <c r="G574" s="16" t="s">
        <v>11</v>
      </c>
      <c r="H574" s="23">
        <v>44608</v>
      </c>
      <c r="I574" s="23">
        <v>44785</v>
      </c>
      <c r="J574" s="16" t="str">
        <f t="shared" si="48"/>
        <v>Filled</v>
      </c>
      <c r="K574" s="16">
        <f t="shared" ca="1" si="49"/>
        <v>128</v>
      </c>
      <c r="L574" s="16">
        <f t="shared" ca="1" si="51"/>
        <v>177</v>
      </c>
      <c r="M574" s="16">
        <f t="shared" si="52"/>
        <v>2022</v>
      </c>
      <c r="N574" s="27" t="str">
        <f t="shared" si="53"/>
        <v>August</v>
      </c>
      <c r="O574" s="16" t="str">
        <f>IF(N574="","",VLOOKUP(N574,FiscalYear[#All],2,FALSE))</f>
        <v>Q4</v>
      </c>
      <c r="P574" s="32">
        <f t="shared" si="50"/>
        <v>2022</v>
      </c>
      <c r="Q574" s="33">
        <f>IF(J574="Open",VLOOKUP(E574,Table2[],2),VLOOKUP(E574,Table2[],3))</f>
        <v>550</v>
      </c>
    </row>
    <row r="575" spans="1:17" x14ac:dyDescent="0.3">
      <c r="A575" s="16" t="s">
        <v>1546</v>
      </c>
      <c r="B575" s="16" t="s">
        <v>1280</v>
      </c>
      <c r="C575" s="16" t="s">
        <v>1595</v>
      </c>
      <c r="D575" s="16" t="s">
        <v>206</v>
      </c>
      <c r="E575" s="16" t="s">
        <v>1623</v>
      </c>
      <c r="F575" s="16" t="s">
        <v>1604</v>
      </c>
      <c r="G575" s="16" t="s">
        <v>25</v>
      </c>
      <c r="H575" s="23">
        <v>44608</v>
      </c>
      <c r="I575" s="23">
        <v>44703</v>
      </c>
      <c r="J575" s="16" t="str">
        <f t="shared" si="48"/>
        <v>Filled</v>
      </c>
      <c r="K575" s="16">
        <f t="shared" ca="1" si="49"/>
        <v>68</v>
      </c>
      <c r="L575" s="16">
        <f t="shared" ca="1" si="51"/>
        <v>95</v>
      </c>
      <c r="M575" s="16">
        <f t="shared" si="52"/>
        <v>2022</v>
      </c>
      <c r="N575" s="27" t="str">
        <f t="shared" si="53"/>
        <v>May</v>
      </c>
      <c r="O575" s="16" t="str">
        <f>IF(N575="","",VLOOKUP(N575,FiscalYear[#All],2,FALSE))</f>
        <v>Q3</v>
      </c>
      <c r="P575" s="32">
        <f t="shared" si="50"/>
        <v>2022</v>
      </c>
      <c r="Q575" s="33">
        <f>IF(J575="Open",VLOOKUP(E575,Table2[],2),VLOOKUP(E575,Table2[],3))</f>
        <v>550</v>
      </c>
    </row>
    <row r="576" spans="1:17" x14ac:dyDescent="0.3">
      <c r="A576" s="16" t="s">
        <v>1548</v>
      </c>
      <c r="B576" s="16" t="s">
        <v>1282</v>
      </c>
      <c r="C576" s="16" t="s">
        <v>1597</v>
      </c>
      <c r="D576" s="16" t="s">
        <v>206</v>
      </c>
      <c r="E576" s="16" t="s">
        <v>1623</v>
      </c>
      <c r="F576" s="16" t="s">
        <v>1604</v>
      </c>
      <c r="G576" s="16" t="s">
        <v>25</v>
      </c>
      <c r="H576" s="23">
        <v>44608</v>
      </c>
      <c r="I576" s="23">
        <v>44791</v>
      </c>
      <c r="J576" s="16" t="str">
        <f t="shared" si="48"/>
        <v>Filled</v>
      </c>
      <c r="K576" s="16">
        <f t="shared" ca="1" si="49"/>
        <v>132</v>
      </c>
      <c r="L576" s="16">
        <f t="shared" ca="1" si="51"/>
        <v>183</v>
      </c>
      <c r="M576" s="16">
        <f t="shared" si="52"/>
        <v>2022</v>
      </c>
      <c r="N576" s="27" t="str">
        <f t="shared" si="53"/>
        <v>August</v>
      </c>
      <c r="O576" s="16" t="str">
        <f>IF(N576="","",VLOOKUP(N576,FiscalYear[#All],2,FALSE))</f>
        <v>Q4</v>
      </c>
      <c r="P576" s="32">
        <f t="shared" si="50"/>
        <v>2022</v>
      </c>
      <c r="Q576" s="33">
        <f>IF(J576="Open",VLOOKUP(E576,Table2[],2),VLOOKUP(E576,Table2[],3))</f>
        <v>550</v>
      </c>
    </row>
    <row r="577" spans="1:17" x14ac:dyDescent="0.3">
      <c r="A577" s="16" t="s">
        <v>1549</v>
      </c>
      <c r="B577" s="16" t="s">
        <v>1283</v>
      </c>
      <c r="C577" s="16" t="s">
        <v>1593</v>
      </c>
      <c r="D577" s="16" t="s">
        <v>206</v>
      </c>
      <c r="E577" s="16" t="s">
        <v>1623</v>
      </c>
      <c r="F577" s="16" t="s">
        <v>1604</v>
      </c>
      <c r="G577" s="16" t="s">
        <v>25</v>
      </c>
      <c r="H577" s="23">
        <v>44608</v>
      </c>
      <c r="I577" s="23">
        <v>44754</v>
      </c>
      <c r="J577" s="16" t="str">
        <f t="shared" si="48"/>
        <v>Filled</v>
      </c>
      <c r="K577" s="16">
        <f t="shared" ca="1" si="49"/>
        <v>105</v>
      </c>
      <c r="L577" s="16">
        <f t="shared" ca="1" si="51"/>
        <v>146</v>
      </c>
      <c r="M577" s="16">
        <f t="shared" si="52"/>
        <v>2022</v>
      </c>
      <c r="N577" s="27" t="str">
        <f t="shared" si="53"/>
        <v>July</v>
      </c>
      <c r="O577" s="16" t="str">
        <f>IF(N577="","",VLOOKUP(N577,FiscalYear[#All],2,FALSE))</f>
        <v>Q4</v>
      </c>
      <c r="P577" s="32">
        <f t="shared" si="50"/>
        <v>2022</v>
      </c>
      <c r="Q577" s="33">
        <f>IF(J577="Open",VLOOKUP(E577,Table2[],2),VLOOKUP(E577,Table2[],3))</f>
        <v>550</v>
      </c>
    </row>
    <row r="578" spans="1:17" x14ac:dyDescent="0.3">
      <c r="A578" s="16" t="s">
        <v>1550</v>
      </c>
      <c r="B578" s="16" t="s">
        <v>1284</v>
      </c>
      <c r="C578" s="16" t="s">
        <v>1595</v>
      </c>
      <c r="D578" s="16" t="s">
        <v>206</v>
      </c>
      <c r="E578" s="16" t="s">
        <v>1623</v>
      </c>
      <c r="F578" s="16" t="s">
        <v>1604</v>
      </c>
      <c r="G578" s="16" t="s">
        <v>16</v>
      </c>
      <c r="H578" s="23">
        <v>44608</v>
      </c>
      <c r="I578" s="23">
        <v>44827</v>
      </c>
      <c r="J578" s="16" t="str">
        <f t="shared" si="48"/>
        <v>Filled</v>
      </c>
      <c r="K578" s="16">
        <f t="shared" ca="1" si="49"/>
        <v>158</v>
      </c>
      <c r="L578" s="16">
        <f t="shared" ca="1" si="51"/>
        <v>219</v>
      </c>
      <c r="M578" s="16">
        <f t="shared" si="52"/>
        <v>2022</v>
      </c>
      <c r="N578" s="27" t="str">
        <f t="shared" si="53"/>
        <v>September</v>
      </c>
      <c r="O578" s="16" t="str">
        <f>IF(N578="","",VLOOKUP(N578,FiscalYear[#All],2,FALSE))</f>
        <v>Q4</v>
      </c>
      <c r="P578" s="32">
        <f t="shared" si="50"/>
        <v>2022</v>
      </c>
      <c r="Q578" s="33">
        <f>IF(J578="Open",VLOOKUP(E578,Table2[],2),VLOOKUP(E578,Table2[],3))</f>
        <v>550</v>
      </c>
    </row>
    <row r="579" spans="1:17" x14ac:dyDescent="0.3">
      <c r="A579" s="16" t="s">
        <v>1553</v>
      </c>
      <c r="B579" s="16" t="s">
        <v>1287</v>
      </c>
      <c r="C579" s="16" t="s">
        <v>1594</v>
      </c>
      <c r="D579" s="16" t="s">
        <v>206</v>
      </c>
      <c r="E579" s="16" t="s">
        <v>1623</v>
      </c>
      <c r="F579" s="16" t="s">
        <v>1603</v>
      </c>
      <c r="G579" s="16" t="s">
        <v>25</v>
      </c>
      <c r="H579" s="23">
        <v>44608</v>
      </c>
      <c r="I579" s="23">
        <v>44832</v>
      </c>
      <c r="J579" s="16" t="str">
        <f t="shared" ref="J579:J642" si="54">IF(I579 = "", "Open", "Filled")</f>
        <v>Filled</v>
      </c>
      <c r="K579" s="16">
        <f t="shared" ref="K579:K642" ca="1" si="55">IF(I579="", NETWORKDAYS(H579,TODAY()),NETWORKDAYS(H579,I579))</f>
        <v>161</v>
      </c>
      <c r="L579" s="16">
        <f t="shared" ca="1" si="51"/>
        <v>224</v>
      </c>
      <c r="M579" s="16">
        <f t="shared" si="52"/>
        <v>2022</v>
      </c>
      <c r="N579" s="27" t="str">
        <f t="shared" si="53"/>
        <v>September</v>
      </c>
      <c r="O579" s="16" t="str">
        <f>IF(N579="","",VLOOKUP(N579,FiscalYear[#All],2,FALSE))</f>
        <v>Q4</v>
      </c>
      <c r="P579" s="32">
        <f t="shared" ref="P579:P642" si="56">IF(I579="","",(YEAR(I579) + IF(MONTH(I579) &gt;=10,1,0)))</f>
        <v>2022</v>
      </c>
      <c r="Q579" s="33">
        <f>IF(J579="Open",VLOOKUP(E579,Table2[],2),VLOOKUP(E579,Table2[],3))</f>
        <v>550</v>
      </c>
    </row>
    <row r="580" spans="1:17" x14ac:dyDescent="0.3">
      <c r="A580" s="16" t="s">
        <v>1563</v>
      </c>
      <c r="B580" s="16" t="s">
        <v>1293</v>
      </c>
      <c r="C580" s="16" t="s">
        <v>1595</v>
      </c>
      <c r="D580" s="16" t="s">
        <v>206</v>
      </c>
      <c r="E580" s="16" t="s">
        <v>1623</v>
      </c>
      <c r="F580" s="16" t="s">
        <v>1604</v>
      </c>
      <c r="G580" s="16" t="s">
        <v>25</v>
      </c>
      <c r="H580" s="23">
        <v>44608</v>
      </c>
      <c r="I580" s="23">
        <v>44771</v>
      </c>
      <c r="J580" s="16" t="str">
        <f t="shared" si="54"/>
        <v>Filled</v>
      </c>
      <c r="K580" s="16">
        <f t="shared" ca="1" si="55"/>
        <v>118</v>
      </c>
      <c r="L580" s="16">
        <f t="shared" ref="L580:L643" ca="1" si="57">IF(I580="", _xlfn.DAYS(TODAY(),H580), _xlfn.DAYS(I580,H580))</f>
        <v>163</v>
      </c>
      <c r="M580" s="16">
        <f t="shared" ref="M580:M643" si="58">IF(I580="","",YEAR(I580))</f>
        <v>2022</v>
      </c>
      <c r="N580" s="27" t="str">
        <f t="shared" ref="N580:N643" si="59">TEXT(I580,"mmmm")</f>
        <v>July</v>
      </c>
      <c r="O580" s="16" t="str">
        <f>IF(N580="","",VLOOKUP(N580,FiscalYear[#All],2,FALSE))</f>
        <v>Q4</v>
      </c>
      <c r="P580" s="32">
        <f t="shared" si="56"/>
        <v>2022</v>
      </c>
      <c r="Q580" s="33">
        <f>IF(J580="Open",VLOOKUP(E580,Table2[],2),VLOOKUP(E580,Table2[],3))</f>
        <v>550</v>
      </c>
    </row>
    <row r="581" spans="1:17" x14ac:dyDescent="0.3">
      <c r="A581" s="16" t="s">
        <v>1566</v>
      </c>
      <c r="B581" s="16" t="s">
        <v>1281</v>
      </c>
      <c r="C581" s="16" t="s">
        <v>1594</v>
      </c>
      <c r="D581" s="16" t="s">
        <v>206</v>
      </c>
      <c r="E581" s="16" t="s">
        <v>1623</v>
      </c>
      <c r="F581" s="16" t="s">
        <v>1603</v>
      </c>
      <c r="G581" s="16" t="s">
        <v>25</v>
      </c>
      <c r="H581" s="23">
        <v>44608</v>
      </c>
      <c r="I581" s="23">
        <v>44691</v>
      </c>
      <c r="J581" s="16" t="str">
        <f t="shared" si="54"/>
        <v>Filled</v>
      </c>
      <c r="K581" s="16">
        <f t="shared" ca="1" si="55"/>
        <v>60</v>
      </c>
      <c r="L581" s="16">
        <f t="shared" ca="1" si="57"/>
        <v>83</v>
      </c>
      <c r="M581" s="16">
        <f t="shared" si="58"/>
        <v>2022</v>
      </c>
      <c r="N581" s="27" t="str">
        <f t="shared" si="59"/>
        <v>May</v>
      </c>
      <c r="O581" s="16" t="str">
        <f>IF(N581="","",VLOOKUP(N581,FiscalYear[#All],2,FALSE))</f>
        <v>Q3</v>
      </c>
      <c r="P581" s="32">
        <f t="shared" si="56"/>
        <v>2022</v>
      </c>
      <c r="Q581" s="33">
        <f>IF(J581="Open",VLOOKUP(E581,Table2[],2),VLOOKUP(E581,Table2[],3))</f>
        <v>550</v>
      </c>
    </row>
    <row r="582" spans="1:17" x14ac:dyDescent="0.3">
      <c r="A582" s="16" t="s">
        <v>1567</v>
      </c>
      <c r="B582" s="16" t="s">
        <v>1287</v>
      </c>
      <c r="C582" s="16" t="s">
        <v>1594</v>
      </c>
      <c r="D582" s="16" t="s">
        <v>206</v>
      </c>
      <c r="E582" s="16" t="s">
        <v>1623</v>
      </c>
      <c r="F582" s="16" t="s">
        <v>1603</v>
      </c>
      <c r="G582" s="16" t="s">
        <v>25</v>
      </c>
      <c r="H582" s="23">
        <v>44608</v>
      </c>
      <c r="I582" s="23">
        <v>44610</v>
      </c>
      <c r="J582" s="16" t="str">
        <f t="shared" si="54"/>
        <v>Filled</v>
      </c>
      <c r="K582" s="16">
        <f t="shared" ca="1" si="55"/>
        <v>3</v>
      </c>
      <c r="L582" s="16">
        <f t="shared" ca="1" si="57"/>
        <v>2</v>
      </c>
      <c r="M582" s="16">
        <f t="shared" si="58"/>
        <v>2022</v>
      </c>
      <c r="N582" s="27" t="str">
        <f t="shared" si="59"/>
        <v>February</v>
      </c>
      <c r="O582" s="16" t="str">
        <f>IF(N582="","",VLOOKUP(N582,FiscalYear[#All],2,FALSE))</f>
        <v>Q2</v>
      </c>
      <c r="P582" s="32">
        <f t="shared" si="56"/>
        <v>2022</v>
      </c>
      <c r="Q582" s="33">
        <f>IF(J582="Open",VLOOKUP(E582,Table2[],2),VLOOKUP(E582,Table2[],3))</f>
        <v>550</v>
      </c>
    </row>
    <row r="583" spans="1:17" x14ac:dyDescent="0.3">
      <c r="A583" s="16" t="s">
        <v>1559</v>
      </c>
      <c r="B583" s="16" t="s">
        <v>1290</v>
      </c>
      <c r="C583" s="16" t="s">
        <v>1594</v>
      </c>
      <c r="D583" s="16" t="s">
        <v>206</v>
      </c>
      <c r="E583" s="16" t="s">
        <v>1623</v>
      </c>
      <c r="F583" s="16" t="s">
        <v>1605</v>
      </c>
      <c r="G583" s="16" t="s">
        <v>25</v>
      </c>
      <c r="H583" s="23">
        <v>44609</v>
      </c>
      <c r="I583" s="23">
        <v>44777</v>
      </c>
      <c r="J583" s="16" t="str">
        <f t="shared" si="54"/>
        <v>Filled</v>
      </c>
      <c r="K583" s="16">
        <f t="shared" ca="1" si="55"/>
        <v>121</v>
      </c>
      <c r="L583" s="16">
        <f t="shared" ca="1" si="57"/>
        <v>168</v>
      </c>
      <c r="M583" s="16">
        <f t="shared" si="58"/>
        <v>2022</v>
      </c>
      <c r="N583" s="27" t="str">
        <f t="shared" si="59"/>
        <v>August</v>
      </c>
      <c r="O583" s="16" t="str">
        <f>IF(N583="","",VLOOKUP(N583,FiscalYear[#All],2,FALSE))</f>
        <v>Q4</v>
      </c>
      <c r="P583" s="32">
        <f t="shared" si="56"/>
        <v>2022</v>
      </c>
      <c r="Q583" s="33">
        <f>IF(J583="Open",VLOOKUP(E583,Table2[],2),VLOOKUP(E583,Table2[],3))</f>
        <v>550</v>
      </c>
    </row>
    <row r="584" spans="1:17" x14ac:dyDescent="0.3">
      <c r="A584" s="16" t="s">
        <v>1048</v>
      </c>
      <c r="B584" s="16" t="s">
        <v>1099</v>
      </c>
      <c r="C584" s="16" t="s">
        <v>1587</v>
      </c>
      <c r="D584" s="16" t="s">
        <v>1622</v>
      </c>
      <c r="E584" s="16" t="s">
        <v>118</v>
      </c>
      <c r="F584" s="16" t="s">
        <v>1600</v>
      </c>
      <c r="G584" s="16" t="s">
        <v>16</v>
      </c>
      <c r="H584" s="23">
        <v>44612</v>
      </c>
      <c r="I584" s="23">
        <v>44882</v>
      </c>
      <c r="J584" s="16" t="str">
        <f t="shared" si="54"/>
        <v>Filled</v>
      </c>
      <c r="K584" s="16">
        <f t="shared" ca="1" si="55"/>
        <v>194</v>
      </c>
      <c r="L584" s="16">
        <f t="shared" ca="1" si="57"/>
        <v>270</v>
      </c>
      <c r="M584" s="16">
        <f t="shared" si="58"/>
        <v>2022</v>
      </c>
      <c r="N584" s="27" t="str">
        <f t="shared" si="59"/>
        <v>November</v>
      </c>
      <c r="O584" s="16" t="str">
        <f>IF(N584="","",VLOOKUP(N584,FiscalYear[#All],2,FALSE))</f>
        <v>Q1</v>
      </c>
      <c r="P584" s="32">
        <f t="shared" si="56"/>
        <v>2023</v>
      </c>
      <c r="Q584" s="33">
        <f>IF(J584="Open",VLOOKUP(E584,Table2[],2),VLOOKUP(E584,Table2[],3))</f>
        <v>300</v>
      </c>
    </row>
    <row r="585" spans="1:17" x14ac:dyDescent="0.3">
      <c r="A585" s="16" t="s">
        <v>1049</v>
      </c>
      <c r="B585" s="16" t="s">
        <v>1099</v>
      </c>
      <c r="C585" s="16" t="s">
        <v>1587</v>
      </c>
      <c r="D585" s="16" t="s">
        <v>1622</v>
      </c>
      <c r="E585" s="16" t="s">
        <v>9</v>
      </c>
      <c r="F585" s="16" t="s">
        <v>1600</v>
      </c>
      <c r="G585" s="16" t="s">
        <v>16</v>
      </c>
      <c r="H585" s="23">
        <v>44612</v>
      </c>
      <c r="I585" s="23">
        <v>44666</v>
      </c>
      <c r="J585" s="16" t="str">
        <f t="shared" si="54"/>
        <v>Filled</v>
      </c>
      <c r="K585" s="16">
        <f t="shared" ca="1" si="55"/>
        <v>40</v>
      </c>
      <c r="L585" s="16">
        <f t="shared" ca="1" si="57"/>
        <v>54</v>
      </c>
      <c r="M585" s="16">
        <f t="shared" si="58"/>
        <v>2022</v>
      </c>
      <c r="N585" s="27" t="str">
        <f t="shared" si="59"/>
        <v>April</v>
      </c>
      <c r="O585" s="16" t="str">
        <f>IF(N585="","",VLOOKUP(N585,FiscalYear[#All],2,FALSE))</f>
        <v>Q3</v>
      </c>
      <c r="P585" s="32">
        <f t="shared" si="56"/>
        <v>2022</v>
      </c>
      <c r="Q585" s="33">
        <f>IF(J585="Open",VLOOKUP(E585,Table2[],2),VLOOKUP(E585,Table2[],3))</f>
        <v>525</v>
      </c>
    </row>
    <row r="586" spans="1:17" x14ac:dyDescent="0.3">
      <c r="A586" s="16" t="s">
        <v>1050</v>
      </c>
      <c r="B586" s="16" t="s">
        <v>1099</v>
      </c>
      <c r="C586" s="16" t="s">
        <v>1587</v>
      </c>
      <c r="D586" s="16" t="s">
        <v>1622</v>
      </c>
      <c r="E586" s="16" t="s">
        <v>118</v>
      </c>
      <c r="F586" s="16" t="s">
        <v>1600</v>
      </c>
      <c r="G586" s="16" t="s">
        <v>16</v>
      </c>
      <c r="H586" s="23">
        <v>44612</v>
      </c>
      <c r="I586" s="23">
        <v>44682</v>
      </c>
      <c r="J586" s="16" t="str">
        <f t="shared" si="54"/>
        <v>Filled</v>
      </c>
      <c r="K586" s="16">
        <f t="shared" ca="1" si="55"/>
        <v>50</v>
      </c>
      <c r="L586" s="16">
        <f t="shared" ca="1" si="57"/>
        <v>70</v>
      </c>
      <c r="M586" s="16">
        <f t="shared" si="58"/>
        <v>2022</v>
      </c>
      <c r="N586" s="27" t="str">
        <f t="shared" si="59"/>
        <v>May</v>
      </c>
      <c r="O586" s="16" t="str">
        <f>IF(N586="","",VLOOKUP(N586,FiscalYear[#All],2,FALSE))</f>
        <v>Q3</v>
      </c>
      <c r="P586" s="32">
        <f t="shared" si="56"/>
        <v>2022</v>
      </c>
      <c r="Q586" s="33">
        <f>IF(J586="Open",VLOOKUP(E586,Table2[],2),VLOOKUP(E586,Table2[],3))</f>
        <v>300</v>
      </c>
    </row>
    <row r="587" spans="1:17" x14ac:dyDescent="0.3">
      <c r="A587" s="16" t="s">
        <v>1051</v>
      </c>
      <c r="B587" s="16" t="s">
        <v>1099</v>
      </c>
      <c r="C587" s="16" t="s">
        <v>1588</v>
      </c>
      <c r="D587" s="16" t="s">
        <v>1622</v>
      </c>
      <c r="E587" s="16" t="s">
        <v>118</v>
      </c>
      <c r="F587" s="16" t="s">
        <v>1600</v>
      </c>
      <c r="G587" s="16" t="s">
        <v>16</v>
      </c>
      <c r="H587" s="23">
        <v>44612</v>
      </c>
      <c r="I587" s="23">
        <v>44660</v>
      </c>
      <c r="J587" s="16" t="str">
        <f t="shared" si="54"/>
        <v>Filled</v>
      </c>
      <c r="K587" s="16">
        <f t="shared" ca="1" si="55"/>
        <v>35</v>
      </c>
      <c r="L587" s="16">
        <f t="shared" ca="1" si="57"/>
        <v>48</v>
      </c>
      <c r="M587" s="16">
        <f t="shared" si="58"/>
        <v>2022</v>
      </c>
      <c r="N587" s="27" t="str">
        <f t="shared" si="59"/>
        <v>April</v>
      </c>
      <c r="O587" s="16" t="str">
        <f>IF(N587="","",VLOOKUP(N587,FiscalYear[#All],2,FALSE))</f>
        <v>Q3</v>
      </c>
      <c r="P587" s="32">
        <f t="shared" si="56"/>
        <v>2022</v>
      </c>
      <c r="Q587" s="33">
        <f>IF(J587="Open",VLOOKUP(E587,Table2[],2),VLOOKUP(E587,Table2[],3))</f>
        <v>300</v>
      </c>
    </row>
    <row r="588" spans="1:17" x14ac:dyDescent="0.3">
      <c r="A588" s="16" t="s">
        <v>1052</v>
      </c>
      <c r="B588" s="16" t="s">
        <v>1099</v>
      </c>
      <c r="C588" s="16" t="s">
        <v>1587</v>
      </c>
      <c r="D588" s="16" t="s">
        <v>206</v>
      </c>
      <c r="E588" s="16" t="s">
        <v>1623</v>
      </c>
      <c r="F588" s="16" t="s">
        <v>1600</v>
      </c>
      <c r="G588" s="16" t="s">
        <v>16</v>
      </c>
      <c r="H588" s="23">
        <v>44612</v>
      </c>
      <c r="I588" s="23">
        <v>44715</v>
      </c>
      <c r="J588" s="16" t="str">
        <f t="shared" si="54"/>
        <v>Filled</v>
      </c>
      <c r="K588" s="16">
        <f t="shared" ca="1" si="55"/>
        <v>75</v>
      </c>
      <c r="L588" s="16">
        <f t="shared" ca="1" si="57"/>
        <v>103</v>
      </c>
      <c r="M588" s="16">
        <f t="shared" si="58"/>
        <v>2022</v>
      </c>
      <c r="N588" s="27" t="str">
        <f t="shared" si="59"/>
        <v>June</v>
      </c>
      <c r="O588" s="16" t="str">
        <f>IF(N588="","",VLOOKUP(N588,FiscalYear[#All],2,FALSE))</f>
        <v>Q3</v>
      </c>
      <c r="P588" s="32">
        <f t="shared" si="56"/>
        <v>2022</v>
      </c>
      <c r="Q588" s="33">
        <f>IF(J588="Open",VLOOKUP(E588,Table2[],2),VLOOKUP(E588,Table2[],3))</f>
        <v>550</v>
      </c>
    </row>
    <row r="589" spans="1:17" x14ac:dyDescent="0.3">
      <c r="A589" s="16" t="s">
        <v>1053</v>
      </c>
      <c r="B589" s="16" t="s">
        <v>1099</v>
      </c>
      <c r="C589" s="16" t="s">
        <v>1588</v>
      </c>
      <c r="D589" s="16" t="s">
        <v>1622</v>
      </c>
      <c r="E589" s="16" t="s">
        <v>118</v>
      </c>
      <c r="F589" s="16" t="s">
        <v>1600</v>
      </c>
      <c r="G589" s="16" t="s">
        <v>16</v>
      </c>
      <c r="H589" s="23">
        <v>44612</v>
      </c>
      <c r="I589" s="23">
        <v>44637</v>
      </c>
      <c r="J589" s="16" t="str">
        <f t="shared" si="54"/>
        <v>Filled</v>
      </c>
      <c r="K589" s="16">
        <f t="shared" ca="1" si="55"/>
        <v>19</v>
      </c>
      <c r="L589" s="16">
        <f t="shared" ca="1" si="57"/>
        <v>25</v>
      </c>
      <c r="M589" s="16">
        <f t="shared" si="58"/>
        <v>2022</v>
      </c>
      <c r="N589" s="27" t="str">
        <f t="shared" si="59"/>
        <v>March</v>
      </c>
      <c r="O589" s="16" t="str">
        <f>IF(N589="","",VLOOKUP(N589,FiscalYear[#All],2,FALSE))</f>
        <v>Q2</v>
      </c>
      <c r="P589" s="32">
        <f t="shared" si="56"/>
        <v>2022</v>
      </c>
      <c r="Q589" s="33">
        <f>IF(J589="Open",VLOOKUP(E589,Table2[],2),VLOOKUP(E589,Table2[],3))</f>
        <v>300</v>
      </c>
    </row>
    <row r="590" spans="1:17" x14ac:dyDescent="0.3">
      <c r="A590" s="16" t="s">
        <v>1054</v>
      </c>
      <c r="B590" s="16" t="s">
        <v>1099</v>
      </c>
      <c r="C590" s="16" t="s">
        <v>1588</v>
      </c>
      <c r="D590" s="16" t="s">
        <v>1622</v>
      </c>
      <c r="E590" s="16" t="s">
        <v>118</v>
      </c>
      <c r="F590" s="16" t="s">
        <v>1600</v>
      </c>
      <c r="G590" s="16" t="s">
        <v>16</v>
      </c>
      <c r="H590" s="23">
        <v>44612</v>
      </c>
      <c r="I590" s="23">
        <v>44773</v>
      </c>
      <c r="J590" s="16" t="str">
        <f t="shared" si="54"/>
        <v>Filled</v>
      </c>
      <c r="K590" s="16">
        <f t="shared" ca="1" si="55"/>
        <v>115</v>
      </c>
      <c r="L590" s="16">
        <f t="shared" ca="1" si="57"/>
        <v>161</v>
      </c>
      <c r="M590" s="16">
        <f t="shared" si="58"/>
        <v>2022</v>
      </c>
      <c r="N590" s="27" t="str">
        <f t="shared" si="59"/>
        <v>July</v>
      </c>
      <c r="O590" s="16" t="str">
        <f>IF(N590="","",VLOOKUP(N590,FiscalYear[#All],2,FALSE))</f>
        <v>Q4</v>
      </c>
      <c r="P590" s="32">
        <f t="shared" si="56"/>
        <v>2022</v>
      </c>
      <c r="Q590" s="33">
        <f>IF(J590="Open",VLOOKUP(E590,Table2[],2),VLOOKUP(E590,Table2[],3))</f>
        <v>300</v>
      </c>
    </row>
    <row r="591" spans="1:17" x14ac:dyDescent="0.3">
      <c r="A591" s="16" t="s">
        <v>1055</v>
      </c>
      <c r="B591" s="16" t="s">
        <v>1099</v>
      </c>
      <c r="C591" s="16" t="s">
        <v>1589</v>
      </c>
      <c r="D591" s="16" t="s">
        <v>206</v>
      </c>
      <c r="E591" s="16" t="s">
        <v>1623</v>
      </c>
      <c r="F591" s="16" t="s">
        <v>1600</v>
      </c>
      <c r="G591" s="16" t="s">
        <v>16</v>
      </c>
      <c r="H591" s="23">
        <v>44612</v>
      </c>
      <c r="I591" s="23">
        <v>44919</v>
      </c>
      <c r="J591" s="16" t="str">
        <f t="shared" si="54"/>
        <v>Filled</v>
      </c>
      <c r="K591" s="16">
        <f t="shared" ca="1" si="55"/>
        <v>220</v>
      </c>
      <c r="L591" s="16">
        <f t="shared" ca="1" si="57"/>
        <v>307</v>
      </c>
      <c r="M591" s="16">
        <f t="shared" si="58"/>
        <v>2022</v>
      </c>
      <c r="N591" s="27" t="str">
        <f t="shared" si="59"/>
        <v>December</v>
      </c>
      <c r="O591" s="16" t="str">
        <f>IF(N591="","",VLOOKUP(N591,FiscalYear[#All],2,FALSE))</f>
        <v>Q1</v>
      </c>
      <c r="P591" s="32">
        <f t="shared" si="56"/>
        <v>2023</v>
      </c>
      <c r="Q591" s="33">
        <f>IF(J591="Open",VLOOKUP(E591,Table2[],2),VLOOKUP(E591,Table2[],3))</f>
        <v>550</v>
      </c>
    </row>
    <row r="592" spans="1:17" x14ac:dyDescent="0.3">
      <c r="A592" s="16" t="s">
        <v>1056</v>
      </c>
      <c r="B592" s="16" t="s">
        <v>1099</v>
      </c>
      <c r="C592" s="16" t="s">
        <v>1587</v>
      </c>
      <c r="D592" s="16" t="s">
        <v>206</v>
      </c>
      <c r="E592" s="16" t="s">
        <v>1623</v>
      </c>
      <c r="F592" s="16" t="s">
        <v>1601</v>
      </c>
      <c r="G592" s="16" t="s">
        <v>16</v>
      </c>
      <c r="H592" s="23">
        <v>44612</v>
      </c>
      <c r="I592" s="23">
        <v>44672</v>
      </c>
      <c r="J592" s="16" t="str">
        <f t="shared" si="54"/>
        <v>Filled</v>
      </c>
      <c r="K592" s="16">
        <f t="shared" ca="1" si="55"/>
        <v>44</v>
      </c>
      <c r="L592" s="16">
        <f t="shared" ca="1" si="57"/>
        <v>60</v>
      </c>
      <c r="M592" s="16">
        <f t="shared" si="58"/>
        <v>2022</v>
      </c>
      <c r="N592" s="27" t="str">
        <f t="shared" si="59"/>
        <v>April</v>
      </c>
      <c r="O592" s="16" t="str">
        <f>IF(N592="","",VLOOKUP(N592,FiscalYear[#All],2,FALSE))</f>
        <v>Q3</v>
      </c>
      <c r="P592" s="32">
        <f t="shared" si="56"/>
        <v>2022</v>
      </c>
      <c r="Q592" s="33">
        <f>IF(J592="Open",VLOOKUP(E592,Table2[],2),VLOOKUP(E592,Table2[],3))</f>
        <v>550</v>
      </c>
    </row>
    <row r="593" spans="1:17" x14ac:dyDescent="0.3">
      <c r="A593" s="16" t="s">
        <v>1057</v>
      </c>
      <c r="B593" s="16" t="s">
        <v>1099</v>
      </c>
      <c r="C593" s="16" t="s">
        <v>1587</v>
      </c>
      <c r="D593" s="16" t="s">
        <v>1622</v>
      </c>
      <c r="E593" s="16" t="s">
        <v>118</v>
      </c>
      <c r="F593" s="16" t="s">
        <v>1600</v>
      </c>
      <c r="G593" s="16" t="s">
        <v>16</v>
      </c>
      <c r="H593" s="23">
        <v>44612</v>
      </c>
      <c r="I593" s="23">
        <v>44793</v>
      </c>
      <c r="J593" s="16" t="str">
        <f t="shared" si="54"/>
        <v>Filled</v>
      </c>
      <c r="K593" s="16">
        <f t="shared" ca="1" si="55"/>
        <v>130</v>
      </c>
      <c r="L593" s="16">
        <f t="shared" ca="1" si="57"/>
        <v>181</v>
      </c>
      <c r="M593" s="16">
        <f t="shared" si="58"/>
        <v>2022</v>
      </c>
      <c r="N593" s="27" t="str">
        <f t="shared" si="59"/>
        <v>August</v>
      </c>
      <c r="O593" s="16" t="str">
        <f>IF(N593="","",VLOOKUP(N593,FiscalYear[#All],2,FALSE))</f>
        <v>Q4</v>
      </c>
      <c r="P593" s="32">
        <f t="shared" si="56"/>
        <v>2022</v>
      </c>
      <c r="Q593" s="33">
        <f>IF(J593="Open",VLOOKUP(E593,Table2[],2),VLOOKUP(E593,Table2[],3))</f>
        <v>300</v>
      </c>
    </row>
    <row r="594" spans="1:17" x14ac:dyDescent="0.3">
      <c r="A594" s="16" t="s">
        <v>1372</v>
      </c>
      <c r="B594" s="16" t="s">
        <v>1161</v>
      </c>
      <c r="C594" s="16" t="s">
        <v>1598</v>
      </c>
      <c r="D594" s="16" t="s">
        <v>12</v>
      </c>
      <c r="E594" s="16" t="s">
        <v>9</v>
      </c>
      <c r="F594" s="16" t="s">
        <v>1605</v>
      </c>
      <c r="G594" s="16" t="s">
        <v>11</v>
      </c>
      <c r="H594" s="23">
        <v>44612</v>
      </c>
      <c r="I594" s="23">
        <v>44666</v>
      </c>
      <c r="J594" s="16" t="str">
        <f t="shared" si="54"/>
        <v>Filled</v>
      </c>
      <c r="K594" s="16">
        <f t="shared" ca="1" si="55"/>
        <v>40</v>
      </c>
      <c r="L594" s="16">
        <f t="shared" ca="1" si="57"/>
        <v>54</v>
      </c>
      <c r="M594" s="16">
        <f t="shared" si="58"/>
        <v>2022</v>
      </c>
      <c r="N594" s="27" t="str">
        <f t="shared" si="59"/>
        <v>April</v>
      </c>
      <c r="O594" s="16" t="str">
        <f>IF(N594="","",VLOOKUP(N594,FiscalYear[#All],2,FALSE))</f>
        <v>Q3</v>
      </c>
      <c r="P594" s="32">
        <f t="shared" si="56"/>
        <v>2022</v>
      </c>
      <c r="Q594" s="33">
        <f>IF(J594="Open",VLOOKUP(E594,Table2[],2),VLOOKUP(E594,Table2[],3))</f>
        <v>525</v>
      </c>
    </row>
    <row r="595" spans="1:17" x14ac:dyDescent="0.3">
      <c r="A595" s="16" t="s">
        <v>1547</v>
      </c>
      <c r="B595" s="16" t="s">
        <v>1281</v>
      </c>
      <c r="C595" s="16" t="s">
        <v>1594</v>
      </c>
      <c r="D595" s="16" t="s">
        <v>12</v>
      </c>
      <c r="E595" s="16" t="s">
        <v>9</v>
      </c>
      <c r="F595" s="16" t="s">
        <v>1605</v>
      </c>
      <c r="G595" s="16" t="s">
        <v>25</v>
      </c>
      <c r="H595" s="23">
        <v>44612</v>
      </c>
      <c r="I595" s="23">
        <v>44668</v>
      </c>
      <c r="J595" s="16" t="str">
        <f t="shared" si="54"/>
        <v>Filled</v>
      </c>
      <c r="K595" s="16">
        <f t="shared" ca="1" si="55"/>
        <v>40</v>
      </c>
      <c r="L595" s="16">
        <f t="shared" ca="1" si="57"/>
        <v>56</v>
      </c>
      <c r="M595" s="16">
        <f t="shared" si="58"/>
        <v>2022</v>
      </c>
      <c r="N595" s="27" t="str">
        <f t="shared" si="59"/>
        <v>April</v>
      </c>
      <c r="O595" s="16" t="str">
        <f>IF(N595="","",VLOOKUP(N595,FiscalYear[#All],2,FALSE))</f>
        <v>Q3</v>
      </c>
      <c r="P595" s="32">
        <f t="shared" si="56"/>
        <v>2022</v>
      </c>
      <c r="Q595" s="33">
        <f>IF(J595="Open",VLOOKUP(E595,Table2[],2),VLOOKUP(E595,Table2[],3))</f>
        <v>525</v>
      </c>
    </row>
    <row r="596" spans="1:17" x14ac:dyDescent="0.3">
      <c r="A596" s="16" t="s">
        <v>1317</v>
      </c>
      <c r="B596" s="16" t="s">
        <v>1118</v>
      </c>
      <c r="C596" s="16" t="s">
        <v>1596</v>
      </c>
      <c r="D596" s="16" t="s">
        <v>12</v>
      </c>
      <c r="E596" s="16" t="s">
        <v>9</v>
      </c>
      <c r="F596" s="16" t="s">
        <v>1605</v>
      </c>
      <c r="G596" s="16" t="s">
        <v>25</v>
      </c>
      <c r="H596" s="23">
        <v>44613</v>
      </c>
      <c r="I596" s="23">
        <v>44803</v>
      </c>
      <c r="J596" s="16" t="str">
        <f t="shared" si="54"/>
        <v>Filled</v>
      </c>
      <c r="K596" s="16">
        <f t="shared" ca="1" si="55"/>
        <v>137</v>
      </c>
      <c r="L596" s="16">
        <f t="shared" ca="1" si="57"/>
        <v>190</v>
      </c>
      <c r="M596" s="16">
        <f t="shared" si="58"/>
        <v>2022</v>
      </c>
      <c r="N596" s="27" t="str">
        <f t="shared" si="59"/>
        <v>August</v>
      </c>
      <c r="O596" s="16" t="str">
        <f>IF(N596="","",VLOOKUP(N596,FiscalYear[#All],2,FALSE))</f>
        <v>Q4</v>
      </c>
      <c r="P596" s="32">
        <f t="shared" si="56"/>
        <v>2022</v>
      </c>
      <c r="Q596" s="33">
        <f>IF(J596="Open",VLOOKUP(E596,Table2[],2),VLOOKUP(E596,Table2[],3))</f>
        <v>525</v>
      </c>
    </row>
    <row r="597" spans="1:17" x14ac:dyDescent="0.3">
      <c r="A597" s="16" t="s">
        <v>1352</v>
      </c>
      <c r="B597" s="16" t="s">
        <v>1143</v>
      </c>
      <c r="C597" s="16" t="s">
        <v>1598</v>
      </c>
      <c r="D597" s="16" t="s">
        <v>12</v>
      </c>
      <c r="E597" s="16" t="s">
        <v>9</v>
      </c>
      <c r="F597" s="16" t="s">
        <v>1605</v>
      </c>
      <c r="G597" s="16" t="s">
        <v>18</v>
      </c>
      <c r="H597" s="23">
        <v>44613</v>
      </c>
      <c r="I597" s="23">
        <v>44786</v>
      </c>
      <c r="J597" s="16" t="str">
        <f t="shared" si="54"/>
        <v>Filled</v>
      </c>
      <c r="K597" s="16">
        <f t="shared" ca="1" si="55"/>
        <v>125</v>
      </c>
      <c r="L597" s="16">
        <f t="shared" ca="1" si="57"/>
        <v>173</v>
      </c>
      <c r="M597" s="16">
        <f t="shared" si="58"/>
        <v>2022</v>
      </c>
      <c r="N597" s="27" t="str">
        <f t="shared" si="59"/>
        <v>August</v>
      </c>
      <c r="O597" s="16" t="str">
        <f>IF(N597="","",VLOOKUP(N597,FiscalYear[#All],2,FALSE))</f>
        <v>Q4</v>
      </c>
      <c r="P597" s="32">
        <f t="shared" si="56"/>
        <v>2022</v>
      </c>
      <c r="Q597" s="33">
        <f>IF(J597="Open",VLOOKUP(E597,Table2[],2),VLOOKUP(E597,Table2[],3))</f>
        <v>525</v>
      </c>
    </row>
    <row r="598" spans="1:17" x14ac:dyDescent="0.3">
      <c r="A598" s="16" t="s">
        <v>1399</v>
      </c>
      <c r="B598" s="16" t="s">
        <v>1176</v>
      </c>
      <c r="C598" s="16" t="s">
        <v>1593</v>
      </c>
      <c r="D598" s="16" t="s">
        <v>12</v>
      </c>
      <c r="E598" s="16" t="s">
        <v>9</v>
      </c>
      <c r="F598" s="16" t="s">
        <v>1603</v>
      </c>
      <c r="G598" s="16" t="s">
        <v>18</v>
      </c>
      <c r="H598" s="23">
        <v>44613</v>
      </c>
      <c r="I598" s="23">
        <v>44694</v>
      </c>
      <c r="J598" s="16" t="str">
        <f t="shared" si="54"/>
        <v>Filled</v>
      </c>
      <c r="K598" s="16">
        <f t="shared" ca="1" si="55"/>
        <v>60</v>
      </c>
      <c r="L598" s="16">
        <f t="shared" ca="1" si="57"/>
        <v>81</v>
      </c>
      <c r="M598" s="16">
        <f t="shared" si="58"/>
        <v>2022</v>
      </c>
      <c r="N598" s="27" t="str">
        <f t="shared" si="59"/>
        <v>May</v>
      </c>
      <c r="O598" s="16" t="str">
        <f>IF(N598="","",VLOOKUP(N598,FiscalYear[#All],2,FALSE))</f>
        <v>Q3</v>
      </c>
      <c r="P598" s="32">
        <f t="shared" si="56"/>
        <v>2022</v>
      </c>
      <c r="Q598" s="33">
        <f>IF(J598="Open",VLOOKUP(E598,Table2[],2),VLOOKUP(E598,Table2[],3))</f>
        <v>525</v>
      </c>
    </row>
    <row r="599" spans="1:17" x14ac:dyDescent="0.3">
      <c r="A599" s="16" t="s">
        <v>1497</v>
      </c>
      <c r="B599" s="16" t="s">
        <v>1178</v>
      </c>
      <c r="C599" s="16" t="s">
        <v>1593</v>
      </c>
      <c r="D599" s="16" t="s">
        <v>12</v>
      </c>
      <c r="E599" s="16" t="s">
        <v>9</v>
      </c>
      <c r="F599" s="16" t="s">
        <v>1603</v>
      </c>
      <c r="G599" s="16" t="s">
        <v>18</v>
      </c>
      <c r="H599" s="23">
        <v>44613</v>
      </c>
      <c r="I599" s="23">
        <v>44639</v>
      </c>
      <c r="J599" s="16" t="str">
        <f t="shared" si="54"/>
        <v>Filled</v>
      </c>
      <c r="K599" s="16">
        <f t="shared" ca="1" si="55"/>
        <v>20</v>
      </c>
      <c r="L599" s="16">
        <f t="shared" ca="1" si="57"/>
        <v>26</v>
      </c>
      <c r="M599" s="16">
        <f t="shared" si="58"/>
        <v>2022</v>
      </c>
      <c r="N599" s="27" t="str">
        <f t="shared" si="59"/>
        <v>March</v>
      </c>
      <c r="O599" s="16" t="str">
        <f>IF(N599="","",VLOOKUP(N599,FiscalYear[#All],2,FALSE))</f>
        <v>Q2</v>
      </c>
      <c r="P599" s="32">
        <f t="shared" si="56"/>
        <v>2022</v>
      </c>
      <c r="Q599" s="33">
        <f>IF(J599="Open",VLOOKUP(E599,Table2[],2),VLOOKUP(E599,Table2[],3))</f>
        <v>525</v>
      </c>
    </row>
    <row r="600" spans="1:17" x14ac:dyDescent="0.3">
      <c r="A600" s="16" t="s">
        <v>1554</v>
      </c>
      <c r="B600" s="16" t="s">
        <v>1288</v>
      </c>
      <c r="C600" s="16" t="s">
        <v>1594</v>
      </c>
      <c r="D600" s="16" t="s">
        <v>12</v>
      </c>
      <c r="E600" s="16" t="s">
        <v>9</v>
      </c>
      <c r="F600" s="16" t="s">
        <v>1603</v>
      </c>
      <c r="G600" s="16" t="s">
        <v>25</v>
      </c>
      <c r="H600" s="23">
        <v>44613</v>
      </c>
      <c r="I600" s="23">
        <v>44669</v>
      </c>
      <c r="J600" s="16" t="str">
        <f t="shared" si="54"/>
        <v>Filled</v>
      </c>
      <c r="K600" s="16">
        <f t="shared" ca="1" si="55"/>
        <v>41</v>
      </c>
      <c r="L600" s="16">
        <f t="shared" ca="1" si="57"/>
        <v>56</v>
      </c>
      <c r="M600" s="16">
        <f t="shared" si="58"/>
        <v>2022</v>
      </c>
      <c r="N600" s="27" t="str">
        <f t="shared" si="59"/>
        <v>April</v>
      </c>
      <c r="O600" s="16" t="str">
        <f>IF(N600="","",VLOOKUP(N600,FiscalYear[#All],2,FALSE))</f>
        <v>Q3</v>
      </c>
      <c r="P600" s="32">
        <f t="shared" si="56"/>
        <v>2022</v>
      </c>
      <c r="Q600" s="33">
        <f>IF(J600="Open",VLOOKUP(E600,Table2[],2),VLOOKUP(E600,Table2[],3))</f>
        <v>525</v>
      </c>
    </row>
    <row r="601" spans="1:17" x14ac:dyDescent="0.3">
      <c r="A601" s="16" t="s">
        <v>1452</v>
      </c>
      <c r="B601" s="16" t="s">
        <v>1222</v>
      </c>
      <c r="C601" s="16" t="s">
        <v>1594</v>
      </c>
      <c r="D601" s="16" t="s">
        <v>12</v>
      </c>
      <c r="E601" s="16" t="s">
        <v>9</v>
      </c>
      <c r="F601" s="16" t="s">
        <v>1604</v>
      </c>
      <c r="G601" s="16" t="s">
        <v>16</v>
      </c>
      <c r="H601" s="23">
        <v>44614</v>
      </c>
      <c r="I601" s="23" t="s">
        <v>1619</v>
      </c>
      <c r="J601" s="16" t="str">
        <f t="shared" si="54"/>
        <v>Open</v>
      </c>
      <c r="K601" s="16">
        <f t="shared" ca="1" si="55"/>
        <v>361</v>
      </c>
      <c r="L601" s="16">
        <f t="shared" ca="1" si="57"/>
        <v>504</v>
      </c>
      <c r="M601" s="16" t="str">
        <f t="shared" si="58"/>
        <v/>
      </c>
      <c r="N601" s="27" t="str">
        <f t="shared" si="59"/>
        <v/>
      </c>
      <c r="O601" s="16" t="str">
        <f>IF(N601="","",VLOOKUP(N601,FiscalYear[#All],2,FALSE))</f>
        <v/>
      </c>
      <c r="P601" s="32" t="str">
        <f t="shared" si="56"/>
        <v/>
      </c>
      <c r="Q601" s="33">
        <f>IF(J601="Open",VLOOKUP(E601,Table2[],2),VLOOKUP(E601,Table2[],3))</f>
        <v>280</v>
      </c>
    </row>
    <row r="602" spans="1:17" x14ac:dyDescent="0.3">
      <c r="A602" s="16" t="s">
        <v>1498</v>
      </c>
      <c r="B602" s="16" t="s">
        <v>1249</v>
      </c>
      <c r="C602" s="16" t="s">
        <v>1599</v>
      </c>
      <c r="D602" s="16" t="s">
        <v>12</v>
      </c>
      <c r="E602" s="16" t="s">
        <v>9</v>
      </c>
      <c r="F602" s="16" t="s">
        <v>1604</v>
      </c>
      <c r="G602" s="16" t="s">
        <v>16</v>
      </c>
      <c r="H602" s="23">
        <v>44614</v>
      </c>
      <c r="I602" s="23">
        <v>44906</v>
      </c>
      <c r="J602" s="16" t="str">
        <f t="shared" si="54"/>
        <v>Filled</v>
      </c>
      <c r="K602" s="16">
        <f t="shared" ca="1" si="55"/>
        <v>209</v>
      </c>
      <c r="L602" s="16">
        <f t="shared" ca="1" si="57"/>
        <v>292</v>
      </c>
      <c r="M602" s="16">
        <f t="shared" si="58"/>
        <v>2022</v>
      </c>
      <c r="N602" s="27" t="str">
        <f t="shared" si="59"/>
        <v>December</v>
      </c>
      <c r="O602" s="16" t="str">
        <f>IF(N602="","",VLOOKUP(N602,FiscalYear[#All],2,FALSE))</f>
        <v>Q1</v>
      </c>
      <c r="P602" s="32">
        <f t="shared" si="56"/>
        <v>2023</v>
      </c>
      <c r="Q602" s="33">
        <f>IF(J602="Open",VLOOKUP(E602,Table2[],2),VLOOKUP(E602,Table2[],3))</f>
        <v>525</v>
      </c>
    </row>
    <row r="603" spans="1:17" x14ac:dyDescent="0.3">
      <c r="A603" s="16" t="s">
        <v>1477</v>
      </c>
      <c r="B603" s="16" t="s">
        <v>1236</v>
      </c>
      <c r="C603" s="16" t="s">
        <v>1594</v>
      </c>
      <c r="D603" s="16" t="s">
        <v>12</v>
      </c>
      <c r="E603" s="16" t="s">
        <v>9</v>
      </c>
      <c r="F603" s="16" t="s">
        <v>1603</v>
      </c>
      <c r="G603" s="16" t="s">
        <v>11</v>
      </c>
      <c r="H603" s="23">
        <v>44615</v>
      </c>
      <c r="I603" s="23">
        <v>44698</v>
      </c>
      <c r="J603" s="16" t="str">
        <f t="shared" si="54"/>
        <v>Filled</v>
      </c>
      <c r="K603" s="16">
        <f t="shared" ca="1" si="55"/>
        <v>60</v>
      </c>
      <c r="L603" s="16">
        <f t="shared" ca="1" si="57"/>
        <v>83</v>
      </c>
      <c r="M603" s="16">
        <f t="shared" si="58"/>
        <v>2022</v>
      </c>
      <c r="N603" s="27" t="str">
        <f t="shared" si="59"/>
        <v>May</v>
      </c>
      <c r="O603" s="16" t="str">
        <f>IF(N603="","",VLOOKUP(N603,FiscalYear[#All],2,FALSE))</f>
        <v>Q3</v>
      </c>
      <c r="P603" s="32">
        <f t="shared" si="56"/>
        <v>2022</v>
      </c>
      <c r="Q603" s="33">
        <f>IF(J603="Open",VLOOKUP(E603,Table2[],2),VLOOKUP(E603,Table2[],3))</f>
        <v>525</v>
      </c>
    </row>
    <row r="604" spans="1:17" x14ac:dyDescent="0.3">
      <c r="A604" s="16" t="s">
        <v>1506</v>
      </c>
      <c r="B604" s="16" t="s">
        <v>1256</v>
      </c>
      <c r="C604" s="16" t="s">
        <v>1597</v>
      </c>
      <c r="D604" s="16" t="s">
        <v>12</v>
      </c>
      <c r="E604" s="16" t="s">
        <v>9</v>
      </c>
      <c r="F604" s="16" t="s">
        <v>1604</v>
      </c>
      <c r="G604" s="16" t="s">
        <v>18</v>
      </c>
      <c r="H604" s="23">
        <v>44615</v>
      </c>
      <c r="I604" s="23">
        <v>44621</v>
      </c>
      <c r="J604" s="16" t="str">
        <f t="shared" si="54"/>
        <v>Filled</v>
      </c>
      <c r="K604" s="16">
        <f t="shared" ca="1" si="55"/>
        <v>5</v>
      </c>
      <c r="L604" s="16">
        <f t="shared" ca="1" si="57"/>
        <v>6</v>
      </c>
      <c r="M604" s="16">
        <f t="shared" si="58"/>
        <v>2022</v>
      </c>
      <c r="N604" s="27" t="str">
        <f t="shared" si="59"/>
        <v>March</v>
      </c>
      <c r="O604" s="16" t="str">
        <f>IF(N604="","",VLOOKUP(N604,FiscalYear[#All],2,FALSE))</f>
        <v>Q2</v>
      </c>
      <c r="P604" s="32">
        <f t="shared" si="56"/>
        <v>2022</v>
      </c>
      <c r="Q604" s="33">
        <f>IF(J604="Open",VLOOKUP(E604,Table2[],2),VLOOKUP(E604,Table2[],3))</f>
        <v>525</v>
      </c>
    </row>
    <row r="605" spans="1:17" x14ac:dyDescent="0.3">
      <c r="A605" s="16" t="s">
        <v>1044</v>
      </c>
      <c r="B605" s="16" t="s">
        <v>570</v>
      </c>
      <c r="C605" s="16" t="s">
        <v>123</v>
      </c>
      <c r="D605" s="16" t="s">
        <v>117</v>
      </c>
      <c r="E605" s="16" t="s">
        <v>118</v>
      </c>
      <c r="F605" s="16" t="s">
        <v>1076</v>
      </c>
      <c r="G605" s="16" t="s">
        <v>16</v>
      </c>
      <c r="H605" s="23">
        <v>44616</v>
      </c>
      <c r="I605" s="23">
        <v>44617</v>
      </c>
      <c r="J605" s="16" t="str">
        <f t="shared" si="54"/>
        <v>Filled</v>
      </c>
      <c r="K605" s="16">
        <f t="shared" ca="1" si="55"/>
        <v>2</v>
      </c>
      <c r="L605" s="16">
        <f t="shared" ca="1" si="57"/>
        <v>1</v>
      </c>
      <c r="M605" s="16">
        <f t="shared" si="58"/>
        <v>2022</v>
      </c>
      <c r="N605" s="27" t="str">
        <f t="shared" si="59"/>
        <v>February</v>
      </c>
      <c r="O605" s="16" t="str">
        <f>IF(N605="","",VLOOKUP(N605,FiscalYear[#All],2,FALSE))</f>
        <v>Q2</v>
      </c>
      <c r="P605" s="32">
        <f t="shared" si="56"/>
        <v>2022</v>
      </c>
      <c r="Q605" s="33">
        <f>IF(J605="Open",VLOOKUP(E605,Table2[],2),VLOOKUP(E605,Table2[],3))</f>
        <v>300</v>
      </c>
    </row>
    <row r="606" spans="1:17" x14ac:dyDescent="0.3">
      <c r="A606" s="16" t="s">
        <v>1422</v>
      </c>
      <c r="B606" s="16" t="s">
        <v>1199</v>
      </c>
      <c r="C606" s="16" t="s">
        <v>1597</v>
      </c>
      <c r="D606" s="16" t="s">
        <v>12</v>
      </c>
      <c r="E606" s="16" t="s">
        <v>9</v>
      </c>
      <c r="F606" s="16" t="s">
        <v>1604</v>
      </c>
      <c r="G606" s="16" t="s">
        <v>18</v>
      </c>
      <c r="H606" s="23">
        <v>44616</v>
      </c>
      <c r="I606" s="23">
        <v>44805</v>
      </c>
      <c r="J606" s="16" t="str">
        <f t="shared" si="54"/>
        <v>Filled</v>
      </c>
      <c r="K606" s="16">
        <f t="shared" ca="1" si="55"/>
        <v>136</v>
      </c>
      <c r="L606" s="16">
        <f t="shared" ca="1" si="57"/>
        <v>189</v>
      </c>
      <c r="M606" s="16">
        <f t="shared" si="58"/>
        <v>2022</v>
      </c>
      <c r="N606" s="27" t="str">
        <f t="shared" si="59"/>
        <v>September</v>
      </c>
      <c r="O606" s="16" t="str">
        <f>IF(N606="","",VLOOKUP(N606,FiscalYear[#All],2,FALSE))</f>
        <v>Q4</v>
      </c>
      <c r="P606" s="32">
        <f t="shared" si="56"/>
        <v>2022</v>
      </c>
      <c r="Q606" s="33">
        <f>IF(J606="Open",VLOOKUP(E606,Table2[],2),VLOOKUP(E606,Table2[],3))</f>
        <v>525</v>
      </c>
    </row>
    <row r="607" spans="1:17" x14ac:dyDescent="0.3">
      <c r="A607" s="16" t="s">
        <v>1562</v>
      </c>
      <c r="B607" s="16" t="s">
        <v>1109</v>
      </c>
      <c r="C607" s="16" t="s">
        <v>1594</v>
      </c>
      <c r="D607" s="16" t="s">
        <v>12</v>
      </c>
      <c r="E607" s="16" t="s">
        <v>9</v>
      </c>
      <c r="F607" s="16" t="s">
        <v>1604</v>
      </c>
      <c r="G607" s="16" t="s">
        <v>25</v>
      </c>
      <c r="H607" s="23">
        <v>44619</v>
      </c>
      <c r="I607" s="23">
        <v>44739</v>
      </c>
      <c r="J607" s="16" t="str">
        <f t="shared" si="54"/>
        <v>Filled</v>
      </c>
      <c r="K607" s="16">
        <f t="shared" ca="1" si="55"/>
        <v>86</v>
      </c>
      <c r="L607" s="16">
        <f t="shared" ca="1" si="57"/>
        <v>120</v>
      </c>
      <c r="M607" s="16">
        <f t="shared" si="58"/>
        <v>2022</v>
      </c>
      <c r="N607" s="27" t="str">
        <f t="shared" si="59"/>
        <v>June</v>
      </c>
      <c r="O607" s="16" t="str">
        <f>IF(N607="","",VLOOKUP(N607,FiscalYear[#All],2,FALSE))</f>
        <v>Q3</v>
      </c>
      <c r="P607" s="32">
        <f t="shared" si="56"/>
        <v>2022</v>
      </c>
      <c r="Q607" s="33">
        <f>IF(J607="Open",VLOOKUP(E607,Table2[],2),VLOOKUP(E607,Table2[],3))</f>
        <v>525</v>
      </c>
    </row>
    <row r="608" spans="1:17" x14ac:dyDescent="0.3">
      <c r="A608" s="16" t="s">
        <v>1046</v>
      </c>
      <c r="B608" s="16" t="s">
        <v>1099</v>
      </c>
      <c r="C608" s="16" t="s">
        <v>1587</v>
      </c>
      <c r="D608" s="16" t="s">
        <v>1622</v>
      </c>
      <c r="E608" s="16" t="s">
        <v>118</v>
      </c>
      <c r="F608" s="16" t="s">
        <v>1600</v>
      </c>
      <c r="G608" s="16" t="s">
        <v>16</v>
      </c>
      <c r="H608" s="23">
        <v>44620</v>
      </c>
      <c r="I608" s="23">
        <v>44833</v>
      </c>
      <c r="J608" s="16" t="str">
        <f t="shared" si="54"/>
        <v>Filled</v>
      </c>
      <c r="K608" s="16">
        <f t="shared" ca="1" si="55"/>
        <v>154</v>
      </c>
      <c r="L608" s="16">
        <f t="shared" ca="1" si="57"/>
        <v>213</v>
      </c>
      <c r="M608" s="16">
        <f t="shared" si="58"/>
        <v>2022</v>
      </c>
      <c r="N608" s="27" t="str">
        <f t="shared" si="59"/>
        <v>September</v>
      </c>
      <c r="O608" s="16" t="str">
        <f>IF(N608="","",VLOOKUP(N608,FiscalYear[#All],2,FALSE))</f>
        <v>Q4</v>
      </c>
      <c r="P608" s="32">
        <f t="shared" si="56"/>
        <v>2022</v>
      </c>
      <c r="Q608" s="33">
        <f>IF(J608="Open",VLOOKUP(E608,Table2[],2),VLOOKUP(E608,Table2[],3))</f>
        <v>300</v>
      </c>
    </row>
    <row r="609" spans="1:17" x14ac:dyDescent="0.3">
      <c r="A609" s="16" t="s">
        <v>1047</v>
      </c>
      <c r="B609" s="16" t="s">
        <v>1099</v>
      </c>
      <c r="C609" s="16" t="s">
        <v>1587</v>
      </c>
      <c r="D609" s="16" t="s">
        <v>206</v>
      </c>
      <c r="E609" s="16" t="s">
        <v>1623</v>
      </c>
      <c r="F609" s="16" t="s">
        <v>1600</v>
      </c>
      <c r="G609" s="16" t="s">
        <v>16</v>
      </c>
      <c r="H609" s="23">
        <v>44620</v>
      </c>
      <c r="I609" s="23" t="s">
        <v>1619</v>
      </c>
      <c r="J609" s="16" t="str">
        <f t="shared" si="54"/>
        <v>Open</v>
      </c>
      <c r="K609" s="16">
        <f t="shared" ca="1" si="55"/>
        <v>357</v>
      </c>
      <c r="L609" s="16">
        <f t="shared" ca="1" si="57"/>
        <v>498</v>
      </c>
      <c r="M609" s="16" t="str">
        <f t="shared" si="58"/>
        <v/>
      </c>
      <c r="N609" s="27" t="str">
        <f t="shared" si="59"/>
        <v/>
      </c>
      <c r="O609" s="16" t="str">
        <f>IF(N609="","",VLOOKUP(N609,FiscalYear[#All],2,FALSE))</f>
        <v/>
      </c>
      <c r="P609" s="32" t="str">
        <f t="shared" si="56"/>
        <v/>
      </c>
      <c r="Q609" s="33">
        <f>IF(J609="Open",VLOOKUP(E609,Table2[],2),VLOOKUP(E609,Table2[],3))</f>
        <v>300</v>
      </c>
    </row>
    <row r="610" spans="1:17" x14ac:dyDescent="0.3">
      <c r="A610" s="16" t="s">
        <v>1392</v>
      </c>
      <c r="B610" s="16" t="s">
        <v>1178</v>
      </c>
      <c r="C610" s="16" t="s">
        <v>1593</v>
      </c>
      <c r="D610" s="16" t="s">
        <v>12</v>
      </c>
      <c r="E610" s="16" t="s">
        <v>9</v>
      </c>
      <c r="F610" s="16" t="s">
        <v>1603</v>
      </c>
      <c r="G610" s="16" t="s">
        <v>18</v>
      </c>
      <c r="H610" s="23">
        <v>44621</v>
      </c>
      <c r="I610" s="23">
        <v>44923</v>
      </c>
      <c r="J610" s="16" t="str">
        <f t="shared" si="54"/>
        <v>Filled</v>
      </c>
      <c r="K610" s="16">
        <f t="shared" ca="1" si="55"/>
        <v>217</v>
      </c>
      <c r="L610" s="16">
        <f t="shared" ca="1" si="57"/>
        <v>302</v>
      </c>
      <c r="M610" s="16">
        <f t="shared" si="58"/>
        <v>2022</v>
      </c>
      <c r="N610" s="27" t="str">
        <f t="shared" si="59"/>
        <v>December</v>
      </c>
      <c r="O610" s="16" t="str">
        <f>IF(N610="","",VLOOKUP(N610,FiscalYear[#All],2,FALSE))</f>
        <v>Q1</v>
      </c>
      <c r="P610" s="32">
        <f t="shared" si="56"/>
        <v>2023</v>
      </c>
      <c r="Q610" s="33">
        <f>IF(J610="Open",VLOOKUP(E610,Table2[],2),VLOOKUP(E610,Table2[],3))</f>
        <v>525</v>
      </c>
    </row>
    <row r="611" spans="1:17" x14ac:dyDescent="0.3">
      <c r="A611" s="16" t="s">
        <v>1467</v>
      </c>
      <c r="B611" s="16" t="s">
        <v>1232</v>
      </c>
      <c r="C611" s="16" t="s">
        <v>1593</v>
      </c>
      <c r="D611" s="16" t="s">
        <v>12</v>
      </c>
      <c r="E611" s="16" t="s">
        <v>9</v>
      </c>
      <c r="F611" s="16" t="s">
        <v>1603</v>
      </c>
      <c r="G611" s="16" t="s">
        <v>16</v>
      </c>
      <c r="H611" s="23">
        <v>44622</v>
      </c>
      <c r="I611" s="23">
        <v>44688</v>
      </c>
      <c r="J611" s="16" t="str">
        <f t="shared" si="54"/>
        <v>Filled</v>
      </c>
      <c r="K611" s="16">
        <f t="shared" ca="1" si="55"/>
        <v>48</v>
      </c>
      <c r="L611" s="16">
        <f t="shared" ca="1" si="57"/>
        <v>66</v>
      </c>
      <c r="M611" s="16">
        <f t="shared" si="58"/>
        <v>2022</v>
      </c>
      <c r="N611" s="27" t="str">
        <f t="shared" si="59"/>
        <v>May</v>
      </c>
      <c r="O611" s="16" t="str">
        <f>IF(N611="","",VLOOKUP(N611,FiscalYear[#All],2,FALSE))</f>
        <v>Q3</v>
      </c>
      <c r="P611" s="32">
        <f t="shared" si="56"/>
        <v>2022</v>
      </c>
      <c r="Q611" s="33">
        <f>IF(J611="Open",VLOOKUP(E611,Table2[],2),VLOOKUP(E611,Table2[],3))</f>
        <v>525</v>
      </c>
    </row>
    <row r="612" spans="1:17" x14ac:dyDescent="0.3">
      <c r="A612" s="16" t="s">
        <v>1495</v>
      </c>
      <c r="B612" s="16" t="s">
        <v>1097</v>
      </c>
      <c r="C612" s="16" t="s">
        <v>1597</v>
      </c>
      <c r="D612" s="16" t="s">
        <v>12</v>
      </c>
      <c r="E612" s="16" t="s">
        <v>9</v>
      </c>
      <c r="F612" s="16" t="s">
        <v>1604</v>
      </c>
      <c r="G612" s="16" t="s">
        <v>25</v>
      </c>
      <c r="H612" s="23">
        <v>44622</v>
      </c>
      <c r="I612" s="23" t="s">
        <v>1619</v>
      </c>
      <c r="J612" s="16" t="str">
        <f t="shared" si="54"/>
        <v>Open</v>
      </c>
      <c r="K612" s="16">
        <f t="shared" ca="1" si="55"/>
        <v>355</v>
      </c>
      <c r="L612" s="16">
        <f t="shared" ca="1" si="57"/>
        <v>496</v>
      </c>
      <c r="M612" s="16" t="str">
        <f t="shared" si="58"/>
        <v/>
      </c>
      <c r="N612" s="27" t="str">
        <f t="shared" si="59"/>
        <v/>
      </c>
      <c r="O612" s="16" t="str">
        <f>IF(N612="","",VLOOKUP(N612,FiscalYear[#All],2,FALSE))</f>
        <v/>
      </c>
      <c r="P612" s="32" t="str">
        <f t="shared" si="56"/>
        <v/>
      </c>
      <c r="Q612" s="33">
        <f>IF(J612="Open",VLOOKUP(E612,Table2[],2),VLOOKUP(E612,Table2[],3))</f>
        <v>280</v>
      </c>
    </row>
    <row r="613" spans="1:17" x14ac:dyDescent="0.3">
      <c r="A613" s="16" t="s">
        <v>1555</v>
      </c>
      <c r="B613" s="16" t="s">
        <v>1289</v>
      </c>
      <c r="C613" s="16" t="s">
        <v>1594</v>
      </c>
      <c r="D613" s="16" t="s">
        <v>12</v>
      </c>
      <c r="E613" s="16" t="s">
        <v>9</v>
      </c>
      <c r="F613" s="16" t="s">
        <v>1605</v>
      </c>
      <c r="G613" s="16" t="s">
        <v>25</v>
      </c>
      <c r="H613" s="23">
        <v>44622</v>
      </c>
      <c r="I613" s="23">
        <v>44742</v>
      </c>
      <c r="J613" s="16" t="str">
        <f t="shared" si="54"/>
        <v>Filled</v>
      </c>
      <c r="K613" s="16">
        <f t="shared" ca="1" si="55"/>
        <v>87</v>
      </c>
      <c r="L613" s="16">
        <f t="shared" ca="1" si="57"/>
        <v>120</v>
      </c>
      <c r="M613" s="16">
        <f t="shared" si="58"/>
        <v>2022</v>
      </c>
      <c r="N613" s="27" t="str">
        <f t="shared" si="59"/>
        <v>June</v>
      </c>
      <c r="O613" s="16" t="str">
        <f>IF(N613="","",VLOOKUP(N613,FiscalYear[#All],2,FALSE))</f>
        <v>Q3</v>
      </c>
      <c r="P613" s="32">
        <f t="shared" si="56"/>
        <v>2022</v>
      </c>
      <c r="Q613" s="33">
        <f>IF(J613="Open",VLOOKUP(E613,Table2[],2),VLOOKUP(E613,Table2[],3))</f>
        <v>525</v>
      </c>
    </row>
    <row r="614" spans="1:17" x14ac:dyDescent="0.3">
      <c r="A614" s="16" t="s">
        <v>1045</v>
      </c>
      <c r="B614" s="16" t="s">
        <v>571</v>
      </c>
      <c r="C614" s="16" t="s">
        <v>123</v>
      </c>
      <c r="D614" s="16" t="s">
        <v>206</v>
      </c>
      <c r="E614" s="16" t="s">
        <v>1623</v>
      </c>
      <c r="F614" s="16" t="s">
        <v>1076</v>
      </c>
      <c r="G614" s="16" t="s">
        <v>16</v>
      </c>
      <c r="H614" s="23">
        <v>44623</v>
      </c>
      <c r="I614" s="23">
        <v>44708</v>
      </c>
      <c r="J614" s="16" t="str">
        <f t="shared" si="54"/>
        <v>Filled</v>
      </c>
      <c r="K614" s="16">
        <f t="shared" ca="1" si="55"/>
        <v>62</v>
      </c>
      <c r="L614" s="16">
        <f t="shared" ca="1" si="57"/>
        <v>85</v>
      </c>
      <c r="M614" s="16">
        <f t="shared" si="58"/>
        <v>2022</v>
      </c>
      <c r="N614" s="27" t="str">
        <f t="shared" si="59"/>
        <v>May</v>
      </c>
      <c r="O614" s="16" t="str">
        <f>IF(N614="","",VLOOKUP(N614,FiscalYear[#All],2,FALSE))</f>
        <v>Q3</v>
      </c>
      <c r="P614" s="32">
        <f t="shared" si="56"/>
        <v>2022</v>
      </c>
      <c r="Q614" s="33">
        <f>IF(J614="Open",VLOOKUP(E614,Table2[],2),VLOOKUP(E614,Table2[],3))</f>
        <v>550</v>
      </c>
    </row>
    <row r="615" spans="1:17" x14ac:dyDescent="0.3">
      <c r="A615" s="16" t="s">
        <v>1329</v>
      </c>
      <c r="B615" s="16" t="s">
        <v>1126</v>
      </c>
      <c r="C615" s="16" t="s">
        <v>1598</v>
      </c>
      <c r="D615" s="16" t="s">
        <v>12</v>
      </c>
      <c r="E615" s="16" t="s">
        <v>9</v>
      </c>
      <c r="F615" s="16" t="s">
        <v>1603</v>
      </c>
      <c r="G615" s="16" t="s">
        <v>16</v>
      </c>
      <c r="H615" s="23">
        <v>44626</v>
      </c>
      <c r="I615" s="23" t="s">
        <v>1619</v>
      </c>
      <c r="J615" s="16" t="str">
        <f t="shared" si="54"/>
        <v>Open</v>
      </c>
      <c r="K615" s="16">
        <f t="shared" ca="1" si="55"/>
        <v>352</v>
      </c>
      <c r="L615" s="16">
        <f t="shared" ca="1" si="57"/>
        <v>492</v>
      </c>
      <c r="M615" s="16" t="str">
        <f t="shared" si="58"/>
        <v/>
      </c>
      <c r="N615" s="27" t="str">
        <f t="shared" si="59"/>
        <v/>
      </c>
      <c r="O615" s="16" t="str">
        <f>IF(N615="","",VLOOKUP(N615,FiscalYear[#All],2,FALSE))</f>
        <v/>
      </c>
      <c r="P615" s="32" t="str">
        <f t="shared" si="56"/>
        <v/>
      </c>
      <c r="Q615" s="33">
        <f>IF(J615="Open",VLOOKUP(E615,Table2[],2),VLOOKUP(E615,Table2[],3))</f>
        <v>280</v>
      </c>
    </row>
    <row r="616" spans="1:17" x14ac:dyDescent="0.3">
      <c r="A616" s="16" t="s">
        <v>1465</v>
      </c>
      <c r="B616" s="16" t="s">
        <v>1231</v>
      </c>
      <c r="C616" s="16" t="s">
        <v>1594</v>
      </c>
      <c r="D616" s="16" t="s">
        <v>206</v>
      </c>
      <c r="E616" s="16" t="s">
        <v>1623</v>
      </c>
      <c r="F616" s="16" t="s">
        <v>1604</v>
      </c>
      <c r="G616" s="16" t="s">
        <v>11</v>
      </c>
      <c r="H616" s="23">
        <v>44626</v>
      </c>
      <c r="I616" s="23">
        <v>44631</v>
      </c>
      <c r="J616" s="16" t="str">
        <f t="shared" si="54"/>
        <v>Filled</v>
      </c>
      <c r="K616" s="16">
        <f t="shared" ca="1" si="55"/>
        <v>5</v>
      </c>
      <c r="L616" s="16">
        <f t="shared" ca="1" si="57"/>
        <v>5</v>
      </c>
      <c r="M616" s="16">
        <f t="shared" si="58"/>
        <v>2022</v>
      </c>
      <c r="N616" s="27" t="str">
        <f t="shared" si="59"/>
        <v>March</v>
      </c>
      <c r="O616" s="16" t="str">
        <f>IF(N616="","",VLOOKUP(N616,FiscalYear[#All],2,FALSE))</f>
        <v>Q2</v>
      </c>
      <c r="P616" s="32">
        <f t="shared" si="56"/>
        <v>2022</v>
      </c>
      <c r="Q616" s="33">
        <f>IF(J616="Open",VLOOKUP(E616,Table2[],2),VLOOKUP(E616,Table2[],3))</f>
        <v>550</v>
      </c>
    </row>
    <row r="617" spans="1:17" x14ac:dyDescent="0.3">
      <c r="A617" s="16" t="s">
        <v>1466</v>
      </c>
      <c r="B617" s="16" t="s">
        <v>1149</v>
      </c>
      <c r="C617" s="16" t="s">
        <v>1594</v>
      </c>
      <c r="D617" s="16" t="s">
        <v>206</v>
      </c>
      <c r="E617" s="16" t="s">
        <v>1623</v>
      </c>
      <c r="F617" s="16" t="s">
        <v>1604</v>
      </c>
      <c r="G617" s="16" t="s">
        <v>16</v>
      </c>
      <c r="H617" s="23">
        <v>44626</v>
      </c>
      <c r="I617" s="23">
        <v>44825</v>
      </c>
      <c r="J617" s="16" t="str">
        <f t="shared" si="54"/>
        <v>Filled</v>
      </c>
      <c r="K617" s="16">
        <f t="shared" ca="1" si="55"/>
        <v>143</v>
      </c>
      <c r="L617" s="16">
        <f t="shared" ca="1" si="57"/>
        <v>199</v>
      </c>
      <c r="M617" s="16">
        <f t="shared" si="58"/>
        <v>2022</v>
      </c>
      <c r="N617" s="27" t="str">
        <f t="shared" si="59"/>
        <v>September</v>
      </c>
      <c r="O617" s="16" t="str">
        <f>IF(N617="","",VLOOKUP(N617,FiscalYear[#All],2,FALSE))</f>
        <v>Q4</v>
      </c>
      <c r="P617" s="32">
        <f t="shared" si="56"/>
        <v>2022</v>
      </c>
      <c r="Q617" s="33">
        <f>IF(J617="Open",VLOOKUP(E617,Table2[],2),VLOOKUP(E617,Table2[],3))</f>
        <v>550</v>
      </c>
    </row>
    <row r="618" spans="1:17" x14ac:dyDescent="0.3">
      <c r="A618" s="16" t="s">
        <v>1558</v>
      </c>
      <c r="B618" s="16" t="s">
        <v>1121</v>
      </c>
      <c r="C618" s="16" t="s">
        <v>1594</v>
      </c>
      <c r="D618" s="16" t="s">
        <v>206</v>
      </c>
      <c r="E618" s="16" t="s">
        <v>1623</v>
      </c>
      <c r="F618" s="16" t="s">
        <v>1603</v>
      </c>
      <c r="G618" s="16" t="s">
        <v>25</v>
      </c>
      <c r="H618" s="23">
        <v>44627</v>
      </c>
      <c r="I618" s="23">
        <v>44896</v>
      </c>
      <c r="J618" s="16" t="str">
        <f t="shared" si="54"/>
        <v>Filled</v>
      </c>
      <c r="K618" s="16">
        <f t="shared" ca="1" si="55"/>
        <v>194</v>
      </c>
      <c r="L618" s="16">
        <f t="shared" ca="1" si="57"/>
        <v>269</v>
      </c>
      <c r="M618" s="16">
        <f t="shared" si="58"/>
        <v>2022</v>
      </c>
      <c r="N618" s="27" t="str">
        <f t="shared" si="59"/>
        <v>December</v>
      </c>
      <c r="O618" s="16" t="str">
        <f>IF(N618="","",VLOOKUP(N618,FiscalYear[#All],2,FALSE))</f>
        <v>Q1</v>
      </c>
      <c r="P618" s="32">
        <f t="shared" si="56"/>
        <v>2023</v>
      </c>
      <c r="Q618" s="33">
        <f>IF(J618="Open",VLOOKUP(E618,Table2[],2),VLOOKUP(E618,Table2[],3))</f>
        <v>550</v>
      </c>
    </row>
    <row r="619" spans="1:17" x14ac:dyDescent="0.3">
      <c r="A619" s="16" t="s">
        <v>1421</v>
      </c>
      <c r="B619" s="16" t="s">
        <v>1198</v>
      </c>
      <c r="C619" s="16" t="s">
        <v>1598</v>
      </c>
      <c r="D619" s="16" t="s">
        <v>206</v>
      </c>
      <c r="E619" s="16" t="s">
        <v>1623</v>
      </c>
      <c r="F619" s="16" t="s">
        <v>1605</v>
      </c>
      <c r="G619" s="16" t="s">
        <v>11</v>
      </c>
      <c r="H619" s="23">
        <v>44628</v>
      </c>
      <c r="I619" s="23">
        <v>44807</v>
      </c>
      <c r="J619" s="16" t="str">
        <f t="shared" si="54"/>
        <v>Filled</v>
      </c>
      <c r="K619" s="16">
        <f t="shared" ca="1" si="55"/>
        <v>129</v>
      </c>
      <c r="L619" s="16">
        <f t="shared" ca="1" si="57"/>
        <v>179</v>
      </c>
      <c r="M619" s="16">
        <f t="shared" si="58"/>
        <v>2022</v>
      </c>
      <c r="N619" s="27" t="str">
        <f t="shared" si="59"/>
        <v>September</v>
      </c>
      <c r="O619" s="16" t="str">
        <f>IF(N619="","",VLOOKUP(N619,FiscalYear[#All],2,FALSE))</f>
        <v>Q4</v>
      </c>
      <c r="P619" s="32">
        <f t="shared" si="56"/>
        <v>2022</v>
      </c>
      <c r="Q619" s="33">
        <f>IF(J619="Open",VLOOKUP(E619,Table2[],2),VLOOKUP(E619,Table2[],3))</f>
        <v>550</v>
      </c>
    </row>
    <row r="620" spans="1:17" x14ac:dyDescent="0.3">
      <c r="A620" s="16" t="s">
        <v>1525</v>
      </c>
      <c r="B620" s="16" t="s">
        <v>1267</v>
      </c>
      <c r="C620" s="16" t="s">
        <v>1598</v>
      </c>
      <c r="D620" s="16" t="s">
        <v>206</v>
      </c>
      <c r="E620" s="16" t="s">
        <v>1623</v>
      </c>
      <c r="F620" s="16" t="s">
        <v>1605</v>
      </c>
      <c r="G620" s="16" t="s">
        <v>18</v>
      </c>
      <c r="H620" s="23">
        <v>44628</v>
      </c>
      <c r="I620" s="23">
        <v>44699</v>
      </c>
      <c r="J620" s="16" t="str">
        <f t="shared" si="54"/>
        <v>Filled</v>
      </c>
      <c r="K620" s="16">
        <f t="shared" ca="1" si="55"/>
        <v>52</v>
      </c>
      <c r="L620" s="16">
        <f t="shared" ca="1" si="57"/>
        <v>71</v>
      </c>
      <c r="M620" s="16">
        <f t="shared" si="58"/>
        <v>2022</v>
      </c>
      <c r="N620" s="27" t="str">
        <f t="shared" si="59"/>
        <v>May</v>
      </c>
      <c r="O620" s="16" t="str">
        <f>IF(N620="","",VLOOKUP(N620,FiscalYear[#All],2,FALSE))</f>
        <v>Q3</v>
      </c>
      <c r="P620" s="32">
        <f t="shared" si="56"/>
        <v>2022</v>
      </c>
      <c r="Q620" s="33">
        <f>IF(J620="Open",VLOOKUP(E620,Table2[],2),VLOOKUP(E620,Table2[],3))</f>
        <v>550</v>
      </c>
    </row>
    <row r="621" spans="1:17" x14ac:dyDescent="0.3">
      <c r="A621" s="16" t="s">
        <v>1408</v>
      </c>
      <c r="B621" s="16" t="s">
        <v>1116</v>
      </c>
      <c r="C621" s="16" t="s">
        <v>1594</v>
      </c>
      <c r="D621" s="16" t="s">
        <v>206</v>
      </c>
      <c r="E621" s="16" t="s">
        <v>1623</v>
      </c>
      <c r="F621" s="16" t="s">
        <v>1603</v>
      </c>
      <c r="G621" s="16" t="s">
        <v>25</v>
      </c>
      <c r="H621" s="23">
        <v>44629</v>
      </c>
      <c r="I621" s="23">
        <v>44773</v>
      </c>
      <c r="J621" s="16" t="str">
        <f t="shared" si="54"/>
        <v>Filled</v>
      </c>
      <c r="K621" s="16">
        <f t="shared" ca="1" si="55"/>
        <v>103</v>
      </c>
      <c r="L621" s="16">
        <f t="shared" ca="1" si="57"/>
        <v>144</v>
      </c>
      <c r="M621" s="16">
        <f t="shared" si="58"/>
        <v>2022</v>
      </c>
      <c r="N621" s="27" t="str">
        <f t="shared" si="59"/>
        <v>July</v>
      </c>
      <c r="O621" s="16" t="str">
        <f>IF(N621="","",VLOOKUP(N621,FiscalYear[#All],2,FALSE))</f>
        <v>Q4</v>
      </c>
      <c r="P621" s="32">
        <f t="shared" si="56"/>
        <v>2022</v>
      </c>
      <c r="Q621" s="33">
        <f>IF(J621="Open",VLOOKUP(E621,Table2[],2),VLOOKUP(E621,Table2[],3))</f>
        <v>550</v>
      </c>
    </row>
    <row r="622" spans="1:17" x14ac:dyDescent="0.3">
      <c r="A622" s="16" t="s">
        <v>1436</v>
      </c>
      <c r="B622" s="16" t="s">
        <v>96</v>
      </c>
      <c r="C622" s="16" t="s">
        <v>64</v>
      </c>
      <c r="D622" s="16" t="s">
        <v>206</v>
      </c>
      <c r="E622" s="16" t="s">
        <v>1623</v>
      </c>
      <c r="F622" s="16" t="s">
        <v>1604</v>
      </c>
      <c r="G622" s="16" t="s">
        <v>16</v>
      </c>
      <c r="H622" s="23">
        <v>44630</v>
      </c>
      <c r="I622" s="23">
        <v>44794</v>
      </c>
      <c r="J622" s="16" t="str">
        <f t="shared" si="54"/>
        <v>Filled</v>
      </c>
      <c r="K622" s="16">
        <f t="shared" ca="1" si="55"/>
        <v>117</v>
      </c>
      <c r="L622" s="16">
        <f t="shared" ca="1" si="57"/>
        <v>164</v>
      </c>
      <c r="M622" s="16">
        <f t="shared" si="58"/>
        <v>2022</v>
      </c>
      <c r="N622" s="27" t="str">
        <f t="shared" si="59"/>
        <v>August</v>
      </c>
      <c r="O622" s="16" t="str">
        <f>IF(N622="","",VLOOKUP(N622,FiscalYear[#All],2,FALSE))</f>
        <v>Q4</v>
      </c>
      <c r="P622" s="32">
        <f t="shared" si="56"/>
        <v>2022</v>
      </c>
      <c r="Q622" s="33">
        <f>IF(J622="Open",VLOOKUP(E622,Table2[],2),VLOOKUP(E622,Table2[],3))</f>
        <v>550</v>
      </c>
    </row>
    <row r="623" spans="1:17" x14ac:dyDescent="0.3">
      <c r="A623" s="16" t="s">
        <v>1450</v>
      </c>
      <c r="B623" s="16" t="s">
        <v>1220</v>
      </c>
      <c r="C623" s="16" t="s">
        <v>1597</v>
      </c>
      <c r="D623" s="16" t="s">
        <v>206</v>
      </c>
      <c r="E623" s="16" t="s">
        <v>1623</v>
      </c>
      <c r="F623" s="16" t="s">
        <v>1604</v>
      </c>
      <c r="G623" s="16" t="s">
        <v>18</v>
      </c>
      <c r="H623" s="23">
        <v>44630</v>
      </c>
      <c r="I623" s="23">
        <v>44806</v>
      </c>
      <c r="J623" s="16" t="str">
        <f t="shared" si="54"/>
        <v>Filled</v>
      </c>
      <c r="K623" s="16">
        <f t="shared" ca="1" si="55"/>
        <v>127</v>
      </c>
      <c r="L623" s="16">
        <f t="shared" ca="1" si="57"/>
        <v>176</v>
      </c>
      <c r="M623" s="16">
        <f t="shared" si="58"/>
        <v>2022</v>
      </c>
      <c r="N623" s="27" t="str">
        <f t="shared" si="59"/>
        <v>September</v>
      </c>
      <c r="O623" s="16" t="str">
        <f>IF(N623="","",VLOOKUP(N623,FiscalYear[#All],2,FALSE))</f>
        <v>Q4</v>
      </c>
      <c r="P623" s="32">
        <f t="shared" si="56"/>
        <v>2022</v>
      </c>
      <c r="Q623" s="33">
        <f>IF(J623="Open",VLOOKUP(E623,Table2[],2),VLOOKUP(E623,Table2[],3))</f>
        <v>550</v>
      </c>
    </row>
    <row r="624" spans="1:17" x14ac:dyDescent="0.3">
      <c r="A624" s="16" t="s">
        <v>1480</v>
      </c>
      <c r="B624" s="16" t="s">
        <v>1189</v>
      </c>
      <c r="C624" s="16" t="s">
        <v>1598</v>
      </c>
      <c r="D624" s="16" t="s">
        <v>206</v>
      </c>
      <c r="E624" s="16" t="s">
        <v>1623</v>
      </c>
      <c r="F624" s="16" t="s">
        <v>1605</v>
      </c>
      <c r="G624" s="16" t="s">
        <v>16</v>
      </c>
      <c r="H624" s="23">
        <v>44630</v>
      </c>
      <c r="I624" s="23">
        <v>44893</v>
      </c>
      <c r="J624" s="16" t="str">
        <f t="shared" si="54"/>
        <v>Filled</v>
      </c>
      <c r="K624" s="16">
        <f t="shared" ca="1" si="55"/>
        <v>188</v>
      </c>
      <c r="L624" s="16">
        <f t="shared" ca="1" si="57"/>
        <v>263</v>
      </c>
      <c r="M624" s="16">
        <f t="shared" si="58"/>
        <v>2022</v>
      </c>
      <c r="N624" s="27" t="str">
        <f t="shared" si="59"/>
        <v>November</v>
      </c>
      <c r="O624" s="16" t="str">
        <f>IF(N624="","",VLOOKUP(N624,FiscalYear[#All],2,FALSE))</f>
        <v>Q1</v>
      </c>
      <c r="P624" s="32">
        <f t="shared" si="56"/>
        <v>2023</v>
      </c>
      <c r="Q624" s="33">
        <f>IF(J624="Open",VLOOKUP(E624,Table2[],2),VLOOKUP(E624,Table2[],3))</f>
        <v>550</v>
      </c>
    </row>
    <row r="625" spans="1:17" x14ac:dyDescent="0.3">
      <c r="A625" s="16" t="s">
        <v>1320</v>
      </c>
      <c r="B625" s="16" t="s">
        <v>1121</v>
      </c>
      <c r="C625" s="16" t="s">
        <v>1594</v>
      </c>
      <c r="D625" s="16" t="s">
        <v>206</v>
      </c>
      <c r="E625" s="16" t="s">
        <v>1623</v>
      </c>
      <c r="F625" s="16" t="s">
        <v>1603</v>
      </c>
      <c r="G625" s="16" t="s">
        <v>25</v>
      </c>
      <c r="H625" s="23">
        <v>44633</v>
      </c>
      <c r="I625" s="23">
        <v>44915</v>
      </c>
      <c r="J625" s="16" t="str">
        <f t="shared" si="54"/>
        <v>Filled</v>
      </c>
      <c r="K625" s="16">
        <f t="shared" ca="1" si="55"/>
        <v>202</v>
      </c>
      <c r="L625" s="16">
        <f t="shared" ca="1" si="57"/>
        <v>282</v>
      </c>
      <c r="M625" s="16">
        <f t="shared" si="58"/>
        <v>2022</v>
      </c>
      <c r="N625" s="27" t="str">
        <f t="shared" si="59"/>
        <v>December</v>
      </c>
      <c r="O625" s="16" t="str">
        <f>IF(N625="","",VLOOKUP(N625,FiscalYear[#All],2,FALSE))</f>
        <v>Q1</v>
      </c>
      <c r="P625" s="32">
        <f t="shared" si="56"/>
        <v>2023</v>
      </c>
      <c r="Q625" s="33">
        <f>IF(J625="Open",VLOOKUP(E625,Table2[],2),VLOOKUP(E625,Table2[],3))</f>
        <v>550</v>
      </c>
    </row>
    <row r="626" spans="1:17" x14ac:dyDescent="0.3">
      <c r="A626" s="16" t="s">
        <v>1381</v>
      </c>
      <c r="B626" s="16" t="s">
        <v>1169</v>
      </c>
      <c r="C626" s="16" t="s">
        <v>1593</v>
      </c>
      <c r="D626" s="16" t="s">
        <v>206</v>
      </c>
      <c r="E626" s="16" t="s">
        <v>1623</v>
      </c>
      <c r="F626" s="16" t="s">
        <v>1603</v>
      </c>
      <c r="G626" s="16" t="s">
        <v>25</v>
      </c>
      <c r="H626" s="23">
        <v>44633</v>
      </c>
      <c r="I626" s="23">
        <v>44824</v>
      </c>
      <c r="J626" s="16" t="str">
        <f t="shared" si="54"/>
        <v>Filled</v>
      </c>
      <c r="K626" s="16">
        <f t="shared" ca="1" si="55"/>
        <v>137</v>
      </c>
      <c r="L626" s="16">
        <f t="shared" ca="1" si="57"/>
        <v>191</v>
      </c>
      <c r="M626" s="16">
        <f t="shared" si="58"/>
        <v>2022</v>
      </c>
      <c r="N626" s="27" t="str">
        <f t="shared" si="59"/>
        <v>September</v>
      </c>
      <c r="O626" s="16" t="str">
        <f>IF(N626="","",VLOOKUP(N626,FiscalYear[#All],2,FALSE))</f>
        <v>Q4</v>
      </c>
      <c r="P626" s="32">
        <f t="shared" si="56"/>
        <v>2022</v>
      </c>
      <c r="Q626" s="33">
        <f>IF(J626="Open",VLOOKUP(E626,Table2[],2),VLOOKUP(E626,Table2[],3))</f>
        <v>550</v>
      </c>
    </row>
    <row r="627" spans="1:17" x14ac:dyDescent="0.3">
      <c r="A627" s="16" t="s">
        <v>1435</v>
      </c>
      <c r="B627" s="16" t="s">
        <v>1211</v>
      </c>
      <c r="C627" s="16" t="s">
        <v>1594</v>
      </c>
      <c r="D627" s="16" t="s">
        <v>206</v>
      </c>
      <c r="E627" s="16" t="s">
        <v>1623</v>
      </c>
      <c r="F627" s="16" t="s">
        <v>1604</v>
      </c>
      <c r="G627" s="16" t="s">
        <v>16</v>
      </c>
      <c r="H627" s="23">
        <v>44633</v>
      </c>
      <c r="I627" s="23">
        <v>44825</v>
      </c>
      <c r="J627" s="16" t="str">
        <f t="shared" si="54"/>
        <v>Filled</v>
      </c>
      <c r="K627" s="16">
        <f t="shared" ca="1" si="55"/>
        <v>138</v>
      </c>
      <c r="L627" s="16">
        <f t="shared" ca="1" si="57"/>
        <v>192</v>
      </c>
      <c r="M627" s="16">
        <f t="shared" si="58"/>
        <v>2022</v>
      </c>
      <c r="N627" s="27" t="str">
        <f t="shared" si="59"/>
        <v>September</v>
      </c>
      <c r="O627" s="16" t="str">
        <f>IF(N627="","",VLOOKUP(N627,FiscalYear[#All],2,FALSE))</f>
        <v>Q4</v>
      </c>
      <c r="P627" s="32">
        <f t="shared" si="56"/>
        <v>2022</v>
      </c>
      <c r="Q627" s="33">
        <f>IF(J627="Open",VLOOKUP(E627,Table2[],2),VLOOKUP(E627,Table2[],3))</f>
        <v>550</v>
      </c>
    </row>
    <row r="628" spans="1:17" x14ac:dyDescent="0.3">
      <c r="A628" s="16" t="s">
        <v>1437</v>
      </c>
      <c r="B628" s="16" t="s">
        <v>1211</v>
      </c>
      <c r="C628" s="16" t="s">
        <v>1594</v>
      </c>
      <c r="D628" s="16" t="s">
        <v>206</v>
      </c>
      <c r="E628" s="16" t="s">
        <v>1623</v>
      </c>
      <c r="F628" s="16" t="s">
        <v>1604</v>
      </c>
      <c r="G628" s="16" t="s">
        <v>11</v>
      </c>
      <c r="H628" s="23">
        <v>44633</v>
      </c>
      <c r="I628" s="23">
        <v>44653</v>
      </c>
      <c r="J628" s="16" t="str">
        <f t="shared" si="54"/>
        <v>Filled</v>
      </c>
      <c r="K628" s="16">
        <f t="shared" ca="1" si="55"/>
        <v>15</v>
      </c>
      <c r="L628" s="16">
        <f t="shared" ca="1" si="57"/>
        <v>20</v>
      </c>
      <c r="M628" s="16">
        <f t="shared" si="58"/>
        <v>2022</v>
      </c>
      <c r="N628" s="27" t="str">
        <f t="shared" si="59"/>
        <v>April</v>
      </c>
      <c r="O628" s="16" t="str">
        <f>IF(N628="","",VLOOKUP(N628,FiscalYear[#All],2,FALSE))</f>
        <v>Q3</v>
      </c>
      <c r="P628" s="32">
        <f t="shared" si="56"/>
        <v>2022</v>
      </c>
      <c r="Q628" s="33">
        <f>IF(J628="Open",VLOOKUP(E628,Table2[],2),VLOOKUP(E628,Table2[],3))</f>
        <v>550</v>
      </c>
    </row>
    <row r="629" spans="1:17" x14ac:dyDescent="0.3">
      <c r="A629" s="16" t="s">
        <v>1494</v>
      </c>
      <c r="B629" s="16" t="s">
        <v>1247</v>
      </c>
      <c r="C629" s="16" t="s">
        <v>1593</v>
      </c>
      <c r="D629" s="16" t="s">
        <v>206</v>
      </c>
      <c r="E629" s="16" t="s">
        <v>1623</v>
      </c>
      <c r="F629" s="16" t="s">
        <v>1603</v>
      </c>
      <c r="G629" s="16" t="s">
        <v>18</v>
      </c>
      <c r="H629" s="23">
        <v>44633</v>
      </c>
      <c r="I629" s="23">
        <v>44800</v>
      </c>
      <c r="J629" s="16" t="str">
        <f t="shared" si="54"/>
        <v>Filled</v>
      </c>
      <c r="K629" s="16">
        <f t="shared" ca="1" si="55"/>
        <v>120</v>
      </c>
      <c r="L629" s="16">
        <f t="shared" ca="1" si="57"/>
        <v>167</v>
      </c>
      <c r="M629" s="16">
        <f t="shared" si="58"/>
        <v>2022</v>
      </c>
      <c r="N629" s="27" t="str">
        <f t="shared" si="59"/>
        <v>August</v>
      </c>
      <c r="O629" s="16" t="str">
        <f>IF(N629="","",VLOOKUP(N629,FiscalYear[#All],2,FALSE))</f>
        <v>Q4</v>
      </c>
      <c r="P629" s="32">
        <f t="shared" si="56"/>
        <v>2022</v>
      </c>
      <c r="Q629" s="33">
        <f>IF(J629="Open",VLOOKUP(E629,Table2[],2),VLOOKUP(E629,Table2[],3))</f>
        <v>550</v>
      </c>
    </row>
    <row r="630" spans="1:17" x14ac:dyDescent="0.3">
      <c r="A630" s="16" t="s">
        <v>1314</v>
      </c>
      <c r="B630" s="16" t="s">
        <v>1116</v>
      </c>
      <c r="C630" s="16" t="s">
        <v>1594</v>
      </c>
      <c r="D630" s="16" t="s">
        <v>206</v>
      </c>
      <c r="E630" s="16" t="s">
        <v>1623</v>
      </c>
      <c r="F630" s="16" t="s">
        <v>1603</v>
      </c>
      <c r="G630" s="16" t="s">
        <v>25</v>
      </c>
      <c r="H630" s="23">
        <v>44634</v>
      </c>
      <c r="I630" s="23">
        <v>44740</v>
      </c>
      <c r="J630" s="16" t="str">
        <f t="shared" si="54"/>
        <v>Filled</v>
      </c>
      <c r="K630" s="16">
        <f t="shared" ca="1" si="55"/>
        <v>77</v>
      </c>
      <c r="L630" s="16">
        <f t="shared" ca="1" si="57"/>
        <v>106</v>
      </c>
      <c r="M630" s="16">
        <f t="shared" si="58"/>
        <v>2022</v>
      </c>
      <c r="N630" s="27" t="str">
        <f t="shared" si="59"/>
        <v>June</v>
      </c>
      <c r="O630" s="16" t="str">
        <f>IF(N630="","",VLOOKUP(N630,FiscalYear[#All],2,FALSE))</f>
        <v>Q3</v>
      </c>
      <c r="P630" s="32">
        <f t="shared" si="56"/>
        <v>2022</v>
      </c>
      <c r="Q630" s="33">
        <f>IF(J630="Open",VLOOKUP(E630,Table2[],2),VLOOKUP(E630,Table2[],3))</f>
        <v>550</v>
      </c>
    </row>
    <row r="631" spans="1:17" x14ac:dyDescent="0.3">
      <c r="A631" s="16" t="s">
        <v>1474</v>
      </c>
      <c r="B631" s="16" t="s">
        <v>1230</v>
      </c>
      <c r="C631" s="16" t="s">
        <v>1598</v>
      </c>
      <c r="D631" s="16" t="s">
        <v>206</v>
      </c>
      <c r="E631" s="16" t="s">
        <v>1623</v>
      </c>
      <c r="F631" s="16" t="s">
        <v>1605</v>
      </c>
      <c r="G631" s="16" t="s">
        <v>16</v>
      </c>
      <c r="H631" s="23">
        <v>44634</v>
      </c>
      <c r="I631" s="23">
        <v>44897</v>
      </c>
      <c r="J631" s="16" t="str">
        <f t="shared" si="54"/>
        <v>Filled</v>
      </c>
      <c r="K631" s="16">
        <f t="shared" ca="1" si="55"/>
        <v>190</v>
      </c>
      <c r="L631" s="16">
        <f t="shared" ca="1" si="57"/>
        <v>263</v>
      </c>
      <c r="M631" s="16">
        <f t="shared" si="58"/>
        <v>2022</v>
      </c>
      <c r="N631" s="27" t="str">
        <f t="shared" si="59"/>
        <v>December</v>
      </c>
      <c r="O631" s="16" t="str">
        <f>IF(N631="","",VLOOKUP(N631,FiscalYear[#All],2,FALSE))</f>
        <v>Q1</v>
      </c>
      <c r="P631" s="32">
        <f t="shared" si="56"/>
        <v>2023</v>
      </c>
      <c r="Q631" s="33">
        <f>IF(J631="Open",VLOOKUP(E631,Table2[],2),VLOOKUP(E631,Table2[],3))</f>
        <v>550</v>
      </c>
    </row>
    <row r="632" spans="1:17" x14ac:dyDescent="0.3">
      <c r="A632" s="16" t="s">
        <v>1476</v>
      </c>
      <c r="B632" s="16" t="s">
        <v>442</v>
      </c>
      <c r="C632" s="16" t="s">
        <v>1597</v>
      </c>
      <c r="D632" s="16" t="s">
        <v>206</v>
      </c>
      <c r="E632" s="16" t="s">
        <v>1623</v>
      </c>
      <c r="F632" s="16" t="s">
        <v>1604</v>
      </c>
      <c r="G632" s="16" t="s">
        <v>18</v>
      </c>
      <c r="H632" s="23">
        <v>44635</v>
      </c>
      <c r="I632" s="23">
        <v>44902</v>
      </c>
      <c r="J632" s="16" t="str">
        <f t="shared" si="54"/>
        <v>Filled</v>
      </c>
      <c r="K632" s="16">
        <f t="shared" ca="1" si="55"/>
        <v>192</v>
      </c>
      <c r="L632" s="16">
        <f t="shared" ca="1" si="57"/>
        <v>267</v>
      </c>
      <c r="M632" s="16">
        <f t="shared" si="58"/>
        <v>2022</v>
      </c>
      <c r="N632" s="27" t="str">
        <f t="shared" si="59"/>
        <v>December</v>
      </c>
      <c r="O632" s="16" t="str">
        <f>IF(N632="","",VLOOKUP(N632,FiscalYear[#All],2,FALSE))</f>
        <v>Q1</v>
      </c>
      <c r="P632" s="32">
        <f t="shared" si="56"/>
        <v>2023</v>
      </c>
      <c r="Q632" s="33">
        <f>IF(J632="Open",VLOOKUP(E632,Table2[],2),VLOOKUP(E632,Table2[],3))</f>
        <v>550</v>
      </c>
    </row>
    <row r="633" spans="1:17" x14ac:dyDescent="0.3">
      <c r="A633" s="16" t="s">
        <v>1507</v>
      </c>
      <c r="B633" s="16" t="s">
        <v>1179</v>
      </c>
      <c r="C633" s="16" t="s">
        <v>1593</v>
      </c>
      <c r="D633" s="16" t="s">
        <v>206</v>
      </c>
      <c r="E633" s="16" t="s">
        <v>1623</v>
      </c>
      <c r="F633" s="16" t="s">
        <v>1603</v>
      </c>
      <c r="G633" s="16" t="s">
        <v>16</v>
      </c>
      <c r="H633" s="23">
        <v>44635</v>
      </c>
      <c r="I633" s="23">
        <v>44683</v>
      </c>
      <c r="J633" s="16" t="str">
        <f t="shared" si="54"/>
        <v>Filled</v>
      </c>
      <c r="K633" s="16">
        <f t="shared" ca="1" si="55"/>
        <v>35</v>
      </c>
      <c r="L633" s="16">
        <f t="shared" ca="1" si="57"/>
        <v>48</v>
      </c>
      <c r="M633" s="16">
        <f t="shared" si="58"/>
        <v>2022</v>
      </c>
      <c r="N633" s="27" t="str">
        <f t="shared" si="59"/>
        <v>May</v>
      </c>
      <c r="O633" s="16" t="str">
        <f>IF(N633="","",VLOOKUP(N633,FiscalYear[#All],2,FALSE))</f>
        <v>Q3</v>
      </c>
      <c r="P633" s="32">
        <f t="shared" si="56"/>
        <v>2022</v>
      </c>
      <c r="Q633" s="33">
        <f>IF(J633="Open",VLOOKUP(E633,Table2[],2),VLOOKUP(E633,Table2[],3))</f>
        <v>550</v>
      </c>
    </row>
    <row r="634" spans="1:17" x14ac:dyDescent="0.3">
      <c r="A634" s="16" t="s">
        <v>1461</v>
      </c>
      <c r="B634" s="16" t="s">
        <v>1227</v>
      </c>
      <c r="C634" s="16" t="s">
        <v>1594</v>
      </c>
      <c r="D634" s="16" t="s">
        <v>206</v>
      </c>
      <c r="E634" s="16" t="s">
        <v>1623</v>
      </c>
      <c r="F634" s="16" t="s">
        <v>1604</v>
      </c>
      <c r="G634" s="16" t="s">
        <v>18</v>
      </c>
      <c r="H634" s="23">
        <v>44636</v>
      </c>
      <c r="I634" s="23">
        <v>44672</v>
      </c>
      <c r="J634" s="16" t="str">
        <f t="shared" si="54"/>
        <v>Filled</v>
      </c>
      <c r="K634" s="16">
        <f t="shared" ca="1" si="55"/>
        <v>27</v>
      </c>
      <c r="L634" s="16">
        <f t="shared" ca="1" si="57"/>
        <v>36</v>
      </c>
      <c r="M634" s="16">
        <f t="shared" si="58"/>
        <v>2022</v>
      </c>
      <c r="N634" s="27" t="str">
        <f t="shared" si="59"/>
        <v>April</v>
      </c>
      <c r="O634" s="16" t="str">
        <f>IF(N634="","",VLOOKUP(N634,FiscalYear[#All],2,FALSE))</f>
        <v>Q3</v>
      </c>
      <c r="P634" s="32">
        <f t="shared" si="56"/>
        <v>2022</v>
      </c>
      <c r="Q634" s="33">
        <f>IF(J634="Open",VLOOKUP(E634,Table2[],2),VLOOKUP(E634,Table2[],3))</f>
        <v>550</v>
      </c>
    </row>
    <row r="635" spans="1:17" x14ac:dyDescent="0.3">
      <c r="A635" s="16" t="s">
        <v>1502</v>
      </c>
      <c r="B635" s="16" t="s">
        <v>1112</v>
      </c>
      <c r="C635" s="16" t="s">
        <v>1594</v>
      </c>
      <c r="D635" s="16" t="s">
        <v>206</v>
      </c>
      <c r="E635" s="16" t="s">
        <v>1623</v>
      </c>
      <c r="F635" s="16" t="s">
        <v>1603</v>
      </c>
      <c r="G635" s="16" t="s">
        <v>18</v>
      </c>
      <c r="H635" s="23">
        <v>44636</v>
      </c>
      <c r="I635" s="23" t="s">
        <v>1619</v>
      </c>
      <c r="J635" s="16" t="str">
        <f t="shared" si="54"/>
        <v>Open</v>
      </c>
      <c r="K635" s="16">
        <f t="shared" ca="1" si="55"/>
        <v>345</v>
      </c>
      <c r="L635" s="16">
        <f t="shared" ca="1" si="57"/>
        <v>482</v>
      </c>
      <c r="M635" s="16" t="str">
        <f t="shared" si="58"/>
        <v/>
      </c>
      <c r="N635" s="27" t="str">
        <f t="shared" si="59"/>
        <v/>
      </c>
      <c r="O635" s="16" t="str">
        <f>IF(N635="","",VLOOKUP(N635,FiscalYear[#All],2,FALSE))</f>
        <v/>
      </c>
      <c r="P635" s="32" t="str">
        <f t="shared" si="56"/>
        <v/>
      </c>
      <c r="Q635" s="33">
        <f>IF(J635="Open",VLOOKUP(E635,Table2[],2),VLOOKUP(E635,Table2[],3))</f>
        <v>300</v>
      </c>
    </row>
    <row r="636" spans="1:17" x14ac:dyDescent="0.3">
      <c r="A636" s="16" t="s">
        <v>1440</v>
      </c>
      <c r="B636" s="16" t="s">
        <v>1213</v>
      </c>
      <c r="C636" s="16" t="s">
        <v>1594</v>
      </c>
      <c r="D636" s="16" t="s">
        <v>206</v>
      </c>
      <c r="E636" s="16" t="s">
        <v>1623</v>
      </c>
      <c r="F636" s="16" t="s">
        <v>1604</v>
      </c>
      <c r="G636" s="16" t="s">
        <v>18</v>
      </c>
      <c r="H636" s="23">
        <v>44637</v>
      </c>
      <c r="I636" s="23">
        <v>44661</v>
      </c>
      <c r="J636" s="16" t="str">
        <f t="shared" si="54"/>
        <v>Filled</v>
      </c>
      <c r="K636" s="16">
        <f t="shared" ca="1" si="55"/>
        <v>17</v>
      </c>
      <c r="L636" s="16">
        <f t="shared" ca="1" si="57"/>
        <v>24</v>
      </c>
      <c r="M636" s="16">
        <f t="shared" si="58"/>
        <v>2022</v>
      </c>
      <c r="N636" s="27" t="str">
        <f t="shared" si="59"/>
        <v>April</v>
      </c>
      <c r="O636" s="16" t="str">
        <f>IF(N636="","",VLOOKUP(N636,FiscalYear[#All],2,FALSE))</f>
        <v>Q3</v>
      </c>
      <c r="P636" s="32">
        <f t="shared" si="56"/>
        <v>2022</v>
      </c>
      <c r="Q636" s="33">
        <f>IF(J636="Open",VLOOKUP(E636,Table2[],2),VLOOKUP(E636,Table2[],3))</f>
        <v>550</v>
      </c>
    </row>
    <row r="637" spans="1:17" x14ac:dyDescent="0.3">
      <c r="A637" s="16" t="s">
        <v>1568</v>
      </c>
      <c r="B637" s="16" t="s">
        <v>1295</v>
      </c>
      <c r="C637" s="16" t="s">
        <v>1594</v>
      </c>
      <c r="D637" s="16" t="s">
        <v>206</v>
      </c>
      <c r="E637" s="16" t="s">
        <v>1623</v>
      </c>
      <c r="F637" s="16" t="s">
        <v>1604</v>
      </c>
      <c r="G637" s="16" t="s">
        <v>25</v>
      </c>
      <c r="H637" s="23">
        <v>44640</v>
      </c>
      <c r="I637" s="23">
        <v>44772</v>
      </c>
      <c r="J637" s="16" t="str">
        <f t="shared" si="54"/>
        <v>Filled</v>
      </c>
      <c r="K637" s="16">
        <f t="shared" ca="1" si="55"/>
        <v>95</v>
      </c>
      <c r="L637" s="16">
        <f t="shared" ca="1" si="57"/>
        <v>132</v>
      </c>
      <c r="M637" s="16">
        <f t="shared" si="58"/>
        <v>2022</v>
      </c>
      <c r="N637" s="27" t="str">
        <f t="shared" si="59"/>
        <v>July</v>
      </c>
      <c r="O637" s="16" t="str">
        <f>IF(N637="","",VLOOKUP(N637,FiscalYear[#All],2,FALSE))</f>
        <v>Q4</v>
      </c>
      <c r="P637" s="32">
        <f t="shared" si="56"/>
        <v>2022</v>
      </c>
      <c r="Q637" s="33">
        <f>IF(J637="Open",VLOOKUP(E637,Table2[],2),VLOOKUP(E637,Table2[],3))</f>
        <v>550</v>
      </c>
    </row>
    <row r="638" spans="1:17" x14ac:dyDescent="0.3">
      <c r="A638" s="16" t="s">
        <v>1471</v>
      </c>
      <c r="B638" s="16" t="s">
        <v>1202</v>
      </c>
      <c r="C638" s="16" t="s">
        <v>1598</v>
      </c>
      <c r="D638" s="16" t="s">
        <v>206</v>
      </c>
      <c r="E638" s="16" t="s">
        <v>1623</v>
      </c>
      <c r="F638" s="16" t="s">
        <v>1605</v>
      </c>
      <c r="G638" s="16" t="s">
        <v>18</v>
      </c>
      <c r="H638" s="23">
        <v>44643</v>
      </c>
      <c r="I638" s="23">
        <v>44643</v>
      </c>
      <c r="J638" s="16" t="str">
        <f t="shared" si="54"/>
        <v>Filled</v>
      </c>
      <c r="K638" s="16">
        <f t="shared" ca="1" si="55"/>
        <v>1</v>
      </c>
      <c r="L638" s="16">
        <f t="shared" ca="1" si="57"/>
        <v>0</v>
      </c>
      <c r="M638" s="16">
        <f t="shared" si="58"/>
        <v>2022</v>
      </c>
      <c r="N638" s="27" t="str">
        <f t="shared" si="59"/>
        <v>March</v>
      </c>
      <c r="O638" s="16" t="str">
        <f>IF(N638="","",VLOOKUP(N638,FiscalYear[#All],2,FALSE))</f>
        <v>Q2</v>
      </c>
      <c r="P638" s="32">
        <f t="shared" si="56"/>
        <v>2022</v>
      </c>
      <c r="Q638" s="33">
        <f>IF(J638="Open",VLOOKUP(E638,Table2[],2),VLOOKUP(E638,Table2[],3))</f>
        <v>550</v>
      </c>
    </row>
    <row r="639" spans="1:17" x14ac:dyDescent="0.3">
      <c r="A639" s="16" t="s">
        <v>1410</v>
      </c>
      <c r="B639" s="16" t="s">
        <v>1190</v>
      </c>
      <c r="C639" s="16" t="s">
        <v>1598</v>
      </c>
      <c r="D639" s="16" t="s">
        <v>206</v>
      </c>
      <c r="E639" s="16" t="s">
        <v>1623</v>
      </c>
      <c r="F639" s="16" t="s">
        <v>1605</v>
      </c>
      <c r="G639" s="16" t="s">
        <v>16</v>
      </c>
      <c r="H639" s="23">
        <v>44644</v>
      </c>
      <c r="I639" s="23">
        <v>44703</v>
      </c>
      <c r="J639" s="16" t="str">
        <f t="shared" si="54"/>
        <v>Filled</v>
      </c>
      <c r="K639" s="16">
        <f t="shared" ca="1" si="55"/>
        <v>42</v>
      </c>
      <c r="L639" s="16">
        <f t="shared" ca="1" si="57"/>
        <v>59</v>
      </c>
      <c r="M639" s="16">
        <f t="shared" si="58"/>
        <v>2022</v>
      </c>
      <c r="N639" s="27" t="str">
        <f t="shared" si="59"/>
        <v>May</v>
      </c>
      <c r="O639" s="16" t="str">
        <f>IF(N639="","",VLOOKUP(N639,FiscalYear[#All],2,FALSE))</f>
        <v>Q3</v>
      </c>
      <c r="P639" s="32">
        <f t="shared" si="56"/>
        <v>2022</v>
      </c>
      <c r="Q639" s="33">
        <f>IF(J639="Open",VLOOKUP(E639,Table2[],2),VLOOKUP(E639,Table2[],3))</f>
        <v>550</v>
      </c>
    </row>
    <row r="640" spans="1:17" x14ac:dyDescent="0.3">
      <c r="A640" s="16" t="s">
        <v>1482</v>
      </c>
      <c r="B640" s="16" t="s">
        <v>1239</v>
      </c>
      <c r="C640" s="16" t="s">
        <v>1594</v>
      </c>
      <c r="D640" s="16" t="s">
        <v>12</v>
      </c>
      <c r="E640" s="16" t="s">
        <v>9</v>
      </c>
      <c r="F640" s="16" t="s">
        <v>1604</v>
      </c>
      <c r="G640" s="16" t="s">
        <v>11</v>
      </c>
      <c r="H640" s="23">
        <v>44644</v>
      </c>
      <c r="I640" s="23">
        <v>44913</v>
      </c>
      <c r="J640" s="16" t="str">
        <f t="shared" si="54"/>
        <v>Filled</v>
      </c>
      <c r="K640" s="16">
        <f t="shared" ca="1" si="55"/>
        <v>192</v>
      </c>
      <c r="L640" s="16">
        <f t="shared" ca="1" si="57"/>
        <v>269</v>
      </c>
      <c r="M640" s="16">
        <f t="shared" si="58"/>
        <v>2022</v>
      </c>
      <c r="N640" s="27" t="str">
        <f t="shared" si="59"/>
        <v>December</v>
      </c>
      <c r="O640" s="16" t="str">
        <f>IF(N640="","",VLOOKUP(N640,FiscalYear[#All],2,FALSE))</f>
        <v>Q1</v>
      </c>
      <c r="P640" s="32">
        <f t="shared" si="56"/>
        <v>2023</v>
      </c>
      <c r="Q640" s="33">
        <f>IF(J640="Open",VLOOKUP(E640,Table2[],2),VLOOKUP(E640,Table2[],3))</f>
        <v>525</v>
      </c>
    </row>
    <row r="641" spans="1:17" x14ac:dyDescent="0.3">
      <c r="A641" s="16" t="s">
        <v>1508</v>
      </c>
      <c r="B641" s="16" t="s">
        <v>1152</v>
      </c>
      <c r="C641" s="16" t="s">
        <v>1594</v>
      </c>
      <c r="D641" s="16" t="s">
        <v>12</v>
      </c>
      <c r="E641" s="16" t="s">
        <v>9</v>
      </c>
      <c r="F641" s="16" t="s">
        <v>1604</v>
      </c>
      <c r="G641" s="16" t="s">
        <v>18</v>
      </c>
      <c r="H641" s="23">
        <v>44647</v>
      </c>
      <c r="I641" s="23">
        <v>44802</v>
      </c>
      <c r="J641" s="16" t="str">
        <f t="shared" si="54"/>
        <v>Filled</v>
      </c>
      <c r="K641" s="16">
        <f t="shared" ca="1" si="55"/>
        <v>111</v>
      </c>
      <c r="L641" s="16">
        <f t="shared" ca="1" si="57"/>
        <v>155</v>
      </c>
      <c r="M641" s="16">
        <f t="shared" si="58"/>
        <v>2022</v>
      </c>
      <c r="N641" s="27" t="str">
        <f t="shared" si="59"/>
        <v>August</v>
      </c>
      <c r="O641" s="16" t="str">
        <f>IF(N641="","",VLOOKUP(N641,FiscalYear[#All],2,FALSE))</f>
        <v>Q4</v>
      </c>
      <c r="P641" s="32">
        <f t="shared" si="56"/>
        <v>2022</v>
      </c>
      <c r="Q641" s="33">
        <f>IF(J641="Open",VLOOKUP(E641,Table2[],2),VLOOKUP(E641,Table2[],3))</f>
        <v>525</v>
      </c>
    </row>
    <row r="642" spans="1:17" x14ac:dyDescent="0.3">
      <c r="A642" s="16" t="s">
        <v>1058</v>
      </c>
      <c r="B642" s="16" t="s">
        <v>1099</v>
      </c>
      <c r="C642" s="16" t="s">
        <v>1588</v>
      </c>
      <c r="D642" s="16" t="s">
        <v>206</v>
      </c>
      <c r="E642" s="16" t="s">
        <v>1623</v>
      </c>
      <c r="F642" s="16" t="s">
        <v>1601</v>
      </c>
      <c r="G642" s="16" t="s">
        <v>16</v>
      </c>
      <c r="H642" s="23">
        <v>44648</v>
      </c>
      <c r="I642" s="23">
        <v>44730</v>
      </c>
      <c r="J642" s="16" t="str">
        <f t="shared" si="54"/>
        <v>Filled</v>
      </c>
      <c r="K642" s="16">
        <f t="shared" ca="1" si="55"/>
        <v>60</v>
      </c>
      <c r="L642" s="16">
        <f t="shared" ca="1" si="57"/>
        <v>82</v>
      </c>
      <c r="M642" s="16">
        <f t="shared" si="58"/>
        <v>2022</v>
      </c>
      <c r="N642" s="27" t="str">
        <f t="shared" si="59"/>
        <v>June</v>
      </c>
      <c r="O642" s="16" t="str">
        <f>IF(N642="","",VLOOKUP(N642,FiscalYear[#All],2,FALSE))</f>
        <v>Q3</v>
      </c>
      <c r="P642" s="32">
        <f t="shared" si="56"/>
        <v>2022</v>
      </c>
      <c r="Q642" s="33">
        <f>IF(J642="Open",VLOOKUP(E642,Table2[],2),VLOOKUP(E642,Table2[],3))</f>
        <v>550</v>
      </c>
    </row>
    <row r="643" spans="1:17" x14ac:dyDescent="0.3">
      <c r="A643" s="16" t="s">
        <v>1533</v>
      </c>
      <c r="B643" s="16" t="s">
        <v>1100</v>
      </c>
      <c r="C643" s="16" t="s">
        <v>1597</v>
      </c>
      <c r="D643" s="16" t="s">
        <v>12</v>
      </c>
      <c r="E643" s="16" t="s">
        <v>9</v>
      </c>
      <c r="F643" s="16" t="s">
        <v>1604</v>
      </c>
      <c r="G643" s="16" t="s">
        <v>11</v>
      </c>
      <c r="H643" s="23">
        <v>44648</v>
      </c>
      <c r="I643" s="23">
        <v>44804</v>
      </c>
      <c r="J643" s="16" t="str">
        <f t="shared" ref="J643:J706" si="60">IF(I643 = "", "Open", "Filled")</f>
        <v>Filled</v>
      </c>
      <c r="K643" s="16">
        <f t="shared" ref="K643:K706" ca="1" si="61">IF(I643="", NETWORKDAYS(H643,TODAY()),NETWORKDAYS(H643,I643))</f>
        <v>113</v>
      </c>
      <c r="L643" s="16">
        <f t="shared" ca="1" si="57"/>
        <v>156</v>
      </c>
      <c r="M643" s="16">
        <f t="shared" si="58"/>
        <v>2022</v>
      </c>
      <c r="N643" s="27" t="str">
        <f t="shared" si="59"/>
        <v>August</v>
      </c>
      <c r="O643" s="16" t="str">
        <f>IF(N643="","",VLOOKUP(N643,FiscalYear[#All],2,FALSE))</f>
        <v>Q4</v>
      </c>
      <c r="P643" s="32">
        <f t="shared" ref="P643:P706" si="62">IF(I643="","",(YEAR(I643) + IF(MONTH(I643) &gt;=10,1,0)))</f>
        <v>2022</v>
      </c>
      <c r="Q643" s="33">
        <f>IF(J643="Open",VLOOKUP(E643,Table2[],2),VLOOKUP(E643,Table2[],3))</f>
        <v>525</v>
      </c>
    </row>
    <row r="644" spans="1:17" x14ac:dyDescent="0.3">
      <c r="A644" s="16" t="s">
        <v>1524</v>
      </c>
      <c r="B644" s="16" t="s">
        <v>1266</v>
      </c>
      <c r="C644" s="16" t="s">
        <v>1594</v>
      </c>
      <c r="D644" s="16" t="s">
        <v>12</v>
      </c>
      <c r="E644" s="16" t="s">
        <v>9</v>
      </c>
      <c r="F644" s="16" t="s">
        <v>1604</v>
      </c>
      <c r="G644" s="16" t="s">
        <v>11</v>
      </c>
      <c r="H644" s="23">
        <v>44650</v>
      </c>
      <c r="I644" s="23">
        <v>44672</v>
      </c>
      <c r="J644" s="16" t="str">
        <f t="shared" si="60"/>
        <v>Filled</v>
      </c>
      <c r="K644" s="16">
        <f t="shared" ca="1" si="61"/>
        <v>17</v>
      </c>
      <c r="L644" s="16">
        <f t="shared" ref="L644:L707" ca="1" si="63">IF(I644="", _xlfn.DAYS(TODAY(),H644), _xlfn.DAYS(I644,H644))</f>
        <v>22</v>
      </c>
      <c r="M644" s="16">
        <f t="shared" ref="M644:M707" si="64">IF(I644="","",YEAR(I644))</f>
        <v>2022</v>
      </c>
      <c r="N644" s="27" t="str">
        <f t="shared" ref="N644:N707" si="65">TEXT(I644,"mmmm")</f>
        <v>April</v>
      </c>
      <c r="O644" s="16" t="str">
        <f>IF(N644="","",VLOOKUP(N644,FiscalYear[#All],2,FALSE))</f>
        <v>Q3</v>
      </c>
      <c r="P644" s="32">
        <f t="shared" si="62"/>
        <v>2022</v>
      </c>
      <c r="Q644" s="33">
        <f>IF(J644="Open",VLOOKUP(E644,Table2[],2),VLOOKUP(E644,Table2[],3))</f>
        <v>525</v>
      </c>
    </row>
    <row r="645" spans="1:17" x14ac:dyDescent="0.3">
      <c r="A645" s="16" t="s">
        <v>1423</v>
      </c>
      <c r="B645" s="16" t="s">
        <v>1200</v>
      </c>
      <c r="C645" s="16" t="s">
        <v>1594</v>
      </c>
      <c r="D645" s="16" t="s">
        <v>12</v>
      </c>
      <c r="E645" s="16" t="s">
        <v>9</v>
      </c>
      <c r="F645" s="16" t="s">
        <v>1604</v>
      </c>
      <c r="G645" s="16" t="s">
        <v>16</v>
      </c>
      <c r="H645" s="23">
        <v>44651</v>
      </c>
      <c r="I645" s="23">
        <v>44719</v>
      </c>
      <c r="J645" s="16" t="str">
        <f t="shared" si="60"/>
        <v>Filled</v>
      </c>
      <c r="K645" s="16">
        <f t="shared" ca="1" si="61"/>
        <v>49</v>
      </c>
      <c r="L645" s="16">
        <f t="shared" ca="1" si="63"/>
        <v>68</v>
      </c>
      <c r="M645" s="16">
        <f t="shared" si="64"/>
        <v>2022</v>
      </c>
      <c r="N645" s="27" t="str">
        <f t="shared" si="65"/>
        <v>June</v>
      </c>
      <c r="O645" s="16" t="str">
        <f>IF(N645="","",VLOOKUP(N645,FiscalYear[#All],2,FALSE))</f>
        <v>Q3</v>
      </c>
      <c r="P645" s="32">
        <f t="shared" si="62"/>
        <v>2022</v>
      </c>
      <c r="Q645" s="33">
        <f>IF(J645="Open",VLOOKUP(E645,Table2[],2),VLOOKUP(E645,Table2[],3))</f>
        <v>525</v>
      </c>
    </row>
    <row r="646" spans="1:17" x14ac:dyDescent="0.3">
      <c r="A646" s="16" t="s">
        <v>1528</v>
      </c>
      <c r="B646" s="16" t="s">
        <v>1270</v>
      </c>
      <c r="C646" s="16" t="s">
        <v>1593</v>
      </c>
      <c r="D646" s="16" t="s">
        <v>12</v>
      </c>
      <c r="E646" s="16" t="s">
        <v>9</v>
      </c>
      <c r="F646" s="16" t="s">
        <v>1603</v>
      </c>
      <c r="G646" s="16" t="s">
        <v>16</v>
      </c>
      <c r="H646" s="23">
        <v>44654</v>
      </c>
      <c r="I646" s="23">
        <v>44877</v>
      </c>
      <c r="J646" s="16" t="str">
        <f t="shared" si="60"/>
        <v>Filled</v>
      </c>
      <c r="K646" s="16">
        <f t="shared" ca="1" si="61"/>
        <v>160</v>
      </c>
      <c r="L646" s="16">
        <f t="shared" ca="1" si="63"/>
        <v>223</v>
      </c>
      <c r="M646" s="16">
        <f t="shared" si="64"/>
        <v>2022</v>
      </c>
      <c r="N646" s="27" t="str">
        <f t="shared" si="65"/>
        <v>November</v>
      </c>
      <c r="O646" s="16" t="str">
        <f>IF(N646="","",VLOOKUP(N646,FiscalYear[#All],2,FALSE))</f>
        <v>Q1</v>
      </c>
      <c r="P646" s="32">
        <f t="shared" si="62"/>
        <v>2023</v>
      </c>
      <c r="Q646" s="33">
        <f>IF(J646="Open",VLOOKUP(E646,Table2[],2),VLOOKUP(E646,Table2[],3))</f>
        <v>525</v>
      </c>
    </row>
    <row r="647" spans="1:17" x14ac:dyDescent="0.3">
      <c r="A647" s="16" t="s">
        <v>1429</v>
      </c>
      <c r="B647" s="16" t="s">
        <v>1169</v>
      </c>
      <c r="C647" s="16" t="s">
        <v>1593</v>
      </c>
      <c r="D647" s="16" t="s">
        <v>12</v>
      </c>
      <c r="E647" s="16" t="s">
        <v>9</v>
      </c>
      <c r="F647" s="16" t="s">
        <v>1603</v>
      </c>
      <c r="G647" s="16" t="s">
        <v>25</v>
      </c>
      <c r="H647" s="23">
        <v>44655</v>
      </c>
      <c r="I647" s="23">
        <v>44712</v>
      </c>
      <c r="J647" s="16" t="str">
        <f t="shared" si="60"/>
        <v>Filled</v>
      </c>
      <c r="K647" s="16">
        <f t="shared" ca="1" si="61"/>
        <v>42</v>
      </c>
      <c r="L647" s="16">
        <f t="shared" ca="1" si="63"/>
        <v>57</v>
      </c>
      <c r="M647" s="16">
        <f t="shared" si="64"/>
        <v>2022</v>
      </c>
      <c r="N647" s="27" t="str">
        <f t="shared" si="65"/>
        <v>May</v>
      </c>
      <c r="O647" s="16" t="str">
        <f>IF(N647="","",VLOOKUP(N647,FiscalYear[#All],2,FALSE))</f>
        <v>Q3</v>
      </c>
      <c r="P647" s="32">
        <f t="shared" si="62"/>
        <v>2022</v>
      </c>
      <c r="Q647" s="33">
        <f>IF(J647="Open",VLOOKUP(E647,Table2[],2),VLOOKUP(E647,Table2[],3))</f>
        <v>525</v>
      </c>
    </row>
    <row r="648" spans="1:17" x14ac:dyDescent="0.3">
      <c r="A648" s="16" t="s">
        <v>1560</v>
      </c>
      <c r="B648" s="16" t="s">
        <v>1291</v>
      </c>
      <c r="C648" s="16" t="s">
        <v>1596</v>
      </c>
      <c r="D648" s="16" t="s">
        <v>12</v>
      </c>
      <c r="E648" s="16" t="s">
        <v>9</v>
      </c>
      <c r="F648" s="16" t="s">
        <v>1605</v>
      </c>
      <c r="G648" s="16" t="s">
        <v>25</v>
      </c>
      <c r="H648" s="23">
        <v>44655</v>
      </c>
      <c r="I648" s="23">
        <v>44896</v>
      </c>
      <c r="J648" s="16" t="str">
        <f t="shared" si="60"/>
        <v>Filled</v>
      </c>
      <c r="K648" s="16">
        <f t="shared" ca="1" si="61"/>
        <v>174</v>
      </c>
      <c r="L648" s="16">
        <f t="shared" ca="1" si="63"/>
        <v>241</v>
      </c>
      <c r="M648" s="16">
        <f t="shared" si="64"/>
        <v>2022</v>
      </c>
      <c r="N648" s="27" t="str">
        <f t="shared" si="65"/>
        <v>December</v>
      </c>
      <c r="O648" s="16" t="str">
        <f>IF(N648="","",VLOOKUP(N648,FiscalYear[#All],2,FALSE))</f>
        <v>Q1</v>
      </c>
      <c r="P648" s="32">
        <f t="shared" si="62"/>
        <v>2023</v>
      </c>
      <c r="Q648" s="33">
        <f>IF(J648="Open",VLOOKUP(E648,Table2[],2),VLOOKUP(E648,Table2[],3))</f>
        <v>525</v>
      </c>
    </row>
    <row r="649" spans="1:17" x14ac:dyDescent="0.3">
      <c r="A649" s="16" t="s">
        <v>1375</v>
      </c>
      <c r="B649" s="16" t="s">
        <v>1164</v>
      </c>
      <c r="C649" s="16" t="s">
        <v>1594</v>
      </c>
      <c r="D649" s="16" t="s">
        <v>12</v>
      </c>
      <c r="E649" s="16" t="s">
        <v>9</v>
      </c>
      <c r="F649" s="16" t="s">
        <v>1604</v>
      </c>
      <c r="G649" s="16" t="s">
        <v>18</v>
      </c>
      <c r="H649" s="23">
        <v>44656</v>
      </c>
      <c r="I649" s="23">
        <v>44885</v>
      </c>
      <c r="J649" s="16" t="str">
        <f t="shared" si="60"/>
        <v>Filled</v>
      </c>
      <c r="K649" s="16">
        <f t="shared" ca="1" si="61"/>
        <v>164</v>
      </c>
      <c r="L649" s="16">
        <f t="shared" ca="1" si="63"/>
        <v>229</v>
      </c>
      <c r="M649" s="16">
        <f t="shared" si="64"/>
        <v>2022</v>
      </c>
      <c r="N649" s="27" t="str">
        <f t="shared" si="65"/>
        <v>November</v>
      </c>
      <c r="O649" s="16" t="str">
        <f>IF(N649="","",VLOOKUP(N649,FiscalYear[#All],2,FALSE))</f>
        <v>Q1</v>
      </c>
      <c r="P649" s="32">
        <f t="shared" si="62"/>
        <v>2023</v>
      </c>
      <c r="Q649" s="33">
        <f>IF(J649="Open",VLOOKUP(E649,Table2[],2),VLOOKUP(E649,Table2[],3))</f>
        <v>525</v>
      </c>
    </row>
    <row r="650" spans="1:17" x14ac:dyDescent="0.3">
      <c r="A650" s="16" t="s">
        <v>1376</v>
      </c>
      <c r="B650" s="16" t="s">
        <v>1165</v>
      </c>
      <c r="C650" s="16" t="s">
        <v>1594</v>
      </c>
      <c r="D650" s="16" t="s">
        <v>12</v>
      </c>
      <c r="E650" s="16" t="s">
        <v>9</v>
      </c>
      <c r="F650" s="16" t="s">
        <v>1604</v>
      </c>
      <c r="G650" s="16" t="s">
        <v>16</v>
      </c>
      <c r="H650" s="23">
        <v>44656</v>
      </c>
      <c r="I650" s="23">
        <v>44715</v>
      </c>
      <c r="J650" s="16" t="str">
        <f t="shared" si="60"/>
        <v>Filled</v>
      </c>
      <c r="K650" s="16">
        <f t="shared" ca="1" si="61"/>
        <v>44</v>
      </c>
      <c r="L650" s="16">
        <f t="shared" ca="1" si="63"/>
        <v>59</v>
      </c>
      <c r="M650" s="16">
        <f t="shared" si="64"/>
        <v>2022</v>
      </c>
      <c r="N650" s="27" t="str">
        <f t="shared" si="65"/>
        <v>June</v>
      </c>
      <c r="O650" s="16" t="str">
        <f>IF(N650="","",VLOOKUP(N650,FiscalYear[#All],2,FALSE))</f>
        <v>Q3</v>
      </c>
      <c r="P650" s="32">
        <f t="shared" si="62"/>
        <v>2022</v>
      </c>
      <c r="Q650" s="33">
        <f>IF(J650="Open",VLOOKUP(E650,Table2[],2),VLOOKUP(E650,Table2[],3))</f>
        <v>525</v>
      </c>
    </row>
    <row r="651" spans="1:17" x14ac:dyDescent="0.3">
      <c r="A651" s="16" t="s">
        <v>1388</v>
      </c>
      <c r="B651" s="16" t="s">
        <v>1176</v>
      </c>
      <c r="C651" s="16" t="s">
        <v>1593</v>
      </c>
      <c r="D651" s="16" t="s">
        <v>12</v>
      </c>
      <c r="E651" s="16" t="s">
        <v>9</v>
      </c>
      <c r="F651" s="16" t="s">
        <v>1603</v>
      </c>
      <c r="G651" s="16" t="s">
        <v>25</v>
      </c>
      <c r="H651" s="23">
        <v>44656</v>
      </c>
      <c r="I651" s="23">
        <v>44770</v>
      </c>
      <c r="J651" s="16" t="str">
        <f t="shared" si="60"/>
        <v>Filled</v>
      </c>
      <c r="K651" s="16">
        <f t="shared" ca="1" si="61"/>
        <v>83</v>
      </c>
      <c r="L651" s="16">
        <f t="shared" ca="1" si="63"/>
        <v>114</v>
      </c>
      <c r="M651" s="16">
        <f t="shared" si="64"/>
        <v>2022</v>
      </c>
      <c r="N651" s="27" t="str">
        <f t="shared" si="65"/>
        <v>July</v>
      </c>
      <c r="O651" s="16" t="str">
        <f>IF(N651="","",VLOOKUP(N651,FiscalYear[#All],2,FALSE))</f>
        <v>Q4</v>
      </c>
      <c r="P651" s="32">
        <f t="shared" si="62"/>
        <v>2022</v>
      </c>
      <c r="Q651" s="33">
        <f>IF(J651="Open",VLOOKUP(E651,Table2[],2),VLOOKUP(E651,Table2[],3))</f>
        <v>525</v>
      </c>
    </row>
    <row r="652" spans="1:17" x14ac:dyDescent="0.3">
      <c r="A652" s="16" t="s">
        <v>1397</v>
      </c>
      <c r="B652" s="16" t="s">
        <v>1182</v>
      </c>
      <c r="C652" s="16" t="s">
        <v>1593</v>
      </c>
      <c r="D652" s="16" t="s">
        <v>12</v>
      </c>
      <c r="E652" s="16" t="s">
        <v>9</v>
      </c>
      <c r="F652" s="16" t="s">
        <v>1603</v>
      </c>
      <c r="G652" s="16" t="s">
        <v>16</v>
      </c>
      <c r="H652" s="23">
        <v>44657</v>
      </c>
      <c r="I652" s="23">
        <v>44806</v>
      </c>
      <c r="J652" s="16" t="str">
        <f t="shared" si="60"/>
        <v>Filled</v>
      </c>
      <c r="K652" s="16">
        <f t="shared" ca="1" si="61"/>
        <v>108</v>
      </c>
      <c r="L652" s="16">
        <f t="shared" ca="1" si="63"/>
        <v>149</v>
      </c>
      <c r="M652" s="16">
        <f t="shared" si="64"/>
        <v>2022</v>
      </c>
      <c r="N652" s="27" t="str">
        <f t="shared" si="65"/>
        <v>September</v>
      </c>
      <c r="O652" s="16" t="str">
        <f>IF(N652="","",VLOOKUP(N652,FiscalYear[#All],2,FALSE))</f>
        <v>Q4</v>
      </c>
      <c r="P652" s="32">
        <f t="shared" si="62"/>
        <v>2022</v>
      </c>
      <c r="Q652" s="33">
        <f>IF(J652="Open",VLOOKUP(E652,Table2[],2),VLOOKUP(E652,Table2[],3))</f>
        <v>525</v>
      </c>
    </row>
    <row r="653" spans="1:17" x14ac:dyDescent="0.3">
      <c r="A653" s="16" t="s">
        <v>1470</v>
      </c>
      <c r="B653" s="16" t="s">
        <v>1233</v>
      </c>
      <c r="C653" s="16" t="s">
        <v>1593</v>
      </c>
      <c r="D653" s="16" t="s">
        <v>12</v>
      </c>
      <c r="E653" s="16" t="s">
        <v>9</v>
      </c>
      <c r="F653" s="16" t="s">
        <v>1603</v>
      </c>
      <c r="G653" s="16" t="s">
        <v>18</v>
      </c>
      <c r="H653" s="23">
        <v>44657</v>
      </c>
      <c r="I653" s="23">
        <v>44700</v>
      </c>
      <c r="J653" s="16" t="str">
        <f t="shared" si="60"/>
        <v>Filled</v>
      </c>
      <c r="K653" s="16">
        <f t="shared" ca="1" si="61"/>
        <v>32</v>
      </c>
      <c r="L653" s="16">
        <f t="shared" ca="1" si="63"/>
        <v>43</v>
      </c>
      <c r="M653" s="16">
        <f t="shared" si="64"/>
        <v>2022</v>
      </c>
      <c r="N653" s="27" t="str">
        <f t="shared" si="65"/>
        <v>May</v>
      </c>
      <c r="O653" s="16" t="str">
        <f>IF(N653="","",VLOOKUP(N653,FiscalYear[#All],2,FALSE))</f>
        <v>Q3</v>
      </c>
      <c r="P653" s="32">
        <f t="shared" si="62"/>
        <v>2022</v>
      </c>
      <c r="Q653" s="33">
        <f>IF(J653="Open",VLOOKUP(E653,Table2[],2),VLOOKUP(E653,Table2[],3))</f>
        <v>525</v>
      </c>
    </row>
    <row r="654" spans="1:17" x14ac:dyDescent="0.3">
      <c r="A654" s="16" t="s">
        <v>1529</v>
      </c>
      <c r="B654" s="16" t="s">
        <v>1226</v>
      </c>
      <c r="C654" s="16" t="s">
        <v>1598</v>
      </c>
      <c r="D654" s="16" t="s">
        <v>12</v>
      </c>
      <c r="E654" s="16" t="s">
        <v>9</v>
      </c>
      <c r="F654" s="16" t="s">
        <v>1605</v>
      </c>
      <c r="G654" s="16" t="s">
        <v>18</v>
      </c>
      <c r="H654" s="23">
        <v>44658</v>
      </c>
      <c r="I654" s="23" t="s">
        <v>1619</v>
      </c>
      <c r="J654" s="16" t="str">
        <f t="shared" si="60"/>
        <v>Open</v>
      </c>
      <c r="K654" s="16">
        <f t="shared" ca="1" si="61"/>
        <v>329</v>
      </c>
      <c r="L654" s="16">
        <f t="shared" ca="1" si="63"/>
        <v>460</v>
      </c>
      <c r="M654" s="16" t="str">
        <f t="shared" si="64"/>
        <v/>
      </c>
      <c r="N654" s="27" t="str">
        <f t="shared" si="65"/>
        <v/>
      </c>
      <c r="O654" s="16" t="str">
        <f>IF(N654="","",VLOOKUP(N654,FiscalYear[#All],2,FALSE))</f>
        <v/>
      </c>
      <c r="P654" s="32" t="str">
        <f t="shared" si="62"/>
        <v/>
      </c>
      <c r="Q654" s="33">
        <f>IF(J654="Open",VLOOKUP(E654,Table2[],2),VLOOKUP(E654,Table2[],3))</f>
        <v>280</v>
      </c>
    </row>
    <row r="655" spans="1:17" x14ac:dyDescent="0.3">
      <c r="A655" s="16" t="s">
        <v>1387</v>
      </c>
      <c r="B655" s="16" t="s">
        <v>1175</v>
      </c>
      <c r="C655" s="16" t="s">
        <v>1594</v>
      </c>
      <c r="D655" s="16" t="s">
        <v>12</v>
      </c>
      <c r="E655" s="16" t="s">
        <v>9</v>
      </c>
      <c r="F655" s="16" t="s">
        <v>1604</v>
      </c>
      <c r="G655" s="16" t="s">
        <v>16</v>
      </c>
      <c r="H655" s="23">
        <v>44661</v>
      </c>
      <c r="I655" s="23">
        <v>44732</v>
      </c>
      <c r="J655" s="16" t="str">
        <f t="shared" si="60"/>
        <v>Filled</v>
      </c>
      <c r="K655" s="16">
        <f t="shared" ca="1" si="61"/>
        <v>51</v>
      </c>
      <c r="L655" s="16">
        <f t="shared" ca="1" si="63"/>
        <v>71</v>
      </c>
      <c r="M655" s="16">
        <f t="shared" si="64"/>
        <v>2022</v>
      </c>
      <c r="N655" s="27" t="str">
        <f t="shared" si="65"/>
        <v>June</v>
      </c>
      <c r="O655" s="16" t="str">
        <f>IF(N655="","",VLOOKUP(N655,FiscalYear[#All],2,FALSE))</f>
        <v>Q3</v>
      </c>
      <c r="P655" s="32">
        <f t="shared" si="62"/>
        <v>2022</v>
      </c>
      <c r="Q655" s="33">
        <f>IF(J655="Open",VLOOKUP(E655,Table2[],2),VLOOKUP(E655,Table2[],3))</f>
        <v>525</v>
      </c>
    </row>
    <row r="656" spans="1:17" x14ac:dyDescent="0.3">
      <c r="A656" s="16" t="s">
        <v>1510</v>
      </c>
      <c r="B656" s="16" t="s">
        <v>1258</v>
      </c>
      <c r="C656" s="16" t="s">
        <v>1593</v>
      </c>
      <c r="D656" s="16" t="s">
        <v>12</v>
      </c>
      <c r="E656" s="16" t="s">
        <v>9</v>
      </c>
      <c r="F656" s="16" t="s">
        <v>1603</v>
      </c>
      <c r="G656" s="16" t="s">
        <v>18</v>
      </c>
      <c r="H656" s="23">
        <v>44661</v>
      </c>
      <c r="I656" s="23">
        <v>44768</v>
      </c>
      <c r="J656" s="16" t="str">
        <f t="shared" si="60"/>
        <v>Filled</v>
      </c>
      <c r="K656" s="16">
        <f t="shared" ca="1" si="61"/>
        <v>77</v>
      </c>
      <c r="L656" s="16">
        <f t="shared" ca="1" si="63"/>
        <v>107</v>
      </c>
      <c r="M656" s="16">
        <f t="shared" si="64"/>
        <v>2022</v>
      </c>
      <c r="N656" s="27" t="str">
        <f t="shared" si="65"/>
        <v>July</v>
      </c>
      <c r="O656" s="16" t="str">
        <f>IF(N656="","",VLOOKUP(N656,FiscalYear[#All],2,FALSE))</f>
        <v>Q4</v>
      </c>
      <c r="P656" s="32">
        <f t="shared" si="62"/>
        <v>2022</v>
      </c>
      <c r="Q656" s="33">
        <f>IF(J656="Open",VLOOKUP(E656,Table2[],2),VLOOKUP(E656,Table2[],3))</f>
        <v>525</v>
      </c>
    </row>
    <row r="657" spans="1:17" x14ac:dyDescent="0.3">
      <c r="A657" s="16" t="s">
        <v>1377</v>
      </c>
      <c r="B657" s="16" t="s">
        <v>1111</v>
      </c>
      <c r="C657" s="16" t="s">
        <v>1595</v>
      </c>
      <c r="D657" s="16" t="s">
        <v>12</v>
      </c>
      <c r="E657" s="16" t="s">
        <v>9</v>
      </c>
      <c r="F657" s="16" t="s">
        <v>1605</v>
      </c>
      <c r="G657" s="16" t="s">
        <v>18</v>
      </c>
      <c r="H657" s="23">
        <v>44662</v>
      </c>
      <c r="I657" s="23">
        <v>44910</v>
      </c>
      <c r="J657" s="16" t="str">
        <f t="shared" si="60"/>
        <v>Filled</v>
      </c>
      <c r="K657" s="16">
        <f t="shared" ca="1" si="61"/>
        <v>179</v>
      </c>
      <c r="L657" s="16">
        <f t="shared" ca="1" si="63"/>
        <v>248</v>
      </c>
      <c r="M657" s="16">
        <f t="shared" si="64"/>
        <v>2022</v>
      </c>
      <c r="N657" s="27" t="str">
        <f t="shared" si="65"/>
        <v>December</v>
      </c>
      <c r="O657" s="16" t="str">
        <f>IF(N657="","",VLOOKUP(N657,FiscalYear[#All],2,FALSE))</f>
        <v>Q1</v>
      </c>
      <c r="P657" s="32">
        <f t="shared" si="62"/>
        <v>2023</v>
      </c>
      <c r="Q657" s="33">
        <f>IF(J657="Open",VLOOKUP(E657,Table2[],2),VLOOKUP(E657,Table2[],3))</f>
        <v>525</v>
      </c>
    </row>
    <row r="658" spans="1:17" x14ac:dyDescent="0.3">
      <c r="A658" s="16" t="s">
        <v>1564</v>
      </c>
      <c r="B658" s="16" t="s">
        <v>1294</v>
      </c>
      <c r="C658" s="16" t="s">
        <v>1594</v>
      </c>
      <c r="D658" s="16" t="s">
        <v>12</v>
      </c>
      <c r="E658" s="16" t="s">
        <v>9</v>
      </c>
      <c r="F658" s="16" t="s">
        <v>1603</v>
      </c>
      <c r="G658" s="16" t="s">
        <v>25</v>
      </c>
      <c r="H658" s="23">
        <v>44662</v>
      </c>
      <c r="I658" s="23">
        <v>44898</v>
      </c>
      <c r="J658" s="16" t="str">
        <f t="shared" si="60"/>
        <v>Filled</v>
      </c>
      <c r="K658" s="16">
        <f t="shared" ca="1" si="61"/>
        <v>170</v>
      </c>
      <c r="L658" s="16">
        <f t="shared" ca="1" si="63"/>
        <v>236</v>
      </c>
      <c r="M658" s="16">
        <f t="shared" si="64"/>
        <v>2022</v>
      </c>
      <c r="N658" s="27" t="str">
        <f t="shared" si="65"/>
        <v>December</v>
      </c>
      <c r="O658" s="16" t="str">
        <f>IF(N658="","",VLOOKUP(N658,FiscalYear[#All],2,FALSE))</f>
        <v>Q1</v>
      </c>
      <c r="P658" s="32">
        <f t="shared" si="62"/>
        <v>2023</v>
      </c>
      <c r="Q658" s="33">
        <f>IF(J658="Open",VLOOKUP(E658,Table2[],2),VLOOKUP(E658,Table2[],3))</f>
        <v>525</v>
      </c>
    </row>
    <row r="659" spans="1:17" x14ac:dyDescent="0.3">
      <c r="A659" s="16" t="s">
        <v>1405</v>
      </c>
      <c r="B659" s="16" t="s">
        <v>1186</v>
      </c>
      <c r="C659" s="16" t="s">
        <v>1597</v>
      </c>
      <c r="D659" s="16" t="s">
        <v>12</v>
      </c>
      <c r="E659" s="16" t="s">
        <v>9</v>
      </c>
      <c r="F659" s="16" t="s">
        <v>1604</v>
      </c>
      <c r="G659" s="16" t="s">
        <v>16</v>
      </c>
      <c r="H659" s="23">
        <v>44669</v>
      </c>
      <c r="I659" s="23">
        <v>44921</v>
      </c>
      <c r="J659" s="16" t="str">
        <f t="shared" si="60"/>
        <v>Filled</v>
      </c>
      <c r="K659" s="16">
        <f t="shared" ca="1" si="61"/>
        <v>181</v>
      </c>
      <c r="L659" s="16">
        <f t="shared" ca="1" si="63"/>
        <v>252</v>
      </c>
      <c r="M659" s="16">
        <f t="shared" si="64"/>
        <v>2022</v>
      </c>
      <c r="N659" s="27" t="str">
        <f t="shared" si="65"/>
        <v>December</v>
      </c>
      <c r="O659" s="16" t="str">
        <f>IF(N659="","",VLOOKUP(N659,FiscalYear[#All],2,FALSE))</f>
        <v>Q1</v>
      </c>
      <c r="P659" s="32">
        <f t="shared" si="62"/>
        <v>2023</v>
      </c>
      <c r="Q659" s="33">
        <f>IF(J659="Open",VLOOKUP(E659,Table2[],2),VLOOKUP(E659,Table2[],3))</f>
        <v>525</v>
      </c>
    </row>
    <row r="660" spans="1:17" x14ac:dyDescent="0.3">
      <c r="A660" s="16" t="s">
        <v>1526</v>
      </c>
      <c r="B660" s="16" t="s">
        <v>1268</v>
      </c>
      <c r="C660" s="16" t="s">
        <v>1598</v>
      </c>
      <c r="D660" s="16" t="s">
        <v>12</v>
      </c>
      <c r="E660" s="16" t="s">
        <v>9</v>
      </c>
      <c r="F660" s="16" t="s">
        <v>1605</v>
      </c>
      <c r="G660" s="16" t="s">
        <v>16</v>
      </c>
      <c r="H660" s="23">
        <v>44670</v>
      </c>
      <c r="I660" s="23">
        <v>44770</v>
      </c>
      <c r="J660" s="16" t="str">
        <f t="shared" si="60"/>
        <v>Filled</v>
      </c>
      <c r="K660" s="16">
        <f t="shared" ca="1" si="61"/>
        <v>73</v>
      </c>
      <c r="L660" s="16">
        <f t="shared" ca="1" si="63"/>
        <v>100</v>
      </c>
      <c r="M660" s="16">
        <f t="shared" si="64"/>
        <v>2022</v>
      </c>
      <c r="N660" s="27" t="str">
        <f t="shared" si="65"/>
        <v>July</v>
      </c>
      <c r="O660" s="16" t="str">
        <f>IF(N660="","",VLOOKUP(N660,FiscalYear[#All],2,FALSE))</f>
        <v>Q4</v>
      </c>
      <c r="P660" s="32">
        <f t="shared" si="62"/>
        <v>2022</v>
      </c>
      <c r="Q660" s="33">
        <f>IF(J660="Open",VLOOKUP(E660,Table2[],2),VLOOKUP(E660,Table2[],3))</f>
        <v>525</v>
      </c>
    </row>
    <row r="661" spans="1:17" x14ac:dyDescent="0.3">
      <c r="A661" s="16" t="s">
        <v>1351</v>
      </c>
      <c r="B661" s="16" t="s">
        <v>1142</v>
      </c>
      <c r="C661" s="16" t="s">
        <v>1598</v>
      </c>
      <c r="D661" s="16" t="s">
        <v>12</v>
      </c>
      <c r="E661" s="16" t="s">
        <v>9</v>
      </c>
      <c r="F661" s="16" t="s">
        <v>1603</v>
      </c>
      <c r="G661" s="16" t="s">
        <v>18</v>
      </c>
      <c r="H661" s="23">
        <v>44671</v>
      </c>
      <c r="I661" s="23">
        <v>44875</v>
      </c>
      <c r="J661" s="16" t="str">
        <f t="shared" si="60"/>
        <v>Filled</v>
      </c>
      <c r="K661" s="16">
        <f t="shared" ca="1" si="61"/>
        <v>147</v>
      </c>
      <c r="L661" s="16">
        <f t="shared" ca="1" si="63"/>
        <v>204</v>
      </c>
      <c r="M661" s="16">
        <f t="shared" si="64"/>
        <v>2022</v>
      </c>
      <c r="N661" s="27" t="str">
        <f t="shared" si="65"/>
        <v>November</v>
      </c>
      <c r="O661" s="16" t="str">
        <f>IF(N661="","",VLOOKUP(N661,FiscalYear[#All],2,FALSE))</f>
        <v>Q1</v>
      </c>
      <c r="P661" s="32">
        <f t="shared" si="62"/>
        <v>2023</v>
      </c>
      <c r="Q661" s="33">
        <f>IF(J661="Open",VLOOKUP(E661,Table2[],2),VLOOKUP(E661,Table2[],3))</f>
        <v>525</v>
      </c>
    </row>
    <row r="662" spans="1:17" x14ac:dyDescent="0.3">
      <c r="A662" s="16" t="s">
        <v>1468</v>
      </c>
      <c r="B662" s="16" t="s">
        <v>442</v>
      </c>
      <c r="C662" s="16" t="s">
        <v>1597</v>
      </c>
      <c r="D662" s="16" t="s">
        <v>12</v>
      </c>
      <c r="E662" s="16" t="s">
        <v>9</v>
      </c>
      <c r="F662" s="16" t="s">
        <v>1604</v>
      </c>
      <c r="G662" s="16" t="s">
        <v>18</v>
      </c>
      <c r="H662" s="23">
        <v>44675</v>
      </c>
      <c r="I662" s="23">
        <v>44738</v>
      </c>
      <c r="J662" s="16" t="str">
        <f t="shared" si="60"/>
        <v>Filled</v>
      </c>
      <c r="K662" s="16">
        <f t="shared" ca="1" si="61"/>
        <v>45</v>
      </c>
      <c r="L662" s="16">
        <f t="shared" ca="1" si="63"/>
        <v>63</v>
      </c>
      <c r="M662" s="16">
        <f t="shared" si="64"/>
        <v>2022</v>
      </c>
      <c r="N662" s="27" t="str">
        <f t="shared" si="65"/>
        <v>June</v>
      </c>
      <c r="O662" s="16" t="str">
        <f>IF(N662="","",VLOOKUP(N662,FiscalYear[#All],2,FALSE))</f>
        <v>Q3</v>
      </c>
      <c r="P662" s="32">
        <f t="shared" si="62"/>
        <v>2022</v>
      </c>
      <c r="Q662" s="33">
        <f>IF(J662="Open",VLOOKUP(E662,Table2[],2),VLOOKUP(E662,Table2[],3))</f>
        <v>525</v>
      </c>
    </row>
    <row r="663" spans="1:17" x14ac:dyDescent="0.3">
      <c r="A663" s="16" t="s">
        <v>1416</v>
      </c>
      <c r="B663" s="16" t="s">
        <v>1195</v>
      </c>
      <c r="C663" s="16" t="s">
        <v>1593</v>
      </c>
      <c r="D663" s="16" t="s">
        <v>12</v>
      </c>
      <c r="E663" s="16" t="s">
        <v>9</v>
      </c>
      <c r="F663" s="16" t="s">
        <v>1603</v>
      </c>
      <c r="G663" s="16" t="s">
        <v>25</v>
      </c>
      <c r="H663" s="23">
        <v>44678</v>
      </c>
      <c r="I663" s="23">
        <v>44858</v>
      </c>
      <c r="J663" s="16" t="str">
        <f t="shared" si="60"/>
        <v>Filled</v>
      </c>
      <c r="K663" s="16">
        <f t="shared" ca="1" si="61"/>
        <v>129</v>
      </c>
      <c r="L663" s="16">
        <f t="shared" ca="1" si="63"/>
        <v>180</v>
      </c>
      <c r="M663" s="16">
        <f t="shared" si="64"/>
        <v>2022</v>
      </c>
      <c r="N663" s="27" t="str">
        <f t="shared" si="65"/>
        <v>October</v>
      </c>
      <c r="O663" s="16" t="str">
        <f>IF(N663="","",VLOOKUP(N663,FiscalYear[#All],2,FALSE))</f>
        <v>Q1</v>
      </c>
      <c r="P663" s="32">
        <f t="shared" si="62"/>
        <v>2023</v>
      </c>
      <c r="Q663" s="33">
        <f>IF(J663="Open",VLOOKUP(E663,Table2[],2),VLOOKUP(E663,Table2[],3))</f>
        <v>525</v>
      </c>
    </row>
    <row r="664" spans="1:17" x14ac:dyDescent="0.3">
      <c r="A664" s="16" t="s">
        <v>1366</v>
      </c>
      <c r="B664" s="16" t="s">
        <v>1155</v>
      </c>
      <c r="C664" s="16" t="s">
        <v>1593</v>
      </c>
      <c r="D664" s="16" t="s">
        <v>12</v>
      </c>
      <c r="E664" s="16" t="s">
        <v>9</v>
      </c>
      <c r="F664" s="16" t="s">
        <v>1603</v>
      </c>
      <c r="G664" s="16" t="s">
        <v>25</v>
      </c>
      <c r="H664" s="23">
        <v>44679</v>
      </c>
      <c r="I664" s="23">
        <v>44821</v>
      </c>
      <c r="J664" s="16" t="str">
        <f t="shared" si="60"/>
        <v>Filled</v>
      </c>
      <c r="K664" s="16">
        <f t="shared" ca="1" si="61"/>
        <v>102</v>
      </c>
      <c r="L664" s="16">
        <f t="shared" ca="1" si="63"/>
        <v>142</v>
      </c>
      <c r="M664" s="16">
        <f t="shared" si="64"/>
        <v>2022</v>
      </c>
      <c r="N664" s="27" t="str">
        <f t="shared" si="65"/>
        <v>September</v>
      </c>
      <c r="O664" s="16" t="str">
        <f>IF(N664="","",VLOOKUP(N664,FiscalYear[#All],2,FALSE))</f>
        <v>Q4</v>
      </c>
      <c r="P664" s="32">
        <f t="shared" si="62"/>
        <v>2022</v>
      </c>
      <c r="Q664" s="33">
        <f>IF(J664="Open",VLOOKUP(E664,Table2[],2),VLOOKUP(E664,Table2[],3))</f>
        <v>525</v>
      </c>
    </row>
    <row r="665" spans="1:17" x14ac:dyDescent="0.3">
      <c r="A665" s="16" t="s">
        <v>1514</v>
      </c>
      <c r="B665" s="16" t="s">
        <v>1132</v>
      </c>
      <c r="C665" s="16" t="s">
        <v>1593</v>
      </c>
      <c r="D665" s="16" t="s">
        <v>12</v>
      </c>
      <c r="E665" s="16" t="s">
        <v>9</v>
      </c>
      <c r="F665" s="16" t="s">
        <v>1603</v>
      </c>
      <c r="G665" s="16" t="s">
        <v>11</v>
      </c>
      <c r="H665" s="23">
        <v>44683</v>
      </c>
      <c r="I665" s="23">
        <v>44874</v>
      </c>
      <c r="J665" s="16" t="str">
        <f t="shared" si="60"/>
        <v>Filled</v>
      </c>
      <c r="K665" s="16">
        <f t="shared" ca="1" si="61"/>
        <v>138</v>
      </c>
      <c r="L665" s="16">
        <f t="shared" ca="1" si="63"/>
        <v>191</v>
      </c>
      <c r="M665" s="16">
        <f t="shared" si="64"/>
        <v>2022</v>
      </c>
      <c r="N665" s="27" t="str">
        <f t="shared" si="65"/>
        <v>November</v>
      </c>
      <c r="O665" s="16" t="str">
        <f>IF(N665="","",VLOOKUP(N665,FiscalYear[#All],2,FALSE))</f>
        <v>Q1</v>
      </c>
      <c r="P665" s="32">
        <f t="shared" si="62"/>
        <v>2023</v>
      </c>
      <c r="Q665" s="33">
        <f>IF(J665="Open",VLOOKUP(E665,Table2[],2),VLOOKUP(E665,Table2[],3))</f>
        <v>525</v>
      </c>
    </row>
    <row r="666" spans="1:17" x14ac:dyDescent="0.3">
      <c r="A666" s="16" t="s">
        <v>1532</v>
      </c>
      <c r="B666" s="16" t="s">
        <v>1272</v>
      </c>
      <c r="C666" s="16" t="s">
        <v>1595</v>
      </c>
      <c r="D666" s="16" t="s">
        <v>12</v>
      </c>
      <c r="E666" s="16" t="s">
        <v>9</v>
      </c>
      <c r="F666" s="16" t="s">
        <v>1605</v>
      </c>
      <c r="G666" s="16" t="s">
        <v>25</v>
      </c>
      <c r="H666" s="23">
        <v>44683</v>
      </c>
      <c r="I666" s="23">
        <v>44845</v>
      </c>
      <c r="J666" s="16" t="str">
        <f t="shared" si="60"/>
        <v>Filled</v>
      </c>
      <c r="K666" s="16">
        <f t="shared" ca="1" si="61"/>
        <v>117</v>
      </c>
      <c r="L666" s="16">
        <f t="shared" ca="1" si="63"/>
        <v>162</v>
      </c>
      <c r="M666" s="16">
        <f t="shared" si="64"/>
        <v>2022</v>
      </c>
      <c r="N666" s="27" t="str">
        <f t="shared" si="65"/>
        <v>October</v>
      </c>
      <c r="O666" s="16" t="str">
        <f>IF(N666="","",VLOOKUP(N666,FiscalYear[#All],2,FALSE))</f>
        <v>Q1</v>
      </c>
      <c r="P666" s="32">
        <f t="shared" si="62"/>
        <v>2023</v>
      </c>
      <c r="Q666" s="33">
        <f>IF(J666="Open",VLOOKUP(E666,Table2[],2),VLOOKUP(E666,Table2[],3))</f>
        <v>525</v>
      </c>
    </row>
    <row r="667" spans="1:17" x14ac:dyDescent="0.3">
      <c r="A667" s="16" t="s">
        <v>1534</v>
      </c>
      <c r="B667" s="16" t="s">
        <v>1273</v>
      </c>
      <c r="C667" s="16" t="s">
        <v>1595</v>
      </c>
      <c r="D667" s="16" t="s">
        <v>12</v>
      </c>
      <c r="E667" s="16" t="s">
        <v>9</v>
      </c>
      <c r="F667" s="16" t="s">
        <v>1605</v>
      </c>
      <c r="G667" s="16" t="s">
        <v>25</v>
      </c>
      <c r="H667" s="23">
        <v>44683</v>
      </c>
      <c r="I667" s="23">
        <v>44848</v>
      </c>
      <c r="J667" s="16" t="str">
        <f t="shared" si="60"/>
        <v>Filled</v>
      </c>
      <c r="K667" s="16">
        <f t="shared" ca="1" si="61"/>
        <v>120</v>
      </c>
      <c r="L667" s="16">
        <f t="shared" ca="1" si="63"/>
        <v>165</v>
      </c>
      <c r="M667" s="16">
        <f t="shared" si="64"/>
        <v>2022</v>
      </c>
      <c r="N667" s="27" t="str">
        <f t="shared" si="65"/>
        <v>October</v>
      </c>
      <c r="O667" s="16" t="str">
        <f>IF(N667="","",VLOOKUP(N667,FiscalYear[#All],2,FALSE))</f>
        <v>Q1</v>
      </c>
      <c r="P667" s="32">
        <f t="shared" si="62"/>
        <v>2023</v>
      </c>
      <c r="Q667" s="33">
        <f>IF(J667="Open",VLOOKUP(E667,Table2[],2),VLOOKUP(E667,Table2[],3))</f>
        <v>525</v>
      </c>
    </row>
    <row r="668" spans="1:17" x14ac:dyDescent="0.3">
      <c r="A668" s="16" t="s">
        <v>1503</v>
      </c>
      <c r="B668" s="16" t="s">
        <v>1253</v>
      </c>
      <c r="C668" s="16" t="s">
        <v>1593</v>
      </c>
      <c r="D668" s="16" t="s">
        <v>12</v>
      </c>
      <c r="E668" s="16" t="s">
        <v>9</v>
      </c>
      <c r="F668" s="16" t="s">
        <v>1603</v>
      </c>
      <c r="G668" s="16" t="s">
        <v>18</v>
      </c>
      <c r="H668" s="23">
        <v>44685</v>
      </c>
      <c r="I668" s="23">
        <v>44881</v>
      </c>
      <c r="J668" s="16" t="str">
        <f t="shared" si="60"/>
        <v>Filled</v>
      </c>
      <c r="K668" s="16">
        <f t="shared" ca="1" si="61"/>
        <v>141</v>
      </c>
      <c r="L668" s="16">
        <f t="shared" ca="1" si="63"/>
        <v>196</v>
      </c>
      <c r="M668" s="16">
        <f t="shared" si="64"/>
        <v>2022</v>
      </c>
      <c r="N668" s="27" t="str">
        <f t="shared" si="65"/>
        <v>November</v>
      </c>
      <c r="O668" s="16" t="str">
        <f>IF(N668="","",VLOOKUP(N668,FiscalYear[#All],2,FALSE))</f>
        <v>Q1</v>
      </c>
      <c r="P668" s="32">
        <f t="shared" si="62"/>
        <v>2023</v>
      </c>
      <c r="Q668" s="33">
        <f>IF(J668="Open",VLOOKUP(E668,Table2[],2),VLOOKUP(E668,Table2[],3))</f>
        <v>525</v>
      </c>
    </row>
    <row r="669" spans="1:17" x14ac:dyDescent="0.3">
      <c r="A669" s="16" t="s">
        <v>1505</v>
      </c>
      <c r="B669" s="16" t="s">
        <v>1255</v>
      </c>
      <c r="C669" s="16" t="s">
        <v>1593</v>
      </c>
      <c r="D669" s="16" t="s">
        <v>12</v>
      </c>
      <c r="E669" s="16" t="s">
        <v>9</v>
      </c>
      <c r="F669" s="16" t="s">
        <v>1603</v>
      </c>
      <c r="G669" s="16" t="s">
        <v>18</v>
      </c>
      <c r="H669" s="23">
        <v>44685</v>
      </c>
      <c r="I669" s="23">
        <v>44785</v>
      </c>
      <c r="J669" s="16" t="str">
        <f t="shared" si="60"/>
        <v>Filled</v>
      </c>
      <c r="K669" s="16">
        <f t="shared" ca="1" si="61"/>
        <v>73</v>
      </c>
      <c r="L669" s="16">
        <f t="shared" ca="1" si="63"/>
        <v>100</v>
      </c>
      <c r="M669" s="16">
        <f t="shared" si="64"/>
        <v>2022</v>
      </c>
      <c r="N669" s="27" t="str">
        <f t="shared" si="65"/>
        <v>August</v>
      </c>
      <c r="O669" s="16" t="str">
        <f>IF(N669="","",VLOOKUP(N669,FiscalYear[#All],2,FALSE))</f>
        <v>Q4</v>
      </c>
      <c r="P669" s="32">
        <f t="shared" si="62"/>
        <v>2022</v>
      </c>
      <c r="Q669" s="33">
        <f>IF(J669="Open",VLOOKUP(E669,Table2[],2),VLOOKUP(E669,Table2[],3))</f>
        <v>525</v>
      </c>
    </row>
    <row r="670" spans="1:17" x14ac:dyDescent="0.3">
      <c r="A670" s="16" t="s">
        <v>1509</v>
      </c>
      <c r="B670" s="16" t="s">
        <v>1257</v>
      </c>
      <c r="C670" s="16" t="s">
        <v>1593</v>
      </c>
      <c r="D670" s="16" t="s">
        <v>12</v>
      </c>
      <c r="E670" s="16" t="s">
        <v>9</v>
      </c>
      <c r="F670" s="16" t="s">
        <v>1603</v>
      </c>
      <c r="G670" s="16" t="s">
        <v>18</v>
      </c>
      <c r="H670" s="23">
        <v>44685</v>
      </c>
      <c r="I670" s="23">
        <v>44823</v>
      </c>
      <c r="J670" s="16" t="str">
        <f t="shared" si="60"/>
        <v>Filled</v>
      </c>
      <c r="K670" s="16">
        <f t="shared" ca="1" si="61"/>
        <v>99</v>
      </c>
      <c r="L670" s="16">
        <f t="shared" ca="1" si="63"/>
        <v>138</v>
      </c>
      <c r="M670" s="16">
        <f t="shared" si="64"/>
        <v>2022</v>
      </c>
      <c r="N670" s="27" t="str">
        <f t="shared" si="65"/>
        <v>September</v>
      </c>
      <c r="O670" s="16" t="str">
        <f>IF(N670="","",VLOOKUP(N670,FiscalYear[#All],2,FALSE))</f>
        <v>Q4</v>
      </c>
      <c r="P670" s="32">
        <f t="shared" si="62"/>
        <v>2022</v>
      </c>
      <c r="Q670" s="33">
        <f>IF(J670="Open",VLOOKUP(E670,Table2[],2),VLOOKUP(E670,Table2[],3))</f>
        <v>525</v>
      </c>
    </row>
    <row r="671" spans="1:17" x14ac:dyDescent="0.3">
      <c r="A671" s="16" t="s">
        <v>1332</v>
      </c>
      <c r="B671" s="16" t="s">
        <v>1129</v>
      </c>
      <c r="C671" s="16" t="s">
        <v>1598</v>
      </c>
      <c r="D671" s="16" t="s">
        <v>12</v>
      </c>
      <c r="E671" s="16" t="s">
        <v>9</v>
      </c>
      <c r="F671" s="16" t="s">
        <v>1605</v>
      </c>
      <c r="G671" s="16" t="s">
        <v>18</v>
      </c>
      <c r="H671" s="23">
        <v>44686</v>
      </c>
      <c r="I671" s="23">
        <v>44908</v>
      </c>
      <c r="J671" s="16" t="str">
        <f t="shared" si="60"/>
        <v>Filled</v>
      </c>
      <c r="K671" s="16">
        <f t="shared" ca="1" si="61"/>
        <v>159</v>
      </c>
      <c r="L671" s="16">
        <f t="shared" ca="1" si="63"/>
        <v>222</v>
      </c>
      <c r="M671" s="16">
        <f t="shared" si="64"/>
        <v>2022</v>
      </c>
      <c r="N671" s="27" t="str">
        <f t="shared" si="65"/>
        <v>December</v>
      </c>
      <c r="O671" s="16" t="str">
        <f>IF(N671="","",VLOOKUP(N671,FiscalYear[#All],2,FALSE))</f>
        <v>Q1</v>
      </c>
      <c r="P671" s="32">
        <f t="shared" si="62"/>
        <v>2023</v>
      </c>
      <c r="Q671" s="33">
        <f>IF(J671="Open",VLOOKUP(E671,Table2[],2),VLOOKUP(E671,Table2[],3))</f>
        <v>525</v>
      </c>
    </row>
    <row r="672" spans="1:17" x14ac:dyDescent="0.3">
      <c r="A672" s="16" t="s">
        <v>1455</v>
      </c>
      <c r="B672" s="16" t="s">
        <v>1224</v>
      </c>
      <c r="C672" s="16" t="s">
        <v>1598</v>
      </c>
      <c r="D672" s="16" t="s">
        <v>12</v>
      </c>
      <c r="E672" s="16" t="s">
        <v>9</v>
      </c>
      <c r="F672" s="16" t="s">
        <v>1605</v>
      </c>
      <c r="G672" s="16" t="s">
        <v>16</v>
      </c>
      <c r="H672" s="23">
        <v>44686</v>
      </c>
      <c r="I672" s="23">
        <v>44750</v>
      </c>
      <c r="J672" s="16" t="str">
        <f t="shared" si="60"/>
        <v>Filled</v>
      </c>
      <c r="K672" s="16">
        <f t="shared" ca="1" si="61"/>
        <v>47</v>
      </c>
      <c r="L672" s="16">
        <f t="shared" ca="1" si="63"/>
        <v>64</v>
      </c>
      <c r="M672" s="16">
        <f t="shared" si="64"/>
        <v>2022</v>
      </c>
      <c r="N672" s="27" t="str">
        <f t="shared" si="65"/>
        <v>July</v>
      </c>
      <c r="O672" s="16" t="str">
        <f>IF(N672="","",VLOOKUP(N672,FiscalYear[#All],2,FALSE))</f>
        <v>Q4</v>
      </c>
      <c r="P672" s="32">
        <f t="shared" si="62"/>
        <v>2022</v>
      </c>
      <c r="Q672" s="33">
        <f>IF(J672="Open",VLOOKUP(E672,Table2[],2),VLOOKUP(E672,Table2[],3))</f>
        <v>525</v>
      </c>
    </row>
    <row r="673" spans="1:17" x14ac:dyDescent="0.3">
      <c r="A673" s="16" t="s">
        <v>1523</v>
      </c>
      <c r="B673" s="16" t="s">
        <v>1265</v>
      </c>
      <c r="C673" s="16" t="s">
        <v>1598</v>
      </c>
      <c r="D673" s="16" t="s">
        <v>12</v>
      </c>
      <c r="E673" s="16" t="s">
        <v>9</v>
      </c>
      <c r="F673" s="16" t="s">
        <v>1605</v>
      </c>
      <c r="G673" s="16" t="s">
        <v>16</v>
      </c>
      <c r="H673" s="23">
        <v>44686</v>
      </c>
      <c r="I673" s="23">
        <v>44706</v>
      </c>
      <c r="J673" s="16" t="str">
        <f t="shared" si="60"/>
        <v>Filled</v>
      </c>
      <c r="K673" s="16">
        <f t="shared" ca="1" si="61"/>
        <v>15</v>
      </c>
      <c r="L673" s="16">
        <f t="shared" ca="1" si="63"/>
        <v>20</v>
      </c>
      <c r="M673" s="16">
        <f t="shared" si="64"/>
        <v>2022</v>
      </c>
      <c r="N673" s="27" t="str">
        <f t="shared" si="65"/>
        <v>May</v>
      </c>
      <c r="O673" s="16" t="str">
        <f>IF(N673="","",VLOOKUP(N673,FiscalYear[#All],2,FALSE))</f>
        <v>Q3</v>
      </c>
      <c r="P673" s="32">
        <f t="shared" si="62"/>
        <v>2022</v>
      </c>
      <c r="Q673" s="33">
        <f>IF(J673="Open",VLOOKUP(E673,Table2[],2),VLOOKUP(E673,Table2[],3))</f>
        <v>525</v>
      </c>
    </row>
    <row r="674" spans="1:17" x14ac:dyDescent="0.3">
      <c r="A674" s="16" t="s">
        <v>1328</v>
      </c>
      <c r="B674" s="16" t="s">
        <v>1122</v>
      </c>
      <c r="C674" s="16" t="s">
        <v>1594</v>
      </c>
      <c r="D674" s="16" t="s">
        <v>206</v>
      </c>
      <c r="E674" s="16" t="s">
        <v>1623</v>
      </c>
      <c r="F674" s="16" t="s">
        <v>1603</v>
      </c>
      <c r="G674" s="16" t="s">
        <v>25</v>
      </c>
      <c r="H674" s="23">
        <v>44697</v>
      </c>
      <c r="I674" s="23">
        <v>44799</v>
      </c>
      <c r="J674" s="16" t="str">
        <f t="shared" si="60"/>
        <v>Filled</v>
      </c>
      <c r="K674" s="16">
        <f t="shared" ca="1" si="61"/>
        <v>75</v>
      </c>
      <c r="L674" s="16">
        <f t="shared" ca="1" si="63"/>
        <v>102</v>
      </c>
      <c r="M674" s="16">
        <f t="shared" si="64"/>
        <v>2022</v>
      </c>
      <c r="N674" s="27" t="str">
        <f t="shared" si="65"/>
        <v>August</v>
      </c>
      <c r="O674" s="16" t="str">
        <f>IF(N674="","",VLOOKUP(N674,FiscalYear[#All],2,FALSE))</f>
        <v>Q4</v>
      </c>
      <c r="P674" s="32">
        <f t="shared" si="62"/>
        <v>2022</v>
      </c>
      <c r="Q674" s="33">
        <f>IF(J674="Open",VLOOKUP(E674,Table2[],2),VLOOKUP(E674,Table2[],3))</f>
        <v>550</v>
      </c>
    </row>
    <row r="675" spans="1:17" x14ac:dyDescent="0.3">
      <c r="A675" s="16" t="s">
        <v>1457</v>
      </c>
      <c r="B675" s="16" t="s">
        <v>1105</v>
      </c>
      <c r="C675" s="16" t="s">
        <v>1597</v>
      </c>
      <c r="D675" s="16" t="s">
        <v>206</v>
      </c>
      <c r="E675" s="16" t="s">
        <v>1623</v>
      </c>
      <c r="F675" s="16" t="s">
        <v>1604</v>
      </c>
      <c r="G675" s="16" t="s">
        <v>18</v>
      </c>
      <c r="H675" s="23">
        <v>44699</v>
      </c>
      <c r="I675" s="23">
        <v>44751</v>
      </c>
      <c r="J675" s="16" t="str">
        <f t="shared" si="60"/>
        <v>Filled</v>
      </c>
      <c r="K675" s="16">
        <f t="shared" ca="1" si="61"/>
        <v>38</v>
      </c>
      <c r="L675" s="16">
        <f t="shared" ca="1" si="63"/>
        <v>52</v>
      </c>
      <c r="M675" s="16">
        <f t="shared" si="64"/>
        <v>2022</v>
      </c>
      <c r="N675" s="27" t="str">
        <f t="shared" si="65"/>
        <v>July</v>
      </c>
      <c r="O675" s="16" t="str">
        <f>IF(N675="","",VLOOKUP(N675,FiscalYear[#All],2,FALSE))</f>
        <v>Q4</v>
      </c>
      <c r="P675" s="32">
        <f t="shared" si="62"/>
        <v>2022</v>
      </c>
      <c r="Q675" s="33">
        <f>IF(J675="Open",VLOOKUP(E675,Table2[],2),VLOOKUP(E675,Table2[],3))</f>
        <v>550</v>
      </c>
    </row>
    <row r="676" spans="1:17" x14ac:dyDescent="0.3">
      <c r="A676" s="16" t="s">
        <v>1513</v>
      </c>
      <c r="B676" s="16" t="s">
        <v>1260</v>
      </c>
      <c r="C676" s="16" t="s">
        <v>1597</v>
      </c>
      <c r="D676" s="16" t="s">
        <v>206</v>
      </c>
      <c r="E676" s="16" t="s">
        <v>1623</v>
      </c>
      <c r="F676" s="16" t="s">
        <v>1604</v>
      </c>
      <c r="G676" s="16" t="s">
        <v>18</v>
      </c>
      <c r="H676" s="23">
        <v>44699</v>
      </c>
      <c r="I676" s="23">
        <v>44728</v>
      </c>
      <c r="J676" s="16" t="str">
        <f t="shared" si="60"/>
        <v>Filled</v>
      </c>
      <c r="K676" s="16">
        <f t="shared" ca="1" si="61"/>
        <v>22</v>
      </c>
      <c r="L676" s="16">
        <f t="shared" ca="1" si="63"/>
        <v>29</v>
      </c>
      <c r="M676" s="16">
        <f t="shared" si="64"/>
        <v>2022</v>
      </c>
      <c r="N676" s="27" t="str">
        <f t="shared" si="65"/>
        <v>June</v>
      </c>
      <c r="O676" s="16" t="str">
        <f>IF(N676="","",VLOOKUP(N676,FiscalYear[#All],2,FALSE))</f>
        <v>Q3</v>
      </c>
      <c r="P676" s="32">
        <f t="shared" si="62"/>
        <v>2022</v>
      </c>
      <c r="Q676" s="33">
        <f>IF(J676="Open",VLOOKUP(E676,Table2[],2),VLOOKUP(E676,Table2[],3))</f>
        <v>550</v>
      </c>
    </row>
    <row r="677" spans="1:17" x14ac:dyDescent="0.3">
      <c r="A677" s="16" t="s">
        <v>1322</v>
      </c>
      <c r="B677" s="16" t="s">
        <v>1122</v>
      </c>
      <c r="C677" s="16" t="s">
        <v>1594</v>
      </c>
      <c r="D677" s="16" t="s">
        <v>206</v>
      </c>
      <c r="E677" s="16" t="s">
        <v>1623</v>
      </c>
      <c r="F677" s="16" t="s">
        <v>1603</v>
      </c>
      <c r="G677" s="16" t="s">
        <v>25</v>
      </c>
      <c r="H677" s="23">
        <v>44700</v>
      </c>
      <c r="I677" s="23">
        <v>44772</v>
      </c>
      <c r="J677" s="16" t="str">
        <f t="shared" si="60"/>
        <v>Filled</v>
      </c>
      <c r="K677" s="16">
        <f t="shared" ca="1" si="61"/>
        <v>52</v>
      </c>
      <c r="L677" s="16">
        <f t="shared" ca="1" si="63"/>
        <v>72</v>
      </c>
      <c r="M677" s="16">
        <f t="shared" si="64"/>
        <v>2022</v>
      </c>
      <c r="N677" s="27" t="str">
        <f t="shared" si="65"/>
        <v>July</v>
      </c>
      <c r="O677" s="16" t="str">
        <f>IF(N677="","",VLOOKUP(N677,FiscalYear[#All],2,FALSE))</f>
        <v>Q4</v>
      </c>
      <c r="P677" s="32">
        <f t="shared" si="62"/>
        <v>2022</v>
      </c>
      <c r="Q677" s="33">
        <f>IF(J677="Open",VLOOKUP(E677,Table2[],2),VLOOKUP(E677,Table2[],3))</f>
        <v>550</v>
      </c>
    </row>
    <row r="678" spans="1:17" x14ac:dyDescent="0.3">
      <c r="A678" s="16" t="s">
        <v>1447</v>
      </c>
      <c r="B678" s="16" t="s">
        <v>1217</v>
      </c>
      <c r="C678" s="16" t="s">
        <v>1594</v>
      </c>
      <c r="D678" s="16" t="s">
        <v>206</v>
      </c>
      <c r="E678" s="16" t="s">
        <v>1623</v>
      </c>
      <c r="F678" s="16" t="s">
        <v>1603</v>
      </c>
      <c r="G678" s="16" t="s">
        <v>25</v>
      </c>
      <c r="H678" s="23">
        <v>44703</v>
      </c>
      <c r="I678" s="23">
        <v>44901</v>
      </c>
      <c r="J678" s="16" t="str">
        <f t="shared" si="60"/>
        <v>Filled</v>
      </c>
      <c r="K678" s="16">
        <f t="shared" ca="1" si="61"/>
        <v>142</v>
      </c>
      <c r="L678" s="16">
        <f t="shared" ca="1" si="63"/>
        <v>198</v>
      </c>
      <c r="M678" s="16">
        <f t="shared" si="64"/>
        <v>2022</v>
      </c>
      <c r="N678" s="27" t="str">
        <f t="shared" si="65"/>
        <v>December</v>
      </c>
      <c r="O678" s="16" t="str">
        <f>IF(N678="","",VLOOKUP(N678,FiscalYear[#All],2,FALSE))</f>
        <v>Q1</v>
      </c>
      <c r="P678" s="32">
        <f t="shared" si="62"/>
        <v>2023</v>
      </c>
      <c r="Q678" s="33">
        <f>IF(J678="Open",VLOOKUP(E678,Table2[],2),VLOOKUP(E678,Table2[],3))</f>
        <v>550</v>
      </c>
    </row>
    <row r="679" spans="1:17" x14ac:dyDescent="0.3">
      <c r="A679" s="16" t="s">
        <v>1378</v>
      </c>
      <c r="B679" s="16" t="s">
        <v>1166</v>
      </c>
      <c r="C679" s="16" t="s">
        <v>1596</v>
      </c>
      <c r="D679" s="16" t="s">
        <v>206</v>
      </c>
      <c r="E679" s="16" t="s">
        <v>1623</v>
      </c>
      <c r="F679" s="16" t="s">
        <v>1605</v>
      </c>
      <c r="G679" s="16" t="s">
        <v>16</v>
      </c>
      <c r="H679" s="23">
        <v>44704</v>
      </c>
      <c r="I679" s="23">
        <v>44780</v>
      </c>
      <c r="J679" s="16" t="str">
        <f t="shared" si="60"/>
        <v>Filled</v>
      </c>
      <c r="K679" s="16">
        <f t="shared" ca="1" si="61"/>
        <v>55</v>
      </c>
      <c r="L679" s="16">
        <f t="shared" ca="1" si="63"/>
        <v>76</v>
      </c>
      <c r="M679" s="16">
        <f t="shared" si="64"/>
        <v>2022</v>
      </c>
      <c r="N679" s="27" t="str">
        <f t="shared" si="65"/>
        <v>August</v>
      </c>
      <c r="O679" s="16" t="str">
        <f>IF(N679="","",VLOOKUP(N679,FiscalYear[#All],2,FALSE))</f>
        <v>Q4</v>
      </c>
      <c r="P679" s="32">
        <f t="shared" si="62"/>
        <v>2022</v>
      </c>
      <c r="Q679" s="33">
        <f>IF(J679="Open",VLOOKUP(E679,Table2[],2),VLOOKUP(E679,Table2[],3))</f>
        <v>550</v>
      </c>
    </row>
    <row r="680" spans="1:17" x14ac:dyDescent="0.3">
      <c r="A680" s="16" t="s">
        <v>1540</v>
      </c>
      <c r="B680" s="16" t="s">
        <v>1277</v>
      </c>
      <c r="C680" s="16" t="s">
        <v>1598</v>
      </c>
      <c r="D680" s="16" t="s">
        <v>206</v>
      </c>
      <c r="E680" s="16" t="s">
        <v>1623</v>
      </c>
      <c r="F680" s="16" t="s">
        <v>1605</v>
      </c>
      <c r="G680" s="16" t="s">
        <v>16</v>
      </c>
      <c r="H680" s="23">
        <v>44705</v>
      </c>
      <c r="I680" s="23">
        <v>44919</v>
      </c>
      <c r="J680" s="16" t="str">
        <f t="shared" si="60"/>
        <v>Filled</v>
      </c>
      <c r="K680" s="16">
        <f t="shared" ca="1" si="61"/>
        <v>154</v>
      </c>
      <c r="L680" s="16">
        <f t="shared" ca="1" si="63"/>
        <v>214</v>
      </c>
      <c r="M680" s="16">
        <f t="shared" si="64"/>
        <v>2022</v>
      </c>
      <c r="N680" s="27" t="str">
        <f t="shared" si="65"/>
        <v>December</v>
      </c>
      <c r="O680" s="16" t="str">
        <f>IF(N680="","",VLOOKUP(N680,FiscalYear[#All],2,FALSE))</f>
        <v>Q1</v>
      </c>
      <c r="P680" s="32">
        <f t="shared" si="62"/>
        <v>2023</v>
      </c>
      <c r="Q680" s="33">
        <f>IF(J680="Open",VLOOKUP(E680,Table2[],2),VLOOKUP(E680,Table2[],3))</f>
        <v>550</v>
      </c>
    </row>
    <row r="681" spans="1:17" x14ac:dyDescent="0.3">
      <c r="A681" s="16" t="s">
        <v>1385</v>
      </c>
      <c r="B681" s="16" t="s">
        <v>1173</v>
      </c>
      <c r="C681" s="16" t="s">
        <v>1594</v>
      </c>
      <c r="D681" s="16" t="s">
        <v>206</v>
      </c>
      <c r="E681" s="16" t="s">
        <v>1623</v>
      </c>
      <c r="F681" s="16" t="s">
        <v>1604</v>
      </c>
      <c r="G681" s="16" t="s">
        <v>11</v>
      </c>
      <c r="H681" s="23">
        <v>44712</v>
      </c>
      <c r="I681" s="23">
        <v>44781</v>
      </c>
      <c r="J681" s="16" t="str">
        <f t="shared" si="60"/>
        <v>Filled</v>
      </c>
      <c r="K681" s="16">
        <f t="shared" ca="1" si="61"/>
        <v>50</v>
      </c>
      <c r="L681" s="16">
        <f t="shared" ca="1" si="63"/>
        <v>69</v>
      </c>
      <c r="M681" s="16">
        <f t="shared" si="64"/>
        <v>2022</v>
      </c>
      <c r="N681" s="27" t="str">
        <f t="shared" si="65"/>
        <v>August</v>
      </c>
      <c r="O681" s="16" t="str">
        <f>IF(N681="","",VLOOKUP(N681,FiscalYear[#All],2,FALSE))</f>
        <v>Q4</v>
      </c>
      <c r="P681" s="32">
        <f t="shared" si="62"/>
        <v>2022</v>
      </c>
      <c r="Q681" s="33">
        <f>IF(J681="Open",VLOOKUP(E681,Table2[],2),VLOOKUP(E681,Table2[],3))</f>
        <v>550</v>
      </c>
    </row>
    <row r="682" spans="1:17" x14ac:dyDescent="0.3">
      <c r="A682" s="16" t="s">
        <v>1511</v>
      </c>
      <c r="B682" s="16" t="s">
        <v>1259</v>
      </c>
      <c r="C682" s="16" t="s">
        <v>1593</v>
      </c>
      <c r="D682" s="16" t="s">
        <v>206</v>
      </c>
      <c r="E682" s="16" t="s">
        <v>1623</v>
      </c>
      <c r="F682" s="16" t="s">
        <v>1603</v>
      </c>
      <c r="G682" s="16" t="s">
        <v>18</v>
      </c>
      <c r="H682" s="23">
        <v>44717</v>
      </c>
      <c r="I682" s="23">
        <v>44854</v>
      </c>
      <c r="J682" s="16" t="str">
        <f t="shared" si="60"/>
        <v>Filled</v>
      </c>
      <c r="K682" s="16">
        <f t="shared" ca="1" si="61"/>
        <v>99</v>
      </c>
      <c r="L682" s="16">
        <f t="shared" ca="1" si="63"/>
        <v>137</v>
      </c>
      <c r="M682" s="16">
        <f t="shared" si="64"/>
        <v>2022</v>
      </c>
      <c r="N682" s="27" t="str">
        <f t="shared" si="65"/>
        <v>October</v>
      </c>
      <c r="O682" s="16" t="str">
        <f>IF(N682="","",VLOOKUP(N682,FiscalYear[#All],2,FALSE))</f>
        <v>Q1</v>
      </c>
      <c r="P682" s="32">
        <f t="shared" si="62"/>
        <v>2023</v>
      </c>
      <c r="Q682" s="33">
        <f>IF(J682="Open",VLOOKUP(E682,Table2[],2),VLOOKUP(E682,Table2[],3))</f>
        <v>550</v>
      </c>
    </row>
    <row r="683" spans="1:17" x14ac:dyDescent="0.3">
      <c r="A683" s="16" t="s">
        <v>1569</v>
      </c>
      <c r="B683" s="16" t="s">
        <v>1285</v>
      </c>
      <c r="C683" s="16" t="s">
        <v>1594</v>
      </c>
      <c r="D683" s="16" t="s">
        <v>206</v>
      </c>
      <c r="E683" s="16" t="s">
        <v>1623</v>
      </c>
      <c r="F683" s="16" t="s">
        <v>1605</v>
      </c>
      <c r="G683" s="16" t="s">
        <v>25</v>
      </c>
      <c r="H683" s="23">
        <v>44718</v>
      </c>
      <c r="I683" s="23">
        <v>44736</v>
      </c>
      <c r="J683" s="16" t="str">
        <f t="shared" si="60"/>
        <v>Filled</v>
      </c>
      <c r="K683" s="16">
        <f t="shared" ca="1" si="61"/>
        <v>15</v>
      </c>
      <c r="L683" s="16">
        <f t="shared" ca="1" si="63"/>
        <v>18</v>
      </c>
      <c r="M683" s="16">
        <f t="shared" si="64"/>
        <v>2022</v>
      </c>
      <c r="N683" s="27" t="str">
        <f t="shared" si="65"/>
        <v>June</v>
      </c>
      <c r="O683" s="16" t="str">
        <f>IF(N683="","",VLOOKUP(N683,FiscalYear[#All],2,FALSE))</f>
        <v>Q3</v>
      </c>
      <c r="P683" s="32">
        <f t="shared" si="62"/>
        <v>2022</v>
      </c>
      <c r="Q683" s="33">
        <f>IF(J683="Open",VLOOKUP(E683,Table2[],2),VLOOKUP(E683,Table2[],3))</f>
        <v>550</v>
      </c>
    </row>
    <row r="684" spans="1:17" x14ac:dyDescent="0.3">
      <c r="A684" s="16" t="s">
        <v>1572</v>
      </c>
      <c r="B684" s="16" t="s">
        <v>1298</v>
      </c>
      <c r="C684" s="16" t="s">
        <v>1599</v>
      </c>
      <c r="D684" s="16" t="s">
        <v>206</v>
      </c>
      <c r="E684" s="16" t="s">
        <v>1623</v>
      </c>
      <c r="F684" s="16" t="s">
        <v>1604</v>
      </c>
      <c r="G684" s="16" t="s">
        <v>16</v>
      </c>
      <c r="H684" s="23">
        <v>44719</v>
      </c>
      <c r="I684" s="23">
        <v>44850</v>
      </c>
      <c r="J684" s="16" t="str">
        <f t="shared" si="60"/>
        <v>Filled</v>
      </c>
      <c r="K684" s="16">
        <f t="shared" ca="1" si="61"/>
        <v>94</v>
      </c>
      <c r="L684" s="16">
        <f t="shared" ca="1" si="63"/>
        <v>131</v>
      </c>
      <c r="M684" s="16">
        <f t="shared" si="64"/>
        <v>2022</v>
      </c>
      <c r="N684" s="27" t="str">
        <f t="shared" si="65"/>
        <v>October</v>
      </c>
      <c r="O684" s="16" t="str">
        <f>IF(N684="","",VLOOKUP(N684,FiscalYear[#All],2,FALSE))</f>
        <v>Q1</v>
      </c>
      <c r="P684" s="32">
        <f t="shared" si="62"/>
        <v>2023</v>
      </c>
      <c r="Q684" s="33">
        <f>IF(J684="Open",VLOOKUP(E684,Table2[],2),VLOOKUP(E684,Table2[],3))</f>
        <v>550</v>
      </c>
    </row>
    <row r="685" spans="1:17" x14ac:dyDescent="0.3">
      <c r="A685" s="16" t="s">
        <v>1363</v>
      </c>
      <c r="B685" s="16" t="s">
        <v>1152</v>
      </c>
      <c r="C685" s="16" t="s">
        <v>1594</v>
      </c>
      <c r="D685" s="16" t="s">
        <v>206</v>
      </c>
      <c r="E685" s="16" t="s">
        <v>1623</v>
      </c>
      <c r="F685" s="16" t="s">
        <v>1604</v>
      </c>
      <c r="G685" s="16" t="s">
        <v>16</v>
      </c>
      <c r="H685" s="23">
        <v>44720</v>
      </c>
      <c r="I685" s="23">
        <v>44759</v>
      </c>
      <c r="J685" s="16" t="str">
        <f t="shared" si="60"/>
        <v>Filled</v>
      </c>
      <c r="K685" s="16">
        <f t="shared" ca="1" si="61"/>
        <v>28</v>
      </c>
      <c r="L685" s="16">
        <f t="shared" ca="1" si="63"/>
        <v>39</v>
      </c>
      <c r="M685" s="16">
        <f t="shared" si="64"/>
        <v>2022</v>
      </c>
      <c r="N685" s="27" t="str">
        <f t="shared" si="65"/>
        <v>July</v>
      </c>
      <c r="O685" s="16" t="str">
        <f>IF(N685="","",VLOOKUP(N685,FiscalYear[#All],2,FALSE))</f>
        <v>Q4</v>
      </c>
      <c r="P685" s="32">
        <f t="shared" si="62"/>
        <v>2022</v>
      </c>
      <c r="Q685" s="33">
        <f>IF(J685="Open",VLOOKUP(E685,Table2[],2),VLOOKUP(E685,Table2[],3))</f>
        <v>550</v>
      </c>
    </row>
    <row r="686" spans="1:17" x14ac:dyDescent="0.3">
      <c r="A686" s="16" t="s">
        <v>1347</v>
      </c>
      <c r="B686" s="16" t="s">
        <v>144</v>
      </c>
      <c r="C686" s="16" t="s">
        <v>1594</v>
      </c>
      <c r="D686" s="16" t="s">
        <v>206</v>
      </c>
      <c r="E686" s="16" t="s">
        <v>1623</v>
      </c>
      <c r="F686" s="16" t="s">
        <v>1604</v>
      </c>
      <c r="G686" s="16" t="s">
        <v>16</v>
      </c>
      <c r="H686" s="23">
        <v>44724</v>
      </c>
      <c r="I686" s="23">
        <v>44808</v>
      </c>
      <c r="J686" s="16" t="str">
        <f t="shared" si="60"/>
        <v>Filled</v>
      </c>
      <c r="K686" s="16">
        <f t="shared" ca="1" si="61"/>
        <v>60</v>
      </c>
      <c r="L686" s="16">
        <f t="shared" ca="1" si="63"/>
        <v>84</v>
      </c>
      <c r="M686" s="16">
        <f t="shared" si="64"/>
        <v>2022</v>
      </c>
      <c r="N686" s="27" t="str">
        <f t="shared" si="65"/>
        <v>September</v>
      </c>
      <c r="O686" s="16" t="str">
        <f>IF(N686="","",VLOOKUP(N686,FiscalYear[#All],2,FALSE))</f>
        <v>Q4</v>
      </c>
      <c r="P686" s="32">
        <f t="shared" si="62"/>
        <v>2022</v>
      </c>
      <c r="Q686" s="33">
        <f>IF(J686="Open",VLOOKUP(E686,Table2[],2),VLOOKUP(E686,Table2[],3))</f>
        <v>550</v>
      </c>
    </row>
    <row r="687" spans="1:17" x14ac:dyDescent="0.3">
      <c r="A687" s="16" t="s">
        <v>1541</v>
      </c>
      <c r="B687" s="16" t="s">
        <v>1122</v>
      </c>
      <c r="C687" s="16" t="s">
        <v>1594</v>
      </c>
      <c r="D687" s="16" t="s">
        <v>206</v>
      </c>
      <c r="E687" s="16" t="s">
        <v>1623</v>
      </c>
      <c r="F687" s="16" t="s">
        <v>1603</v>
      </c>
      <c r="G687" s="16" t="s">
        <v>25</v>
      </c>
      <c r="H687" s="23">
        <v>44724</v>
      </c>
      <c r="I687" s="23">
        <v>44880</v>
      </c>
      <c r="J687" s="16" t="str">
        <f t="shared" si="60"/>
        <v>Filled</v>
      </c>
      <c r="K687" s="16">
        <f t="shared" ca="1" si="61"/>
        <v>112</v>
      </c>
      <c r="L687" s="16">
        <f t="shared" ca="1" si="63"/>
        <v>156</v>
      </c>
      <c r="M687" s="16">
        <f t="shared" si="64"/>
        <v>2022</v>
      </c>
      <c r="N687" s="27" t="str">
        <f t="shared" si="65"/>
        <v>November</v>
      </c>
      <c r="O687" s="16" t="str">
        <f>IF(N687="","",VLOOKUP(N687,FiscalYear[#All],2,FALSE))</f>
        <v>Q1</v>
      </c>
      <c r="P687" s="32">
        <f t="shared" si="62"/>
        <v>2023</v>
      </c>
      <c r="Q687" s="33">
        <f>IF(J687="Open",VLOOKUP(E687,Table2[],2),VLOOKUP(E687,Table2[],3))</f>
        <v>550</v>
      </c>
    </row>
    <row r="688" spans="1:17" x14ac:dyDescent="0.3">
      <c r="A688" s="16" t="s">
        <v>1527</v>
      </c>
      <c r="B688" s="16" t="s">
        <v>1269</v>
      </c>
      <c r="C688" s="16" t="s">
        <v>1594</v>
      </c>
      <c r="D688" s="16" t="s">
        <v>206</v>
      </c>
      <c r="E688" s="16" t="s">
        <v>1623</v>
      </c>
      <c r="F688" s="16" t="s">
        <v>1603</v>
      </c>
      <c r="G688" s="16" t="s">
        <v>25</v>
      </c>
      <c r="H688" s="23">
        <v>44725</v>
      </c>
      <c r="I688" s="23" t="s">
        <v>1619</v>
      </c>
      <c r="J688" s="16" t="str">
        <f t="shared" si="60"/>
        <v>Open</v>
      </c>
      <c r="K688" s="16">
        <f t="shared" ca="1" si="61"/>
        <v>282</v>
      </c>
      <c r="L688" s="16">
        <f t="shared" ca="1" si="63"/>
        <v>393</v>
      </c>
      <c r="M688" s="16" t="str">
        <f t="shared" si="64"/>
        <v/>
      </c>
      <c r="N688" s="27" t="str">
        <f t="shared" si="65"/>
        <v/>
      </c>
      <c r="O688" s="16" t="str">
        <f>IF(N688="","",VLOOKUP(N688,FiscalYear[#All],2,FALSE))</f>
        <v/>
      </c>
      <c r="P688" s="32" t="str">
        <f t="shared" si="62"/>
        <v/>
      </c>
      <c r="Q688" s="33">
        <f>IF(J688="Open",VLOOKUP(E688,Table2[],2),VLOOKUP(E688,Table2[],3))</f>
        <v>300</v>
      </c>
    </row>
    <row r="689" spans="1:17" x14ac:dyDescent="0.3">
      <c r="A689" s="16" t="s">
        <v>1485</v>
      </c>
      <c r="B689" s="16" t="s">
        <v>1240</v>
      </c>
      <c r="C689" s="16" t="s">
        <v>1596</v>
      </c>
      <c r="D689" s="16" t="s">
        <v>206</v>
      </c>
      <c r="E689" s="16" t="s">
        <v>1623</v>
      </c>
      <c r="F689" s="16" t="s">
        <v>1605</v>
      </c>
      <c r="G689" s="16" t="s">
        <v>18</v>
      </c>
      <c r="H689" s="23">
        <v>44731</v>
      </c>
      <c r="I689" s="23">
        <v>44769</v>
      </c>
      <c r="J689" s="16" t="str">
        <f t="shared" si="60"/>
        <v>Filled</v>
      </c>
      <c r="K689" s="16">
        <f t="shared" ca="1" si="61"/>
        <v>28</v>
      </c>
      <c r="L689" s="16">
        <f t="shared" ca="1" si="63"/>
        <v>38</v>
      </c>
      <c r="M689" s="16">
        <f t="shared" si="64"/>
        <v>2022</v>
      </c>
      <c r="N689" s="27" t="str">
        <f t="shared" si="65"/>
        <v>July</v>
      </c>
      <c r="O689" s="16" t="str">
        <f>IF(N689="","",VLOOKUP(N689,FiscalYear[#All],2,FALSE))</f>
        <v>Q4</v>
      </c>
      <c r="P689" s="32">
        <f t="shared" si="62"/>
        <v>2022</v>
      </c>
      <c r="Q689" s="33">
        <f>IF(J689="Open",VLOOKUP(E689,Table2[],2),VLOOKUP(E689,Table2[],3))</f>
        <v>550</v>
      </c>
    </row>
    <row r="690" spans="1:17" x14ac:dyDescent="0.3">
      <c r="A690" s="16" t="s">
        <v>1499</v>
      </c>
      <c r="B690" s="16" t="s">
        <v>1250</v>
      </c>
      <c r="C690" s="16" t="s">
        <v>1594</v>
      </c>
      <c r="D690" s="16" t="s">
        <v>206</v>
      </c>
      <c r="E690" s="16" t="s">
        <v>1623</v>
      </c>
      <c r="F690" s="16" t="s">
        <v>1604</v>
      </c>
      <c r="G690" s="16" t="s">
        <v>18</v>
      </c>
      <c r="H690" s="23">
        <v>44731</v>
      </c>
      <c r="I690" s="23">
        <v>44802</v>
      </c>
      <c r="J690" s="16" t="str">
        <f t="shared" si="60"/>
        <v>Filled</v>
      </c>
      <c r="K690" s="16">
        <f t="shared" ca="1" si="61"/>
        <v>51</v>
      </c>
      <c r="L690" s="16">
        <f t="shared" ca="1" si="63"/>
        <v>71</v>
      </c>
      <c r="M690" s="16">
        <f t="shared" si="64"/>
        <v>2022</v>
      </c>
      <c r="N690" s="27" t="str">
        <f t="shared" si="65"/>
        <v>August</v>
      </c>
      <c r="O690" s="16" t="str">
        <f>IF(N690="","",VLOOKUP(N690,FiscalYear[#All],2,FALSE))</f>
        <v>Q4</v>
      </c>
      <c r="P690" s="32">
        <f t="shared" si="62"/>
        <v>2022</v>
      </c>
      <c r="Q690" s="33">
        <f>IF(J690="Open",VLOOKUP(E690,Table2[],2),VLOOKUP(E690,Table2[],3))</f>
        <v>550</v>
      </c>
    </row>
    <row r="691" spans="1:17" x14ac:dyDescent="0.3">
      <c r="A691" s="16" t="s">
        <v>1331</v>
      </c>
      <c r="B691" s="16" t="s">
        <v>1128</v>
      </c>
      <c r="C691" s="16" t="s">
        <v>1596</v>
      </c>
      <c r="D691" s="16" t="s">
        <v>206</v>
      </c>
      <c r="E691" s="16" t="s">
        <v>1623</v>
      </c>
      <c r="F691" s="16" t="s">
        <v>1605</v>
      </c>
      <c r="G691" s="16" t="s">
        <v>25</v>
      </c>
      <c r="H691" s="23">
        <v>44738</v>
      </c>
      <c r="I691" s="23" t="s">
        <v>1619</v>
      </c>
      <c r="J691" s="16" t="str">
        <f t="shared" si="60"/>
        <v>Open</v>
      </c>
      <c r="K691" s="16">
        <f t="shared" ca="1" si="61"/>
        <v>272</v>
      </c>
      <c r="L691" s="16">
        <f t="shared" ca="1" si="63"/>
        <v>380</v>
      </c>
      <c r="M691" s="16" t="str">
        <f t="shared" si="64"/>
        <v/>
      </c>
      <c r="N691" s="27" t="str">
        <f t="shared" si="65"/>
        <v/>
      </c>
      <c r="O691" s="16" t="str">
        <f>IF(N691="","",VLOOKUP(N691,FiscalYear[#All],2,FALSE))</f>
        <v/>
      </c>
      <c r="P691" s="32" t="str">
        <f t="shared" si="62"/>
        <v/>
      </c>
      <c r="Q691" s="33">
        <f>IF(J691="Open",VLOOKUP(E691,Table2[],2),VLOOKUP(E691,Table2[],3))</f>
        <v>300</v>
      </c>
    </row>
    <row r="692" spans="1:17" x14ac:dyDescent="0.3">
      <c r="A692" s="16" t="s">
        <v>1438</v>
      </c>
      <c r="B692" s="16" t="s">
        <v>1107</v>
      </c>
      <c r="C692" s="16" t="s">
        <v>1594</v>
      </c>
      <c r="D692" s="16" t="s">
        <v>206</v>
      </c>
      <c r="E692" s="16" t="s">
        <v>1623</v>
      </c>
      <c r="F692" s="16" t="s">
        <v>1604</v>
      </c>
      <c r="G692" s="16" t="s">
        <v>16</v>
      </c>
      <c r="H692" s="23">
        <v>44739</v>
      </c>
      <c r="I692" s="23">
        <v>44801</v>
      </c>
      <c r="J692" s="16" t="str">
        <f t="shared" si="60"/>
        <v>Filled</v>
      </c>
      <c r="K692" s="16">
        <f t="shared" ca="1" si="61"/>
        <v>45</v>
      </c>
      <c r="L692" s="16">
        <f t="shared" ca="1" si="63"/>
        <v>62</v>
      </c>
      <c r="M692" s="16">
        <f t="shared" si="64"/>
        <v>2022</v>
      </c>
      <c r="N692" s="27" t="str">
        <f t="shared" si="65"/>
        <v>August</v>
      </c>
      <c r="O692" s="16" t="str">
        <f>IF(N692="","",VLOOKUP(N692,FiscalYear[#All],2,FALSE))</f>
        <v>Q4</v>
      </c>
      <c r="P692" s="32">
        <f t="shared" si="62"/>
        <v>2022</v>
      </c>
      <c r="Q692" s="33">
        <f>IF(J692="Open",VLOOKUP(E692,Table2[],2),VLOOKUP(E692,Table2[],3))</f>
        <v>550</v>
      </c>
    </row>
    <row r="693" spans="1:17" x14ac:dyDescent="0.3">
      <c r="A693" s="16" t="s">
        <v>1348</v>
      </c>
      <c r="B693" s="16" t="s">
        <v>1139</v>
      </c>
      <c r="C693" s="16" t="s">
        <v>1597</v>
      </c>
      <c r="D693" s="16" t="s">
        <v>206</v>
      </c>
      <c r="E693" s="16" t="s">
        <v>1623</v>
      </c>
      <c r="F693" s="16" t="s">
        <v>1604</v>
      </c>
      <c r="G693" s="16" t="s">
        <v>16</v>
      </c>
      <c r="H693" s="23">
        <v>44740</v>
      </c>
      <c r="I693" s="23" t="s">
        <v>1619</v>
      </c>
      <c r="J693" s="16" t="str">
        <f t="shared" si="60"/>
        <v>Open</v>
      </c>
      <c r="K693" s="16">
        <f t="shared" ca="1" si="61"/>
        <v>271</v>
      </c>
      <c r="L693" s="16">
        <f t="shared" ca="1" si="63"/>
        <v>378</v>
      </c>
      <c r="M693" s="16" t="str">
        <f t="shared" si="64"/>
        <v/>
      </c>
      <c r="N693" s="27" t="str">
        <f t="shared" si="65"/>
        <v/>
      </c>
      <c r="O693" s="16" t="str">
        <f>IF(N693="","",VLOOKUP(N693,FiscalYear[#All],2,FALSE))</f>
        <v/>
      </c>
      <c r="P693" s="32" t="str">
        <f t="shared" si="62"/>
        <v/>
      </c>
      <c r="Q693" s="33">
        <f>IF(J693="Open",VLOOKUP(E693,Table2[],2),VLOOKUP(E693,Table2[],3))</f>
        <v>300</v>
      </c>
    </row>
    <row r="694" spans="1:17" x14ac:dyDescent="0.3">
      <c r="A694" s="16" t="s">
        <v>1491</v>
      </c>
      <c r="B694" s="16" t="s">
        <v>1245</v>
      </c>
      <c r="C694" s="16" t="s">
        <v>1597</v>
      </c>
      <c r="D694" s="16" t="s">
        <v>206</v>
      </c>
      <c r="E694" s="16" t="s">
        <v>1623</v>
      </c>
      <c r="F694" s="16" t="s">
        <v>1604</v>
      </c>
      <c r="G694" s="16" t="s">
        <v>18</v>
      </c>
      <c r="H694" s="23">
        <v>44740</v>
      </c>
      <c r="I694" s="23">
        <v>44757</v>
      </c>
      <c r="J694" s="16" t="str">
        <f t="shared" si="60"/>
        <v>Filled</v>
      </c>
      <c r="K694" s="16">
        <f t="shared" ca="1" si="61"/>
        <v>14</v>
      </c>
      <c r="L694" s="16">
        <f t="shared" ca="1" si="63"/>
        <v>17</v>
      </c>
      <c r="M694" s="16">
        <f t="shared" si="64"/>
        <v>2022</v>
      </c>
      <c r="N694" s="27" t="str">
        <f t="shared" si="65"/>
        <v>July</v>
      </c>
      <c r="O694" s="16" t="str">
        <f>IF(N694="","",VLOOKUP(N694,FiscalYear[#All],2,FALSE))</f>
        <v>Q4</v>
      </c>
      <c r="P694" s="32">
        <f t="shared" si="62"/>
        <v>2022</v>
      </c>
      <c r="Q694" s="33">
        <f>IF(J694="Open",VLOOKUP(E694,Table2[],2),VLOOKUP(E694,Table2[],3))</f>
        <v>550</v>
      </c>
    </row>
    <row r="695" spans="1:17" x14ac:dyDescent="0.3">
      <c r="A695" s="16" t="s">
        <v>1355</v>
      </c>
      <c r="B695" s="16" t="s">
        <v>1146</v>
      </c>
      <c r="C695" s="16" t="s">
        <v>1593</v>
      </c>
      <c r="D695" s="16" t="s">
        <v>206</v>
      </c>
      <c r="E695" s="16" t="s">
        <v>1623</v>
      </c>
      <c r="F695" s="16" t="s">
        <v>1603</v>
      </c>
      <c r="G695" s="16" t="s">
        <v>16</v>
      </c>
      <c r="H695" s="23">
        <v>44745</v>
      </c>
      <c r="I695" s="23">
        <v>44895</v>
      </c>
      <c r="J695" s="16" t="str">
        <f t="shared" si="60"/>
        <v>Filled</v>
      </c>
      <c r="K695" s="16">
        <f t="shared" ca="1" si="61"/>
        <v>108</v>
      </c>
      <c r="L695" s="16">
        <f t="shared" ca="1" si="63"/>
        <v>150</v>
      </c>
      <c r="M695" s="16">
        <f t="shared" si="64"/>
        <v>2022</v>
      </c>
      <c r="N695" s="27" t="str">
        <f t="shared" si="65"/>
        <v>November</v>
      </c>
      <c r="O695" s="16" t="str">
        <f>IF(N695="","",VLOOKUP(N695,FiscalYear[#All],2,FALSE))</f>
        <v>Q1</v>
      </c>
      <c r="P695" s="32">
        <f t="shared" si="62"/>
        <v>2023</v>
      </c>
      <c r="Q695" s="33">
        <f>IF(J695="Open",VLOOKUP(E695,Table2[],2),VLOOKUP(E695,Table2[],3))</f>
        <v>550</v>
      </c>
    </row>
    <row r="696" spans="1:17" x14ac:dyDescent="0.3">
      <c r="A696" s="16" t="s">
        <v>1323</v>
      </c>
      <c r="B696" s="16" t="s">
        <v>1123</v>
      </c>
      <c r="C696" s="16" t="s">
        <v>1593</v>
      </c>
      <c r="D696" s="16" t="s">
        <v>206</v>
      </c>
      <c r="E696" s="16" t="s">
        <v>1623</v>
      </c>
      <c r="F696" s="16" t="s">
        <v>1603</v>
      </c>
      <c r="G696" s="16" t="s">
        <v>25</v>
      </c>
      <c r="H696" s="23">
        <v>44746</v>
      </c>
      <c r="I696" s="23">
        <v>44866</v>
      </c>
      <c r="J696" s="16" t="str">
        <f t="shared" si="60"/>
        <v>Filled</v>
      </c>
      <c r="K696" s="16">
        <f t="shared" ca="1" si="61"/>
        <v>87</v>
      </c>
      <c r="L696" s="16">
        <f t="shared" ca="1" si="63"/>
        <v>120</v>
      </c>
      <c r="M696" s="16">
        <f t="shared" si="64"/>
        <v>2022</v>
      </c>
      <c r="N696" s="27" t="str">
        <f t="shared" si="65"/>
        <v>November</v>
      </c>
      <c r="O696" s="16" t="str">
        <f>IF(N696="","",VLOOKUP(N696,FiscalYear[#All],2,FALSE))</f>
        <v>Q1</v>
      </c>
      <c r="P696" s="32">
        <f t="shared" si="62"/>
        <v>2023</v>
      </c>
      <c r="Q696" s="33">
        <f>IF(J696="Open",VLOOKUP(E696,Table2[],2),VLOOKUP(E696,Table2[],3))</f>
        <v>550</v>
      </c>
    </row>
    <row r="697" spans="1:17" x14ac:dyDescent="0.3">
      <c r="A697" s="16" t="s">
        <v>1430</v>
      </c>
      <c r="B697" s="16" t="s">
        <v>1206</v>
      </c>
      <c r="C697" s="16" t="s">
        <v>1593</v>
      </c>
      <c r="D697" s="16" t="s">
        <v>206</v>
      </c>
      <c r="E697" s="16" t="s">
        <v>1623</v>
      </c>
      <c r="F697" s="16" t="s">
        <v>1603</v>
      </c>
      <c r="G697" s="16" t="s">
        <v>25</v>
      </c>
      <c r="H697" s="23">
        <v>44748</v>
      </c>
      <c r="I697" s="23">
        <v>44885</v>
      </c>
      <c r="J697" s="16" t="str">
        <f t="shared" si="60"/>
        <v>Filled</v>
      </c>
      <c r="K697" s="16">
        <f t="shared" ca="1" si="61"/>
        <v>98</v>
      </c>
      <c r="L697" s="16">
        <f t="shared" ca="1" si="63"/>
        <v>137</v>
      </c>
      <c r="M697" s="16">
        <f t="shared" si="64"/>
        <v>2022</v>
      </c>
      <c r="N697" s="27" t="str">
        <f t="shared" si="65"/>
        <v>November</v>
      </c>
      <c r="O697" s="16" t="str">
        <f>IF(N697="","",VLOOKUP(N697,FiscalYear[#All],2,FALSE))</f>
        <v>Q1</v>
      </c>
      <c r="P697" s="32">
        <f t="shared" si="62"/>
        <v>2023</v>
      </c>
      <c r="Q697" s="33">
        <f>IF(J697="Open",VLOOKUP(E697,Table2[],2),VLOOKUP(E697,Table2[],3))</f>
        <v>550</v>
      </c>
    </row>
    <row r="698" spans="1:17" x14ac:dyDescent="0.3">
      <c r="A698" s="16" t="s">
        <v>1453</v>
      </c>
      <c r="B698" s="16" t="s">
        <v>1223</v>
      </c>
      <c r="C698" s="16" t="s">
        <v>1593</v>
      </c>
      <c r="D698" s="16" t="s">
        <v>206</v>
      </c>
      <c r="E698" s="16" t="s">
        <v>1623</v>
      </c>
      <c r="F698" s="16" t="s">
        <v>1603</v>
      </c>
      <c r="G698" s="16" t="s">
        <v>25</v>
      </c>
      <c r="H698" s="23">
        <v>44748</v>
      </c>
      <c r="I698" s="23" t="s">
        <v>1619</v>
      </c>
      <c r="J698" s="16" t="str">
        <f t="shared" si="60"/>
        <v>Open</v>
      </c>
      <c r="K698" s="16">
        <f t="shared" ca="1" si="61"/>
        <v>265</v>
      </c>
      <c r="L698" s="16">
        <f t="shared" ca="1" si="63"/>
        <v>370</v>
      </c>
      <c r="M698" s="16" t="str">
        <f t="shared" si="64"/>
        <v/>
      </c>
      <c r="N698" s="27" t="str">
        <f t="shared" si="65"/>
        <v/>
      </c>
      <c r="O698" s="16" t="str">
        <f>IF(N698="","",VLOOKUP(N698,FiscalYear[#All],2,FALSE))</f>
        <v/>
      </c>
      <c r="P698" s="32" t="str">
        <f t="shared" si="62"/>
        <v/>
      </c>
      <c r="Q698" s="33">
        <f>IF(J698="Open",VLOOKUP(E698,Table2[],2),VLOOKUP(E698,Table2[],3))</f>
        <v>300</v>
      </c>
    </row>
    <row r="699" spans="1:17" x14ac:dyDescent="0.3">
      <c r="A699" s="16" t="s">
        <v>1535</v>
      </c>
      <c r="B699" s="16" t="s">
        <v>1274</v>
      </c>
      <c r="C699" s="16" t="s">
        <v>1594</v>
      </c>
      <c r="D699" s="16" t="s">
        <v>206</v>
      </c>
      <c r="E699" s="16" t="s">
        <v>1623</v>
      </c>
      <c r="F699" s="16" t="s">
        <v>1603</v>
      </c>
      <c r="G699" s="16" t="s">
        <v>11</v>
      </c>
      <c r="H699" s="23">
        <v>44749</v>
      </c>
      <c r="I699" s="23">
        <v>44850</v>
      </c>
      <c r="J699" s="16" t="str">
        <f t="shared" si="60"/>
        <v>Filled</v>
      </c>
      <c r="K699" s="16">
        <f t="shared" ca="1" si="61"/>
        <v>72</v>
      </c>
      <c r="L699" s="16">
        <f t="shared" ca="1" si="63"/>
        <v>101</v>
      </c>
      <c r="M699" s="16">
        <f t="shared" si="64"/>
        <v>2022</v>
      </c>
      <c r="N699" s="27" t="str">
        <f t="shared" si="65"/>
        <v>October</v>
      </c>
      <c r="O699" s="16" t="str">
        <f>IF(N699="","",VLOOKUP(N699,FiscalYear[#All],2,FALSE))</f>
        <v>Q1</v>
      </c>
      <c r="P699" s="32">
        <f t="shared" si="62"/>
        <v>2023</v>
      </c>
      <c r="Q699" s="33">
        <f>IF(J699="Open",VLOOKUP(E699,Table2[],2),VLOOKUP(E699,Table2[],3))</f>
        <v>550</v>
      </c>
    </row>
    <row r="700" spans="1:17" x14ac:dyDescent="0.3">
      <c r="A700" s="16" t="s">
        <v>1337</v>
      </c>
      <c r="B700" s="16" t="s">
        <v>1115</v>
      </c>
      <c r="C700" s="16" t="s">
        <v>1593</v>
      </c>
      <c r="D700" s="16" t="s">
        <v>206</v>
      </c>
      <c r="E700" s="16" t="s">
        <v>1623</v>
      </c>
      <c r="F700" s="16" t="s">
        <v>1603</v>
      </c>
      <c r="G700" s="16" t="s">
        <v>25</v>
      </c>
      <c r="H700" s="23">
        <v>44752</v>
      </c>
      <c r="I700" s="23">
        <v>44905</v>
      </c>
      <c r="J700" s="16" t="str">
        <f t="shared" si="60"/>
        <v>Filled</v>
      </c>
      <c r="K700" s="16">
        <f t="shared" ca="1" si="61"/>
        <v>110</v>
      </c>
      <c r="L700" s="16">
        <f t="shared" ca="1" si="63"/>
        <v>153</v>
      </c>
      <c r="M700" s="16">
        <f t="shared" si="64"/>
        <v>2022</v>
      </c>
      <c r="N700" s="27" t="str">
        <f t="shared" si="65"/>
        <v>December</v>
      </c>
      <c r="O700" s="16" t="str">
        <f>IF(N700="","",VLOOKUP(N700,FiscalYear[#All],2,FALSE))</f>
        <v>Q1</v>
      </c>
      <c r="P700" s="32">
        <f t="shared" si="62"/>
        <v>2023</v>
      </c>
      <c r="Q700" s="33">
        <f>IF(J700="Open",VLOOKUP(E700,Table2[],2),VLOOKUP(E700,Table2[],3))</f>
        <v>550</v>
      </c>
    </row>
    <row r="701" spans="1:17" x14ac:dyDescent="0.3">
      <c r="A701" s="16" t="s">
        <v>1417</v>
      </c>
      <c r="B701" s="16" t="s">
        <v>1196</v>
      </c>
      <c r="C701" s="16" t="s">
        <v>1593</v>
      </c>
      <c r="D701" s="16" t="s">
        <v>206</v>
      </c>
      <c r="E701" s="16" t="s">
        <v>1623</v>
      </c>
      <c r="F701" s="16" t="s">
        <v>1603</v>
      </c>
      <c r="G701" s="16" t="s">
        <v>18</v>
      </c>
      <c r="H701" s="23">
        <v>44753</v>
      </c>
      <c r="I701" s="23">
        <v>44762</v>
      </c>
      <c r="J701" s="16" t="str">
        <f t="shared" si="60"/>
        <v>Filled</v>
      </c>
      <c r="K701" s="16">
        <f t="shared" ca="1" si="61"/>
        <v>8</v>
      </c>
      <c r="L701" s="16">
        <f t="shared" ca="1" si="63"/>
        <v>9</v>
      </c>
      <c r="M701" s="16">
        <f t="shared" si="64"/>
        <v>2022</v>
      </c>
      <c r="N701" s="27" t="str">
        <f t="shared" si="65"/>
        <v>July</v>
      </c>
      <c r="O701" s="16" t="str">
        <f>IF(N701="","",VLOOKUP(N701,FiscalYear[#All],2,FALSE))</f>
        <v>Q4</v>
      </c>
      <c r="P701" s="32">
        <f t="shared" si="62"/>
        <v>2022</v>
      </c>
      <c r="Q701" s="33">
        <f>IF(J701="Open",VLOOKUP(E701,Table2[],2),VLOOKUP(E701,Table2[],3))</f>
        <v>550</v>
      </c>
    </row>
    <row r="702" spans="1:17" x14ac:dyDescent="0.3">
      <c r="A702" s="16" t="s">
        <v>1340</v>
      </c>
      <c r="B702" s="16" t="s">
        <v>1134</v>
      </c>
      <c r="C702" s="16" t="s">
        <v>1593</v>
      </c>
      <c r="D702" s="16" t="s">
        <v>206</v>
      </c>
      <c r="E702" s="16" t="s">
        <v>1623</v>
      </c>
      <c r="F702" s="16" t="s">
        <v>1603</v>
      </c>
      <c r="G702" s="16" t="s">
        <v>16</v>
      </c>
      <c r="H702" s="23">
        <v>44754</v>
      </c>
      <c r="I702" s="23">
        <v>44889</v>
      </c>
      <c r="J702" s="16" t="str">
        <f t="shared" si="60"/>
        <v>Filled</v>
      </c>
      <c r="K702" s="16">
        <f t="shared" ca="1" si="61"/>
        <v>98</v>
      </c>
      <c r="L702" s="16">
        <f t="shared" ca="1" si="63"/>
        <v>135</v>
      </c>
      <c r="M702" s="16">
        <f t="shared" si="64"/>
        <v>2022</v>
      </c>
      <c r="N702" s="27" t="str">
        <f t="shared" si="65"/>
        <v>November</v>
      </c>
      <c r="O702" s="16" t="str">
        <f>IF(N702="","",VLOOKUP(N702,FiscalYear[#All],2,FALSE))</f>
        <v>Q1</v>
      </c>
      <c r="P702" s="32">
        <f t="shared" si="62"/>
        <v>2023</v>
      </c>
      <c r="Q702" s="33">
        <f>IF(J702="Open",VLOOKUP(E702,Table2[],2),VLOOKUP(E702,Table2[],3))</f>
        <v>550</v>
      </c>
    </row>
    <row r="703" spans="1:17" x14ac:dyDescent="0.3">
      <c r="A703" s="16" t="s">
        <v>1344</v>
      </c>
      <c r="B703" s="16" t="s">
        <v>1136</v>
      </c>
      <c r="C703" s="16" t="s">
        <v>1593</v>
      </c>
      <c r="D703" s="16" t="s">
        <v>206</v>
      </c>
      <c r="E703" s="16" t="s">
        <v>1623</v>
      </c>
      <c r="F703" s="16" t="s">
        <v>1603</v>
      </c>
      <c r="G703" s="16" t="s">
        <v>16</v>
      </c>
      <c r="H703" s="23">
        <v>44754</v>
      </c>
      <c r="I703" s="23" t="s">
        <v>1619</v>
      </c>
      <c r="J703" s="16" t="str">
        <f t="shared" si="60"/>
        <v>Open</v>
      </c>
      <c r="K703" s="16">
        <f t="shared" ca="1" si="61"/>
        <v>261</v>
      </c>
      <c r="L703" s="16">
        <f t="shared" ca="1" si="63"/>
        <v>364</v>
      </c>
      <c r="M703" s="16" t="str">
        <f t="shared" si="64"/>
        <v/>
      </c>
      <c r="N703" s="27" t="str">
        <f t="shared" si="65"/>
        <v/>
      </c>
      <c r="O703" s="16" t="str">
        <f>IF(N703="","",VLOOKUP(N703,FiscalYear[#All],2,FALSE))</f>
        <v/>
      </c>
      <c r="P703" s="32" t="str">
        <f t="shared" si="62"/>
        <v/>
      </c>
      <c r="Q703" s="33">
        <f>IF(J703="Open",VLOOKUP(E703,Table2[],2),VLOOKUP(E703,Table2[],3))</f>
        <v>300</v>
      </c>
    </row>
    <row r="704" spans="1:17" x14ac:dyDescent="0.3">
      <c r="A704" s="16" t="s">
        <v>1361</v>
      </c>
      <c r="B704" s="16" t="s">
        <v>1151</v>
      </c>
      <c r="C704" s="16" t="s">
        <v>1593</v>
      </c>
      <c r="D704" s="16" t="s">
        <v>206</v>
      </c>
      <c r="E704" s="16" t="s">
        <v>1623</v>
      </c>
      <c r="F704" s="16" t="s">
        <v>1603</v>
      </c>
      <c r="G704" s="16" t="s">
        <v>16</v>
      </c>
      <c r="H704" s="23">
        <v>44754</v>
      </c>
      <c r="I704" s="23">
        <v>44818</v>
      </c>
      <c r="J704" s="16" t="str">
        <f t="shared" si="60"/>
        <v>Filled</v>
      </c>
      <c r="K704" s="16">
        <f t="shared" ca="1" si="61"/>
        <v>47</v>
      </c>
      <c r="L704" s="16">
        <f t="shared" ca="1" si="63"/>
        <v>64</v>
      </c>
      <c r="M704" s="16">
        <f t="shared" si="64"/>
        <v>2022</v>
      </c>
      <c r="N704" s="27" t="str">
        <f t="shared" si="65"/>
        <v>September</v>
      </c>
      <c r="O704" s="16" t="str">
        <f>IF(N704="","",VLOOKUP(N704,FiscalYear[#All],2,FALSE))</f>
        <v>Q4</v>
      </c>
      <c r="P704" s="32">
        <f t="shared" si="62"/>
        <v>2022</v>
      </c>
      <c r="Q704" s="33">
        <f>IF(J704="Open",VLOOKUP(E704,Table2[],2),VLOOKUP(E704,Table2[],3))</f>
        <v>550</v>
      </c>
    </row>
    <row r="705" spans="1:17" x14ac:dyDescent="0.3">
      <c r="A705" s="16" t="s">
        <v>1384</v>
      </c>
      <c r="B705" s="16" t="s">
        <v>1172</v>
      </c>
      <c r="C705" s="16" t="s">
        <v>1593</v>
      </c>
      <c r="D705" s="16" t="s">
        <v>206</v>
      </c>
      <c r="E705" s="16" t="s">
        <v>1623</v>
      </c>
      <c r="F705" s="16" t="s">
        <v>1603</v>
      </c>
      <c r="G705" s="16" t="s">
        <v>18</v>
      </c>
      <c r="H705" s="23">
        <v>44754</v>
      </c>
      <c r="I705" s="23" t="s">
        <v>1619</v>
      </c>
      <c r="J705" s="16" t="str">
        <f t="shared" si="60"/>
        <v>Open</v>
      </c>
      <c r="K705" s="16">
        <f t="shared" ca="1" si="61"/>
        <v>261</v>
      </c>
      <c r="L705" s="16">
        <f t="shared" ca="1" si="63"/>
        <v>364</v>
      </c>
      <c r="M705" s="16" t="str">
        <f t="shared" si="64"/>
        <v/>
      </c>
      <c r="N705" s="27" t="str">
        <f t="shared" si="65"/>
        <v/>
      </c>
      <c r="O705" s="16" t="str">
        <f>IF(N705="","",VLOOKUP(N705,FiscalYear[#All],2,FALSE))</f>
        <v/>
      </c>
      <c r="P705" s="32" t="str">
        <f t="shared" si="62"/>
        <v/>
      </c>
      <c r="Q705" s="33">
        <f>IF(J705="Open",VLOOKUP(E705,Table2[],2),VLOOKUP(E705,Table2[],3))</f>
        <v>300</v>
      </c>
    </row>
    <row r="706" spans="1:17" x14ac:dyDescent="0.3">
      <c r="A706" s="16" t="s">
        <v>1449</v>
      </c>
      <c r="B706" s="16" t="s">
        <v>1219</v>
      </c>
      <c r="C706" s="16" t="s">
        <v>1593</v>
      </c>
      <c r="D706" s="16" t="s">
        <v>206</v>
      </c>
      <c r="E706" s="16" t="s">
        <v>1623</v>
      </c>
      <c r="F706" s="16" t="s">
        <v>1603</v>
      </c>
      <c r="G706" s="16" t="s">
        <v>18</v>
      </c>
      <c r="H706" s="23">
        <v>44754</v>
      </c>
      <c r="I706" s="23">
        <v>44801</v>
      </c>
      <c r="J706" s="16" t="str">
        <f t="shared" si="60"/>
        <v>Filled</v>
      </c>
      <c r="K706" s="16">
        <f t="shared" ca="1" si="61"/>
        <v>34</v>
      </c>
      <c r="L706" s="16">
        <f t="shared" ca="1" si="63"/>
        <v>47</v>
      </c>
      <c r="M706" s="16">
        <f t="shared" si="64"/>
        <v>2022</v>
      </c>
      <c r="N706" s="27" t="str">
        <f t="shared" si="65"/>
        <v>August</v>
      </c>
      <c r="O706" s="16" t="str">
        <f>IF(N706="","",VLOOKUP(N706,FiscalYear[#All],2,FALSE))</f>
        <v>Q4</v>
      </c>
      <c r="P706" s="32">
        <f t="shared" si="62"/>
        <v>2022</v>
      </c>
      <c r="Q706" s="33">
        <f>IF(J706="Open",VLOOKUP(E706,Table2[],2),VLOOKUP(E706,Table2[],3))</f>
        <v>550</v>
      </c>
    </row>
    <row r="707" spans="1:17" x14ac:dyDescent="0.3">
      <c r="A707" s="16" t="s">
        <v>1542</v>
      </c>
      <c r="B707" s="16" t="s">
        <v>1278</v>
      </c>
      <c r="C707" s="16" t="s">
        <v>1593</v>
      </c>
      <c r="D707" s="16" t="s">
        <v>206</v>
      </c>
      <c r="E707" s="16" t="s">
        <v>1623</v>
      </c>
      <c r="F707" s="16" t="s">
        <v>1603</v>
      </c>
      <c r="G707" s="16" t="s">
        <v>11</v>
      </c>
      <c r="H707" s="23">
        <v>44754</v>
      </c>
      <c r="I707" s="23">
        <v>44782</v>
      </c>
      <c r="J707" s="16" t="str">
        <f t="shared" ref="J707:J770" si="66">IF(I707 = "", "Open", "Filled")</f>
        <v>Filled</v>
      </c>
      <c r="K707" s="16">
        <f t="shared" ref="K707:K770" ca="1" si="67">IF(I707="", NETWORKDAYS(H707,TODAY()),NETWORKDAYS(H707,I707))</f>
        <v>21</v>
      </c>
      <c r="L707" s="16">
        <f t="shared" ca="1" si="63"/>
        <v>28</v>
      </c>
      <c r="M707" s="16">
        <f t="shared" si="64"/>
        <v>2022</v>
      </c>
      <c r="N707" s="27" t="str">
        <f t="shared" si="65"/>
        <v>August</v>
      </c>
      <c r="O707" s="16" t="str">
        <f>IF(N707="","",VLOOKUP(N707,FiscalYear[#All],2,FALSE))</f>
        <v>Q4</v>
      </c>
      <c r="P707" s="32">
        <f t="shared" ref="P707:P770" si="68">IF(I707="","",(YEAR(I707) + IF(MONTH(I707) &gt;=10,1,0)))</f>
        <v>2022</v>
      </c>
      <c r="Q707" s="33">
        <f>IF(J707="Open",VLOOKUP(E707,Table2[],2),VLOOKUP(E707,Table2[],3))</f>
        <v>550</v>
      </c>
    </row>
    <row r="708" spans="1:17" x14ac:dyDescent="0.3">
      <c r="A708" s="16" t="s">
        <v>1350</v>
      </c>
      <c r="B708" s="16" t="s">
        <v>1141</v>
      </c>
      <c r="C708" s="16" t="s">
        <v>1597</v>
      </c>
      <c r="D708" s="16" t="s">
        <v>206</v>
      </c>
      <c r="E708" s="16" t="s">
        <v>1623</v>
      </c>
      <c r="F708" s="16" t="s">
        <v>1604</v>
      </c>
      <c r="G708" s="16" t="s">
        <v>18</v>
      </c>
      <c r="H708" s="23">
        <v>44759</v>
      </c>
      <c r="I708" s="23">
        <v>44802</v>
      </c>
      <c r="J708" s="16" t="str">
        <f t="shared" si="66"/>
        <v>Filled</v>
      </c>
      <c r="K708" s="16">
        <f t="shared" ca="1" si="67"/>
        <v>31</v>
      </c>
      <c r="L708" s="16">
        <f t="shared" ref="L708:L771" ca="1" si="69">IF(I708="", _xlfn.DAYS(TODAY(),H708), _xlfn.DAYS(I708,H708))</f>
        <v>43</v>
      </c>
      <c r="M708" s="16">
        <f t="shared" ref="M708:M771" si="70">IF(I708="","",YEAR(I708))</f>
        <v>2022</v>
      </c>
      <c r="N708" s="27" t="str">
        <f t="shared" ref="N708:N771" si="71">TEXT(I708,"mmmm")</f>
        <v>August</v>
      </c>
      <c r="O708" s="16" t="str">
        <f>IF(N708="","",VLOOKUP(N708,FiscalYear[#All],2,FALSE))</f>
        <v>Q4</v>
      </c>
      <c r="P708" s="32">
        <f t="shared" si="68"/>
        <v>2022</v>
      </c>
      <c r="Q708" s="33">
        <f>IF(J708="Open",VLOOKUP(E708,Table2[],2),VLOOKUP(E708,Table2[],3))</f>
        <v>550</v>
      </c>
    </row>
    <row r="709" spans="1:17" x14ac:dyDescent="0.3">
      <c r="A709" s="16" t="s">
        <v>1530</v>
      </c>
      <c r="B709" s="16" t="s">
        <v>1271</v>
      </c>
      <c r="C709" s="16" t="s">
        <v>1598</v>
      </c>
      <c r="D709" s="16" t="s">
        <v>206</v>
      </c>
      <c r="E709" s="16" t="s">
        <v>1623</v>
      </c>
      <c r="F709" s="16" t="s">
        <v>1605</v>
      </c>
      <c r="G709" s="16" t="s">
        <v>25</v>
      </c>
      <c r="H709" s="23">
        <v>44759</v>
      </c>
      <c r="I709" s="23">
        <v>44834</v>
      </c>
      <c r="J709" s="16" t="str">
        <f t="shared" si="66"/>
        <v>Filled</v>
      </c>
      <c r="K709" s="16">
        <f t="shared" ca="1" si="67"/>
        <v>55</v>
      </c>
      <c r="L709" s="16">
        <f t="shared" ca="1" si="69"/>
        <v>75</v>
      </c>
      <c r="M709" s="16">
        <f t="shared" si="70"/>
        <v>2022</v>
      </c>
      <c r="N709" s="27" t="str">
        <f t="shared" si="71"/>
        <v>September</v>
      </c>
      <c r="O709" s="16" t="str">
        <f>IF(N709="","",VLOOKUP(N709,FiscalYear[#All],2,FALSE))</f>
        <v>Q4</v>
      </c>
      <c r="P709" s="32">
        <f t="shared" si="68"/>
        <v>2022</v>
      </c>
      <c r="Q709" s="33">
        <f>IF(J709="Open",VLOOKUP(E709,Table2[],2),VLOOKUP(E709,Table2[],3))</f>
        <v>550</v>
      </c>
    </row>
    <row r="710" spans="1:17" x14ac:dyDescent="0.3">
      <c r="A710" s="16" t="s">
        <v>1462</v>
      </c>
      <c r="B710" s="16" t="s">
        <v>1228</v>
      </c>
      <c r="C710" s="16" t="s">
        <v>1596</v>
      </c>
      <c r="D710" s="16" t="s">
        <v>206</v>
      </c>
      <c r="E710" s="16" t="s">
        <v>1623</v>
      </c>
      <c r="F710" s="16" t="s">
        <v>1605</v>
      </c>
      <c r="G710" s="16" t="s">
        <v>25</v>
      </c>
      <c r="H710" s="23">
        <v>44760</v>
      </c>
      <c r="I710" s="23">
        <v>44853</v>
      </c>
      <c r="J710" s="16" t="str">
        <f t="shared" si="66"/>
        <v>Filled</v>
      </c>
      <c r="K710" s="16">
        <f t="shared" ca="1" si="67"/>
        <v>68</v>
      </c>
      <c r="L710" s="16">
        <f t="shared" ca="1" si="69"/>
        <v>93</v>
      </c>
      <c r="M710" s="16">
        <f t="shared" si="70"/>
        <v>2022</v>
      </c>
      <c r="N710" s="27" t="str">
        <f t="shared" si="71"/>
        <v>October</v>
      </c>
      <c r="O710" s="16" t="str">
        <f>IF(N710="","",VLOOKUP(N710,FiscalYear[#All],2,FALSE))</f>
        <v>Q1</v>
      </c>
      <c r="P710" s="32">
        <f t="shared" si="68"/>
        <v>2023</v>
      </c>
      <c r="Q710" s="33">
        <f>IF(J710="Open",VLOOKUP(E710,Table2[],2),VLOOKUP(E710,Table2[],3))</f>
        <v>550</v>
      </c>
    </row>
    <row r="711" spans="1:17" x14ac:dyDescent="0.3">
      <c r="A711" s="16" t="s">
        <v>1309</v>
      </c>
      <c r="B711" s="16" t="s">
        <v>1102</v>
      </c>
      <c r="C711" s="16" t="s">
        <v>124</v>
      </c>
      <c r="D711" s="16" t="s">
        <v>284</v>
      </c>
      <c r="E711" s="16" t="s">
        <v>118</v>
      </c>
      <c r="F711" s="16" t="s">
        <v>1602</v>
      </c>
      <c r="G711" s="16" t="s">
        <v>25</v>
      </c>
      <c r="H711" s="23">
        <v>44761</v>
      </c>
      <c r="I711" s="23" t="s">
        <v>1619</v>
      </c>
      <c r="J711" s="16" t="str">
        <f t="shared" si="66"/>
        <v>Open</v>
      </c>
      <c r="K711" s="16">
        <f t="shared" ca="1" si="67"/>
        <v>256</v>
      </c>
      <c r="L711" s="16">
        <f t="shared" ca="1" si="69"/>
        <v>357</v>
      </c>
      <c r="M711" s="16" t="str">
        <f t="shared" si="70"/>
        <v/>
      </c>
      <c r="N711" s="27" t="str">
        <f t="shared" si="71"/>
        <v/>
      </c>
      <c r="O711" s="16" t="str">
        <f>IF(N711="","",VLOOKUP(N711,FiscalYear[#All],2,FALSE))</f>
        <v/>
      </c>
      <c r="P711" s="32" t="str">
        <f t="shared" si="68"/>
        <v/>
      </c>
      <c r="Q711" s="33">
        <f>IF(J711="Open",VLOOKUP(E711,Table2[],2),VLOOKUP(E711,Table2[],3))</f>
        <v>160</v>
      </c>
    </row>
    <row r="712" spans="1:17" x14ac:dyDescent="0.3">
      <c r="A712" s="16" t="s">
        <v>1312</v>
      </c>
      <c r="B712" s="16" t="s">
        <v>1104</v>
      </c>
      <c r="C712" s="16" t="s">
        <v>1592</v>
      </c>
      <c r="D712" s="16" t="s">
        <v>24</v>
      </c>
      <c r="E712" s="16" t="s">
        <v>9</v>
      </c>
      <c r="F712" s="16" t="s">
        <v>1602</v>
      </c>
      <c r="G712" s="16" t="s">
        <v>16</v>
      </c>
      <c r="H712" s="23">
        <v>44761</v>
      </c>
      <c r="I712" s="23">
        <v>44769</v>
      </c>
      <c r="J712" s="16" t="str">
        <f t="shared" si="66"/>
        <v>Filled</v>
      </c>
      <c r="K712" s="16">
        <f t="shared" ca="1" si="67"/>
        <v>7</v>
      </c>
      <c r="L712" s="16">
        <f t="shared" ca="1" si="69"/>
        <v>8</v>
      </c>
      <c r="M712" s="16">
        <f t="shared" si="70"/>
        <v>2022</v>
      </c>
      <c r="N712" s="27" t="str">
        <f t="shared" si="71"/>
        <v>July</v>
      </c>
      <c r="O712" s="16" t="str">
        <f>IF(N712="","",VLOOKUP(N712,FiscalYear[#All],2,FALSE))</f>
        <v>Q4</v>
      </c>
      <c r="P712" s="32">
        <f t="shared" si="68"/>
        <v>2022</v>
      </c>
      <c r="Q712" s="33">
        <f>IF(J712="Open",VLOOKUP(E712,Table2[],2),VLOOKUP(E712,Table2[],3))</f>
        <v>525</v>
      </c>
    </row>
    <row r="713" spans="1:17" x14ac:dyDescent="0.3">
      <c r="A713" s="16" t="s">
        <v>1432</v>
      </c>
      <c r="B713" s="16" t="s">
        <v>1208</v>
      </c>
      <c r="C713" s="16" t="s">
        <v>1598</v>
      </c>
      <c r="D713" s="16" t="s">
        <v>206</v>
      </c>
      <c r="E713" s="16" t="s">
        <v>1623</v>
      </c>
      <c r="F713" s="16" t="s">
        <v>1605</v>
      </c>
      <c r="G713" s="16" t="s">
        <v>18</v>
      </c>
      <c r="H713" s="23">
        <v>44761</v>
      </c>
      <c r="I713" s="23">
        <v>44787</v>
      </c>
      <c r="J713" s="16" t="str">
        <f t="shared" si="66"/>
        <v>Filled</v>
      </c>
      <c r="K713" s="16">
        <f t="shared" ca="1" si="67"/>
        <v>19</v>
      </c>
      <c r="L713" s="16">
        <f t="shared" ca="1" si="69"/>
        <v>26</v>
      </c>
      <c r="M713" s="16">
        <f t="shared" si="70"/>
        <v>2022</v>
      </c>
      <c r="N713" s="27" t="str">
        <f t="shared" si="71"/>
        <v>August</v>
      </c>
      <c r="O713" s="16" t="str">
        <f>IF(N713="","",VLOOKUP(N713,FiscalYear[#All],2,FALSE))</f>
        <v>Q4</v>
      </c>
      <c r="P713" s="32">
        <f t="shared" si="68"/>
        <v>2022</v>
      </c>
      <c r="Q713" s="33">
        <f>IF(J713="Open",VLOOKUP(E713,Table2[],2),VLOOKUP(E713,Table2[],3))</f>
        <v>550</v>
      </c>
    </row>
    <row r="714" spans="1:17" x14ac:dyDescent="0.3">
      <c r="A714" s="16" t="s">
        <v>1360</v>
      </c>
      <c r="B714" s="16" t="s">
        <v>1150</v>
      </c>
      <c r="C714" s="16" t="s">
        <v>1597</v>
      </c>
      <c r="D714" s="16" t="s">
        <v>206</v>
      </c>
      <c r="E714" s="16" t="s">
        <v>1623</v>
      </c>
      <c r="F714" s="16" t="s">
        <v>1604</v>
      </c>
      <c r="G714" s="16" t="s">
        <v>16</v>
      </c>
      <c r="H714" s="23">
        <v>44766</v>
      </c>
      <c r="I714" s="23">
        <v>44872</v>
      </c>
      <c r="J714" s="16" t="str">
        <f t="shared" si="66"/>
        <v>Filled</v>
      </c>
      <c r="K714" s="16">
        <f t="shared" ca="1" si="67"/>
        <v>76</v>
      </c>
      <c r="L714" s="16">
        <f t="shared" ca="1" si="69"/>
        <v>106</v>
      </c>
      <c r="M714" s="16">
        <f t="shared" si="70"/>
        <v>2022</v>
      </c>
      <c r="N714" s="27" t="str">
        <f t="shared" si="71"/>
        <v>November</v>
      </c>
      <c r="O714" s="16" t="str">
        <f>IF(N714="","",VLOOKUP(N714,FiscalYear[#All],2,FALSE))</f>
        <v>Q1</v>
      </c>
      <c r="P714" s="32">
        <f t="shared" si="68"/>
        <v>2023</v>
      </c>
      <c r="Q714" s="33">
        <f>IF(J714="Open",VLOOKUP(E714,Table2[],2),VLOOKUP(E714,Table2[],3))</f>
        <v>550</v>
      </c>
    </row>
    <row r="715" spans="1:17" x14ac:dyDescent="0.3">
      <c r="A715" s="16" t="s">
        <v>1407</v>
      </c>
      <c r="B715" s="16" t="s">
        <v>1188</v>
      </c>
      <c r="C715" s="16" t="s">
        <v>1594</v>
      </c>
      <c r="D715" s="16" t="s">
        <v>206</v>
      </c>
      <c r="E715" s="16" t="s">
        <v>1623</v>
      </c>
      <c r="F715" s="16" t="s">
        <v>1604</v>
      </c>
      <c r="G715" s="16" t="s">
        <v>18</v>
      </c>
      <c r="H715" s="23">
        <v>44766</v>
      </c>
      <c r="I715" s="23">
        <v>44905</v>
      </c>
      <c r="J715" s="16" t="str">
        <f t="shared" si="66"/>
        <v>Filled</v>
      </c>
      <c r="K715" s="16">
        <f t="shared" ca="1" si="67"/>
        <v>100</v>
      </c>
      <c r="L715" s="16">
        <f t="shared" ca="1" si="69"/>
        <v>139</v>
      </c>
      <c r="M715" s="16">
        <f t="shared" si="70"/>
        <v>2022</v>
      </c>
      <c r="N715" s="27" t="str">
        <f t="shared" si="71"/>
        <v>December</v>
      </c>
      <c r="O715" s="16" t="str">
        <f>IF(N715="","",VLOOKUP(N715,FiscalYear[#All],2,FALSE))</f>
        <v>Q1</v>
      </c>
      <c r="P715" s="32">
        <f t="shared" si="68"/>
        <v>2023</v>
      </c>
      <c r="Q715" s="33">
        <f>IF(J715="Open",VLOOKUP(E715,Table2[],2),VLOOKUP(E715,Table2[],3))</f>
        <v>550</v>
      </c>
    </row>
    <row r="716" spans="1:17" x14ac:dyDescent="0.3">
      <c r="A716" s="16" t="s">
        <v>1469</v>
      </c>
      <c r="B716" s="16" t="s">
        <v>1173</v>
      </c>
      <c r="C716" s="16" t="s">
        <v>1594</v>
      </c>
      <c r="D716" s="16" t="s">
        <v>206</v>
      </c>
      <c r="E716" s="16" t="s">
        <v>1623</v>
      </c>
      <c r="F716" s="16" t="s">
        <v>1604</v>
      </c>
      <c r="G716" s="16" t="s">
        <v>11</v>
      </c>
      <c r="H716" s="23">
        <v>44766</v>
      </c>
      <c r="I716" s="23">
        <v>44802</v>
      </c>
      <c r="J716" s="16" t="str">
        <f t="shared" si="66"/>
        <v>Filled</v>
      </c>
      <c r="K716" s="16">
        <f t="shared" ca="1" si="67"/>
        <v>26</v>
      </c>
      <c r="L716" s="16">
        <f t="shared" ca="1" si="69"/>
        <v>36</v>
      </c>
      <c r="M716" s="16">
        <f t="shared" si="70"/>
        <v>2022</v>
      </c>
      <c r="N716" s="27" t="str">
        <f t="shared" si="71"/>
        <v>August</v>
      </c>
      <c r="O716" s="16" t="str">
        <f>IF(N716="","",VLOOKUP(N716,FiscalYear[#All],2,FALSE))</f>
        <v>Q4</v>
      </c>
      <c r="P716" s="32">
        <f t="shared" si="68"/>
        <v>2022</v>
      </c>
      <c r="Q716" s="33">
        <f>IF(J716="Open",VLOOKUP(E716,Table2[],2),VLOOKUP(E716,Table2[],3))</f>
        <v>550</v>
      </c>
    </row>
    <row r="717" spans="1:17" x14ac:dyDescent="0.3">
      <c r="A717" s="16" t="s">
        <v>1354</v>
      </c>
      <c r="B717" s="16" t="s">
        <v>1145</v>
      </c>
      <c r="C717" s="16" t="s">
        <v>1594</v>
      </c>
      <c r="D717" s="16" t="s">
        <v>206</v>
      </c>
      <c r="E717" s="16" t="s">
        <v>1623</v>
      </c>
      <c r="F717" s="16" t="s">
        <v>1604</v>
      </c>
      <c r="G717" s="16" t="s">
        <v>16</v>
      </c>
      <c r="H717" s="23">
        <v>44768</v>
      </c>
      <c r="I717" s="23">
        <v>44839</v>
      </c>
      <c r="J717" s="16" t="str">
        <f t="shared" si="66"/>
        <v>Filled</v>
      </c>
      <c r="K717" s="16">
        <f t="shared" ca="1" si="67"/>
        <v>52</v>
      </c>
      <c r="L717" s="16">
        <f t="shared" ca="1" si="69"/>
        <v>71</v>
      </c>
      <c r="M717" s="16">
        <f t="shared" si="70"/>
        <v>2022</v>
      </c>
      <c r="N717" s="27" t="str">
        <f t="shared" si="71"/>
        <v>October</v>
      </c>
      <c r="O717" s="16" t="str">
        <f>IF(N717="","",VLOOKUP(N717,FiscalYear[#All],2,FALSE))</f>
        <v>Q1</v>
      </c>
      <c r="P717" s="32">
        <f t="shared" si="68"/>
        <v>2023</v>
      </c>
      <c r="Q717" s="33">
        <f>IF(J717="Open",VLOOKUP(E717,Table2[],2),VLOOKUP(E717,Table2[],3))</f>
        <v>550</v>
      </c>
    </row>
    <row r="718" spans="1:17" x14ac:dyDescent="0.3">
      <c r="A718" s="16" t="s">
        <v>1310</v>
      </c>
      <c r="B718" s="16" t="s">
        <v>1103</v>
      </c>
      <c r="C718" s="16" t="s">
        <v>1590</v>
      </c>
      <c r="D718" s="16" t="s">
        <v>284</v>
      </c>
      <c r="E718" s="16" t="s">
        <v>118</v>
      </c>
      <c r="F718" s="16" t="s">
        <v>1602</v>
      </c>
      <c r="G718" s="16" t="s">
        <v>16</v>
      </c>
      <c r="H718" s="23">
        <v>44773</v>
      </c>
      <c r="I718" s="23">
        <v>44817</v>
      </c>
      <c r="J718" s="16" t="str">
        <f t="shared" si="66"/>
        <v>Filled</v>
      </c>
      <c r="K718" s="16">
        <f t="shared" ca="1" si="67"/>
        <v>32</v>
      </c>
      <c r="L718" s="16">
        <f t="shared" ca="1" si="69"/>
        <v>44</v>
      </c>
      <c r="M718" s="16">
        <f t="shared" si="70"/>
        <v>2022</v>
      </c>
      <c r="N718" s="27" t="str">
        <f t="shared" si="71"/>
        <v>September</v>
      </c>
      <c r="O718" s="16" t="str">
        <f>IF(N718="","",VLOOKUP(N718,FiscalYear[#All],2,FALSE))</f>
        <v>Q4</v>
      </c>
      <c r="P718" s="32">
        <f t="shared" si="68"/>
        <v>2022</v>
      </c>
      <c r="Q718" s="33">
        <f>IF(J718="Open",VLOOKUP(E718,Table2[],2),VLOOKUP(E718,Table2[],3))</f>
        <v>300</v>
      </c>
    </row>
    <row r="719" spans="1:17" x14ac:dyDescent="0.3">
      <c r="A719" s="16" t="s">
        <v>1571</v>
      </c>
      <c r="B719" s="16" t="s">
        <v>1297</v>
      </c>
      <c r="C719" s="16" t="s">
        <v>1598</v>
      </c>
      <c r="D719" s="16" t="s">
        <v>206</v>
      </c>
      <c r="E719" s="16" t="s">
        <v>1623</v>
      </c>
      <c r="F719" s="16" t="s">
        <v>1605</v>
      </c>
      <c r="G719" s="16" t="s">
        <v>16</v>
      </c>
      <c r="H719" s="23">
        <v>44776</v>
      </c>
      <c r="I719" s="23">
        <v>44869</v>
      </c>
      <c r="J719" s="16" t="str">
        <f t="shared" si="66"/>
        <v>Filled</v>
      </c>
      <c r="K719" s="16">
        <f t="shared" ca="1" si="67"/>
        <v>68</v>
      </c>
      <c r="L719" s="16">
        <f t="shared" ca="1" si="69"/>
        <v>93</v>
      </c>
      <c r="M719" s="16">
        <f t="shared" si="70"/>
        <v>2022</v>
      </c>
      <c r="N719" s="27" t="str">
        <f t="shared" si="71"/>
        <v>November</v>
      </c>
      <c r="O719" s="16" t="str">
        <f>IF(N719="","",VLOOKUP(N719,FiscalYear[#All],2,FALSE))</f>
        <v>Q1</v>
      </c>
      <c r="P719" s="32">
        <f t="shared" si="68"/>
        <v>2023</v>
      </c>
      <c r="Q719" s="33">
        <f>IF(J719="Open",VLOOKUP(E719,Table2[],2),VLOOKUP(E719,Table2[],3))</f>
        <v>550</v>
      </c>
    </row>
    <row r="720" spans="1:17" x14ac:dyDescent="0.3">
      <c r="A720" s="16" t="s">
        <v>1418</v>
      </c>
      <c r="B720" s="16" t="s">
        <v>1116</v>
      </c>
      <c r="C720" s="16" t="s">
        <v>1594</v>
      </c>
      <c r="D720" s="16" t="s">
        <v>206</v>
      </c>
      <c r="E720" s="16" t="s">
        <v>1623</v>
      </c>
      <c r="F720" s="16" t="s">
        <v>1603</v>
      </c>
      <c r="G720" s="16" t="s">
        <v>11</v>
      </c>
      <c r="H720" s="23">
        <v>44777</v>
      </c>
      <c r="I720" s="23">
        <v>44888</v>
      </c>
      <c r="J720" s="16" t="str">
        <f t="shared" si="66"/>
        <v>Filled</v>
      </c>
      <c r="K720" s="16">
        <f t="shared" ca="1" si="67"/>
        <v>80</v>
      </c>
      <c r="L720" s="16">
        <f t="shared" ca="1" si="69"/>
        <v>111</v>
      </c>
      <c r="M720" s="16">
        <f t="shared" si="70"/>
        <v>2022</v>
      </c>
      <c r="N720" s="27" t="str">
        <f t="shared" si="71"/>
        <v>November</v>
      </c>
      <c r="O720" s="16" t="str">
        <f>IF(N720="","",VLOOKUP(N720,FiscalYear[#All],2,FALSE))</f>
        <v>Q1</v>
      </c>
      <c r="P720" s="32">
        <f t="shared" si="68"/>
        <v>2023</v>
      </c>
      <c r="Q720" s="33">
        <f>IF(J720="Open",VLOOKUP(E720,Table2[],2),VLOOKUP(E720,Table2[],3))</f>
        <v>550</v>
      </c>
    </row>
    <row r="721" spans="1:17" x14ac:dyDescent="0.3">
      <c r="A721" s="16" t="s">
        <v>1570</v>
      </c>
      <c r="B721" s="16" t="s">
        <v>1296</v>
      </c>
      <c r="C721" s="16" t="s">
        <v>1598</v>
      </c>
      <c r="D721" s="16" t="s">
        <v>206</v>
      </c>
      <c r="E721" s="16" t="s">
        <v>1623</v>
      </c>
      <c r="F721" s="16" t="s">
        <v>1605</v>
      </c>
      <c r="G721" s="16" t="s">
        <v>16</v>
      </c>
      <c r="H721" s="23">
        <v>44777</v>
      </c>
      <c r="I721" s="23">
        <v>44896</v>
      </c>
      <c r="J721" s="16" t="str">
        <f t="shared" si="66"/>
        <v>Filled</v>
      </c>
      <c r="K721" s="16">
        <f t="shared" ca="1" si="67"/>
        <v>86</v>
      </c>
      <c r="L721" s="16">
        <f t="shared" ca="1" si="69"/>
        <v>119</v>
      </c>
      <c r="M721" s="16">
        <f t="shared" si="70"/>
        <v>2022</v>
      </c>
      <c r="N721" s="27" t="str">
        <f t="shared" si="71"/>
        <v>December</v>
      </c>
      <c r="O721" s="16" t="str">
        <f>IF(N721="","",VLOOKUP(N721,FiscalYear[#All],2,FALSE))</f>
        <v>Q1</v>
      </c>
      <c r="P721" s="32">
        <f t="shared" si="68"/>
        <v>2023</v>
      </c>
      <c r="Q721" s="33">
        <f>IF(J721="Open",VLOOKUP(E721,Table2[],2),VLOOKUP(E721,Table2[],3))</f>
        <v>550</v>
      </c>
    </row>
    <row r="722" spans="1:17" x14ac:dyDescent="0.3">
      <c r="A722" s="16" t="s">
        <v>1342</v>
      </c>
      <c r="B722" s="16" t="s">
        <v>1116</v>
      </c>
      <c r="C722" s="16" t="s">
        <v>1594</v>
      </c>
      <c r="D722" s="16" t="s">
        <v>206</v>
      </c>
      <c r="E722" s="16" t="s">
        <v>1623</v>
      </c>
      <c r="F722" s="16" t="s">
        <v>1603</v>
      </c>
      <c r="G722" s="16" t="s">
        <v>25</v>
      </c>
      <c r="H722" s="23">
        <v>44780</v>
      </c>
      <c r="I722" s="23">
        <v>44850</v>
      </c>
      <c r="J722" s="16" t="str">
        <f t="shared" si="66"/>
        <v>Filled</v>
      </c>
      <c r="K722" s="16">
        <f t="shared" ca="1" si="67"/>
        <v>50</v>
      </c>
      <c r="L722" s="16">
        <f t="shared" ca="1" si="69"/>
        <v>70</v>
      </c>
      <c r="M722" s="16">
        <f t="shared" si="70"/>
        <v>2022</v>
      </c>
      <c r="N722" s="27" t="str">
        <f t="shared" si="71"/>
        <v>October</v>
      </c>
      <c r="O722" s="16" t="str">
        <f>IF(N722="","",VLOOKUP(N722,FiscalYear[#All],2,FALSE))</f>
        <v>Q1</v>
      </c>
      <c r="P722" s="32">
        <f t="shared" si="68"/>
        <v>2023</v>
      </c>
      <c r="Q722" s="33">
        <f>IF(J722="Open",VLOOKUP(E722,Table2[],2),VLOOKUP(E722,Table2[],3))</f>
        <v>550</v>
      </c>
    </row>
    <row r="723" spans="1:17" x14ac:dyDescent="0.3">
      <c r="A723" s="16" t="s">
        <v>1402</v>
      </c>
      <c r="B723" s="16" t="s">
        <v>1184</v>
      </c>
      <c r="C723" s="16" t="s">
        <v>1593</v>
      </c>
      <c r="D723" s="16" t="s">
        <v>206</v>
      </c>
      <c r="E723" s="16" t="s">
        <v>1623</v>
      </c>
      <c r="F723" s="16" t="s">
        <v>1603</v>
      </c>
      <c r="G723" s="16" t="s">
        <v>16</v>
      </c>
      <c r="H723" s="23">
        <v>44780</v>
      </c>
      <c r="I723" s="23">
        <v>44859</v>
      </c>
      <c r="J723" s="16" t="str">
        <f t="shared" si="66"/>
        <v>Filled</v>
      </c>
      <c r="K723" s="16">
        <f t="shared" ca="1" si="67"/>
        <v>57</v>
      </c>
      <c r="L723" s="16">
        <f t="shared" ca="1" si="69"/>
        <v>79</v>
      </c>
      <c r="M723" s="16">
        <f t="shared" si="70"/>
        <v>2022</v>
      </c>
      <c r="N723" s="27" t="str">
        <f t="shared" si="71"/>
        <v>October</v>
      </c>
      <c r="O723" s="16" t="str">
        <f>IF(N723="","",VLOOKUP(N723,FiscalYear[#All],2,FALSE))</f>
        <v>Q1</v>
      </c>
      <c r="P723" s="32">
        <f t="shared" si="68"/>
        <v>2023</v>
      </c>
      <c r="Q723" s="33">
        <f>IF(J723="Open",VLOOKUP(E723,Table2[],2),VLOOKUP(E723,Table2[],3))</f>
        <v>550</v>
      </c>
    </row>
    <row r="724" spans="1:17" x14ac:dyDescent="0.3">
      <c r="A724" s="16" t="s">
        <v>1395</v>
      </c>
      <c r="B724" s="16" t="s">
        <v>1180</v>
      </c>
      <c r="C724" s="16" t="s">
        <v>1594</v>
      </c>
      <c r="D724" s="16" t="s">
        <v>206</v>
      </c>
      <c r="E724" s="16" t="s">
        <v>1623</v>
      </c>
      <c r="F724" s="16" t="s">
        <v>1604</v>
      </c>
      <c r="G724" s="16" t="s">
        <v>16</v>
      </c>
      <c r="H724" s="23">
        <v>44781</v>
      </c>
      <c r="I724" s="23">
        <v>44839</v>
      </c>
      <c r="J724" s="16" t="str">
        <f t="shared" si="66"/>
        <v>Filled</v>
      </c>
      <c r="K724" s="16">
        <f t="shared" ca="1" si="67"/>
        <v>43</v>
      </c>
      <c r="L724" s="16">
        <f t="shared" ca="1" si="69"/>
        <v>58</v>
      </c>
      <c r="M724" s="16">
        <f t="shared" si="70"/>
        <v>2022</v>
      </c>
      <c r="N724" s="27" t="str">
        <f t="shared" si="71"/>
        <v>October</v>
      </c>
      <c r="O724" s="16" t="str">
        <f>IF(N724="","",VLOOKUP(N724,FiscalYear[#All],2,FALSE))</f>
        <v>Q1</v>
      </c>
      <c r="P724" s="32">
        <f t="shared" si="68"/>
        <v>2023</v>
      </c>
      <c r="Q724" s="33">
        <f>IF(J724="Open",VLOOKUP(E724,Table2[],2),VLOOKUP(E724,Table2[],3))</f>
        <v>550</v>
      </c>
    </row>
    <row r="725" spans="1:17" x14ac:dyDescent="0.3">
      <c r="A725" s="16" t="s">
        <v>1426</v>
      </c>
      <c r="B725" s="16" t="s">
        <v>1203</v>
      </c>
      <c r="C725" s="16" t="s">
        <v>1594</v>
      </c>
      <c r="D725" s="16" t="s">
        <v>206</v>
      </c>
      <c r="E725" s="16" t="s">
        <v>1623</v>
      </c>
      <c r="F725" s="16" t="s">
        <v>1604</v>
      </c>
      <c r="G725" s="16" t="s">
        <v>16</v>
      </c>
      <c r="H725" s="23">
        <v>44781</v>
      </c>
      <c r="I725" s="23">
        <v>44915</v>
      </c>
      <c r="J725" s="16" t="str">
        <f t="shared" si="66"/>
        <v>Filled</v>
      </c>
      <c r="K725" s="16">
        <f t="shared" ca="1" si="67"/>
        <v>97</v>
      </c>
      <c r="L725" s="16">
        <f t="shared" ca="1" si="69"/>
        <v>134</v>
      </c>
      <c r="M725" s="16">
        <f t="shared" si="70"/>
        <v>2022</v>
      </c>
      <c r="N725" s="27" t="str">
        <f t="shared" si="71"/>
        <v>December</v>
      </c>
      <c r="O725" s="16" t="str">
        <f>IF(N725="","",VLOOKUP(N725,FiscalYear[#All],2,FALSE))</f>
        <v>Q1</v>
      </c>
      <c r="P725" s="32">
        <f t="shared" si="68"/>
        <v>2023</v>
      </c>
      <c r="Q725" s="33">
        <f>IF(J725="Open",VLOOKUP(E725,Table2[],2),VLOOKUP(E725,Table2[],3))</f>
        <v>550</v>
      </c>
    </row>
    <row r="726" spans="1:17" x14ac:dyDescent="0.3">
      <c r="A726" s="16" t="s">
        <v>1512</v>
      </c>
      <c r="B726" s="16" t="s">
        <v>1098</v>
      </c>
      <c r="C726" s="16" t="s">
        <v>1595</v>
      </c>
      <c r="D726" s="16" t="s">
        <v>12</v>
      </c>
      <c r="E726" s="16" t="s">
        <v>9</v>
      </c>
      <c r="F726" s="16" t="s">
        <v>1605</v>
      </c>
      <c r="G726" s="16" t="s">
        <v>16</v>
      </c>
      <c r="H726" s="23">
        <v>44782</v>
      </c>
      <c r="I726" s="23">
        <v>44844</v>
      </c>
      <c r="J726" s="16" t="str">
        <f t="shared" si="66"/>
        <v>Filled</v>
      </c>
      <c r="K726" s="16">
        <f t="shared" ca="1" si="67"/>
        <v>45</v>
      </c>
      <c r="L726" s="16">
        <f t="shared" ca="1" si="69"/>
        <v>62</v>
      </c>
      <c r="M726" s="16">
        <f t="shared" si="70"/>
        <v>2022</v>
      </c>
      <c r="N726" s="27" t="str">
        <f t="shared" si="71"/>
        <v>October</v>
      </c>
      <c r="O726" s="16" t="str">
        <f>IF(N726="","",VLOOKUP(N726,FiscalYear[#All],2,FALSE))</f>
        <v>Q1</v>
      </c>
      <c r="P726" s="32">
        <f t="shared" si="68"/>
        <v>2023</v>
      </c>
      <c r="Q726" s="33">
        <f>IF(J726="Open",VLOOKUP(E726,Table2[],2),VLOOKUP(E726,Table2[],3))</f>
        <v>525</v>
      </c>
    </row>
    <row r="727" spans="1:17" x14ac:dyDescent="0.3">
      <c r="A727" s="16" t="s">
        <v>1458</v>
      </c>
      <c r="B727" s="16" t="s">
        <v>1225</v>
      </c>
      <c r="C727" s="16" t="s">
        <v>1594</v>
      </c>
      <c r="D727" s="16" t="s">
        <v>12</v>
      </c>
      <c r="E727" s="16" t="s">
        <v>9</v>
      </c>
      <c r="F727" s="16" t="s">
        <v>1604</v>
      </c>
      <c r="G727" s="16" t="s">
        <v>11</v>
      </c>
      <c r="H727" s="23">
        <v>44787</v>
      </c>
      <c r="I727" s="23">
        <v>44865</v>
      </c>
      <c r="J727" s="16" t="str">
        <f t="shared" si="66"/>
        <v>Filled</v>
      </c>
      <c r="K727" s="16">
        <f t="shared" ca="1" si="67"/>
        <v>56</v>
      </c>
      <c r="L727" s="16">
        <f t="shared" ca="1" si="69"/>
        <v>78</v>
      </c>
      <c r="M727" s="16">
        <f t="shared" si="70"/>
        <v>2022</v>
      </c>
      <c r="N727" s="27" t="str">
        <f t="shared" si="71"/>
        <v>October</v>
      </c>
      <c r="O727" s="16" t="str">
        <f>IF(N727="","",VLOOKUP(N727,FiscalYear[#All],2,FALSE))</f>
        <v>Q1</v>
      </c>
      <c r="P727" s="32">
        <f t="shared" si="68"/>
        <v>2023</v>
      </c>
      <c r="Q727" s="33">
        <f>IF(J727="Open",VLOOKUP(E727,Table2[],2),VLOOKUP(E727,Table2[],3))</f>
        <v>525</v>
      </c>
    </row>
    <row r="728" spans="1:17" x14ac:dyDescent="0.3">
      <c r="A728" s="16" t="s">
        <v>1518</v>
      </c>
      <c r="B728" s="16" t="s">
        <v>1263</v>
      </c>
      <c r="C728" s="16" t="s">
        <v>1595</v>
      </c>
      <c r="D728" s="16" t="s">
        <v>12</v>
      </c>
      <c r="E728" s="16" t="s">
        <v>9</v>
      </c>
      <c r="F728" s="16" t="s">
        <v>1605</v>
      </c>
      <c r="G728" s="16" t="s">
        <v>18</v>
      </c>
      <c r="H728" s="23">
        <v>44787</v>
      </c>
      <c r="I728" s="23">
        <v>44889</v>
      </c>
      <c r="J728" s="16" t="str">
        <f t="shared" si="66"/>
        <v>Filled</v>
      </c>
      <c r="K728" s="16">
        <f t="shared" ca="1" si="67"/>
        <v>74</v>
      </c>
      <c r="L728" s="16">
        <f t="shared" ca="1" si="69"/>
        <v>102</v>
      </c>
      <c r="M728" s="16">
        <f t="shared" si="70"/>
        <v>2022</v>
      </c>
      <c r="N728" s="27" t="str">
        <f t="shared" si="71"/>
        <v>November</v>
      </c>
      <c r="O728" s="16" t="str">
        <f>IF(N728="","",VLOOKUP(N728,FiscalYear[#All],2,FALSE))</f>
        <v>Q1</v>
      </c>
      <c r="P728" s="32">
        <f t="shared" si="68"/>
        <v>2023</v>
      </c>
      <c r="Q728" s="33">
        <f>IF(J728="Open",VLOOKUP(E728,Table2[],2),VLOOKUP(E728,Table2[],3))</f>
        <v>525</v>
      </c>
    </row>
    <row r="729" spans="1:17" x14ac:dyDescent="0.3">
      <c r="A729" s="16" t="s">
        <v>1339</v>
      </c>
      <c r="B729" s="16" t="s">
        <v>1097</v>
      </c>
      <c r="C729" s="16" t="s">
        <v>1597</v>
      </c>
      <c r="D729" s="16" t="s">
        <v>12</v>
      </c>
      <c r="E729" s="16" t="s">
        <v>9</v>
      </c>
      <c r="F729" s="16" t="s">
        <v>1604</v>
      </c>
      <c r="G729" s="16" t="s">
        <v>16</v>
      </c>
      <c r="H729" s="23">
        <v>44788</v>
      </c>
      <c r="I729" s="23">
        <v>44904</v>
      </c>
      <c r="J729" s="16" t="str">
        <f t="shared" si="66"/>
        <v>Filled</v>
      </c>
      <c r="K729" s="16">
        <f t="shared" ca="1" si="67"/>
        <v>85</v>
      </c>
      <c r="L729" s="16">
        <f t="shared" ca="1" si="69"/>
        <v>116</v>
      </c>
      <c r="M729" s="16">
        <f t="shared" si="70"/>
        <v>2022</v>
      </c>
      <c r="N729" s="27" t="str">
        <f t="shared" si="71"/>
        <v>December</v>
      </c>
      <c r="O729" s="16" t="str">
        <f>IF(N729="","",VLOOKUP(N729,FiscalYear[#All],2,FALSE))</f>
        <v>Q1</v>
      </c>
      <c r="P729" s="32">
        <f t="shared" si="68"/>
        <v>2023</v>
      </c>
      <c r="Q729" s="33">
        <f>IF(J729="Open",VLOOKUP(E729,Table2[],2),VLOOKUP(E729,Table2[],3))</f>
        <v>525</v>
      </c>
    </row>
    <row r="730" spans="1:17" x14ac:dyDescent="0.3">
      <c r="A730" s="16" t="s">
        <v>1371</v>
      </c>
      <c r="B730" s="16" t="s">
        <v>1160</v>
      </c>
      <c r="C730" s="16" t="s">
        <v>1596</v>
      </c>
      <c r="D730" s="16" t="s">
        <v>12</v>
      </c>
      <c r="E730" s="16" t="s">
        <v>9</v>
      </c>
      <c r="F730" s="16" t="s">
        <v>1605</v>
      </c>
      <c r="G730" s="16" t="s">
        <v>18</v>
      </c>
      <c r="H730" s="23">
        <v>44788</v>
      </c>
      <c r="I730" s="23">
        <v>44828</v>
      </c>
      <c r="J730" s="16" t="str">
        <f t="shared" si="66"/>
        <v>Filled</v>
      </c>
      <c r="K730" s="16">
        <f t="shared" ca="1" si="67"/>
        <v>30</v>
      </c>
      <c r="L730" s="16">
        <f t="shared" ca="1" si="69"/>
        <v>40</v>
      </c>
      <c r="M730" s="16">
        <f t="shared" si="70"/>
        <v>2022</v>
      </c>
      <c r="N730" s="27" t="str">
        <f t="shared" si="71"/>
        <v>September</v>
      </c>
      <c r="O730" s="16" t="str">
        <f>IF(N730="","",VLOOKUP(N730,FiscalYear[#All],2,FALSE))</f>
        <v>Q4</v>
      </c>
      <c r="P730" s="32">
        <f t="shared" si="68"/>
        <v>2022</v>
      </c>
      <c r="Q730" s="33">
        <f>IF(J730="Open",VLOOKUP(E730,Table2[],2),VLOOKUP(E730,Table2[],3))</f>
        <v>525</v>
      </c>
    </row>
    <row r="731" spans="1:17" x14ac:dyDescent="0.3">
      <c r="A731" s="16" t="s">
        <v>1536</v>
      </c>
      <c r="B731" s="16" t="s">
        <v>1275</v>
      </c>
      <c r="C731" s="16" t="s">
        <v>1594</v>
      </c>
      <c r="D731" s="16" t="s">
        <v>12</v>
      </c>
      <c r="E731" s="16" t="s">
        <v>9</v>
      </c>
      <c r="F731" s="16" t="s">
        <v>1604</v>
      </c>
      <c r="G731" s="16" t="s">
        <v>16</v>
      </c>
      <c r="H731" s="23">
        <v>44788</v>
      </c>
      <c r="I731" s="23">
        <v>44879</v>
      </c>
      <c r="J731" s="16" t="str">
        <f t="shared" si="66"/>
        <v>Filled</v>
      </c>
      <c r="K731" s="16">
        <f t="shared" ca="1" si="67"/>
        <v>66</v>
      </c>
      <c r="L731" s="16">
        <f t="shared" ca="1" si="69"/>
        <v>91</v>
      </c>
      <c r="M731" s="16">
        <f t="shared" si="70"/>
        <v>2022</v>
      </c>
      <c r="N731" s="27" t="str">
        <f t="shared" si="71"/>
        <v>November</v>
      </c>
      <c r="O731" s="16" t="str">
        <f>IF(N731="","",VLOOKUP(N731,FiscalYear[#All],2,FALSE))</f>
        <v>Q1</v>
      </c>
      <c r="P731" s="32">
        <f t="shared" si="68"/>
        <v>2023</v>
      </c>
      <c r="Q731" s="33">
        <f>IF(J731="Open",VLOOKUP(E731,Table2[],2),VLOOKUP(E731,Table2[],3))</f>
        <v>525</v>
      </c>
    </row>
    <row r="732" spans="1:17" x14ac:dyDescent="0.3">
      <c r="A732" s="16" t="s">
        <v>1579</v>
      </c>
      <c r="B732" s="16" t="s">
        <v>1304</v>
      </c>
      <c r="C732" s="16" t="s">
        <v>1594</v>
      </c>
      <c r="D732" s="16" t="s">
        <v>12</v>
      </c>
      <c r="E732" s="16" t="s">
        <v>9</v>
      </c>
      <c r="F732" s="16" t="s">
        <v>1604</v>
      </c>
      <c r="G732" s="16" t="s">
        <v>25</v>
      </c>
      <c r="H732" s="23">
        <v>44790</v>
      </c>
      <c r="I732" s="23">
        <v>44852</v>
      </c>
      <c r="J732" s="16" t="str">
        <f t="shared" si="66"/>
        <v>Filled</v>
      </c>
      <c r="K732" s="16">
        <f t="shared" ca="1" si="67"/>
        <v>45</v>
      </c>
      <c r="L732" s="16">
        <f t="shared" ca="1" si="69"/>
        <v>62</v>
      </c>
      <c r="M732" s="16">
        <f t="shared" si="70"/>
        <v>2022</v>
      </c>
      <c r="N732" s="27" t="str">
        <f t="shared" si="71"/>
        <v>October</v>
      </c>
      <c r="O732" s="16" t="str">
        <f>IF(N732="","",VLOOKUP(N732,FiscalYear[#All],2,FALSE))</f>
        <v>Q1</v>
      </c>
      <c r="P732" s="32">
        <f t="shared" si="68"/>
        <v>2023</v>
      </c>
      <c r="Q732" s="33">
        <f>IF(J732="Open",VLOOKUP(E732,Table2[],2),VLOOKUP(E732,Table2[],3))</f>
        <v>525</v>
      </c>
    </row>
    <row r="733" spans="1:17" x14ac:dyDescent="0.3">
      <c r="A733" s="16" t="s">
        <v>1390</v>
      </c>
      <c r="B733" s="16" t="s">
        <v>1123</v>
      </c>
      <c r="C733" s="16" t="s">
        <v>1593</v>
      </c>
      <c r="D733" s="16" t="s">
        <v>12</v>
      </c>
      <c r="E733" s="16" t="s">
        <v>9</v>
      </c>
      <c r="F733" s="16" t="s">
        <v>1603</v>
      </c>
      <c r="G733" s="16" t="s">
        <v>25</v>
      </c>
      <c r="H733" s="23">
        <v>44795</v>
      </c>
      <c r="I733" s="23" t="s">
        <v>1619</v>
      </c>
      <c r="J733" s="16" t="str">
        <f t="shared" si="66"/>
        <v>Open</v>
      </c>
      <c r="K733" s="16">
        <f t="shared" ca="1" si="67"/>
        <v>232</v>
      </c>
      <c r="L733" s="16">
        <f t="shared" ca="1" si="69"/>
        <v>323</v>
      </c>
      <c r="M733" s="16" t="str">
        <f t="shared" si="70"/>
        <v/>
      </c>
      <c r="N733" s="27" t="str">
        <f t="shared" si="71"/>
        <v/>
      </c>
      <c r="O733" s="16" t="str">
        <f>IF(N733="","",VLOOKUP(N733,FiscalYear[#All],2,FALSE))</f>
        <v/>
      </c>
      <c r="P733" s="32" t="str">
        <f t="shared" si="68"/>
        <v/>
      </c>
      <c r="Q733" s="33">
        <f>IF(J733="Open",VLOOKUP(E733,Table2[],2),VLOOKUP(E733,Table2[],3))</f>
        <v>280</v>
      </c>
    </row>
    <row r="734" spans="1:17" x14ac:dyDescent="0.3">
      <c r="A734" s="16" t="s">
        <v>1403</v>
      </c>
      <c r="B734" s="16" t="s">
        <v>1185</v>
      </c>
      <c r="C734" s="16" t="s">
        <v>1593</v>
      </c>
      <c r="D734" s="16" t="s">
        <v>12</v>
      </c>
      <c r="E734" s="16" t="s">
        <v>9</v>
      </c>
      <c r="F734" s="16" t="s">
        <v>1603</v>
      </c>
      <c r="G734" s="16" t="s">
        <v>16</v>
      </c>
      <c r="H734" s="23">
        <v>44795</v>
      </c>
      <c r="I734" s="23">
        <v>44840</v>
      </c>
      <c r="J734" s="16" t="str">
        <f t="shared" si="66"/>
        <v>Filled</v>
      </c>
      <c r="K734" s="16">
        <f t="shared" ca="1" si="67"/>
        <v>34</v>
      </c>
      <c r="L734" s="16">
        <f t="shared" ca="1" si="69"/>
        <v>45</v>
      </c>
      <c r="M734" s="16">
        <f t="shared" si="70"/>
        <v>2022</v>
      </c>
      <c r="N734" s="27" t="str">
        <f t="shared" si="71"/>
        <v>October</v>
      </c>
      <c r="O734" s="16" t="str">
        <f>IF(N734="","",VLOOKUP(N734,FiscalYear[#All],2,FALSE))</f>
        <v>Q1</v>
      </c>
      <c r="P734" s="32">
        <f t="shared" si="68"/>
        <v>2023</v>
      </c>
      <c r="Q734" s="33">
        <f>IF(J734="Open",VLOOKUP(E734,Table2[],2),VLOOKUP(E734,Table2[],3))</f>
        <v>525</v>
      </c>
    </row>
    <row r="735" spans="1:17" x14ac:dyDescent="0.3">
      <c r="A735" s="16" t="s">
        <v>1517</v>
      </c>
      <c r="B735" s="16" t="s">
        <v>1262</v>
      </c>
      <c r="C735" s="16" t="s">
        <v>1593</v>
      </c>
      <c r="D735" s="16" t="s">
        <v>12</v>
      </c>
      <c r="E735" s="16" t="s">
        <v>9</v>
      </c>
      <c r="F735" s="16" t="s">
        <v>1603</v>
      </c>
      <c r="G735" s="16" t="s">
        <v>18</v>
      </c>
      <c r="H735" s="23">
        <v>44795</v>
      </c>
      <c r="I735" s="23">
        <v>44810</v>
      </c>
      <c r="J735" s="16" t="str">
        <f t="shared" si="66"/>
        <v>Filled</v>
      </c>
      <c r="K735" s="16">
        <f t="shared" ca="1" si="67"/>
        <v>12</v>
      </c>
      <c r="L735" s="16">
        <f t="shared" ca="1" si="69"/>
        <v>15</v>
      </c>
      <c r="M735" s="16">
        <f t="shared" si="70"/>
        <v>2022</v>
      </c>
      <c r="N735" s="27" t="str">
        <f t="shared" si="71"/>
        <v>September</v>
      </c>
      <c r="O735" s="16" t="str">
        <f>IF(N735="","",VLOOKUP(N735,FiscalYear[#All],2,FALSE))</f>
        <v>Q4</v>
      </c>
      <c r="P735" s="32">
        <f t="shared" si="68"/>
        <v>2022</v>
      </c>
      <c r="Q735" s="33">
        <f>IF(J735="Open",VLOOKUP(E735,Table2[],2),VLOOKUP(E735,Table2[],3))</f>
        <v>525</v>
      </c>
    </row>
    <row r="736" spans="1:17" x14ac:dyDescent="0.3">
      <c r="A736" s="16" t="s">
        <v>1538</v>
      </c>
      <c r="B736" s="16" t="s">
        <v>1180</v>
      </c>
      <c r="C736" s="16" t="s">
        <v>1594</v>
      </c>
      <c r="D736" s="16" t="s">
        <v>12</v>
      </c>
      <c r="E736" s="16" t="s">
        <v>9</v>
      </c>
      <c r="F736" s="16" t="s">
        <v>1604</v>
      </c>
      <c r="G736" s="16" t="s">
        <v>16</v>
      </c>
      <c r="H736" s="23">
        <v>44797</v>
      </c>
      <c r="I736" s="23">
        <v>44909</v>
      </c>
      <c r="J736" s="16" t="str">
        <f t="shared" si="66"/>
        <v>Filled</v>
      </c>
      <c r="K736" s="16">
        <f t="shared" ca="1" si="67"/>
        <v>81</v>
      </c>
      <c r="L736" s="16">
        <f t="shared" ca="1" si="69"/>
        <v>112</v>
      </c>
      <c r="M736" s="16">
        <f t="shared" si="70"/>
        <v>2022</v>
      </c>
      <c r="N736" s="27" t="str">
        <f t="shared" si="71"/>
        <v>December</v>
      </c>
      <c r="O736" s="16" t="str">
        <f>IF(N736="","",VLOOKUP(N736,FiscalYear[#All],2,FALSE))</f>
        <v>Q1</v>
      </c>
      <c r="P736" s="32">
        <f t="shared" si="68"/>
        <v>2023</v>
      </c>
      <c r="Q736" s="33">
        <f>IF(J736="Open",VLOOKUP(E736,Table2[],2),VLOOKUP(E736,Table2[],3))</f>
        <v>525</v>
      </c>
    </row>
    <row r="737" spans="1:17" x14ac:dyDescent="0.3">
      <c r="A737" s="16" t="s">
        <v>1573</v>
      </c>
      <c r="B737" s="16" t="s">
        <v>1299</v>
      </c>
      <c r="C737" s="16" t="s">
        <v>1594</v>
      </c>
      <c r="D737" s="16" t="s">
        <v>12</v>
      </c>
      <c r="E737" s="16" t="s">
        <v>9</v>
      </c>
      <c r="F737" s="16" t="s">
        <v>1604</v>
      </c>
      <c r="G737" s="16" t="s">
        <v>25</v>
      </c>
      <c r="H737" s="23">
        <v>44797</v>
      </c>
      <c r="I737" s="23">
        <v>44867</v>
      </c>
      <c r="J737" s="16" t="str">
        <f t="shared" si="66"/>
        <v>Filled</v>
      </c>
      <c r="K737" s="16">
        <f t="shared" ca="1" si="67"/>
        <v>51</v>
      </c>
      <c r="L737" s="16">
        <f t="shared" ca="1" si="69"/>
        <v>70</v>
      </c>
      <c r="M737" s="16">
        <f t="shared" si="70"/>
        <v>2022</v>
      </c>
      <c r="N737" s="27" t="str">
        <f t="shared" si="71"/>
        <v>November</v>
      </c>
      <c r="O737" s="16" t="str">
        <f>IF(N737="","",VLOOKUP(N737,FiscalYear[#All],2,FALSE))</f>
        <v>Q1</v>
      </c>
      <c r="P737" s="32">
        <f t="shared" si="68"/>
        <v>2023</v>
      </c>
      <c r="Q737" s="33">
        <f>IF(J737="Open",VLOOKUP(E737,Table2[],2),VLOOKUP(E737,Table2[],3))</f>
        <v>525</v>
      </c>
    </row>
    <row r="738" spans="1:17" x14ac:dyDescent="0.3">
      <c r="A738" s="16" t="s">
        <v>1311</v>
      </c>
      <c r="B738" s="16" t="s">
        <v>1101</v>
      </c>
      <c r="C738" s="16" t="s">
        <v>1591</v>
      </c>
      <c r="D738" s="16" t="s">
        <v>24</v>
      </c>
      <c r="E738" s="16" t="s">
        <v>9</v>
      </c>
      <c r="F738" s="16" t="s">
        <v>1602</v>
      </c>
      <c r="G738" s="16" t="s">
        <v>16</v>
      </c>
      <c r="H738" s="23">
        <v>44798</v>
      </c>
      <c r="I738" s="23">
        <v>44812</v>
      </c>
      <c r="J738" s="16" t="str">
        <f t="shared" si="66"/>
        <v>Filled</v>
      </c>
      <c r="K738" s="16">
        <f t="shared" ca="1" si="67"/>
        <v>11</v>
      </c>
      <c r="L738" s="16">
        <f t="shared" ca="1" si="69"/>
        <v>14</v>
      </c>
      <c r="M738" s="16">
        <f t="shared" si="70"/>
        <v>2022</v>
      </c>
      <c r="N738" s="27" t="str">
        <f t="shared" si="71"/>
        <v>September</v>
      </c>
      <c r="O738" s="16" t="str">
        <f>IF(N738="","",VLOOKUP(N738,FiscalYear[#All],2,FALSE))</f>
        <v>Q4</v>
      </c>
      <c r="P738" s="32">
        <f t="shared" si="68"/>
        <v>2022</v>
      </c>
      <c r="Q738" s="33">
        <f>IF(J738="Open",VLOOKUP(E738,Table2[],2),VLOOKUP(E738,Table2[],3))</f>
        <v>525</v>
      </c>
    </row>
    <row r="739" spans="1:17" x14ac:dyDescent="0.3">
      <c r="A739" s="16" t="s">
        <v>1398</v>
      </c>
      <c r="B739" s="16" t="s">
        <v>1183</v>
      </c>
      <c r="C739" s="16" t="s">
        <v>1599</v>
      </c>
      <c r="D739" s="16" t="s">
        <v>12</v>
      </c>
      <c r="E739" s="16" t="s">
        <v>9</v>
      </c>
      <c r="F739" s="16" t="s">
        <v>1605</v>
      </c>
      <c r="G739" s="16" t="s">
        <v>18</v>
      </c>
      <c r="H739" s="23">
        <v>44798</v>
      </c>
      <c r="I739" s="23">
        <v>44826</v>
      </c>
      <c r="J739" s="16" t="str">
        <f t="shared" si="66"/>
        <v>Filled</v>
      </c>
      <c r="K739" s="16">
        <f t="shared" ca="1" si="67"/>
        <v>21</v>
      </c>
      <c r="L739" s="16">
        <f t="shared" ca="1" si="69"/>
        <v>28</v>
      </c>
      <c r="M739" s="16">
        <f t="shared" si="70"/>
        <v>2022</v>
      </c>
      <c r="N739" s="27" t="str">
        <f t="shared" si="71"/>
        <v>September</v>
      </c>
      <c r="O739" s="16" t="str">
        <f>IF(N739="","",VLOOKUP(N739,FiscalYear[#All],2,FALSE))</f>
        <v>Q4</v>
      </c>
      <c r="P739" s="32">
        <f t="shared" si="68"/>
        <v>2022</v>
      </c>
      <c r="Q739" s="33">
        <f>IF(J739="Open",VLOOKUP(E739,Table2[],2),VLOOKUP(E739,Table2[],3))</f>
        <v>525</v>
      </c>
    </row>
    <row r="740" spans="1:17" x14ac:dyDescent="0.3">
      <c r="A740" s="16" t="s">
        <v>1576</v>
      </c>
      <c r="B740" s="16" t="s">
        <v>1302</v>
      </c>
      <c r="C740" s="16" t="s">
        <v>1594</v>
      </c>
      <c r="D740" s="16" t="s">
        <v>12</v>
      </c>
      <c r="E740" s="16" t="s">
        <v>9</v>
      </c>
      <c r="F740" s="16" t="s">
        <v>1604</v>
      </c>
      <c r="G740" s="16" t="s">
        <v>25</v>
      </c>
      <c r="H740" s="23">
        <v>44802</v>
      </c>
      <c r="I740" s="23">
        <v>44841</v>
      </c>
      <c r="J740" s="16" t="str">
        <f t="shared" si="66"/>
        <v>Filled</v>
      </c>
      <c r="K740" s="16">
        <f t="shared" ca="1" si="67"/>
        <v>30</v>
      </c>
      <c r="L740" s="16">
        <f t="shared" ca="1" si="69"/>
        <v>39</v>
      </c>
      <c r="M740" s="16">
        <f t="shared" si="70"/>
        <v>2022</v>
      </c>
      <c r="N740" s="27" t="str">
        <f t="shared" si="71"/>
        <v>October</v>
      </c>
      <c r="O740" s="16" t="str">
        <f>IF(N740="","",VLOOKUP(N740,FiscalYear[#All],2,FALSE))</f>
        <v>Q1</v>
      </c>
      <c r="P740" s="32">
        <f t="shared" si="68"/>
        <v>2023</v>
      </c>
      <c r="Q740" s="33">
        <f>IF(J740="Open",VLOOKUP(E740,Table2[],2),VLOOKUP(E740,Table2[],3))</f>
        <v>525</v>
      </c>
    </row>
    <row r="741" spans="1:17" x14ac:dyDescent="0.3">
      <c r="A741" s="16" t="s">
        <v>1369</v>
      </c>
      <c r="B741" s="16" t="s">
        <v>1158</v>
      </c>
      <c r="C741" s="16" t="s">
        <v>1593</v>
      </c>
      <c r="D741" s="16" t="s">
        <v>12</v>
      </c>
      <c r="E741" s="16" t="s">
        <v>9</v>
      </c>
      <c r="F741" s="16" t="s">
        <v>1603</v>
      </c>
      <c r="G741" s="16" t="s">
        <v>16</v>
      </c>
      <c r="H741" s="23">
        <v>44808</v>
      </c>
      <c r="I741" s="23">
        <v>44904</v>
      </c>
      <c r="J741" s="16" t="str">
        <f t="shared" si="66"/>
        <v>Filled</v>
      </c>
      <c r="K741" s="16">
        <f t="shared" ca="1" si="67"/>
        <v>70</v>
      </c>
      <c r="L741" s="16">
        <f t="shared" ca="1" si="69"/>
        <v>96</v>
      </c>
      <c r="M741" s="16">
        <f t="shared" si="70"/>
        <v>2022</v>
      </c>
      <c r="N741" s="27" t="str">
        <f t="shared" si="71"/>
        <v>December</v>
      </c>
      <c r="O741" s="16" t="str">
        <f>IF(N741="","",VLOOKUP(N741,FiscalYear[#All],2,FALSE))</f>
        <v>Q1</v>
      </c>
      <c r="P741" s="32">
        <f t="shared" si="68"/>
        <v>2023</v>
      </c>
      <c r="Q741" s="33">
        <f>IF(J741="Open",VLOOKUP(E741,Table2[],2),VLOOKUP(E741,Table2[],3))</f>
        <v>525</v>
      </c>
    </row>
    <row r="742" spans="1:17" x14ac:dyDescent="0.3">
      <c r="A742" s="16" t="s">
        <v>1419</v>
      </c>
      <c r="B742" s="16" t="s">
        <v>1178</v>
      </c>
      <c r="C742" s="16" t="s">
        <v>1594</v>
      </c>
      <c r="D742" s="16" t="s">
        <v>12</v>
      </c>
      <c r="E742" s="16" t="s">
        <v>9</v>
      </c>
      <c r="F742" s="16" t="s">
        <v>1604</v>
      </c>
      <c r="G742" s="16" t="s">
        <v>18</v>
      </c>
      <c r="H742" s="23">
        <v>44809</v>
      </c>
      <c r="I742" s="23">
        <v>44890</v>
      </c>
      <c r="J742" s="16" t="str">
        <f t="shared" si="66"/>
        <v>Filled</v>
      </c>
      <c r="K742" s="16">
        <f t="shared" ca="1" si="67"/>
        <v>60</v>
      </c>
      <c r="L742" s="16">
        <f t="shared" ca="1" si="69"/>
        <v>81</v>
      </c>
      <c r="M742" s="16">
        <f t="shared" si="70"/>
        <v>2022</v>
      </c>
      <c r="N742" s="27" t="str">
        <f t="shared" si="71"/>
        <v>November</v>
      </c>
      <c r="O742" s="16" t="str">
        <f>IF(N742="","",VLOOKUP(N742,FiscalYear[#All],2,FALSE))</f>
        <v>Q1</v>
      </c>
      <c r="P742" s="32">
        <f t="shared" si="68"/>
        <v>2023</v>
      </c>
      <c r="Q742" s="33">
        <f>IF(J742="Open",VLOOKUP(E742,Table2[],2),VLOOKUP(E742,Table2[],3))</f>
        <v>525</v>
      </c>
    </row>
    <row r="743" spans="1:17" x14ac:dyDescent="0.3">
      <c r="A743" s="16" t="s">
        <v>1434</v>
      </c>
      <c r="B743" s="16" t="s">
        <v>1210</v>
      </c>
      <c r="C743" s="16" t="s">
        <v>1593</v>
      </c>
      <c r="D743" s="16" t="s">
        <v>12</v>
      </c>
      <c r="E743" s="16" t="s">
        <v>9</v>
      </c>
      <c r="F743" s="16" t="s">
        <v>1603</v>
      </c>
      <c r="G743" s="16" t="s">
        <v>18</v>
      </c>
      <c r="H743" s="23">
        <v>44809</v>
      </c>
      <c r="I743" s="23">
        <v>44854</v>
      </c>
      <c r="J743" s="16" t="str">
        <f t="shared" si="66"/>
        <v>Filled</v>
      </c>
      <c r="K743" s="16">
        <f t="shared" ca="1" si="67"/>
        <v>34</v>
      </c>
      <c r="L743" s="16">
        <f t="shared" ca="1" si="69"/>
        <v>45</v>
      </c>
      <c r="M743" s="16">
        <f t="shared" si="70"/>
        <v>2022</v>
      </c>
      <c r="N743" s="27" t="str">
        <f t="shared" si="71"/>
        <v>October</v>
      </c>
      <c r="O743" s="16" t="str">
        <f>IF(N743="","",VLOOKUP(N743,FiscalYear[#All],2,FALSE))</f>
        <v>Q1</v>
      </c>
      <c r="P743" s="32">
        <f t="shared" si="68"/>
        <v>2023</v>
      </c>
      <c r="Q743" s="33">
        <f>IF(J743="Open",VLOOKUP(E743,Table2[],2),VLOOKUP(E743,Table2[],3))</f>
        <v>525</v>
      </c>
    </row>
    <row r="744" spans="1:17" x14ac:dyDescent="0.3">
      <c r="A744" s="16" t="s">
        <v>1472</v>
      </c>
      <c r="B744" s="16" t="s">
        <v>1178</v>
      </c>
      <c r="C744" s="16" t="s">
        <v>1594</v>
      </c>
      <c r="D744" s="16" t="s">
        <v>12</v>
      </c>
      <c r="E744" s="16" t="s">
        <v>9</v>
      </c>
      <c r="F744" s="16" t="s">
        <v>1604</v>
      </c>
      <c r="G744" s="16" t="s">
        <v>11</v>
      </c>
      <c r="H744" s="23">
        <v>44809</v>
      </c>
      <c r="I744" s="23">
        <v>44911</v>
      </c>
      <c r="J744" s="16" t="str">
        <f t="shared" si="66"/>
        <v>Filled</v>
      </c>
      <c r="K744" s="16">
        <f t="shared" ca="1" si="67"/>
        <v>75</v>
      </c>
      <c r="L744" s="16">
        <f t="shared" ca="1" si="69"/>
        <v>102</v>
      </c>
      <c r="M744" s="16">
        <f t="shared" si="70"/>
        <v>2022</v>
      </c>
      <c r="N744" s="27" t="str">
        <f t="shared" si="71"/>
        <v>December</v>
      </c>
      <c r="O744" s="16" t="str">
        <f>IF(N744="","",VLOOKUP(N744,FiscalYear[#All],2,FALSE))</f>
        <v>Q1</v>
      </c>
      <c r="P744" s="32">
        <f t="shared" si="68"/>
        <v>2023</v>
      </c>
      <c r="Q744" s="33">
        <f>IF(J744="Open",VLOOKUP(E744,Table2[],2),VLOOKUP(E744,Table2[],3))</f>
        <v>525</v>
      </c>
    </row>
    <row r="745" spans="1:17" x14ac:dyDescent="0.3">
      <c r="A745" s="16" t="s">
        <v>1359</v>
      </c>
      <c r="B745" s="16" t="s">
        <v>1106</v>
      </c>
      <c r="C745" s="16" t="s">
        <v>1594</v>
      </c>
      <c r="D745" s="16" t="s">
        <v>12</v>
      </c>
      <c r="E745" s="16" t="s">
        <v>9</v>
      </c>
      <c r="F745" s="16" t="s">
        <v>1604</v>
      </c>
      <c r="G745" s="16" t="s">
        <v>16</v>
      </c>
      <c r="H745" s="23">
        <v>44812</v>
      </c>
      <c r="I745" s="23">
        <v>44923</v>
      </c>
      <c r="J745" s="16" t="str">
        <f t="shared" si="66"/>
        <v>Filled</v>
      </c>
      <c r="K745" s="16">
        <f t="shared" ca="1" si="67"/>
        <v>80</v>
      </c>
      <c r="L745" s="16">
        <f t="shared" ca="1" si="69"/>
        <v>111</v>
      </c>
      <c r="M745" s="16">
        <f t="shared" si="70"/>
        <v>2022</v>
      </c>
      <c r="N745" s="27" t="str">
        <f t="shared" si="71"/>
        <v>December</v>
      </c>
      <c r="O745" s="16" t="str">
        <f>IF(N745="","",VLOOKUP(N745,FiscalYear[#All],2,FALSE))</f>
        <v>Q1</v>
      </c>
      <c r="P745" s="32">
        <f t="shared" si="68"/>
        <v>2023</v>
      </c>
      <c r="Q745" s="33">
        <f>IF(J745="Open",VLOOKUP(E745,Table2[],2),VLOOKUP(E745,Table2[],3))</f>
        <v>525</v>
      </c>
    </row>
    <row r="746" spans="1:17" x14ac:dyDescent="0.3">
      <c r="A746" s="16" t="s">
        <v>1391</v>
      </c>
      <c r="B746" s="16" t="s">
        <v>1149</v>
      </c>
      <c r="C746" s="16" t="s">
        <v>1594</v>
      </c>
      <c r="D746" s="16" t="s">
        <v>12</v>
      </c>
      <c r="E746" s="16" t="s">
        <v>9</v>
      </c>
      <c r="F746" s="16" t="s">
        <v>1604</v>
      </c>
      <c r="G746" s="16" t="s">
        <v>16</v>
      </c>
      <c r="H746" s="23">
        <v>44812</v>
      </c>
      <c r="I746" s="23">
        <v>44923</v>
      </c>
      <c r="J746" s="16" t="str">
        <f t="shared" si="66"/>
        <v>Filled</v>
      </c>
      <c r="K746" s="16">
        <f t="shared" ca="1" si="67"/>
        <v>80</v>
      </c>
      <c r="L746" s="16">
        <f t="shared" ca="1" si="69"/>
        <v>111</v>
      </c>
      <c r="M746" s="16">
        <f t="shared" si="70"/>
        <v>2022</v>
      </c>
      <c r="N746" s="27" t="str">
        <f t="shared" si="71"/>
        <v>December</v>
      </c>
      <c r="O746" s="16" t="str">
        <f>IF(N746="","",VLOOKUP(N746,FiscalYear[#All],2,FALSE))</f>
        <v>Q1</v>
      </c>
      <c r="P746" s="32">
        <f t="shared" si="68"/>
        <v>2023</v>
      </c>
      <c r="Q746" s="33">
        <f>IF(J746="Open",VLOOKUP(E746,Table2[],2),VLOOKUP(E746,Table2[],3))</f>
        <v>525</v>
      </c>
    </row>
    <row r="747" spans="1:17" x14ac:dyDescent="0.3">
      <c r="A747" s="16" t="s">
        <v>1411</v>
      </c>
      <c r="B747" s="16" t="s">
        <v>1191</v>
      </c>
      <c r="C747" s="16" t="s">
        <v>1593</v>
      </c>
      <c r="D747" s="16" t="s">
        <v>12</v>
      </c>
      <c r="E747" s="16" t="s">
        <v>9</v>
      </c>
      <c r="F747" s="16" t="s">
        <v>1603</v>
      </c>
      <c r="G747" s="16" t="s">
        <v>16</v>
      </c>
      <c r="H747" s="23">
        <v>44812</v>
      </c>
      <c r="I747" s="23">
        <v>44912</v>
      </c>
      <c r="J747" s="16" t="str">
        <f t="shared" si="66"/>
        <v>Filled</v>
      </c>
      <c r="K747" s="16">
        <f t="shared" ca="1" si="67"/>
        <v>72</v>
      </c>
      <c r="L747" s="16">
        <f t="shared" ca="1" si="69"/>
        <v>100</v>
      </c>
      <c r="M747" s="16">
        <f t="shared" si="70"/>
        <v>2022</v>
      </c>
      <c r="N747" s="27" t="str">
        <f t="shared" si="71"/>
        <v>December</v>
      </c>
      <c r="O747" s="16" t="str">
        <f>IF(N747="","",VLOOKUP(N747,FiscalYear[#All],2,FALSE))</f>
        <v>Q1</v>
      </c>
      <c r="P747" s="32">
        <f t="shared" si="68"/>
        <v>2023</v>
      </c>
      <c r="Q747" s="33">
        <f>IF(J747="Open",VLOOKUP(E747,Table2[],2),VLOOKUP(E747,Table2[],3))</f>
        <v>525</v>
      </c>
    </row>
    <row r="748" spans="1:17" x14ac:dyDescent="0.3">
      <c r="A748" s="16" t="s">
        <v>1537</v>
      </c>
      <c r="B748" s="16" t="s">
        <v>1276</v>
      </c>
      <c r="C748" s="16" t="s">
        <v>1594</v>
      </c>
      <c r="D748" s="16" t="s">
        <v>12</v>
      </c>
      <c r="E748" s="16" t="s">
        <v>9</v>
      </c>
      <c r="F748" s="16" t="s">
        <v>1604</v>
      </c>
      <c r="G748" s="16" t="s">
        <v>16</v>
      </c>
      <c r="H748" s="23">
        <v>44812</v>
      </c>
      <c r="I748" s="23">
        <v>44845</v>
      </c>
      <c r="J748" s="16" t="str">
        <f t="shared" si="66"/>
        <v>Filled</v>
      </c>
      <c r="K748" s="16">
        <f t="shared" ca="1" si="67"/>
        <v>24</v>
      </c>
      <c r="L748" s="16">
        <f t="shared" ca="1" si="69"/>
        <v>33</v>
      </c>
      <c r="M748" s="16">
        <f t="shared" si="70"/>
        <v>2022</v>
      </c>
      <c r="N748" s="27" t="str">
        <f t="shared" si="71"/>
        <v>October</v>
      </c>
      <c r="O748" s="16" t="str">
        <f>IF(N748="","",VLOOKUP(N748,FiscalYear[#All],2,FALSE))</f>
        <v>Q1</v>
      </c>
      <c r="P748" s="32">
        <f t="shared" si="68"/>
        <v>2023</v>
      </c>
      <c r="Q748" s="33">
        <f>IF(J748="Open",VLOOKUP(E748,Table2[],2),VLOOKUP(E748,Table2[],3))</f>
        <v>525</v>
      </c>
    </row>
    <row r="749" spans="1:17" x14ac:dyDescent="0.3">
      <c r="A749" s="16" t="s">
        <v>1543</v>
      </c>
      <c r="B749" s="16" t="s">
        <v>442</v>
      </c>
      <c r="C749" s="16" t="s">
        <v>1594</v>
      </c>
      <c r="D749" s="16" t="s">
        <v>12</v>
      </c>
      <c r="E749" s="16" t="s">
        <v>9</v>
      </c>
      <c r="F749" s="16" t="s">
        <v>1604</v>
      </c>
      <c r="G749" s="16" t="s">
        <v>16</v>
      </c>
      <c r="H749" s="23">
        <v>44812</v>
      </c>
      <c r="I749" s="23">
        <v>44852</v>
      </c>
      <c r="J749" s="16" t="str">
        <f t="shared" si="66"/>
        <v>Filled</v>
      </c>
      <c r="K749" s="16">
        <f t="shared" ca="1" si="67"/>
        <v>29</v>
      </c>
      <c r="L749" s="16">
        <f t="shared" ca="1" si="69"/>
        <v>40</v>
      </c>
      <c r="M749" s="16">
        <f t="shared" si="70"/>
        <v>2022</v>
      </c>
      <c r="N749" s="27" t="str">
        <f t="shared" si="71"/>
        <v>October</v>
      </c>
      <c r="O749" s="16" t="str">
        <f>IF(N749="","",VLOOKUP(N749,FiscalYear[#All],2,FALSE))</f>
        <v>Q1</v>
      </c>
      <c r="P749" s="32">
        <f t="shared" si="68"/>
        <v>2023</v>
      </c>
      <c r="Q749" s="33">
        <f>IF(J749="Open",VLOOKUP(E749,Table2[],2),VLOOKUP(E749,Table2[],3))</f>
        <v>525</v>
      </c>
    </row>
    <row r="750" spans="1:17" x14ac:dyDescent="0.3">
      <c r="A750" s="16" t="s">
        <v>1364</v>
      </c>
      <c r="B750" s="16" t="s">
        <v>1153</v>
      </c>
      <c r="C750" s="16" t="s">
        <v>1594</v>
      </c>
      <c r="D750" s="16" t="s">
        <v>12</v>
      </c>
      <c r="E750" s="16" t="s">
        <v>9</v>
      </c>
      <c r="F750" s="16" t="s">
        <v>1604</v>
      </c>
      <c r="G750" s="16" t="s">
        <v>16</v>
      </c>
      <c r="H750" s="23">
        <v>44816</v>
      </c>
      <c r="I750" s="23">
        <v>44847</v>
      </c>
      <c r="J750" s="16" t="str">
        <f t="shared" si="66"/>
        <v>Filled</v>
      </c>
      <c r="K750" s="16">
        <f t="shared" ca="1" si="67"/>
        <v>24</v>
      </c>
      <c r="L750" s="16">
        <f t="shared" ca="1" si="69"/>
        <v>31</v>
      </c>
      <c r="M750" s="16">
        <f t="shared" si="70"/>
        <v>2022</v>
      </c>
      <c r="N750" s="27" t="str">
        <f t="shared" si="71"/>
        <v>October</v>
      </c>
      <c r="O750" s="16" t="str">
        <f>IF(N750="","",VLOOKUP(N750,FiscalYear[#All],2,FALSE))</f>
        <v>Q1</v>
      </c>
      <c r="P750" s="32">
        <f t="shared" si="68"/>
        <v>2023</v>
      </c>
      <c r="Q750" s="33">
        <f>IF(J750="Open",VLOOKUP(E750,Table2[],2),VLOOKUP(E750,Table2[],3))</f>
        <v>525</v>
      </c>
    </row>
    <row r="751" spans="1:17" x14ac:dyDescent="0.3">
      <c r="A751" s="16" t="s">
        <v>1427</v>
      </c>
      <c r="B751" s="16" t="s">
        <v>1204</v>
      </c>
      <c r="C751" s="16" t="s">
        <v>1595</v>
      </c>
      <c r="D751" s="16" t="s">
        <v>12</v>
      </c>
      <c r="E751" s="16" t="s">
        <v>9</v>
      </c>
      <c r="F751" s="16" t="s">
        <v>1605</v>
      </c>
      <c r="G751" s="16" t="s">
        <v>16</v>
      </c>
      <c r="H751" s="23">
        <v>44818</v>
      </c>
      <c r="I751" s="23">
        <v>44863</v>
      </c>
      <c r="J751" s="16" t="str">
        <f t="shared" si="66"/>
        <v>Filled</v>
      </c>
      <c r="K751" s="16">
        <f t="shared" ca="1" si="67"/>
        <v>33</v>
      </c>
      <c r="L751" s="16">
        <f t="shared" ca="1" si="69"/>
        <v>45</v>
      </c>
      <c r="M751" s="16">
        <f t="shared" si="70"/>
        <v>2022</v>
      </c>
      <c r="N751" s="27" t="str">
        <f t="shared" si="71"/>
        <v>October</v>
      </c>
      <c r="O751" s="16" t="str">
        <f>IF(N751="","",VLOOKUP(N751,FiscalYear[#All],2,FALSE))</f>
        <v>Q1</v>
      </c>
      <c r="P751" s="32">
        <f t="shared" si="68"/>
        <v>2023</v>
      </c>
      <c r="Q751" s="33">
        <f>IF(J751="Open",VLOOKUP(E751,Table2[],2),VLOOKUP(E751,Table2[],3))</f>
        <v>525</v>
      </c>
    </row>
    <row r="752" spans="1:17" x14ac:dyDescent="0.3">
      <c r="A752" s="16" t="s">
        <v>1575</v>
      </c>
      <c r="B752" s="16" t="s">
        <v>1301</v>
      </c>
      <c r="C752" s="16" t="s">
        <v>1596</v>
      </c>
      <c r="D752" s="16" t="s">
        <v>12</v>
      </c>
      <c r="E752" s="16" t="s">
        <v>9</v>
      </c>
      <c r="F752" s="16" t="s">
        <v>1605</v>
      </c>
      <c r="G752" s="16" t="s">
        <v>16</v>
      </c>
      <c r="H752" s="23">
        <v>44818</v>
      </c>
      <c r="I752" s="23">
        <v>44887</v>
      </c>
      <c r="J752" s="16" t="str">
        <f t="shared" si="66"/>
        <v>Filled</v>
      </c>
      <c r="K752" s="16">
        <f t="shared" ca="1" si="67"/>
        <v>50</v>
      </c>
      <c r="L752" s="16">
        <f t="shared" ca="1" si="69"/>
        <v>69</v>
      </c>
      <c r="M752" s="16">
        <f t="shared" si="70"/>
        <v>2022</v>
      </c>
      <c r="N752" s="27" t="str">
        <f t="shared" si="71"/>
        <v>November</v>
      </c>
      <c r="O752" s="16" t="str">
        <f>IF(N752="","",VLOOKUP(N752,FiscalYear[#All],2,FALSE))</f>
        <v>Q1</v>
      </c>
      <c r="P752" s="32">
        <f t="shared" si="68"/>
        <v>2023</v>
      </c>
      <c r="Q752" s="33">
        <f>IF(J752="Open",VLOOKUP(E752,Table2[],2),VLOOKUP(E752,Table2[],3))</f>
        <v>525</v>
      </c>
    </row>
    <row r="753" spans="1:17" x14ac:dyDescent="0.3">
      <c r="A753" s="16" t="s">
        <v>1441</v>
      </c>
      <c r="B753" s="16" t="s">
        <v>1132</v>
      </c>
      <c r="C753" s="16" t="s">
        <v>1593</v>
      </c>
      <c r="D753" s="16" t="s">
        <v>12</v>
      </c>
      <c r="E753" s="16" t="s">
        <v>9</v>
      </c>
      <c r="F753" s="16" t="s">
        <v>1603</v>
      </c>
      <c r="G753" s="16" t="s">
        <v>18</v>
      </c>
      <c r="H753" s="23">
        <v>44819</v>
      </c>
      <c r="I753" s="23" t="s">
        <v>1619</v>
      </c>
      <c r="J753" s="16" t="str">
        <f t="shared" si="66"/>
        <v>Open</v>
      </c>
      <c r="K753" s="16">
        <f t="shared" ca="1" si="67"/>
        <v>214</v>
      </c>
      <c r="L753" s="16">
        <f t="shared" ca="1" si="69"/>
        <v>299</v>
      </c>
      <c r="M753" s="16" t="str">
        <f t="shared" si="70"/>
        <v/>
      </c>
      <c r="N753" s="27" t="str">
        <f t="shared" si="71"/>
        <v/>
      </c>
      <c r="O753" s="16" t="str">
        <f>IF(N753="","",VLOOKUP(N753,FiscalYear[#All],2,FALSE))</f>
        <v/>
      </c>
      <c r="P753" s="32" t="str">
        <f t="shared" si="68"/>
        <v/>
      </c>
      <c r="Q753" s="33">
        <f>IF(J753="Open",VLOOKUP(E753,Table2[],2),VLOOKUP(E753,Table2[],3))</f>
        <v>280</v>
      </c>
    </row>
    <row r="754" spans="1:17" x14ac:dyDescent="0.3">
      <c r="A754" s="16" t="s">
        <v>1492</v>
      </c>
      <c r="B754" s="16" t="s">
        <v>1246</v>
      </c>
      <c r="C754" s="16" t="s">
        <v>1593</v>
      </c>
      <c r="D754" s="16" t="s">
        <v>12</v>
      </c>
      <c r="E754" s="16" t="s">
        <v>9</v>
      </c>
      <c r="F754" s="16" t="s">
        <v>1603</v>
      </c>
      <c r="G754" s="16" t="s">
        <v>18</v>
      </c>
      <c r="H754" s="23">
        <v>44819</v>
      </c>
      <c r="I754" s="23">
        <v>44910</v>
      </c>
      <c r="J754" s="16" t="str">
        <f t="shared" si="66"/>
        <v>Filled</v>
      </c>
      <c r="K754" s="16">
        <f t="shared" ca="1" si="67"/>
        <v>66</v>
      </c>
      <c r="L754" s="16">
        <f t="shared" ca="1" si="69"/>
        <v>91</v>
      </c>
      <c r="M754" s="16">
        <f t="shared" si="70"/>
        <v>2022</v>
      </c>
      <c r="N754" s="27" t="str">
        <f t="shared" si="71"/>
        <v>December</v>
      </c>
      <c r="O754" s="16" t="str">
        <f>IF(N754="","",VLOOKUP(N754,FiscalYear[#All],2,FALSE))</f>
        <v>Q1</v>
      </c>
      <c r="P754" s="32">
        <f t="shared" si="68"/>
        <v>2023</v>
      </c>
      <c r="Q754" s="33">
        <f>IF(J754="Open",VLOOKUP(E754,Table2[],2),VLOOKUP(E754,Table2[],3))</f>
        <v>525</v>
      </c>
    </row>
    <row r="755" spans="1:17" x14ac:dyDescent="0.3">
      <c r="A755" s="16" t="s">
        <v>1544</v>
      </c>
      <c r="B755" s="16" t="s">
        <v>1149</v>
      </c>
      <c r="C755" s="16" t="s">
        <v>1594</v>
      </c>
      <c r="D755" s="16" t="s">
        <v>12</v>
      </c>
      <c r="E755" s="16" t="s">
        <v>9</v>
      </c>
      <c r="F755" s="16" t="s">
        <v>1604</v>
      </c>
      <c r="G755" s="16" t="s">
        <v>11</v>
      </c>
      <c r="H755" s="23">
        <v>44819</v>
      </c>
      <c r="I755" s="23">
        <v>44879</v>
      </c>
      <c r="J755" s="16" t="str">
        <f t="shared" si="66"/>
        <v>Filled</v>
      </c>
      <c r="K755" s="16">
        <f t="shared" ca="1" si="67"/>
        <v>43</v>
      </c>
      <c r="L755" s="16">
        <f t="shared" ca="1" si="69"/>
        <v>60</v>
      </c>
      <c r="M755" s="16">
        <f t="shared" si="70"/>
        <v>2022</v>
      </c>
      <c r="N755" s="27" t="str">
        <f t="shared" si="71"/>
        <v>November</v>
      </c>
      <c r="O755" s="16" t="str">
        <f>IF(N755="","",VLOOKUP(N755,FiscalYear[#All],2,FALSE))</f>
        <v>Q1</v>
      </c>
      <c r="P755" s="32">
        <f t="shared" si="68"/>
        <v>2023</v>
      </c>
      <c r="Q755" s="33">
        <f>IF(J755="Open",VLOOKUP(E755,Table2[],2),VLOOKUP(E755,Table2[],3))</f>
        <v>525</v>
      </c>
    </row>
    <row r="756" spans="1:17" x14ac:dyDescent="0.3">
      <c r="A756" s="16" t="s">
        <v>1581</v>
      </c>
      <c r="B756" s="16" t="s">
        <v>1306</v>
      </c>
      <c r="C756" s="16" t="s">
        <v>1594</v>
      </c>
      <c r="D756" s="16" t="s">
        <v>12</v>
      </c>
      <c r="E756" s="16" t="s">
        <v>9</v>
      </c>
      <c r="F756" s="16" t="s">
        <v>1604</v>
      </c>
      <c r="G756" s="16" t="s">
        <v>25</v>
      </c>
      <c r="H756" s="23">
        <v>44819</v>
      </c>
      <c r="I756" s="23">
        <v>44914</v>
      </c>
      <c r="J756" s="16" t="str">
        <f t="shared" si="66"/>
        <v>Filled</v>
      </c>
      <c r="K756" s="16">
        <f t="shared" ca="1" si="67"/>
        <v>68</v>
      </c>
      <c r="L756" s="16">
        <f t="shared" ca="1" si="69"/>
        <v>95</v>
      </c>
      <c r="M756" s="16">
        <f t="shared" si="70"/>
        <v>2022</v>
      </c>
      <c r="N756" s="27" t="str">
        <f t="shared" si="71"/>
        <v>December</v>
      </c>
      <c r="O756" s="16" t="str">
        <f>IF(N756="","",VLOOKUP(N756,FiscalYear[#All],2,FALSE))</f>
        <v>Q1</v>
      </c>
      <c r="P756" s="32">
        <f t="shared" si="68"/>
        <v>2023</v>
      </c>
      <c r="Q756" s="33">
        <f>IF(J756="Open",VLOOKUP(E756,Table2[],2),VLOOKUP(E756,Table2[],3))</f>
        <v>525</v>
      </c>
    </row>
    <row r="757" spans="1:17" x14ac:dyDescent="0.3">
      <c r="A757" s="16" t="s">
        <v>1488</v>
      </c>
      <c r="B757" s="16" t="s">
        <v>1180</v>
      </c>
      <c r="C757" s="16" t="s">
        <v>1594</v>
      </c>
      <c r="D757" s="16" t="s">
        <v>223</v>
      </c>
      <c r="E757" s="16" t="s">
        <v>211</v>
      </c>
      <c r="F757" s="16" t="s">
        <v>1604</v>
      </c>
      <c r="G757" s="16" t="s">
        <v>16</v>
      </c>
      <c r="H757" s="23">
        <v>44826</v>
      </c>
      <c r="I757" s="23">
        <v>44899</v>
      </c>
      <c r="J757" s="16" t="str">
        <f t="shared" si="66"/>
        <v>Filled</v>
      </c>
      <c r="K757" s="16">
        <f t="shared" ca="1" si="67"/>
        <v>52</v>
      </c>
      <c r="L757" s="16">
        <f t="shared" ca="1" si="69"/>
        <v>73</v>
      </c>
      <c r="M757" s="16">
        <f t="shared" si="70"/>
        <v>2022</v>
      </c>
      <c r="N757" s="27" t="str">
        <f t="shared" si="71"/>
        <v>December</v>
      </c>
      <c r="O757" s="16" t="str">
        <f>IF(N757="","",VLOOKUP(N757,FiscalYear[#All],2,FALSE))</f>
        <v>Q1</v>
      </c>
      <c r="P757" s="32">
        <f t="shared" si="68"/>
        <v>2023</v>
      </c>
      <c r="Q757" s="33">
        <f>IF(J757="Open",VLOOKUP(E757,Table2[],2),VLOOKUP(E757,Table2[],3))</f>
        <v>525</v>
      </c>
    </row>
    <row r="758" spans="1:17" x14ac:dyDescent="0.3">
      <c r="A758" s="16" t="s">
        <v>1401</v>
      </c>
      <c r="B758" s="16" t="s">
        <v>1098</v>
      </c>
      <c r="C758" s="16" t="s">
        <v>1595</v>
      </c>
      <c r="D758" s="16" t="s">
        <v>223</v>
      </c>
      <c r="E758" s="16" t="s">
        <v>211</v>
      </c>
      <c r="F758" s="16" t="s">
        <v>1605</v>
      </c>
      <c r="G758" s="16" t="s">
        <v>25</v>
      </c>
      <c r="H758" s="23">
        <v>44832</v>
      </c>
      <c r="I758" s="23">
        <v>44879</v>
      </c>
      <c r="J758" s="16" t="str">
        <f t="shared" si="66"/>
        <v>Filled</v>
      </c>
      <c r="K758" s="16">
        <f t="shared" ca="1" si="67"/>
        <v>34</v>
      </c>
      <c r="L758" s="16">
        <f t="shared" ca="1" si="69"/>
        <v>47</v>
      </c>
      <c r="M758" s="16">
        <f t="shared" si="70"/>
        <v>2022</v>
      </c>
      <c r="N758" s="27" t="str">
        <f t="shared" si="71"/>
        <v>November</v>
      </c>
      <c r="O758" s="16" t="str">
        <f>IF(N758="","",VLOOKUP(N758,FiscalYear[#All],2,FALSE))</f>
        <v>Q1</v>
      </c>
      <c r="P758" s="32">
        <f t="shared" si="68"/>
        <v>2023</v>
      </c>
      <c r="Q758" s="33">
        <f>IF(J758="Open",VLOOKUP(E758,Table2[],2),VLOOKUP(E758,Table2[],3))</f>
        <v>525</v>
      </c>
    </row>
    <row r="759" spans="1:17" x14ac:dyDescent="0.3">
      <c r="A759" s="16" t="s">
        <v>1574</v>
      </c>
      <c r="B759" s="16" t="s">
        <v>1300</v>
      </c>
      <c r="C759" s="16" t="s">
        <v>1596</v>
      </c>
      <c r="D759" s="16" t="s">
        <v>223</v>
      </c>
      <c r="E759" s="16" t="s">
        <v>211</v>
      </c>
      <c r="F759" s="16" t="s">
        <v>1605</v>
      </c>
      <c r="G759" s="16" t="s">
        <v>16</v>
      </c>
      <c r="H759" s="23">
        <v>44832</v>
      </c>
      <c r="I759" s="23">
        <v>44847</v>
      </c>
      <c r="J759" s="16" t="str">
        <f t="shared" si="66"/>
        <v>Filled</v>
      </c>
      <c r="K759" s="16">
        <f t="shared" ca="1" si="67"/>
        <v>12</v>
      </c>
      <c r="L759" s="16">
        <f t="shared" ca="1" si="69"/>
        <v>15</v>
      </c>
      <c r="M759" s="16">
        <f t="shared" si="70"/>
        <v>2022</v>
      </c>
      <c r="N759" s="27" t="str">
        <f t="shared" si="71"/>
        <v>October</v>
      </c>
      <c r="O759" s="16" t="str">
        <f>IF(N759="","",VLOOKUP(N759,FiscalYear[#All],2,FALSE))</f>
        <v>Q1</v>
      </c>
      <c r="P759" s="32">
        <f t="shared" si="68"/>
        <v>2023</v>
      </c>
      <c r="Q759" s="33">
        <f>IF(J759="Open",VLOOKUP(E759,Table2[],2),VLOOKUP(E759,Table2[],3))</f>
        <v>525</v>
      </c>
    </row>
    <row r="760" spans="1:17" x14ac:dyDescent="0.3">
      <c r="A760" s="16" t="s">
        <v>1520</v>
      </c>
      <c r="B760" s="16" t="s">
        <v>1178</v>
      </c>
      <c r="C760" s="16" t="s">
        <v>1594</v>
      </c>
      <c r="D760" s="16" t="s">
        <v>223</v>
      </c>
      <c r="E760" s="16" t="s">
        <v>211</v>
      </c>
      <c r="F760" s="16" t="s">
        <v>1603</v>
      </c>
      <c r="G760" s="16" t="s">
        <v>11</v>
      </c>
      <c r="H760" s="23">
        <v>44833</v>
      </c>
      <c r="I760" s="23">
        <v>44871</v>
      </c>
      <c r="J760" s="16" t="str">
        <f t="shared" si="66"/>
        <v>Filled</v>
      </c>
      <c r="K760" s="16">
        <f t="shared" ca="1" si="67"/>
        <v>27</v>
      </c>
      <c r="L760" s="16">
        <f t="shared" ca="1" si="69"/>
        <v>38</v>
      </c>
      <c r="M760" s="16">
        <f t="shared" si="70"/>
        <v>2022</v>
      </c>
      <c r="N760" s="27" t="str">
        <f t="shared" si="71"/>
        <v>November</v>
      </c>
      <c r="O760" s="16" t="str">
        <f>IF(N760="","",VLOOKUP(N760,FiscalYear[#All],2,FALSE))</f>
        <v>Q1</v>
      </c>
      <c r="P760" s="32">
        <f t="shared" si="68"/>
        <v>2023</v>
      </c>
      <c r="Q760" s="33">
        <f>IF(J760="Open",VLOOKUP(E760,Table2[],2),VLOOKUP(E760,Table2[],3))</f>
        <v>525</v>
      </c>
    </row>
    <row r="761" spans="1:17" x14ac:dyDescent="0.3">
      <c r="A761" s="16" t="s">
        <v>1521</v>
      </c>
      <c r="B761" s="16" t="s">
        <v>1178</v>
      </c>
      <c r="C761" s="16" t="s">
        <v>1594</v>
      </c>
      <c r="D761" s="16" t="s">
        <v>223</v>
      </c>
      <c r="E761" s="16" t="s">
        <v>211</v>
      </c>
      <c r="F761" s="16" t="s">
        <v>1603</v>
      </c>
      <c r="G761" s="16" t="s">
        <v>11</v>
      </c>
      <c r="H761" s="23">
        <v>44833</v>
      </c>
      <c r="I761" s="23">
        <v>44906</v>
      </c>
      <c r="J761" s="16" t="str">
        <f t="shared" si="66"/>
        <v>Filled</v>
      </c>
      <c r="K761" s="16">
        <f t="shared" ca="1" si="67"/>
        <v>52</v>
      </c>
      <c r="L761" s="16">
        <f t="shared" ca="1" si="69"/>
        <v>73</v>
      </c>
      <c r="M761" s="16">
        <f t="shared" si="70"/>
        <v>2022</v>
      </c>
      <c r="N761" s="27" t="str">
        <f t="shared" si="71"/>
        <v>December</v>
      </c>
      <c r="O761" s="16" t="str">
        <f>IF(N761="","",VLOOKUP(N761,FiscalYear[#All],2,FALSE))</f>
        <v>Q1</v>
      </c>
      <c r="P761" s="32">
        <f t="shared" si="68"/>
        <v>2023</v>
      </c>
      <c r="Q761" s="33">
        <f>IF(J761="Open",VLOOKUP(E761,Table2[],2),VLOOKUP(E761,Table2[],3))</f>
        <v>525</v>
      </c>
    </row>
    <row r="762" spans="1:17" x14ac:dyDescent="0.3">
      <c r="A762" s="16" t="s">
        <v>1539</v>
      </c>
      <c r="B762" s="16" t="s">
        <v>442</v>
      </c>
      <c r="C762" s="16" t="s">
        <v>1594</v>
      </c>
      <c r="D762" s="16" t="s">
        <v>223</v>
      </c>
      <c r="E762" s="16" t="s">
        <v>211</v>
      </c>
      <c r="F762" s="16" t="s">
        <v>1604</v>
      </c>
      <c r="G762" s="16" t="s">
        <v>16</v>
      </c>
      <c r="H762" s="23">
        <v>44833</v>
      </c>
      <c r="I762" s="23">
        <v>44857</v>
      </c>
      <c r="J762" s="16" t="str">
        <f t="shared" si="66"/>
        <v>Filled</v>
      </c>
      <c r="K762" s="16">
        <f t="shared" ca="1" si="67"/>
        <v>17</v>
      </c>
      <c r="L762" s="16">
        <f t="shared" ca="1" si="69"/>
        <v>24</v>
      </c>
      <c r="M762" s="16">
        <f t="shared" si="70"/>
        <v>2022</v>
      </c>
      <c r="N762" s="27" t="str">
        <f t="shared" si="71"/>
        <v>October</v>
      </c>
      <c r="O762" s="16" t="str">
        <f>IF(N762="","",VLOOKUP(N762,FiscalYear[#All],2,FALSE))</f>
        <v>Q1</v>
      </c>
      <c r="P762" s="32">
        <f t="shared" si="68"/>
        <v>2023</v>
      </c>
      <c r="Q762" s="33">
        <f>IF(J762="Open",VLOOKUP(E762,Table2[],2),VLOOKUP(E762,Table2[],3))</f>
        <v>525</v>
      </c>
    </row>
    <row r="763" spans="1:17" x14ac:dyDescent="0.3">
      <c r="A763" s="16" t="s">
        <v>1580</v>
      </c>
      <c r="B763" s="16" t="s">
        <v>1305</v>
      </c>
      <c r="C763" s="16" t="s">
        <v>1596</v>
      </c>
      <c r="D763" s="16" t="s">
        <v>223</v>
      </c>
      <c r="E763" s="16" t="s">
        <v>211</v>
      </c>
      <c r="F763" s="16" t="s">
        <v>1605</v>
      </c>
      <c r="G763" s="16" t="s">
        <v>16</v>
      </c>
      <c r="H763" s="23">
        <v>44833</v>
      </c>
      <c r="I763" s="23">
        <v>44916</v>
      </c>
      <c r="J763" s="16" t="str">
        <f t="shared" si="66"/>
        <v>Filled</v>
      </c>
      <c r="K763" s="16">
        <f t="shared" ca="1" si="67"/>
        <v>60</v>
      </c>
      <c r="L763" s="16">
        <f t="shared" ca="1" si="69"/>
        <v>83</v>
      </c>
      <c r="M763" s="16">
        <f t="shared" si="70"/>
        <v>2022</v>
      </c>
      <c r="N763" s="27" t="str">
        <f t="shared" si="71"/>
        <v>December</v>
      </c>
      <c r="O763" s="16" t="str">
        <f>IF(N763="","",VLOOKUP(N763,FiscalYear[#All],2,FALSE))</f>
        <v>Q1</v>
      </c>
      <c r="P763" s="32">
        <f t="shared" si="68"/>
        <v>2023</v>
      </c>
      <c r="Q763" s="33">
        <f>IF(J763="Open",VLOOKUP(E763,Table2[],2),VLOOKUP(E763,Table2[],3))</f>
        <v>525</v>
      </c>
    </row>
    <row r="764" spans="1:17" x14ac:dyDescent="0.3">
      <c r="A764" s="16" t="s">
        <v>1583</v>
      </c>
      <c r="B764" s="16" t="s">
        <v>1116</v>
      </c>
      <c r="C764" s="16" t="s">
        <v>1594</v>
      </c>
      <c r="D764" s="16" t="s">
        <v>223</v>
      </c>
      <c r="E764" s="16" t="s">
        <v>211</v>
      </c>
      <c r="F764" s="16" t="s">
        <v>1604</v>
      </c>
      <c r="G764" s="16" t="s">
        <v>25</v>
      </c>
      <c r="H764" s="23">
        <v>44833</v>
      </c>
      <c r="I764" s="23">
        <v>44833</v>
      </c>
      <c r="J764" s="16" t="str">
        <f t="shared" si="66"/>
        <v>Filled</v>
      </c>
      <c r="K764" s="16">
        <f t="shared" ca="1" si="67"/>
        <v>1</v>
      </c>
      <c r="L764" s="16">
        <f t="shared" ca="1" si="69"/>
        <v>0</v>
      </c>
      <c r="M764" s="16">
        <f t="shared" si="70"/>
        <v>2022</v>
      </c>
      <c r="N764" s="27" t="str">
        <f t="shared" si="71"/>
        <v>September</v>
      </c>
      <c r="O764" s="16" t="str">
        <f>IF(N764="","",VLOOKUP(N764,FiscalYear[#All],2,FALSE))</f>
        <v>Q4</v>
      </c>
      <c r="P764" s="32">
        <f t="shared" si="68"/>
        <v>2022</v>
      </c>
      <c r="Q764" s="33">
        <f>IF(J764="Open",VLOOKUP(E764,Table2[],2),VLOOKUP(E764,Table2[],3))</f>
        <v>525</v>
      </c>
    </row>
    <row r="765" spans="1:17" x14ac:dyDescent="0.3">
      <c r="A765" s="16" t="s">
        <v>1463</v>
      </c>
      <c r="B765" s="16" t="s">
        <v>1229</v>
      </c>
      <c r="C765" s="16" t="s">
        <v>1599</v>
      </c>
      <c r="D765" s="16" t="s">
        <v>223</v>
      </c>
      <c r="E765" s="16" t="s">
        <v>211</v>
      </c>
      <c r="F765" s="16" t="s">
        <v>1605</v>
      </c>
      <c r="G765" s="16" t="s">
        <v>18</v>
      </c>
      <c r="H765" s="23">
        <v>44837</v>
      </c>
      <c r="I765" s="23">
        <v>44865</v>
      </c>
      <c r="J765" s="16" t="str">
        <f t="shared" si="66"/>
        <v>Filled</v>
      </c>
      <c r="K765" s="16">
        <f t="shared" ca="1" si="67"/>
        <v>21</v>
      </c>
      <c r="L765" s="16">
        <f t="shared" ca="1" si="69"/>
        <v>28</v>
      </c>
      <c r="M765" s="16">
        <f t="shared" si="70"/>
        <v>2022</v>
      </c>
      <c r="N765" s="27" t="str">
        <f t="shared" si="71"/>
        <v>October</v>
      </c>
      <c r="O765" s="16" t="str">
        <f>IF(N765="","",VLOOKUP(N765,FiscalYear[#All],2,FALSE))</f>
        <v>Q1</v>
      </c>
      <c r="P765" s="32">
        <f t="shared" si="68"/>
        <v>2023</v>
      </c>
      <c r="Q765" s="33">
        <f>IF(J765="Open",VLOOKUP(E765,Table2[],2),VLOOKUP(E765,Table2[],3))</f>
        <v>525</v>
      </c>
    </row>
    <row r="766" spans="1:17" x14ac:dyDescent="0.3">
      <c r="A766" s="16" t="s">
        <v>1358</v>
      </c>
      <c r="B766" s="16" t="s">
        <v>1149</v>
      </c>
      <c r="C766" s="16" t="s">
        <v>1594</v>
      </c>
      <c r="D766" s="16" t="s">
        <v>223</v>
      </c>
      <c r="E766" s="16" t="s">
        <v>211</v>
      </c>
      <c r="F766" s="16" t="s">
        <v>1604</v>
      </c>
      <c r="G766" s="16" t="s">
        <v>11</v>
      </c>
      <c r="H766" s="23">
        <v>44839</v>
      </c>
      <c r="I766" s="23">
        <v>44876</v>
      </c>
      <c r="J766" s="16" t="str">
        <f t="shared" si="66"/>
        <v>Filled</v>
      </c>
      <c r="K766" s="16">
        <f t="shared" ca="1" si="67"/>
        <v>28</v>
      </c>
      <c r="L766" s="16">
        <f t="shared" ca="1" si="69"/>
        <v>37</v>
      </c>
      <c r="M766" s="16">
        <f t="shared" si="70"/>
        <v>2022</v>
      </c>
      <c r="N766" s="27" t="str">
        <f t="shared" si="71"/>
        <v>November</v>
      </c>
      <c r="O766" s="16" t="str">
        <f>IF(N766="","",VLOOKUP(N766,FiscalYear[#All],2,FALSE))</f>
        <v>Q1</v>
      </c>
      <c r="P766" s="32">
        <f t="shared" si="68"/>
        <v>2023</v>
      </c>
      <c r="Q766" s="33">
        <f>IF(J766="Open",VLOOKUP(E766,Table2[],2),VLOOKUP(E766,Table2[],3))</f>
        <v>525</v>
      </c>
    </row>
    <row r="767" spans="1:17" x14ac:dyDescent="0.3">
      <c r="A767" s="16" t="s">
        <v>1406</v>
      </c>
      <c r="B767" s="16" t="s">
        <v>1187</v>
      </c>
      <c r="C767" s="16" t="s">
        <v>1599</v>
      </c>
      <c r="D767" s="16" t="s">
        <v>223</v>
      </c>
      <c r="E767" s="16" t="s">
        <v>211</v>
      </c>
      <c r="F767" s="16" t="s">
        <v>1605</v>
      </c>
      <c r="G767" s="16" t="s">
        <v>16</v>
      </c>
      <c r="H767" s="23">
        <v>44839</v>
      </c>
      <c r="I767" s="23">
        <v>44916</v>
      </c>
      <c r="J767" s="16" t="str">
        <f t="shared" si="66"/>
        <v>Filled</v>
      </c>
      <c r="K767" s="16">
        <f t="shared" ca="1" si="67"/>
        <v>56</v>
      </c>
      <c r="L767" s="16">
        <f t="shared" ca="1" si="69"/>
        <v>77</v>
      </c>
      <c r="M767" s="16">
        <f t="shared" si="70"/>
        <v>2022</v>
      </c>
      <c r="N767" s="27" t="str">
        <f t="shared" si="71"/>
        <v>December</v>
      </c>
      <c r="O767" s="16" t="str">
        <f>IF(N767="","",VLOOKUP(N767,FiscalYear[#All],2,FALSE))</f>
        <v>Q1</v>
      </c>
      <c r="P767" s="32">
        <f t="shared" si="68"/>
        <v>2023</v>
      </c>
      <c r="Q767" s="33">
        <f>IF(J767="Open",VLOOKUP(E767,Table2[],2),VLOOKUP(E767,Table2[],3))</f>
        <v>525</v>
      </c>
    </row>
    <row r="768" spans="1:17" x14ac:dyDescent="0.3">
      <c r="A768" s="16" t="s">
        <v>1481</v>
      </c>
      <c r="B768" s="16" t="s">
        <v>1115</v>
      </c>
      <c r="C768" s="16" t="s">
        <v>1593</v>
      </c>
      <c r="D768" s="16" t="s">
        <v>223</v>
      </c>
      <c r="E768" s="16" t="s">
        <v>211</v>
      </c>
      <c r="F768" s="16" t="s">
        <v>1603</v>
      </c>
      <c r="G768" s="16" t="s">
        <v>18</v>
      </c>
      <c r="H768" s="23">
        <v>44839</v>
      </c>
      <c r="I768" s="23">
        <v>44859</v>
      </c>
      <c r="J768" s="16" t="str">
        <f t="shared" si="66"/>
        <v>Filled</v>
      </c>
      <c r="K768" s="16">
        <f t="shared" ca="1" si="67"/>
        <v>15</v>
      </c>
      <c r="L768" s="16">
        <f t="shared" ca="1" si="69"/>
        <v>20</v>
      </c>
      <c r="M768" s="16">
        <f t="shared" si="70"/>
        <v>2022</v>
      </c>
      <c r="N768" s="27" t="str">
        <f t="shared" si="71"/>
        <v>October</v>
      </c>
      <c r="O768" s="16" t="str">
        <f>IF(N768="","",VLOOKUP(N768,FiscalYear[#All],2,FALSE))</f>
        <v>Q1</v>
      </c>
      <c r="P768" s="32">
        <f t="shared" si="68"/>
        <v>2023</v>
      </c>
      <c r="Q768" s="33">
        <f>IF(J768="Open",VLOOKUP(E768,Table2[],2),VLOOKUP(E768,Table2[],3))</f>
        <v>525</v>
      </c>
    </row>
    <row r="769" spans="1:17" x14ac:dyDescent="0.3">
      <c r="A769" s="16" t="s">
        <v>1373</v>
      </c>
      <c r="B769" s="16" t="s">
        <v>1162</v>
      </c>
      <c r="C769" s="16" t="s">
        <v>1593</v>
      </c>
      <c r="D769" s="16" t="s">
        <v>223</v>
      </c>
      <c r="E769" s="16" t="s">
        <v>211</v>
      </c>
      <c r="F769" s="16" t="s">
        <v>1603</v>
      </c>
      <c r="G769" s="16" t="s">
        <v>11</v>
      </c>
      <c r="H769" s="23">
        <v>44840</v>
      </c>
      <c r="I769" s="23">
        <v>44917</v>
      </c>
      <c r="J769" s="16" t="str">
        <f t="shared" si="66"/>
        <v>Filled</v>
      </c>
      <c r="K769" s="16">
        <f t="shared" ca="1" si="67"/>
        <v>56</v>
      </c>
      <c r="L769" s="16">
        <f t="shared" ca="1" si="69"/>
        <v>77</v>
      </c>
      <c r="M769" s="16">
        <f t="shared" si="70"/>
        <v>2022</v>
      </c>
      <c r="N769" s="27" t="str">
        <f t="shared" si="71"/>
        <v>December</v>
      </c>
      <c r="O769" s="16" t="str">
        <f>IF(N769="","",VLOOKUP(N769,FiscalYear[#All],2,FALSE))</f>
        <v>Q1</v>
      </c>
      <c r="P769" s="32">
        <f t="shared" si="68"/>
        <v>2023</v>
      </c>
      <c r="Q769" s="33">
        <f>IF(J769="Open",VLOOKUP(E769,Table2[],2),VLOOKUP(E769,Table2[],3))</f>
        <v>525</v>
      </c>
    </row>
    <row r="770" spans="1:17" x14ac:dyDescent="0.3">
      <c r="A770" s="16" t="s">
        <v>1396</v>
      </c>
      <c r="B770" s="16" t="s">
        <v>1181</v>
      </c>
      <c r="C770" s="16" t="s">
        <v>1593</v>
      </c>
      <c r="D770" s="16" t="s">
        <v>223</v>
      </c>
      <c r="E770" s="16" t="s">
        <v>211</v>
      </c>
      <c r="F770" s="16" t="s">
        <v>1603</v>
      </c>
      <c r="G770" s="16" t="s">
        <v>18</v>
      </c>
      <c r="H770" s="23">
        <v>44846</v>
      </c>
      <c r="I770" s="23">
        <v>44908</v>
      </c>
      <c r="J770" s="16" t="str">
        <f t="shared" si="66"/>
        <v>Filled</v>
      </c>
      <c r="K770" s="16">
        <f t="shared" ca="1" si="67"/>
        <v>45</v>
      </c>
      <c r="L770" s="16">
        <f t="shared" ca="1" si="69"/>
        <v>62</v>
      </c>
      <c r="M770" s="16">
        <f t="shared" si="70"/>
        <v>2022</v>
      </c>
      <c r="N770" s="27" t="str">
        <f t="shared" si="71"/>
        <v>December</v>
      </c>
      <c r="O770" s="16" t="str">
        <f>IF(N770="","",VLOOKUP(N770,FiscalYear[#All],2,FALSE))</f>
        <v>Q1</v>
      </c>
      <c r="P770" s="32">
        <f t="shared" si="68"/>
        <v>2023</v>
      </c>
      <c r="Q770" s="33">
        <f>IF(J770="Open",VLOOKUP(E770,Table2[],2),VLOOKUP(E770,Table2[],3))</f>
        <v>525</v>
      </c>
    </row>
    <row r="771" spans="1:17" x14ac:dyDescent="0.3">
      <c r="A771" s="16" t="s">
        <v>1500</v>
      </c>
      <c r="B771" s="16" t="s">
        <v>1251</v>
      </c>
      <c r="C771" s="16" t="s">
        <v>1593</v>
      </c>
      <c r="D771" s="16" t="s">
        <v>223</v>
      </c>
      <c r="E771" s="16" t="s">
        <v>211</v>
      </c>
      <c r="F771" s="16" t="s">
        <v>1603</v>
      </c>
      <c r="G771" s="16" t="s">
        <v>25</v>
      </c>
      <c r="H771" s="23">
        <v>44847</v>
      </c>
      <c r="I771" s="23">
        <v>44884</v>
      </c>
      <c r="J771" s="16" t="str">
        <f t="shared" ref="J771:J793" si="72">IF(I771 = "", "Open", "Filled")</f>
        <v>Filled</v>
      </c>
      <c r="K771" s="16">
        <f t="shared" ref="K771:K793" ca="1" si="73">IF(I771="", NETWORKDAYS(H771,TODAY()),NETWORKDAYS(H771,I771))</f>
        <v>27</v>
      </c>
      <c r="L771" s="16">
        <f t="shared" ca="1" si="69"/>
        <v>37</v>
      </c>
      <c r="M771" s="16">
        <f t="shared" si="70"/>
        <v>2022</v>
      </c>
      <c r="N771" s="27" t="str">
        <f t="shared" si="71"/>
        <v>November</v>
      </c>
      <c r="O771" s="16" t="str">
        <f>IF(N771="","",VLOOKUP(N771,FiscalYear[#All],2,FALSE))</f>
        <v>Q1</v>
      </c>
      <c r="P771" s="32">
        <f t="shared" ref="P771:P793" si="74">IF(I771="","",(YEAR(I771) + IF(MONTH(I771) &gt;=10,1,0)))</f>
        <v>2023</v>
      </c>
      <c r="Q771" s="33">
        <f>IF(J771="Open",VLOOKUP(E771,Table2[],2),VLOOKUP(E771,Table2[],3))</f>
        <v>525</v>
      </c>
    </row>
    <row r="772" spans="1:17" x14ac:dyDescent="0.3">
      <c r="A772" s="16" t="s">
        <v>1414</v>
      </c>
      <c r="B772" s="16" t="s">
        <v>1193</v>
      </c>
      <c r="C772" s="16" t="s">
        <v>1593</v>
      </c>
      <c r="D772" s="16" t="s">
        <v>223</v>
      </c>
      <c r="E772" s="16" t="s">
        <v>211</v>
      </c>
      <c r="F772" s="16" t="s">
        <v>1603</v>
      </c>
      <c r="G772" s="16" t="s">
        <v>16</v>
      </c>
      <c r="H772" s="23">
        <v>44852</v>
      </c>
      <c r="I772" s="23" t="s">
        <v>1619</v>
      </c>
      <c r="J772" s="16" t="str">
        <f t="shared" si="72"/>
        <v>Open</v>
      </c>
      <c r="K772" s="16">
        <f t="shared" ca="1" si="73"/>
        <v>191</v>
      </c>
      <c r="L772" s="16">
        <f t="shared" ref="L772:L793" ca="1" si="75">IF(I772="", _xlfn.DAYS(TODAY(),H772), _xlfn.DAYS(I772,H772))</f>
        <v>266</v>
      </c>
      <c r="M772" s="16" t="str">
        <f t="shared" ref="M772:M793" si="76">IF(I772="","",YEAR(I772))</f>
        <v/>
      </c>
      <c r="N772" s="27" t="str">
        <f t="shared" ref="N772:N793" si="77">TEXT(I772,"mmmm")</f>
        <v/>
      </c>
      <c r="O772" s="16" t="str">
        <f>IF(N772="","",VLOOKUP(N772,FiscalYear[#All],2,FALSE))</f>
        <v/>
      </c>
      <c r="P772" s="32" t="str">
        <f t="shared" si="74"/>
        <v/>
      </c>
      <c r="Q772" s="33">
        <f>IF(J772="Open",VLOOKUP(E772,Table2[],2),VLOOKUP(E772,Table2[],3))</f>
        <v>280</v>
      </c>
    </row>
    <row r="773" spans="1:17" x14ac:dyDescent="0.3">
      <c r="A773" s="16" t="s">
        <v>1389</v>
      </c>
      <c r="B773" s="16" t="s">
        <v>1177</v>
      </c>
      <c r="C773" s="16" t="s">
        <v>1594</v>
      </c>
      <c r="D773" s="16" t="s">
        <v>223</v>
      </c>
      <c r="E773" s="16" t="s">
        <v>211</v>
      </c>
      <c r="F773" s="16" t="s">
        <v>1603</v>
      </c>
      <c r="G773" s="16" t="s">
        <v>25</v>
      </c>
      <c r="H773" s="23">
        <v>44853</v>
      </c>
      <c r="I773" s="23">
        <v>44866</v>
      </c>
      <c r="J773" s="16" t="str">
        <f t="shared" si="72"/>
        <v>Filled</v>
      </c>
      <c r="K773" s="16">
        <f t="shared" ca="1" si="73"/>
        <v>10</v>
      </c>
      <c r="L773" s="16">
        <f t="shared" ca="1" si="75"/>
        <v>13</v>
      </c>
      <c r="M773" s="16">
        <f t="shared" si="76"/>
        <v>2022</v>
      </c>
      <c r="N773" s="27" t="str">
        <f t="shared" si="77"/>
        <v>November</v>
      </c>
      <c r="O773" s="16" t="str">
        <f>IF(N773="","",VLOOKUP(N773,FiscalYear[#All],2,FALSE))</f>
        <v>Q1</v>
      </c>
      <c r="P773" s="32">
        <f t="shared" si="74"/>
        <v>2023</v>
      </c>
      <c r="Q773" s="33">
        <f>IF(J773="Open",VLOOKUP(E773,Table2[],2),VLOOKUP(E773,Table2[],3))</f>
        <v>525</v>
      </c>
    </row>
    <row r="774" spans="1:17" x14ac:dyDescent="0.3">
      <c r="A774" s="16" t="s">
        <v>1515</v>
      </c>
      <c r="B774" s="16" t="s">
        <v>1261</v>
      </c>
      <c r="C774" s="16" t="s">
        <v>1593</v>
      </c>
      <c r="D774" s="16" t="s">
        <v>223</v>
      </c>
      <c r="E774" s="16" t="s">
        <v>211</v>
      </c>
      <c r="F774" s="16" t="s">
        <v>1603</v>
      </c>
      <c r="G774" s="16" t="s">
        <v>16</v>
      </c>
      <c r="H774" s="23">
        <v>44853</v>
      </c>
      <c r="I774" s="23">
        <v>44880</v>
      </c>
      <c r="J774" s="16" t="str">
        <f t="shared" si="72"/>
        <v>Filled</v>
      </c>
      <c r="K774" s="16">
        <f t="shared" ca="1" si="73"/>
        <v>20</v>
      </c>
      <c r="L774" s="16">
        <f t="shared" ca="1" si="75"/>
        <v>27</v>
      </c>
      <c r="M774" s="16">
        <f t="shared" si="76"/>
        <v>2022</v>
      </c>
      <c r="N774" s="27" t="str">
        <f t="shared" si="77"/>
        <v>November</v>
      </c>
      <c r="O774" s="16" t="str">
        <f>IF(N774="","",VLOOKUP(N774,FiscalYear[#All],2,FALSE))</f>
        <v>Q1</v>
      </c>
      <c r="P774" s="32">
        <f t="shared" si="74"/>
        <v>2023</v>
      </c>
      <c r="Q774" s="33">
        <f>IF(J774="Open",VLOOKUP(E774,Table2[],2),VLOOKUP(E774,Table2[],3))</f>
        <v>525</v>
      </c>
    </row>
    <row r="775" spans="1:17" x14ac:dyDescent="0.3">
      <c r="A775" s="16" t="s">
        <v>1404</v>
      </c>
      <c r="B775" s="16" t="s">
        <v>1143</v>
      </c>
      <c r="C775" s="16" t="s">
        <v>1598</v>
      </c>
      <c r="D775" s="16" t="s">
        <v>223</v>
      </c>
      <c r="E775" s="16" t="s">
        <v>211</v>
      </c>
      <c r="F775" s="16" t="s">
        <v>1605</v>
      </c>
      <c r="G775" s="16" t="s">
        <v>16</v>
      </c>
      <c r="H775" s="23">
        <v>44866</v>
      </c>
      <c r="I775" s="23" t="s">
        <v>1619</v>
      </c>
      <c r="J775" s="16" t="str">
        <f t="shared" si="72"/>
        <v>Open</v>
      </c>
      <c r="K775" s="16">
        <f t="shared" ca="1" si="73"/>
        <v>181</v>
      </c>
      <c r="L775" s="16">
        <f t="shared" ca="1" si="75"/>
        <v>252</v>
      </c>
      <c r="M775" s="16" t="str">
        <f t="shared" si="76"/>
        <v/>
      </c>
      <c r="N775" s="27" t="str">
        <f t="shared" si="77"/>
        <v/>
      </c>
      <c r="O775" s="16" t="str">
        <f>IF(N775="","",VLOOKUP(N775,FiscalYear[#All],2,FALSE))</f>
        <v/>
      </c>
      <c r="P775" s="32" t="str">
        <f t="shared" si="74"/>
        <v/>
      </c>
      <c r="Q775" s="33">
        <f>IF(J775="Open",VLOOKUP(E775,Table2[],2),VLOOKUP(E775,Table2[],3))</f>
        <v>280</v>
      </c>
    </row>
    <row r="776" spans="1:17" x14ac:dyDescent="0.3">
      <c r="A776" s="16" t="s">
        <v>1577</v>
      </c>
      <c r="B776" s="16" t="s">
        <v>1121</v>
      </c>
      <c r="C776" s="16" t="s">
        <v>1594</v>
      </c>
      <c r="D776" s="16" t="s">
        <v>117</v>
      </c>
      <c r="E776" s="16" t="s">
        <v>118</v>
      </c>
      <c r="F776" s="16" t="s">
        <v>1603</v>
      </c>
      <c r="G776" s="16" t="s">
        <v>25</v>
      </c>
      <c r="H776" s="23">
        <v>44867</v>
      </c>
      <c r="I776" s="23">
        <v>44907</v>
      </c>
      <c r="J776" s="16" t="str">
        <f t="shared" si="72"/>
        <v>Filled</v>
      </c>
      <c r="K776" s="16">
        <f t="shared" ca="1" si="73"/>
        <v>29</v>
      </c>
      <c r="L776" s="16">
        <f t="shared" ca="1" si="75"/>
        <v>40</v>
      </c>
      <c r="M776" s="16">
        <f t="shared" si="76"/>
        <v>2022</v>
      </c>
      <c r="N776" s="27" t="str">
        <f t="shared" si="77"/>
        <v>December</v>
      </c>
      <c r="O776" s="16" t="str">
        <f>IF(N776="","",VLOOKUP(N776,FiscalYear[#All],2,FALSE))</f>
        <v>Q1</v>
      </c>
      <c r="P776" s="32">
        <f t="shared" si="74"/>
        <v>2023</v>
      </c>
      <c r="Q776" s="33">
        <f>IF(J776="Open",VLOOKUP(E776,Table2[],2),VLOOKUP(E776,Table2[],3))</f>
        <v>300</v>
      </c>
    </row>
    <row r="777" spans="1:17" x14ac:dyDescent="0.3">
      <c r="A777" s="16" t="s">
        <v>1584</v>
      </c>
      <c r="B777" s="16" t="s">
        <v>1307</v>
      </c>
      <c r="C777" s="16" t="s">
        <v>1594</v>
      </c>
      <c r="D777" s="16" t="s">
        <v>117</v>
      </c>
      <c r="E777" s="16" t="s">
        <v>118</v>
      </c>
      <c r="F777" s="16" t="s">
        <v>1604</v>
      </c>
      <c r="G777" s="16" t="s">
        <v>25</v>
      </c>
      <c r="H777" s="23">
        <v>44871</v>
      </c>
      <c r="I777" s="23" t="s">
        <v>1619</v>
      </c>
      <c r="J777" s="16" t="str">
        <f t="shared" si="72"/>
        <v>Open</v>
      </c>
      <c r="K777" s="16">
        <f t="shared" ca="1" si="73"/>
        <v>177</v>
      </c>
      <c r="L777" s="16">
        <f t="shared" ca="1" si="75"/>
        <v>247</v>
      </c>
      <c r="M777" s="16" t="str">
        <f t="shared" si="76"/>
        <v/>
      </c>
      <c r="N777" s="27" t="str">
        <f t="shared" si="77"/>
        <v/>
      </c>
      <c r="O777" s="16" t="str">
        <f>IF(N777="","",VLOOKUP(N777,FiscalYear[#All],2,FALSE))</f>
        <v/>
      </c>
      <c r="P777" s="32" t="str">
        <f t="shared" si="74"/>
        <v/>
      </c>
      <c r="Q777" s="33">
        <f>IF(J777="Open",VLOOKUP(E777,Table2[],2),VLOOKUP(E777,Table2[],3))</f>
        <v>160</v>
      </c>
    </row>
    <row r="778" spans="1:17" x14ac:dyDescent="0.3">
      <c r="A778" s="16" t="s">
        <v>1464</v>
      </c>
      <c r="B778" s="16" t="s">
        <v>1230</v>
      </c>
      <c r="C778" s="16" t="s">
        <v>1598</v>
      </c>
      <c r="D778" s="16" t="s">
        <v>117</v>
      </c>
      <c r="E778" s="16" t="s">
        <v>118</v>
      </c>
      <c r="F778" s="16" t="s">
        <v>1605</v>
      </c>
      <c r="G778" s="16" t="s">
        <v>16</v>
      </c>
      <c r="H778" s="23">
        <v>44875</v>
      </c>
      <c r="I778" s="23">
        <v>44875</v>
      </c>
      <c r="J778" s="16" t="str">
        <f t="shared" si="72"/>
        <v>Filled</v>
      </c>
      <c r="K778" s="16">
        <f t="shared" ca="1" si="73"/>
        <v>1</v>
      </c>
      <c r="L778" s="16">
        <f t="shared" ca="1" si="75"/>
        <v>0</v>
      </c>
      <c r="M778" s="16">
        <f t="shared" si="76"/>
        <v>2022</v>
      </c>
      <c r="N778" s="27" t="str">
        <f t="shared" si="77"/>
        <v>November</v>
      </c>
      <c r="O778" s="16" t="str">
        <f>IF(N778="","",VLOOKUP(N778,FiscalYear[#All],2,FALSE))</f>
        <v>Q1</v>
      </c>
      <c r="P778" s="32">
        <f t="shared" si="74"/>
        <v>2023</v>
      </c>
      <c r="Q778" s="33">
        <f>IF(J778="Open",VLOOKUP(E778,Table2[],2),VLOOKUP(E778,Table2[],3))</f>
        <v>300</v>
      </c>
    </row>
    <row r="779" spans="1:17" x14ac:dyDescent="0.3">
      <c r="A779" s="16" t="s">
        <v>1486</v>
      </c>
      <c r="B779" s="16" t="s">
        <v>1241</v>
      </c>
      <c r="C779" s="16" t="s">
        <v>1596</v>
      </c>
      <c r="D779" s="16" t="s">
        <v>117</v>
      </c>
      <c r="E779" s="16" t="s">
        <v>118</v>
      </c>
      <c r="F779" s="16" t="s">
        <v>1605</v>
      </c>
      <c r="G779" s="16" t="s">
        <v>16</v>
      </c>
      <c r="H779" s="23">
        <v>44875</v>
      </c>
      <c r="I779" s="23">
        <v>44894</v>
      </c>
      <c r="J779" s="16" t="str">
        <f t="shared" si="72"/>
        <v>Filled</v>
      </c>
      <c r="K779" s="16">
        <f t="shared" ca="1" si="73"/>
        <v>14</v>
      </c>
      <c r="L779" s="16">
        <f t="shared" ca="1" si="75"/>
        <v>19</v>
      </c>
      <c r="M779" s="16">
        <f t="shared" si="76"/>
        <v>2022</v>
      </c>
      <c r="N779" s="27" t="str">
        <f t="shared" si="77"/>
        <v>November</v>
      </c>
      <c r="O779" s="16" t="str">
        <f>IF(N779="","",VLOOKUP(N779,FiscalYear[#All],2,FALSE))</f>
        <v>Q1</v>
      </c>
      <c r="P779" s="32">
        <f t="shared" si="74"/>
        <v>2023</v>
      </c>
      <c r="Q779" s="33">
        <f>IF(J779="Open",VLOOKUP(E779,Table2[],2),VLOOKUP(E779,Table2[],3))</f>
        <v>300</v>
      </c>
    </row>
    <row r="780" spans="1:17" x14ac:dyDescent="0.3">
      <c r="A780" s="16" t="s">
        <v>1442</v>
      </c>
      <c r="B780" s="16" t="s">
        <v>1214</v>
      </c>
      <c r="C780" s="16" t="s">
        <v>1596</v>
      </c>
      <c r="D780" s="16" t="s">
        <v>117</v>
      </c>
      <c r="E780" s="16" t="s">
        <v>118</v>
      </c>
      <c r="F780" s="16" t="s">
        <v>1605</v>
      </c>
      <c r="G780" s="16" t="s">
        <v>18</v>
      </c>
      <c r="H780" s="23">
        <v>44880</v>
      </c>
      <c r="I780" s="23">
        <v>44920</v>
      </c>
      <c r="J780" s="16" t="str">
        <f t="shared" si="72"/>
        <v>Filled</v>
      </c>
      <c r="K780" s="16">
        <f t="shared" ca="1" si="73"/>
        <v>29</v>
      </c>
      <c r="L780" s="16">
        <f t="shared" ca="1" si="75"/>
        <v>40</v>
      </c>
      <c r="M780" s="16">
        <f t="shared" si="76"/>
        <v>2022</v>
      </c>
      <c r="N780" s="27" t="str">
        <f t="shared" si="77"/>
        <v>December</v>
      </c>
      <c r="O780" s="16" t="str">
        <f>IF(N780="","",VLOOKUP(N780,FiscalYear[#All],2,FALSE))</f>
        <v>Q1</v>
      </c>
      <c r="P780" s="32">
        <f t="shared" si="74"/>
        <v>2023</v>
      </c>
      <c r="Q780" s="33">
        <f>IF(J780="Open",VLOOKUP(E780,Table2[],2),VLOOKUP(E780,Table2[],3))</f>
        <v>300</v>
      </c>
    </row>
    <row r="781" spans="1:17" x14ac:dyDescent="0.3">
      <c r="A781" s="16" t="s">
        <v>1424</v>
      </c>
      <c r="B781" s="16" t="s">
        <v>1201</v>
      </c>
      <c r="C781" s="16" t="s">
        <v>1599</v>
      </c>
      <c r="D781" s="16" t="s">
        <v>117</v>
      </c>
      <c r="E781" s="16" t="s">
        <v>118</v>
      </c>
      <c r="F781" s="16" t="s">
        <v>1604</v>
      </c>
      <c r="G781" s="16" t="s">
        <v>16</v>
      </c>
      <c r="H781" s="23">
        <v>44882</v>
      </c>
      <c r="I781" s="23">
        <v>44917</v>
      </c>
      <c r="J781" s="16" t="str">
        <f t="shared" si="72"/>
        <v>Filled</v>
      </c>
      <c r="K781" s="16">
        <f t="shared" ca="1" si="73"/>
        <v>26</v>
      </c>
      <c r="L781" s="16">
        <f t="shared" ca="1" si="75"/>
        <v>35</v>
      </c>
      <c r="M781" s="16">
        <f t="shared" si="76"/>
        <v>2022</v>
      </c>
      <c r="N781" s="27" t="str">
        <f t="shared" si="77"/>
        <v>December</v>
      </c>
      <c r="O781" s="16" t="str">
        <f>IF(N781="","",VLOOKUP(N781,FiscalYear[#All],2,FALSE))</f>
        <v>Q1</v>
      </c>
      <c r="P781" s="32">
        <f t="shared" si="74"/>
        <v>2023</v>
      </c>
      <c r="Q781" s="33">
        <f>IF(J781="Open",VLOOKUP(E781,Table2[],2),VLOOKUP(E781,Table2[],3))</f>
        <v>300</v>
      </c>
    </row>
    <row r="782" spans="1:17" x14ac:dyDescent="0.3">
      <c r="A782" s="16" t="s">
        <v>1582</v>
      </c>
      <c r="B782" s="16" t="s">
        <v>1116</v>
      </c>
      <c r="C782" s="16" t="s">
        <v>1594</v>
      </c>
      <c r="D782" s="16" t="s">
        <v>117</v>
      </c>
      <c r="E782" s="16" t="s">
        <v>118</v>
      </c>
      <c r="F782" s="16" t="s">
        <v>1604</v>
      </c>
      <c r="G782" s="16" t="s">
        <v>25</v>
      </c>
      <c r="H782" s="23">
        <v>44882</v>
      </c>
      <c r="I782" s="23">
        <v>44902</v>
      </c>
      <c r="J782" s="16" t="str">
        <f t="shared" si="72"/>
        <v>Filled</v>
      </c>
      <c r="K782" s="16">
        <f t="shared" ca="1" si="73"/>
        <v>15</v>
      </c>
      <c r="L782" s="16">
        <f t="shared" ca="1" si="75"/>
        <v>20</v>
      </c>
      <c r="M782" s="16">
        <f t="shared" si="76"/>
        <v>2022</v>
      </c>
      <c r="N782" s="27" t="str">
        <f t="shared" si="77"/>
        <v>December</v>
      </c>
      <c r="O782" s="16" t="str">
        <f>IF(N782="","",VLOOKUP(N782,FiscalYear[#All],2,FALSE))</f>
        <v>Q1</v>
      </c>
      <c r="P782" s="32">
        <f t="shared" si="74"/>
        <v>2023</v>
      </c>
      <c r="Q782" s="33">
        <f>IF(J782="Open",VLOOKUP(E782,Table2[],2),VLOOKUP(E782,Table2[],3))</f>
        <v>300</v>
      </c>
    </row>
    <row r="783" spans="1:17" x14ac:dyDescent="0.3">
      <c r="A783" s="16" t="s">
        <v>1578</v>
      </c>
      <c r="B783" s="16" t="s">
        <v>1303</v>
      </c>
      <c r="C783" s="16" t="s">
        <v>1596</v>
      </c>
      <c r="D783" s="16" t="s">
        <v>117</v>
      </c>
      <c r="E783" s="16" t="s">
        <v>118</v>
      </c>
      <c r="F783" s="16" t="s">
        <v>1605</v>
      </c>
      <c r="G783" s="16" t="s">
        <v>25</v>
      </c>
      <c r="H783" s="23">
        <v>44889</v>
      </c>
      <c r="I783" s="23">
        <v>44899</v>
      </c>
      <c r="J783" s="16" t="str">
        <f t="shared" si="72"/>
        <v>Filled</v>
      </c>
      <c r="K783" s="16">
        <f t="shared" ca="1" si="73"/>
        <v>7</v>
      </c>
      <c r="L783" s="16">
        <f t="shared" ca="1" si="75"/>
        <v>10</v>
      </c>
      <c r="M783" s="16">
        <f t="shared" si="76"/>
        <v>2022</v>
      </c>
      <c r="N783" s="27" t="str">
        <f t="shared" si="77"/>
        <v>December</v>
      </c>
      <c r="O783" s="16" t="str">
        <f>IF(N783="","",VLOOKUP(N783,FiscalYear[#All],2,FALSE))</f>
        <v>Q1</v>
      </c>
      <c r="P783" s="32">
        <f t="shared" si="74"/>
        <v>2023</v>
      </c>
      <c r="Q783" s="33">
        <f>IF(J783="Open",VLOOKUP(E783,Table2[],2),VLOOKUP(E783,Table2[],3))</f>
        <v>300</v>
      </c>
    </row>
    <row r="784" spans="1:17" x14ac:dyDescent="0.3">
      <c r="A784" s="16" t="s">
        <v>1439</v>
      </c>
      <c r="B784" s="16" t="s">
        <v>1212</v>
      </c>
      <c r="C784" s="16" t="s">
        <v>1598</v>
      </c>
      <c r="D784" s="16" t="s">
        <v>117</v>
      </c>
      <c r="E784" s="16" t="s">
        <v>118</v>
      </c>
      <c r="F784" s="16" t="s">
        <v>1604</v>
      </c>
      <c r="G784" s="16" t="s">
        <v>16</v>
      </c>
      <c r="H784" s="23">
        <v>44893</v>
      </c>
      <c r="I784" s="23">
        <v>44915</v>
      </c>
      <c r="J784" s="16" t="str">
        <f t="shared" si="72"/>
        <v>Filled</v>
      </c>
      <c r="K784" s="16">
        <f t="shared" ca="1" si="73"/>
        <v>17</v>
      </c>
      <c r="L784" s="16">
        <f t="shared" ca="1" si="75"/>
        <v>22</v>
      </c>
      <c r="M784" s="16">
        <f t="shared" si="76"/>
        <v>2022</v>
      </c>
      <c r="N784" s="27" t="str">
        <f t="shared" si="77"/>
        <v>December</v>
      </c>
      <c r="O784" s="16" t="str">
        <f>IF(N784="","",VLOOKUP(N784,FiscalYear[#All],2,FALSE))</f>
        <v>Q1</v>
      </c>
      <c r="P784" s="32">
        <f t="shared" si="74"/>
        <v>2023</v>
      </c>
      <c r="Q784" s="33">
        <f>IF(J784="Open",VLOOKUP(E784,Table2[],2),VLOOKUP(E784,Table2[],3))</f>
        <v>300</v>
      </c>
    </row>
    <row r="785" spans="1:17" x14ac:dyDescent="0.3">
      <c r="A785" s="16" t="s">
        <v>1433</v>
      </c>
      <c r="B785" s="16" t="s">
        <v>1209</v>
      </c>
      <c r="C785" s="16" t="s">
        <v>1597</v>
      </c>
      <c r="D785" s="16" t="s">
        <v>117</v>
      </c>
      <c r="E785" s="16" t="s">
        <v>118</v>
      </c>
      <c r="F785" s="16" t="s">
        <v>1604</v>
      </c>
      <c r="G785" s="16" t="s">
        <v>11</v>
      </c>
      <c r="H785" s="23">
        <v>44896</v>
      </c>
      <c r="I785" s="23">
        <v>44906</v>
      </c>
      <c r="J785" s="16" t="str">
        <f t="shared" si="72"/>
        <v>Filled</v>
      </c>
      <c r="K785" s="16">
        <f t="shared" ca="1" si="73"/>
        <v>7</v>
      </c>
      <c r="L785" s="16">
        <f t="shared" ca="1" si="75"/>
        <v>10</v>
      </c>
      <c r="M785" s="16">
        <f t="shared" si="76"/>
        <v>2022</v>
      </c>
      <c r="N785" s="27" t="str">
        <f t="shared" si="77"/>
        <v>December</v>
      </c>
      <c r="O785" s="16" t="str">
        <f>IF(N785="","",VLOOKUP(N785,FiscalYear[#All],2,FALSE))</f>
        <v>Q1</v>
      </c>
      <c r="P785" s="32">
        <f t="shared" si="74"/>
        <v>2023</v>
      </c>
      <c r="Q785" s="33">
        <f>IF(J785="Open",VLOOKUP(E785,Table2[],2),VLOOKUP(E785,Table2[],3))</f>
        <v>300</v>
      </c>
    </row>
    <row r="786" spans="1:17" x14ac:dyDescent="0.3">
      <c r="A786" s="16" t="s">
        <v>1493</v>
      </c>
      <c r="B786" s="16" t="s">
        <v>1191</v>
      </c>
      <c r="C786" s="16" t="s">
        <v>1593</v>
      </c>
      <c r="D786" s="16" t="s">
        <v>117</v>
      </c>
      <c r="E786" s="16" t="s">
        <v>118</v>
      </c>
      <c r="F786" s="16" t="s">
        <v>1603</v>
      </c>
      <c r="G786" s="16" t="s">
        <v>11</v>
      </c>
      <c r="H786" s="23">
        <v>44896</v>
      </c>
      <c r="I786" s="23">
        <v>44904</v>
      </c>
      <c r="J786" s="16" t="str">
        <f t="shared" si="72"/>
        <v>Filled</v>
      </c>
      <c r="K786" s="16">
        <f t="shared" ca="1" si="73"/>
        <v>7</v>
      </c>
      <c r="L786" s="16">
        <f t="shared" ca="1" si="75"/>
        <v>8</v>
      </c>
      <c r="M786" s="16">
        <f t="shared" si="76"/>
        <v>2022</v>
      </c>
      <c r="N786" s="27" t="str">
        <f t="shared" si="77"/>
        <v>December</v>
      </c>
      <c r="O786" s="16" t="str">
        <f>IF(N786="","",VLOOKUP(N786,FiscalYear[#All],2,FALSE))</f>
        <v>Q1</v>
      </c>
      <c r="P786" s="32">
        <f t="shared" si="74"/>
        <v>2023</v>
      </c>
      <c r="Q786" s="33">
        <f>IF(J786="Open",VLOOKUP(E786,Table2[],2),VLOOKUP(E786,Table2[],3))</f>
        <v>300</v>
      </c>
    </row>
    <row r="787" spans="1:17" x14ac:dyDescent="0.3">
      <c r="A787" s="16" t="s">
        <v>1516</v>
      </c>
      <c r="B787" s="16" t="s">
        <v>1097</v>
      </c>
      <c r="C787" s="16" t="s">
        <v>1593</v>
      </c>
      <c r="D787" s="16" t="s">
        <v>117</v>
      </c>
      <c r="E787" s="16" t="s">
        <v>118</v>
      </c>
      <c r="F787" s="16" t="s">
        <v>1603</v>
      </c>
      <c r="G787" s="16" t="s">
        <v>18</v>
      </c>
      <c r="H787" s="23">
        <v>44896</v>
      </c>
      <c r="I787" s="23">
        <v>44914</v>
      </c>
      <c r="J787" s="16" t="str">
        <f t="shared" si="72"/>
        <v>Filled</v>
      </c>
      <c r="K787" s="16">
        <f t="shared" ca="1" si="73"/>
        <v>13</v>
      </c>
      <c r="L787" s="16">
        <f t="shared" ca="1" si="75"/>
        <v>18</v>
      </c>
      <c r="M787" s="16">
        <f t="shared" si="76"/>
        <v>2022</v>
      </c>
      <c r="N787" s="27" t="str">
        <f t="shared" si="77"/>
        <v>December</v>
      </c>
      <c r="O787" s="16" t="str">
        <f>IF(N787="","",VLOOKUP(N787,FiscalYear[#All],2,FALSE))</f>
        <v>Q1</v>
      </c>
      <c r="P787" s="32">
        <f t="shared" si="74"/>
        <v>2023</v>
      </c>
      <c r="Q787" s="33">
        <f>IF(J787="Open",VLOOKUP(E787,Table2[],2),VLOOKUP(E787,Table2[],3))</f>
        <v>300</v>
      </c>
    </row>
    <row r="788" spans="1:17" x14ac:dyDescent="0.3">
      <c r="A788" s="16" t="s">
        <v>1519</v>
      </c>
      <c r="B788" s="16" t="s">
        <v>1162</v>
      </c>
      <c r="C788" s="16" t="s">
        <v>1593</v>
      </c>
      <c r="D788" s="16" t="s">
        <v>117</v>
      </c>
      <c r="E788" s="16" t="s">
        <v>118</v>
      </c>
      <c r="F788" s="16" t="s">
        <v>1603</v>
      </c>
      <c r="G788" s="16" t="s">
        <v>16</v>
      </c>
      <c r="H788" s="23">
        <v>44896</v>
      </c>
      <c r="I788" s="23">
        <v>44897</v>
      </c>
      <c r="J788" s="16" t="str">
        <f t="shared" si="72"/>
        <v>Filled</v>
      </c>
      <c r="K788" s="16">
        <f t="shared" ca="1" si="73"/>
        <v>2</v>
      </c>
      <c r="L788" s="16">
        <f t="shared" ca="1" si="75"/>
        <v>1</v>
      </c>
      <c r="M788" s="16">
        <f t="shared" si="76"/>
        <v>2022</v>
      </c>
      <c r="N788" s="27" t="str">
        <f t="shared" si="77"/>
        <v>December</v>
      </c>
      <c r="O788" s="16" t="str">
        <f>IF(N788="","",VLOOKUP(N788,FiscalYear[#All],2,FALSE))</f>
        <v>Q1</v>
      </c>
      <c r="P788" s="32">
        <f t="shared" si="74"/>
        <v>2023</v>
      </c>
      <c r="Q788" s="33">
        <f>IF(J788="Open",VLOOKUP(E788,Table2[],2),VLOOKUP(E788,Table2[],3))</f>
        <v>300</v>
      </c>
    </row>
    <row r="789" spans="1:17" x14ac:dyDescent="0.3">
      <c r="A789" s="16" t="s">
        <v>1501</v>
      </c>
      <c r="B789" s="16" t="s">
        <v>1252</v>
      </c>
      <c r="C789" s="16" t="s">
        <v>1598</v>
      </c>
      <c r="D789" s="16" t="s">
        <v>117</v>
      </c>
      <c r="E789" s="16" t="s">
        <v>118</v>
      </c>
      <c r="F789" s="16" t="s">
        <v>1605</v>
      </c>
      <c r="G789" s="16" t="s">
        <v>18</v>
      </c>
      <c r="H789" s="23">
        <v>44899</v>
      </c>
      <c r="I789" s="23">
        <v>44899</v>
      </c>
      <c r="J789" s="16" t="str">
        <f t="shared" si="72"/>
        <v>Filled</v>
      </c>
      <c r="K789" s="16">
        <f t="shared" ca="1" si="73"/>
        <v>0</v>
      </c>
      <c r="L789" s="16">
        <f t="shared" ca="1" si="75"/>
        <v>0</v>
      </c>
      <c r="M789" s="16">
        <f t="shared" si="76"/>
        <v>2022</v>
      </c>
      <c r="N789" s="27" t="str">
        <f t="shared" si="77"/>
        <v>December</v>
      </c>
      <c r="O789" s="16" t="str">
        <f>IF(N789="","",VLOOKUP(N789,FiscalYear[#All],2,FALSE))</f>
        <v>Q1</v>
      </c>
      <c r="P789" s="32">
        <f t="shared" si="74"/>
        <v>2023</v>
      </c>
      <c r="Q789" s="33">
        <f>IF(J789="Open",VLOOKUP(E789,Table2[],2),VLOOKUP(E789,Table2[],3))</f>
        <v>300</v>
      </c>
    </row>
    <row r="790" spans="1:17" x14ac:dyDescent="0.3">
      <c r="A790" s="16" t="s">
        <v>1487</v>
      </c>
      <c r="B790" s="16" t="s">
        <v>1242</v>
      </c>
      <c r="C790" s="16" t="s">
        <v>1596</v>
      </c>
      <c r="D790" s="16" t="s">
        <v>117</v>
      </c>
      <c r="E790" s="16" t="s">
        <v>118</v>
      </c>
      <c r="F790" s="16" t="s">
        <v>1605</v>
      </c>
      <c r="G790" s="16" t="s">
        <v>11</v>
      </c>
      <c r="H790" s="23">
        <v>44901</v>
      </c>
      <c r="I790" s="23">
        <v>44911</v>
      </c>
      <c r="J790" s="16" t="str">
        <f t="shared" si="72"/>
        <v>Filled</v>
      </c>
      <c r="K790" s="16">
        <f t="shared" ca="1" si="73"/>
        <v>9</v>
      </c>
      <c r="L790" s="16">
        <f t="shared" ca="1" si="75"/>
        <v>10</v>
      </c>
      <c r="M790" s="16">
        <f t="shared" si="76"/>
        <v>2022</v>
      </c>
      <c r="N790" s="27" t="str">
        <f t="shared" si="77"/>
        <v>December</v>
      </c>
      <c r="O790" s="16" t="str">
        <f>IF(N790="","",VLOOKUP(N790,FiscalYear[#All],2,FALSE))</f>
        <v>Q1</v>
      </c>
      <c r="P790" s="32">
        <f t="shared" si="74"/>
        <v>2023</v>
      </c>
      <c r="Q790" s="33">
        <f>IF(J790="Open",VLOOKUP(E790,Table2[],2),VLOOKUP(E790,Table2[],3))</f>
        <v>300</v>
      </c>
    </row>
    <row r="791" spans="1:17" x14ac:dyDescent="0.3">
      <c r="A791" s="16" t="s">
        <v>1585</v>
      </c>
      <c r="B791" s="16" t="s">
        <v>1308</v>
      </c>
      <c r="C791" s="16" t="s">
        <v>1594</v>
      </c>
      <c r="D791" s="16" t="s">
        <v>117</v>
      </c>
      <c r="E791" s="16" t="s">
        <v>118</v>
      </c>
      <c r="F791" s="16" t="s">
        <v>1604</v>
      </c>
      <c r="G791" s="16" t="s">
        <v>16</v>
      </c>
      <c r="H791" s="23">
        <v>44906</v>
      </c>
      <c r="I791" s="23">
        <v>44909</v>
      </c>
      <c r="J791" s="16" t="str">
        <f t="shared" si="72"/>
        <v>Filled</v>
      </c>
      <c r="K791" s="16">
        <f t="shared" ca="1" si="73"/>
        <v>3</v>
      </c>
      <c r="L791" s="16">
        <f t="shared" ca="1" si="75"/>
        <v>3</v>
      </c>
      <c r="M791" s="16">
        <f t="shared" si="76"/>
        <v>2022</v>
      </c>
      <c r="N791" s="27" t="str">
        <f t="shared" si="77"/>
        <v>December</v>
      </c>
      <c r="O791" s="16" t="str">
        <f>IF(N791="","",VLOOKUP(N791,FiscalYear[#All],2,FALSE))</f>
        <v>Q1</v>
      </c>
      <c r="P791" s="32">
        <f t="shared" si="74"/>
        <v>2023</v>
      </c>
      <c r="Q791" s="33">
        <f>IF(J791="Open",VLOOKUP(E791,Table2[],2),VLOOKUP(E791,Table2[],3))</f>
        <v>300</v>
      </c>
    </row>
    <row r="792" spans="1:17" x14ac:dyDescent="0.3">
      <c r="A792" s="16" t="s">
        <v>1586</v>
      </c>
      <c r="B792" s="16" t="s">
        <v>1293</v>
      </c>
      <c r="C792" s="16" t="s">
        <v>1594</v>
      </c>
      <c r="D792" s="16" t="s">
        <v>117</v>
      </c>
      <c r="E792" s="16" t="s">
        <v>118</v>
      </c>
      <c r="F792" s="16" t="s">
        <v>1604</v>
      </c>
      <c r="G792" s="16" t="s">
        <v>25</v>
      </c>
      <c r="H792" s="23">
        <v>44913</v>
      </c>
      <c r="I792" s="23" t="s">
        <v>1619</v>
      </c>
      <c r="J792" s="16" t="str">
        <f t="shared" si="72"/>
        <v>Open</v>
      </c>
      <c r="K792" s="16">
        <f t="shared" ca="1" si="73"/>
        <v>147</v>
      </c>
      <c r="L792" s="16">
        <f t="shared" ca="1" si="75"/>
        <v>205</v>
      </c>
      <c r="M792" s="16" t="str">
        <f t="shared" si="76"/>
        <v/>
      </c>
      <c r="N792" s="27" t="str">
        <f t="shared" si="77"/>
        <v/>
      </c>
      <c r="O792" s="16" t="str">
        <f>IF(N792="","",VLOOKUP(N792,FiscalYear[#All],2,FALSE))</f>
        <v/>
      </c>
      <c r="P792" s="32" t="str">
        <f t="shared" si="74"/>
        <v/>
      </c>
      <c r="Q792" s="33">
        <f>IF(J792="Open",VLOOKUP(E792,Table2[],2),VLOOKUP(E792,Table2[],3))</f>
        <v>160</v>
      </c>
    </row>
    <row r="793" spans="1:17" x14ac:dyDescent="0.3">
      <c r="A793" s="16" t="s">
        <v>1545</v>
      </c>
      <c r="B793" s="16" t="s">
        <v>1279</v>
      </c>
      <c r="C793" s="16" t="s">
        <v>1594</v>
      </c>
      <c r="D793" s="16" t="s">
        <v>117</v>
      </c>
      <c r="E793" s="16" t="s">
        <v>118</v>
      </c>
      <c r="F793" s="16" t="s">
        <v>1604</v>
      </c>
      <c r="G793" s="16" t="s">
        <v>16</v>
      </c>
      <c r="H793" s="23">
        <v>44923</v>
      </c>
      <c r="I793" s="23">
        <v>44923</v>
      </c>
      <c r="J793" s="16" t="str">
        <f t="shared" si="72"/>
        <v>Filled</v>
      </c>
      <c r="K793" s="16">
        <f t="shared" ca="1" si="73"/>
        <v>1</v>
      </c>
      <c r="L793" s="16">
        <f t="shared" ca="1" si="75"/>
        <v>0</v>
      </c>
      <c r="M793" s="16">
        <f t="shared" si="76"/>
        <v>2022</v>
      </c>
      <c r="N793" s="27" t="str">
        <f t="shared" si="77"/>
        <v>December</v>
      </c>
      <c r="O793" s="16" t="str">
        <f>IF(N793="","",VLOOKUP(N793,FiscalYear[#All],2,FALSE))</f>
        <v>Q1</v>
      </c>
      <c r="P793" s="32">
        <f t="shared" si="74"/>
        <v>2023</v>
      </c>
      <c r="Q793" s="33">
        <f>IF(J793="Open",VLOOKUP(E793,Table2[],2),VLOOKUP(E793,Table2[],3))</f>
        <v>300</v>
      </c>
    </row>
  </sheetData>
  <sortState ref="A2:I523">
    <sortCondition ref="H2:H52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13"/>
  <sheetViews>
    <sheetView zoomScale="96" zoomScaleNormal="96" workbookViewId="0">
      <selection activeCell="G1" sqref="G1"/>
    </sheetView>
  </sheetViews>
  <sheetFormatPr defaultRowHeight="14.4" x14ac:dyDescent="0.3"/>
  <cols>
    <col min="1" max="2" width="20.6640625" style="16" customWidth="1"/>
    <col min="3" max="3" width="2.6640625" customWidth="1"/>
    <col min="6" max="6" width="8.88671875" customWidth="1"/>
    <col min="12" max="12" width="9" customWidth="1"/>
  </cols>
  <sheetData>
    <row r="1" spans="1:6" x14ac:dyDescent="0.3">
      <c r="A1" s="16" t="s">
        <v>1618</v>
      </c>
      <c r="B1" s="16" t="s">
        <v>7</v>
      </c>
      <c r="D1" t="s">
        <v>4</v>
      </c>
      <c r="E1" t="s">
        <v>1624</v>
      </c>
      <c r="F1" t="s">
        <v>1625</v>
      </c>
    </row>
    <row r="2" spans="1:6" x14ac:dyDescent="0.3">
      <c r="A2" s="16" t="s">
        <v>1606</v>
      </c>
      <c r="B2" s="16" t="s">
        <v>1090</v>
      </c>
      <c r="D2" t="s">
        <v>118</v>
      </c>
      <c r="E2" s="21">
        <v>160</v>
      </c>
      <c r="F2" s="21">
        <v>300</v>
      </c>
    </row>
    <row r="3" spans="1:6" x14ac:dyDescent="0.3">
      <c r="A3" s="16" t="s">
        <v>1607</v>
      </c>
      <c r="B3" s="16" t="s">
        <v>1090</v>
      </c>
      <c r="D3" t="s">
        <v>9</v>
      </c>
      <c r="E3" s="21">
        <v>280</v>
      </c>
      <c r="F3" s="21">
        <v>525</v>
      </c>
    </row>
    <row r="4" spans="1:6" x14ac:dyDescent="0.3">
      <c r="A4" s="16" t="s">
        <v>1608</v>
      </c>
      <c r="B4" s="16" t="s">
        <v>1090</v>
      </c>
      <c r="D4" t="s">
        <v>1623</v>
      </c>
      <c r="E4" s="21">
        <v>300</v>
      </c>
      <c r="F4" s="21">
        <v>550</v>
      </c>
    </row>
    <row r="5" spans="1:6" x14ac:dyDescent="0.3">
      <c r="A5" s="16" t="s">
        <v>1609</v>
      </c>
      <c r="B5" s="16" t="s">
        <v>1091</v>
      </c>
      <c r="D5" t="s">
        <v>211</v>
      </c>
      <c r="E5" s="21">
        <v>250</v>
      </c>
      <c r="F5" s="21">
        <v>475</v>
      </c>
    </row>
    <row r="6" spans="1:6" x14ac:dyDescent="0.3">
      <c r="A6" s="16" t="s">
        <v>1610</v>
      </c>
      <c r="B6" s="16" t="s">
        <v>1091</v>
      </c>
    </row>
    <row r="7" spans="1:6" x14ac:dyDescent="0.3">
      <c r="A7" s="16" t="s">
        <v>1611</v>
      </c>
      <c r="B7" s="16" t="s">
        <v>1091</v>
      </c>
    </row>
    <row r="8" spans="1:6" x14ac:dyDescent="0.3">
      <c r="A8" s="16" t="s">
        <v>1612</v>
      </c>
      <c r="B8" s="16" t="s">
        <v>1092</v>
      </c>
    </row>
    <row r="9" spans="1:6" x14ac:dyDescent="0.3">
      <c r="A9" s="16" t="s">
        <v>1613</v>
      </c>
      <c r="B9" s="16" t="s">
        <v>1092</v>
      </c>
    </row>
    <row r="10" spans="1:6" x14ac:dyDescent="0.3">
      <c r="A10" s="16" t="s">
        <v>1614</v>
      </c>
      <c r="B10" s="16" t="s">
        <v>1092</v>
      </c>
    </row>
    <row r="11" spans="1:6" x14ac:dyDescent="0.3">
      <c r="A11" s="16" t="s">
        <v>1615</v>
      </c>
      <c r="B11" s="16" t="s">
        <v>1093</v>
      </c>
    </row>
    <row r="12" spans="1:6" x14ac:dyDescent="0.3">
      <c r="A12" s="16" t="s">
        <v>1616</v>
      </c>
      <c r="B12" s="16" t="s">
        <v>1093</v>
      </c>
    </row>
    <row r="13" spans="1:6" x14ac:dyDescent="0.3">
      <c r="A13" s="16" t="s">
        <v>1617</v>
      </c>
      <c r="B13" s="16" t="s">
        <v>1093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S171"/>
  <sheetViews>
    <sheetView zoomScaleNormal="100" workbookViewId="0">
      <selection activeCell="A5" sqref="A5"/>
    </sheetView>
  </sheetViews>
  <sheetFormatPr defaultColWidth="0" defaultRowHeight="14.4" x14ac:dyDescent="0.3"/>
  <cols>
    <col min="1" max="1" width="9.109375" customWidth="1"/>
    <col min="2" max="2" width="13.109375" customWidth="1"/>
    <col min="3" max="6" width="9.44140625" customWidth="1"/>
    <col min="7" max="7" width="10.44140625" customWidth="1"/>
    <col min="8" max="9" width="9.44140625" customWidth="1"/>
    <col min="10" max="10" width="10.44140625" bestFit="1" customWidth="1"/>
    <col min="11" max="11" width="10.44140625" customWidth="1"/>
    <col min="12" max="12" width="8" customWidth="1"/>
    <col min="13" max="13" width="9.44140625" customWidth="1"/>
    <col min="14" max="15" width="10.44140625" customWidth="1"/>
    <col min="16" max="16" width="9.44140625" customWidth="1"/>
    <col min="17" max="18" width="10.44140625" customWidth="1"/>
    <col min="19" max="19" width="9.109375" customWidth="1"/>
    <col min="20" max="16384" width="9.109375" hidden="1"/>
  </cols>
  <sheetData>
    <row r="1" spans="1:19" x14ac:dyDescent="0.3">
      <c r="A1" s="3"/>
      <c r="B1" s="3"/>
      <c r="C1" s="3"/>
      <c r="D1" s="3"/>
      <c r="E1" s="3"/>
      <c r="F1" s="3"/>
      <c r="G1" s="3"/>
      <c r="H1" s="3"/>
      <c r="I1" s="3"/>
      <c r="J1" s="3"/>
      <c r="K1" s="3"/>
      <c r="L1" s="3"/>
      <c r="M1" s="3"/>
      <c r="N1" s="3"/>
      <c r="O1" s="3"/>
      <c r="P1" s="3"/>
      <c r="Q1" s="3"/>
      <c r="R1" s="3"/>
      <c r="S1" s="3"/>
    </row>
    <row r="2" spans="1:19" x14ac:dyDescent="0.3">
      <c r="A2" s="3"/>
      <c r="B2" s="3"/>
      <c r="C2" s="3"/>
      <c r="D2" s="3"/>
      <c r="E2" s="3"/>
      <c r="F2" s="3"/>
      <c r="G2" s="3"/>
      <c r="H2" s="3"/>
      <c r="I2" s="3"/>
      <c r="J2" s="3"/>
      <c r="K2" s="3"/>
      <c r="L2" s="3"/>
      <c r="M2" s="3"/>
      <c r="N2" s="3"/>
      <c r="O2" s="3"/>
      <c r="P2" s="3"/>
      <c r="Q2" s="3"/>
      <c r="R2" s="3"/>
      <c r="S2" s="3"/>
    </row>
    <row r="3" spans="1:19" x14ac:dyDescent="0.3">
      <c r="A3" s="3"/>
      <c r="B3" s="3"/>
      <c r="C3" s="3"/>
      <c r="D3" s="3"/>
      <c r="E3" s="3"/>
      <c r="F3" s="3"/>
      <c r="G3" s="3"/>
      <c r="H3" s="3"/>
      <c r="I3" s="3"/>
      <c r="J3" s="3"/>
      <c r="K3" s="3"/>
      <c r="L3" s="3"/>
      <c r="M3" s="3"/>
      <c r="N3" s="3"/>
      <c r="O3" s="3"/>
      <c r="P3" s="3"/>
      <c r="Q3" s="3"/>
      <c r="R3" s="3"/>
      <c r="S3" s="3"/>
    </row>
    <row r="4" spans="1:19" x14ac:dyDescent="0.3">
      <c r="A4" s="3"/>
      <c r="B4" s="3"/>
      <c r="C4" s="3"/>
      <c r="D4" s="3"/>
      <c r="E4" s="3"/>
      <c r="F4" s="3"/>
      <c r="G4" s="3"/>
      <c r="H4" s="3"/>
      <c r="I4" s="3"/>
      <c r="J4" s="3"/>
      <c r="K4" s="3"/>
      <c r="L4" s="3"/>
      <c r="M4" s="3"/>
      <c r="N4" s="3"/>
      <c r="O4" s="3"/>
      <c r="P4" s="3"/>
      <c r="Q4" s="3"/>
      <c r="R4" s="3"/>
      <c r="S4" s="3"/>
    </row>
    <row r="5" spans="1:19" x14ac:dyDescent="0.3">
      <c r="A5" s="3"/>
      <c r="B5" s="3"/>
      <c r="C5" s="3"/>
      <c r="D5" s="3"/>
      <c r="E5" s="3"/>
      <c r="F5" s="3"/>
      <c r="G5" s="3"/>
      <c r="H5" s="3"/>
      <c r="I5" s="3"/>
      <c r="J5" s="3"/>
      <c r="K5" s="3"/>
      <c r="L5" s="3"/>
      <c r="M5" s="3"/>
      <c r="N5" s="3"/>
      <c r="O5" s="3"/>
      <c r="P5" s="3"/>
      <c r="Q5" s="3"/>
      <c r="R5" s="3"/>
      <c r="S5" s="3"/>
    </row>
    <row r="6" spans="1:19" x14ac:dyDescent="0.3">
      <c r="A6" s="3"/>
      <c r="B6" s="3"/>
      <c r="C6" s="3"/>
      <c r="D6" s="3"/>
      <c r="E6" s="3"/>
      <c r="F6" s="3"/>
      <c r="G6" s="3"/>
      <c r="H6" s="3"/>
      <c r="I6" s="3"/>
      <c r="J6" s="3"/>
      <c r="K6" s="3"/>
      <c r="L6" s="3"/>
      <c r="M6" s="3"/>
      <c r="N6" s="3"/>
      <c r="O6" s="3"/>
      <c r="P6" s="3"/>
      <c r="Q6" s="3"/>
      <c r="R6" s="3"/>
      <c r="S6" s="3"/>
    </row>
    <row r="7" spans="1:19" x14ac:dyDescent="0.3">
      <c r="A7" s="3"/>
      <c r="B7" s="3"/>
      <c r="C7" s="3"/>
      <c r="D7" s="3"/>
      <c r="E7" s="3"/>
      <c r="F7" s="3"/>
      <c r="G7" s="3"/>
      <c r="H7" s="3"/>
      <c r="I7" s="3"/>
      <c r="J7" s="3"/>
      <c r="K7" s="3"/>
      <c r="L7" s="3"/>
      <c r="M7" s="3"/>
      <c r="N7" s="3"/>
      <c r="O7" s="3"/>
      <c r="P7" s="3"/>
      <c r="Q7" s="3"/>
      <c r="R7" s="3"/>
      <c r="S7" s="3"/>
    </row>
    <row r="8" spans="1:19" ht="15.6" x14ac:dyDescent="0.3">
      <c r="A8" s="3"/>
      <c r="B8" s="65" t="s">
        <v>1084</v>
      </c>
      <c r="C8" s="65"/>
      <c r="D8" s="65"/>
      <c r="E8" s="65"/>
      <c r="F8" s="65"/>
      <c r="G8" s="65"/>
      <c r="H8" s="65"/>
      <c r="I8" s="65"/>
      <c r="J8" s="65"/>
      <c r="K8" s="65"/>
      <c r="L8" s="65"/>
      <c r="M8" s="65"/>
      <c r="N8" s="65"/>
      <c r="O8" s="65"/>
      <c r="P8" s="65"/>
      <c r="Q8" s="65"/>
      <c r="R8" s="65"/>
      <c r="S8" s="3"/>
    </row>
    <row r="9" spans="1:19" ht="15" thickBot="1" x14ac:dyDescent="0.35">
      <c r="A9" s="3"/>
      <c r="B9" s="3"/>
      <c r="C9" s="3"/>
      <c r="D9" s="3"/>
      <c r="E9" s="3"/>
      <c r="F9" s="3"/>
      <c r="G9" s="3"/>
      <c r="H9" s="3"/>
      <c r="I9" s="3"/>
      <c r="J9" s="3"/>
      <c r="K9" s="3"/>
      <c r="L9" s="3"/>
      <c r="M9" s="3"/>
      <c r="N9" s="3"/>
      <c r="O9" s="3"/>
      <c r="P9" s="3"/>
      <c r="Q9" s="3"/>
      <c r="R9" s="3"/>
      <c r="S9" s="3"/>
    </row>
    <row r="10" spans="1:19" x14ac:dyDescent="0.3">
      <c r="A10" s="3"/>
      <c r="B10" s="40" t="s">
        <v>1085</v>
      </c>
      <c r="C10" s="41"/>
      <c r="D10" s="40">
        <f>COUNTIF(Data!J2:J793, "Open")</f>
        <v>89</v>
      </c>
      <c r="E10" s="41"/>
      <c r="F10" s="3"/>
      <c r="G10" s="3"/>
      <c r="H10" s="42" t="s">
        <v>1088</v>
      </c>
      <c r="I10" s="70"/>
      <c r="J10" s="70"/>
      <c r="K10" s="70"/>
      <c r="L10" s="70"/>
      <c r="M10" s="70"/>
      <c r="N10" s="70"/>
      <c r="O10" s="70"/>
      <c r="P10" s="70"/>
      <c r="Q10" s="70"/>
      <c r="R10" s="71"/>
      <c r="S10" s="3"/>
    </row>
    <row r="11" spans="1:19" x14ac:dyDescent="0.3">
      <c r="A11" s="3"/>
      <c r="B11" s="40" t="s">
        <v>1086</v>
      </c>
      <c r="C11" s="41"/>
      <c r="D11" s="78">
        <f ca="1">AVERAGEIF(Data!J2:J793, "Open",Data!K2:K793)</f>
        <v>672.33707865168537</v>
      </c>
      <c r="E11" s="79"/>
      <c r="F11" s="3"/>
      <c r="G11" s="3"/>
      <c r="H11" s="72"/>
      <c r="I11" s="73"/>
      <c r="J11" s="73"/>
      <c r="K11" s="73"/>
      <c r="L11" s="73"/>
      <c r="M11" s="73"/>
      <c r="N11" s="73"/>
      <c r="O11" s="73"/>
      <c r="P11" s="73"/>
      <c r="Q11" s="73"/>
      <c r="R11" s="74"/>
      <c r="S11" s="3"/>
    </row>
    <row r="12" spans="1:19" x14ac:dyDescent="0.3">
      <c r="A12" s="3"/>
      <c r="B12" s="40" t="s">
        <v>1087</v>
      </c>
      <c r="C12" s="41"/>
      <c r="D12" s="66">
        <f ca="1">COUNTIFS(Data!J2:J793, "Open",Data!K2:K793, "&gt;50") / D10</f>
        <v>1</v>
      </c>
      <c r="E12" s="67"/>
      <c r="F12" s="3"/>
      <c r="G12" s="3"/>
      <c r="H12" s="72"/>
      <c r="I12" s="73"/>
      <c r="J12" s="73"/>
      <c r="K12" s="73"/>
      <c r="L12" s="73"/>
      <c r="M12" s="73"/>
      <c r="N12" s="73"/>
      <c r="O12" s="73"/>
      <c r="P12" s="73"/>
      <c r="Q12" s="73"/>
      <c r="R12" s="74"/>
      <c r="S12" s="3"/>
    </row>
    <row r="13" spans="1:19" x14ac:dyDescent="0.3">
      <c r="A13" s="3"/>
      <c r="B13" s="3"/>
      <c r="C13" s="3"/>
      <c r="D13" s="3"/>
      <c r="E13" s="3"/>
      <c r="F13" s="3"/>
      <c r="G13" s="3"/>
      <c r="H13" s="72"/>
      <c r="I13" s="73"/>
      <c r="J13" s="73"/>
      <c r="K13" s="73"/>
      <c r="L13" s="73"/>
      <c r="M13" s="73"/>
      <c r="N13" s="73"/>
      <c r="O13" s="73"/>
      <c r="P13" s="73"/>
      <c r="Q13" s="73"/>
      <c r="R13" s="74"/>
      <c r="S13" s="3"/>
    </row>
    <row r="14" spans="1:19" ht="18" x14ac:dyDescent="0.3">
      <c r="A14" s="3"/>
      <c r="B14" s="52" t="s">
        <v>1095</v>
      </c>
      <c r="C14" s="52"/>
      <c r="D14" s="52"/>
      <c r="E14" s="52"/>
      <c r="F14" s="17"/>
      <c r="G14" s="17"/>
      <c r="H14" s="72"/>
      <c r="I14" s="73"/>
      <c r="J14" s="73"/>
      <c r="K14" s="73"/>
      <c r="L14" s="73"/>
      <c r="M14" s="73"/>
      <c r="N14" s="73"/>
      <c r="O14" s="73"/>
      <c r="P14" s="73"/>
      <c r="Q14" s="73"/>
      <c r="R14" s="74"/>
      <c r="S14" s="3"/>
    </row>
    <row r="15" spans="1:19" x14ac:dyDescent="0.3">
      <c r="A15" s="3"/>
      <c r="B15" s="40" t="s">
        <v>118</v>
      </c>
      <c r="C15" s="41"/>
      <c r="D15" s="40">
        <f>COUNTIFS(Data!$J$2:$J$793, "Open", Data!$E$2:$E$793, B15)</f>
        <v>18</v>
      </c>
      <c r="E15" s="41"/>
      <c r="F15" s="17"/>
      <c r="G15" s="17"/>
      <c r="H15" s="72"/>
      <c r="I15" s="73"/>
      <c r="J15" s="73"/>
      <c r="K15" s="73"/>
      <c r="L15" s="73"/>
      <c r="M15" s="73"/>
      <c r="N15" s="73"/>
      <c r="O15" s="73"/>
      <c r="P15" s="73"/>
      <c r="Q15" s="73"/>
      <c r="R15" s="74"/>
      <c r="S15" s="3"/>
    </row>
    <row r="16" spans="1:19" x14ac:dyDescent="0.3">
      <c r="A16" s="3"/>
      <c r="B16" s="40" t="s">
        <v>9</v>
      </c>
      <c r="C16" s="41"/>
      <c r="D16" s="40">
        <f>COUNTIFS(Data!$J$2:$J$793, "Open", Data!$E$2:$E$793, B16)</f>
        <v>22</v>
      </c>
      <c r="E16" s="41"/>
      <c r="F16" s="17"/>
      <c r="G16" s="17"/>
      <c r="H16" s="72"/>
      <c r="I16" s="73"/>
      <c r="J16" s="73"/>
      <c r="K16" s="73"/>
      <c r="L16" s="73"/>
      <c r="M16" s="73"/>
      <c r="N16" s="73"/>
      <c r="O16" s="73"/>
      <c r="P16" s="73"/>
      <c r="Q16" s="73"/>
      <c r="R16" s="74"/>
      <c r="S16" s="3"/>
    </row>
    <row r="17" spans="1:19" x14ac:dyDescent="0.3">
      <c r="A17" s="3"/>
      <c r="B17" s="40" t="s">
        <v>211</v>
      </c>
      <c r="C17" s="41"/>
      <c r="D17" s="40">
        <f>COUNTIFS(Data!$J$2:$J$793, "Open", Data!$E$2:$E$793, B17)</f>
        <v>14</v>
      </c>
      <c r="E17" s="41"/>
      <c r="F17" s="17"/>
      <c r="G17" s="17"/>
      <c r="H17" s="72"/>
      <c r="I17" s="73"/>
      <c r="J17" s="73"/>
      <c r="K17" s="73"/>
      <c r="L17" s="73"/>
      <c r="M17" s="73"/>
      <c r="N17" s="73"/>
      <c r="O17" s="73"/>
      <c r="P17" s="73"/>
      <c r="Q17" s="73"/>
      <c r="R17" s="74"/>
      <c r="S17" s="3"/>
    </row>
    <row r="18" spans="1:19" x14ac:dyDescent="0.3">
      <c r="A18" s="3"/>
      <c r="B18" s="68" t="s">
        <v>1623</v>
      </c>
      <c r="C18" s="69"/>
      <c r="D18" s="40">
        <f>COUNTIFS(Data!$J$2:$J$793, "Open", Data!$E$2:$E$793, B18)</f>
        <v>35</v>
      </c>
      <c r="E18" s="41"/>
      <c r="F18" s="17"/>
      <c r="G18" s="17"/>
      <c r="H18" s="72"/>
      <c r="I18" s="73"/>
      <c r="J18" s="73"/>
      <c r="K18" s="73"/>
      <c r="L18" s="73"/>
      <c r="M18" s="73"/>
      <c r="N18" s="73"/>
      <c r="O18" s="73"/>
      <c r="P18" s="73"/>
      <c r="Q18" s="73"/>
      <c r="R18" s="74"/>
      <c r="S18" s="3"/>
    </row>
    <row r="19" spans="1:19" x14ac:dyDescent="0.3">
      <c r="A19" s="3"/>
      <c r="B19" s="3"/>
      <c r="C19" s="3"/>
      <c r="D19" s="3"/>
      <c r="E19" s="3"/>
      <c r="F19" s="3"/>
      <c r="G19" s="3"/>
      <c r="H19" s="72"/>
      <c r="I19" s="73"/>
      <c r="J19" s="73"/>
      <c r="K19" s="73"/>
      <c r="L19" s="73"/>
      <c r="M19" s="73"/>
      <c r="N19" s="73"/>
      <c r="O19" s="73"/>
      <c r="P19" s="73"/>
      <c r="Q19" s="73"/>
      <c r="R19" s="74"/>
      <c r="S19" s="3"/>
    </row>
    <row r="20" spans="1:19" x14ac:dyDescent="0.3">
      <c r="A20" s="3"/>
      <c r="B20" s="34" t="s">
        <v>1651</v>
      </c>
      <c r="C20" s="3"/>
      <c r="D20" s="3"/>
      <c r="E20" s="3"/>
      <c r="F20" s="3"/>
      <c r="G20" s="3"/>
      <c r="H20" s="72"/>
      <c r="I20" s="73"/>
      <c r="J20" s="73"/>
      <c r="K20" s="73"/>
      <c r="L20" s="73"/>
      <c r="M20" s="73"/>
      <c r="N20" s="73"/>
      <c r="O20" s="73"/>
      <c r="P20" s="73"/>
      <c r="Q20" s="73"/>
      <c r="R20" s="74"/>
      <c r="S20" s="3"/>
    </row>
    <row r="21" spans="1:19" ht="15" thickBot="1" x14ac:dyDescent="0.35">
      <c r="A21" s="3"/>
      <c r="B21" s="3"/>
      <c r="C21" s="3"/>
      <c r="D21" s="3"/>
      <c r="E21" s="3"/>
      <c r="F21" s="3"/>
      <c r="G21" s="3"/>
      <c r="H21" s="75"/>
      <c r="I21" s="76"/>
      <c r="J21" s="76"/>
      <c r="K21" s="76"/>
      <c r="L21" s="76"/>
      <c r="M21" s="76"/>
      <c r="N21" s="76"/>
      <c r="O21" s="76"/>
      <c r="P21" s="76"/>
      <c r="Q21" s="76"/>
      <c r="R21" s="77"/>
      <c r="S21" s="3"/>
    </row>
    <row r="22" spans="1:19" x14ac:dyDescent="0.3">
      <c r="A22" s="3"/>
      <c r="B22" s="3"/>
      <c r="C22" s="3"/>
      <c r="D22" s="3"/>
      <c r="E22" s="3"/>
      <c r="F22" s="3"/>
      <c r="G22" s="3"/>
      <c r="H22" s="3"/>
      <c r="I22" s="3"/>
      <c r="J22" s="3"/>
      <c r="K22" s="3"/>
      <c r="L22" s="3"/>
      <c r="M22" s="3"/>
      <c r="N22" s="3"/>
      <c r="O22" s="3"/>
      <c r="P22" s="3"/>
      <c r="Q22" s="3"/>
      <c r="R22" s="3"/>
      <c r="S22" s="3"/>
    </row>
    <row r="23" spans="1:19" ht="15.6" x14ac:dyDescent="0.3">
      <c r="A23" s="3"/>
      <c r="B23" s="65" t="s">
        <v>1089</v>
      </c>
      <c r="C23" s="65"/>
      <c r="D23" s="65"/>
      <c r="E23" s="65"/>
      <c r="F23" s="65"/>
      <c r="G23" s="65"/>
      <c r="H23" s="65"/>
      <c r="I23" s="65"/>
      <c r="J23" s="65"/>
      <c r="K23" s="65"/>
      <c r="L23" s="65"/>
      <c r="M23" s="65"/>
      <c r="N23" s="65"/>
      <c r="O23" s="65"/>
      <c r="P23" s="65"/>
      <c r="Q23" s="65"/>
      <c r="R23" s="65"/>
      <c r="S23" s="3"/>
    </row>
    <row r="24" spans="1:19" ht="15" thickBot="1" x14ac:dyDescent="0.35">
      <c r="A24" s="3"/>
      <c r="B24" s="3"/>
      <c r="C24" s="17"/>
      <c r="D24" s="17"/>
      <c r="E24" s="17"/>
      <c r="F24" s="17"/>
      <c r="G24" s="17"/>
      <c r="H24" s="17"/>
      <c r="I24" s="17"/>
      <c r="J24" s="17"/>
      <c r="K24" s="17"/>
      <c r="L24" s="17"/>
      <c r="M24" s="17"/>
      <c r="N24" s="17"/>
      <c r="O24" s="17"/>
      <c r="P24" s="17"/>
      <c r="Q24" s="17"/>
      <c r="R24" s="17"/>
      <c r="S24" s="3"/>
    </row>
    <row r="25" spans="1:19" ht="15" thickBot="1" x14ac:dyDescent="0.35">
      <c r="A25" s="3"/>
      <c r="B25" s="3"/>
      <c r="C25" s="62" t="s">
        <v>1630</v>
      </c>
      <c r="D25" s="63"/>
      <c r="E25" s="63"/>
      <c r="F25" s="64"/>
      <c r="G25" s="62" t="s">
        <v>1633</v>
      </c>
      <c r="H25" s="63"/>
      <c r="I25" s="63"/>
      <c r="J25" s="64"/>
      <c r="K25" s="62" t="s">
        <v>1631</v>
      </c>
      <c r="L25" s="63"/>
      <c r="M25" s="63"/>
      <c r="N25" s="64"/>
      <c r="O25" s="62" t="s">
        <v>1632</v>
      </c>
      <c r="P25" s="63"/>
      <c r="Q25" s="63"/>
      <c r="R25" s="64"/>
      <c r="S25" s="3"/>
    </row>
    <row r="26" spans="1:19" ht="15" thickBot="1" x14ac:dyDescent="0.35">
      <c r="A26" s="3"/>
      <c r="B26" s="3"/>
      <c r="C26" s="8" t="s">
        <v>1090</v>
      </c>
      <c r="D26" s="9" t="s">
        <v>1091</v>
      </c>
      <c r="E26" s="9" t="s">
        <v>1092</v>
      </c>
      <c r="F26" s="10" t="s">
        <v>1093</v>
      </c>
      <c r="G26" s="8" t="s">
        <v>1090</v>
      </c>
      <c r="H26" s="9" t="s">
        <v>1091</v>
      </c>
      <c r="I26" s="9" t="s">
        <v>1092</v>
      </c>
      <c r="J26" s="10" t="s">
        <v>1093</v>
      </c>
      <c r="K26" s="8" t="s">
        <v>1090</v>
      </c>
      <c r="L26" s="9" t="s">
        <v>1091</v>
      </c>
      <c r="M26" s="9" t="s">
        <v>1092</v>
      </c>
      <c r="N26" s="10" t="s">
        <v>1093</v>
      </c>
      <c r="O26" s="11" t="s">
        <v>1090</v>
      </c>
      <c r="P26" s="9" t="s">
        <v>1091</v>
      </c>
      <c r="Q26" s="9" t="s">
        <v>1092</v>
      </c>
      <c r="R26" s="10" t="s">
        <v>1093</v>
      </c>
      <c r="S26" s="3"/>
    </row>
    <row r="27" spans="1:19" ht="15" thickBot="1" x14ac:dyDescent="0.35">
      <c r="A27" s="3"/>
      <c r="B27" s="4" t="s">
        <v>118</v>
      </c>
      <c r="C27" s="18">
        <f>COUNTIFS(Data!$P:$P,2019,Data!$O:$O,C$26,Data!$J:$J,"Filled", Data!$E:$E, $B27)</f>
        <v>10</v>
      </c>
      <c r="D27" s="18">
        <f>COUNTIFS(Data!$P:$P,2019,Data!$O:$O,D$26,Data!$J:$J,"Filled", Data!$E:$E, $B27)</f>
        <v>1</v>
      </c>
      <c r="E27" s="18">
        <f>COUNTIFS(Data!$P:$P,2019,Data!$O:$O,E$26,Data!$J:$J,"Filled", Data!$E:$E, $B27)</f>
        <v>4</v>
      </c>
      <c r="F27" s="18">
        <f>COUNTIFS(Data!$P:$P,2019,Data!$O:$O,F$26,Data!$J:$J,"Filled", Data!$E:$E, $B27)</f>
        <v>8</v>
      </c>
      <c r="G27" s="18">
        <f>COUNTIFS(Data!$P:$P,2020,Data!$O:$O,G$26,Data!$J:$J,"Filled", Data!$E:$E, $B27)</f>
        <v>14</v>
      </c>
      <c r="H27" s="18">
        <f>COUNTIFS(Data!$P:$P,2020,Data!$O:$O,H$26,Data!$J:$J,"Filled", Data!$E:$E, $B27)</f>
        <v>2</v>
      </c>
      <c r="I27" s="18">
        <f>COUNTIFS(Data!$P:$P,2020,Data!$O:$O,I$26,Data!$J:$J,"Filled", Data!$E:$E, $B27)</f>
        <v>5</v>
      </c>
      <c r="J27" s="18">
        <f>COUNTIFS(Data!$P:$P,2020,Data!$O:$O,J$26,Data!$J:$J,"Filled", Data!$E:$E, $B27)</f>
        <v>7</v>
      </c>
      <c r="K27" s="18">
        <f>COUNTIFS(Data!$P:$P,2021,Data!$O:$O,K$26,Data!$J:$J,"Filled", Data!$E:$E, $B27)</f>
        <v>26</v>
      </c>
      <c r="L27" s="18">
        <f>COUNTIFS(Data!$P:$P,2021,Data!$O:$O,L$26,Data!$J:$J,"Filled", Data!$E:$E, $B27)</f>
        <v>1</v>
      </c>
      <c r="M27" s="18">
        <f>COUNTIFS(Data!$P:$P,2021,Data!$O:$O,M$26,Data!$J:$J,"Filled", Data!$E:$E, $B27)</f>
        <v>6</v>
      </c>
      <c r="N27" s="18">
        <f>COUNTIFS(Data!$P:$P,2021,Data!$O:$O,N$26,Data!$J:$J,"Filled", Data!$E:$E, $B27)</f>
        <v>1</v>
      </c>
      <c r="O27" s="18">
        <f>COUNTIFS(Data!$P:$P,2022,Data!$O:$O,O$26,Data!$J:$J,"Filled", Data!$E:$E, $B27)</f>
        <v>7</v>
      </c>
      <c r="P27" s="18">
        <f>COUNTIFS(Data!$P:$P,2022,Data!$O:$O,P$26,Data!$J:$J,"Filled", Data!$E:$E, $B27)</f>
        <v>2</v>
      </c>
      <c r="Q27" s="18">
        <f>COUNTIFS(Data!$P:$P,2022,Data!$O:$O,Q$26,Data!$J:$J,"Filled", Data!$E:$E, $B27)</f>
        <v>2</v>
      </c>
      <c r="R27" s="18">
        <f>COUNTIFS(Data!$P:$P,2022,Data!$O:$O,R$26,Data!$J:$J,"Filled", Data!$E:$E, $B27)</f>
        <v>4</v>
      </c>
      <c r="S27" s="3"/>
    </row>
    <row r="28" spans="1:19" ht="15" thickBot="1" x14ac:dyDescent="0.35">
      <c r="A28" s="3"/>
      <c r="B28" s="5" t="s">
        <v>9</v>
      </c>
      <c r="C28" s="18">
        <f>COUNTIFS(Data!$P:$P,2019,Data!$O:$O,C$26,Data!$J:$J,"Filled", Data!$E:$E, $B28)</f>
        <v>4</v>
      </c>
      <c r="D28" s="18">
        <f>COUNTIFS(Data!$P:$P,2019,Data!$O:$O,D$26,Data!$J:$J,"Filled", Data!$E:$E, $B28)</f>
        <v>0</v>
      </c>
      <c r="E28" s="18">
        <f>COUNTIFS(Data!$P:$P,2019,Data!$O:$O,E$26,Data!$J:$J,"Filled", Data!$E:$E, $B28)</f>
        <v>0</v>
      </c>
      <c r="F28" s="18">
        <f>COUNTIFS(Data!$P:$P,2019,Data!$O:$O,F$26,Data!$J:$J,"Filled", Data!$E:$E, $B28)</f>
        <v>1</v>
      </c>
      <c r="G28" s="18">
        <f>COUNTIFS(Data!$P:$P,2020,Data!$O:$O,G$26,Data!$J:$J,"Filled", Data!$E:$E, $B28)</f>
        <v>3</v>
      </c>
      <c r="H28" s="18">
        <f>COUNTIFS(Data!$P:$P,2020,Data!$O:$O,H$26,Data!$J:$J,"Filled", Data!$E:$E, $B28)</f>
        <v>1</v>
      </c>
      <c r="I28" s="18">
        <f>COUNTIFS(Data!$P:$P,2020,Data!$O:$O,I$26,Data!$J:$J,"Filled", Data!$E:$E, $B28)</f>
        <v>6</v>
      </c>
      <c r="J28" s="18">
        <f>COUNTIFS(Data!$P:$P,2020,Data!$O:$O,J$26,Data!$J:$J,"Filled", Data!$E:$E, $B28)</f>
        <v>21</v>
      </c>
      <c r="K28" s="18">
        <f>COUNTIFS(Data!$P:$P,2021,Data!$O:$O,K$26,Data!$J:$J,"Filled", Data!$E:$E, $B28)</f>
        <v>35</v>
      </c>
      <c r="L28" s="18">
        <f>COUNTIFS(Data!$P:$P,2021,Data!$O:$O,L$26,Data!$J:$J,"Filled", Data!$E:$E, $B28)</f>
        <v>0</v>
      </c>
      <c r="M28" s="18">
        <f>COUNTIFS(Data!$P:$P,2021,Data!$O:$O,M$26,Data!$J:$J,"Filled", Data!$E:$E, $B28)</f>
        <v>0</v>
      </c>
      <c r="N28" s="18">
        <f>COUNTIFS(Data!$P:$P,2021,Data!$O:$O,N$26,Data!$J:$J,"Filled", Data!$E:$E, $B28)</f>
        <v>1</v>
      </c>
      <c r="O28" s="18">
        <f>COUNTIFS(Data!$P:$P,2022,Data!$O:$O,O$26,Data!$J:$J,"Filled", Data!$E:$E, $B28)</f>
        <v>27</v>
      </c>
      <c r="P28" s="18">
        <f>COUNTIFS(Data!$P:$P,2022,Data!$O:$O,P$26,Data!$J:$J,"Filled", Data!$E:$E, $B28)</f>
        <v>4</v>
      </c>
      <c r="Q28" s="18">
        <f>COUNTIFS(Data!$P:$P,2022,Data!$O:$O,Q$26,Data!$J:$J,"Filled", Data!$E:$E, $B28)</f>
        <v>21</v>
      </c>
      <c r="R28" s="18">
        <f>COUNTIFS(Data!$P:$P,2022,Data!$O:$O,R$26,Data!$J:$J,"Filled", Data!$E:$E, $B28)</f>
        <v>22</v>
      </c>
      <c r="S28" s="3"/>
    </row>
    <row r="29" spans="1:19" ht="15" thickBot="1" x14ac:dyDescent="0.35">
      <c r="A29" s="3"/>
      <c r="B29" s="5" t="s">
        <v>211</v>
      </c>
      <c r="C29" s="18">
        <f>COUNTIFS(Data!$P:$P,2019,Data!$O:$O,C$26,Data!$J:$J,"Filled", Data!$E:$E, $B29)</f>
        <v>1</v>
      </c>
      <c r="D29" s="18">
        <f>COUNTIFS(Data!$P:$P,2019,Data!$O:$O,D$26,Data!$J:$J,"Filled", Data!$E:$E, $B29)</f>
        <v>0</v>
      </c>
      <c r="E29" s="18">
        <f>COUNTIFS(Data!$P:$P,2019,Data!$O:$O,E$26,Data!$J:$J,"Filled", Data!$E:$E, $B29)</f>
        <v>0</v>
      </c>
      <c r="F29" s="18">
        <f>COUNTIFS(Data!$P:$P,2019,Data!$O:$O,F$26,Data!$J:$J,"Filled", Data!$E:$E, $B29)</f>
        <v>0</v>
      </c>
      <c r="G29" s="18">
        <f>COUNTIFS(Data!$P:$P,2020,Data!$O:$O,G$26,Data!$J:$J,"Filled", Data!$E:$E, $B29)</f>
        <v>1</v>
      </c>
      <c r="H29" s="18">
        <f>COUNTIFS(Data!$P:$P,2020,Data!$O:$O,H$26,Data!$J:$J,"Filled", Data!$E:$E, $B29)</f>
        <v>0</v>
      </c>
      <c r="I29" s="18">
        <f>COUNTIFS(Data!$P:$P,2020,Data!$O:$O,I$26,Data!$J:$J,"Filled", Data!$E:$E, $B29)</f>
        <v>1</v>
      </c>
      <c r="J29" s="18">
        <f>COUNTIFS(Data!$P:$P,2020,Data!$O:$O,J$26,Data!$J:$J,"Filled", Data!$E:$E, $B29)</f>
        <v>6</v>
      </c>
      <c r="K29" s="18">
        <f>COUNTIFS(Data!$P:$P,2021,Data!$O:$O,K$26,Data!$J:$J,"Filled", Data!$E:$E, $B29)</f>
        <v>7</v>
      </c>
      <c r="L29" s="18">
        <f>COUNTIFS(Data!$P:$P,2021,Data!$O:$O,L$26,Data!$J:$J,"Filled", Data!$E:$E, $B29)</f>
        <v>0</v>
      </c>
      <c r="M29" s="18">
        <f>COUNTIFS(Data!$P:$P,2021,Data!$O:$O,M$26,Data!$J:$J,"Filled", Data!$E:$E, $B29)</f>
        <v>0</v>
      </c>
      <c r="N29" s="18">
        <f>COUNTIFS(Data!$P:$P,2021,Data!$O:$O,N$26,Data!$J:$J,"Filled", Data!$E:$E, $B29)</f>
        <v>19</v>
      </c>
      <c r="O29" s="18">
        <f>COUNTIFS(Data!$P:$P,2022,Data!$O:$O,O$26,Data!$J:$J,"Filled", Data!$E:$E, $B29)</f>
        <v>41</v>
      </c>
      <c r="P29" s="18">
        <f>COUNTIFS(Data!$P:$P,2022,Data!$O:$O,P$26,Data!$J:$J,"Filled", Data!$E:$E, $B29)</f>
        <v>0</v>
      </c>
      <c r="Q29" s="18">
        <f>COUNTIFS(Data!$P:$P,2022,Data!$O:$O,Q$26,Data!$J:$J,"Filled", Data!$E:$E, $B29)</f>
        <v>0</v>
      </c>
      <c r="R29" s="18">
        <f>COUNTIFS(Data!$P:$P,2022,Data!$O:$O,R$26,Data!$J:$J,"Filled", Data!$E:$E, $B29)</f>
        <v>1</v>
      </c>
      <c r="S29" s="3"/>
    </row>
    <row r="30" spans="1:19" ht="15" thickBot="1" x14ac:dyDescent="0.35">
      <c r="A30" s="3"/>
      <c r="B30" s="35" t="s">
        <v>1623</v>
      </c>
      <c r="C30" s="18">
        <f>COUNTIFS(Data!$P:$P,2019,Data!$O:$O,C$26,Data!$J:$J,"Filled", Data!$E:$E, $B30)</f>
        <v>5</v>
      </c>
      <c r="D30" s="18">
        <f>COUNTIFS(Data!$P:$P,2019,Data!$O:$O,D$26,Data!$J:$J,"Filled", Data!$E:$E, $B30)</f>
        <v>3</v>
      </c>
      <c r="E30" s="18">
        <f>COUNTIFS(Data!$P:$P,2019,Data!$O:$O,E$26,Data!$J:$J,"Filled", Data!$E:$E, $B30)</f>
        <v>7</v>
      </c>
      <c r="F30" s="18">
        <f>COUNTIFS(Data!$P:$P,2019,Data!$O:$O,F$26,Data!$J:$J,"Filled", Data!$E:$E, $B30)</f>
        <v>10</v>
      </c>
      <c r="G30" s="18">
        <f>COUNTIFS(Data!$P:$P,2020,Data!$O:$O,G$26,Data!$J:$J,"Filled", Data!$E:$E, $B30)</f>
        <v>17</v>
      </c>
      <c r="H30" s="18">
        <f>COUNTIFS(Data!$P:$P,2020,Data!$O:$O,H$26,Data!$J:$J,"Filled", Data!$E:$E, $B30)</f>
        <v>2</v>
      </c>
      <c r="I30" s="18">
        <f>COUNTIFS(Data!$P:$P,2020,Data!$O:$O,I$26,Data!$J:$J,"Filled", Data!$E:$E, $B30)</f>
        <v>6</v>
      </c>
      <c r="J30" s="18">
        <f>COUNTIFS(Data!$P:$P,2020,Data!$O:$O,J$26,Data!$J:$J,"Filled", Data!$E:$E, $B30)</f>
        <v>10</v>
      </c>
      <c r="K30" s="18">
        <f>COUNTIFS(Data!$P:$P,2021,Data!$O:$O,K$26,Data!$J:$J,"Filled", Data!$E:$E, $B30)</f>
        <v>34</v>
      </c>
      <c r="L30" s="18">
        <f>COUNTIFS(Data!$P:$P,2021,Data!$O:$O,L$26,Data!$J:$J,"Filled", Data!$E:$E, $B30)</f>
        <v>1</v>
      </c>
      <c r="M30" s="18">
        <f>COUNTIFS(Data!$P:$P,2021,Data!$O:$O,M$26,Data!$J:$J,"Filled", Data!$E:$E, $B30)</f>
        <v>10</v>
      </c>
      <c r="N30" s="18">
        <f>COUNTIFS(Data!$P:$P,2021,Data!$O:$O,N$26,Data!$J:$J,"Filled", Data!$E:$E, $B30)</f>
        <v>11</v>
      </c>
      <c r="O30" s="18">
        <f>COUNTIFS(Data!$P:$P,2022,Data!$O:$O,O$26,Data!$J:$J,"Filled", Data!$E:$E, $B30)</f>
        <v>11</v>
      </c>
      <c r="P30" s="18">
        <f>COUNTIFS(Data!$P:$P,2022,Data!$O:$O,P$26,Data!$J:$J,"Filled", Data!$E:$E, $B30)</f>
        <v>8</v>
      </c>
      <c r="Q30" s="18">
        <f>COUNTIFS(Data!$P:$P,2022,Data!$O:$O,Q$26,Data!$J:$J,"Filled", Data!$E:$E, $B30)</f>
        <v>20</v>
      </c>
      <c r="R30" s="18">
        <f>COUNTIFS(Data!$P:$P,2022,Data!$O:$O,R$26,Data!$J:$J,"Filled", Data!$E:$E, $B30)</f>
        <v>40</v>
      </c>
      <c r="S30" s="3"/>
    </row>
    <row r="31" spans="1:19" x14ac:dyDescent="0.3">
      <c r="A31" s="3"/>
      <c r="B31" s="6" t="s">
        <v>1094</v>
      </c>
      <c r="C31" s="19">
        <f>SUM(C27:C30)</f>
        <v>20</v>
      </c>
      <c r="D31" s="19">
        <f>SUM(D27:D30)</f>
        <v>4</v>
      </c>
      <c r="E31" s="19">
        <f t="shared" ref="E31:R31" si="0">SUM(E27:E30)</f>
        <v>11</v>
      </c>
      <c r="F31" s="19">
        <f t="shared" si="0"/>
        <v>19</v>
      </c>
      <c r="G31" s="19">
        <f t="shared" si="0"/>
        <v>35</v>
      </c>
      <c r="H31" s="19">
        <f t="shared" si="0"/>
        <v>5</v>
      </c>
      <c r="I31" s="19">
        <f t="shared" si="0"/>
        <v>18</v>
      </c>
      <c r="J31" s="19">
        <f t="shared" si="0"/>
        <v>44</v>
      </c>
      <c r="K31" s="19">
        <f t="shared" si="0"/>
        <v>102</v>
      </c>
      <c r="L31" s="19">
        <f t="shared" si="0"/>
        <v>2</v>
      </c>
      <c r="M31" s="19">
        <f t="shared" si="0"/>
        <v>16</v>
      </c>
      <c r="N31" s="19">
        <f t="shared" si="0"/>
        <v>32</v>
      </c>
      <c r="O31" s="19">
        <f t="shared" si="0"/>
        <v>86</v>
      </c>
      <c r="P31" s="19">
        <f t="shared" si="0"/>
        <v>14</v>
      </c>
      <c r="Q31" s="19">
        <f t="shared" si="0"/>
        <v>43</v>
      </c>
      <c r="R31" s="19">
        <f t="shared" si="0"/>
        <v>67</v>
      </c>
      <c r="S31" s="3"/>
    </row>
    <row r="32" spans="1:19" ht="15" thickBot="1" x14ac:dyDescent="0.35">
      <c r="A32" s="3"/>
      <c r="B32" s="7" t="s">
        <v>1096</v>
      </c>
      <c r="C32" s="20">
        <f ca="1">AVERAGEIFS(Data!$K:$K,Data!$P:$P,2019,Data!$O:$O,C26,Data!$J:$J,"Filled")</f>
        <v>28.2</v>
      </c>
      <c r="D32" s="20">
        <f ca="1">AVERAGEIFS(Data!$K:$K,Data!$P:$P,2019,Data!$O:$O,D26,Data!$J:$J,"Filled")</f>
        <v>19.5</v>
      </c>
      <c r="E32" s="20">
        <f ca="1">AVERAGEIFS(Data!$K:$K,Data!$P:$P,2019,Data!$O:$O,E26,Data!$J:$J,"Filled")</f>
        <v>56.272727272727273</v>
      </c>
      <c r="F32" s="20">
        <f ca="1">AVERAGEIFS(Data!$K:$K,Data!$P:$P,2019,Data!$O:$O,F26,Data!$J:$J,"Filled")</f>
        <v>79.421052631578945</v>
      </c>
      <c r="G32" s="20">
        <f ca="1">AVERAGEIFS(Data!$K:$K,Data!$P:$P,2020,Data!$O:$O,G26,Data!$J:$J,"Filled")</f>
        <v>50</v>
      </c>
      <c r="H32" s="20">
        <f ca="1">AVERAGEIFS(Data!$K:$K,Data!$P:$P,2020,Data!$O:$O,H26,Data!$J:$J,"Filled")</f>
        <v>24.8</v>
      </c>
      <c r="I32" s="20">
        <f ca="1">AVERAGEIFS(Data!$K:$K,Data!$P:$P,2020,Data!$O:$O,I26,Data!$J:$J,"Filled")</f>
        <v>41.666666666666664</v>
      </c>
      <c r="J32" s="20">
        <f ca="1">AVERAGEIFS(Data!$K:$K,Data!$P:$P,2020,Data!$O:$O,J26,Data!$J:$J,"Filled")</f>
        <v>76.75</v>
      </c>
      <c r="K32" s="20">
        <f ca="1">AVERAGEIFS(Data!$K:$K,Data!$P:$P,2021,Data!$O:$O,K26,Data!$J:$J,"Filled")</f>
        <v>73.009803921568633</v>
      </c>
      <c r="L32" s="20">
        <f ca="1">AVERAGEIFS(Data!$K:$K,Data!$P:$P,2021,Data!$O:$O,L26,Data!$J:$J,"Filled")</f>
        <v>27</v>
      </c>
      <c r="M32" s="20">
        <f ca="1">AVERAGEIFS(Data!$K:$K,Data!$P:$P,2021,Data!$O:$O,M26,Data!$J:$J,"Filled")</f>
        <v>53.125</v>
      </c>
      <c r="N32" s="20">
        <f ca="1">AVERAGEIFS(Data!$K:$K,Data!$P:$P,2021,Data!$O:$O,N26,Data!$J:$J,"Filled")</f>
        <v>100.46875</v>
      </c>
      <c r="O32" s="20">
        <f ca="1">AVERAGEIFS(Data!$K:$K,Data!$P:$P,2022,Data!$O:$O,O26,Data!$J:$J,"Filled")</f>
        <v>53.558139534883722</v>
      </c>
      <c r="P32" s="20">
        <f ca="1">AVERAGEIFS(Data!$K:$K,Data!$P:$P,2022,Data!$O:$O,P26,Data!$J:$J,"Filled")</f>
        <v>10.285714285714286</v>
      </c>
      <c r="Q32" s="20">
        <f ca="1">AVERAGEIFS(Data!$K:$K,Data!$P:$P,2022,Data!$O:$O,Q26,Data!$J:$J,"Filled")</f>
        <v>53.813953488372093</v>
      </c>
      <c r="R32" s="20">
        <f ca="1">AVERAGEIFS(Data!$K:$K,Data!$P:$P,2022,Data!$O:$O,R26,Data!$J:$J,"Filled")</f>
        <v>87.31343283582089</v>
      </c>
      <c r="S32" s="3"/>
    </row>
    <row r="33" spans="1:19" x14ac:dyDescent="0.3">
      <c r="A33" s="3"/>
      <c r="B33" s="12"/>
      <c r="C33" s="3"/>
      <c r="D33" s="3"/>
      <c r="E33" s="3"/>
      <c r="F33" s="3"/>
      <c r="G33" s="3"/>
      <c r="H33" s="3"/>
      <c r="I33" s="3"/>
      <c r="J33" s="3"/>
      <c r="K33" s="3"/>
      <c r="L33" s="3"/>
      <c r="M33" s="3"/>
      <c r="N33" s="3"/>
      <c r="O33" s="3"/>
      <c r="P33" s="3"/>
      <c r="Q33" s="3"/>
      <c r="R33" s="3"/>
      <c r="S33" s="3"/>
    </row>
    <row r="34" spans="1:19" ht="18.600000000000001" thickBot="1" x14ac:dyDescent="0.35">
      <c r="A34" s="3"/>
      <c r="B34" s="52" t="s">
        <v>1626</v>
      </c>
      <c r="C34" s="52"/>
      <c r="D34" s="52"/>
      <c r="E34" s="52"/>
      <c r="F34" s="13"/>
      <c r="G34" s="51" t="s">
        <v>1627</v>
      </c>
      <c r="H34" s="51"/>
      <c r="I34" s="51"/>
      <c r="J34" s="51"/>
      <c r="K34" s="51"/>
      <c r="L34" s="51"/>
      <c r="M34" s="51"/>
      <c r="N34" s="51"/>
      <c r="O34" s="51"/>
      <c r="P34" s="51"/>
      <c r="Q34" s="51"/>
      <c r="R34" s="51"/>
      <c r="S34" s="3"/>
    </row>
    <row r="35" spans="1:19" ht="15" customHeight="1" x14ac:dyDescent="0.3">
      <c r="A35" s="3"/>
      <c r="B35" s="53" t="s">
        <v>1629</v>
      </c>
      <c r="C35" s="54"/>
      <c r="D35" s="54"/>
      <c r="E35" s="55"/>
      <c r="F35" s="3"/>
      <c r="G35" s="42" t="s">
        <v>1628</v>
      </c>
      <c r="H35" s="43"/>
      <c r="I35" s="43"/>
      <c r="J35" s="43"/>
      <c r="K35" s="43"/>
      <c r="L35" s="43"/>
      <c r="M35" s="43"/>
      <c r="N35" s="43"/>
      <c r="O35" s="43"/>
      <c r="P35" s="43"/>
      <c r="Q35" s="43"/>
      <c r="R35" s="44"/>
      <c r="S35" s="3"/>
    </row>
    <row r="36" spans="1:19" ht="15" customHeight="1" x14ac:dyDescent="0.3">
      <c r="A36" s="3"/>
      <c r="B36" s="56"/>
      <c r="C36" s="57"/>
      <c r="D36" s="57"/>
      <c r="E36" s="58"/>
      <c r="F36" s="3"/>
      <c r="G36" s="45"/>
      <c r="H36" s="46"/>
      <c r="I36" s="46"/>
      <c r="J36" s="46"/>
      <c r="K36" s="46"/>
      <c r="L36" s="46"/>
      <c r="M36" s="46"/>
      <c r="N36" s="46"/>
      <c r="O36" s="46"/>
      <c r="P36" s="46"/>
      <c r="Q36" s="46"/>
      <c r="R36" s="47"/>
      <c r="S36" s="3"/>
    </row>
    <row r="37" spans="1:19" ht="15" customHeight="1" x14ac:dyDescent="0.3">
      <c r="A37" s="3"/>
      <c r="B37" s="56"/>
      <c r="C37" s="57"/>
      <c r="D37" s="57"/>
      <c r="E37" s="58"/>
      <c r="F37" s="3"/>
      <c r="G37" s="45"/>
      <c r="H37" s="46"/>
      <c r="I37" s="46"/>
      <c r="J37" s="46"/>
      <c r="K37" s="46"/>
      <c r="L37" s="46"/>
      <c r="M37" s="46"/>
      <c r="N37" s="46"/>
      <c r="O37" s="46"/>
      <c r="P37" s="46"/>
      <c r="Q37" s="46"/>
      <c r="R37" s="47"/>
      <c r="S37" s="3"/>
    </row>
    <row r="38" spans="1:19" ht="15" customHeight="1" x14ac:dyDescent="0.3">
      <c r="A38" s="3"/>
      <c r="B38" s="56"/>
      <c r="C38" s="57"/>
      <c r="D38" s="57"/>
      <c r="E38" s="58"/>
      <c r="F38" s="3"/>
      <c r="G38" s="45"/>
      <c r="H38" s="46"/>
      <c r="I38" s="46"/>
      <c r="J38" s="46"/>
      <c r="K38" s="46"/>
      <c r="L38" s="46"/>
      <c r="M38" s="46"/>
      <c r="N38" s="46"/>
      <c r="O38" s="46"/>
      <c r="P38" s="46"/>
      <c r="Q38" s="46"/>
      <c r="R38" s="47"/>
      <c r="S38" s="3"/>
    </row>
    <row r="39" spans="1:19" ht="15" customHeight="1" x14ac:dyDescent="0.3">
      <c r="A39" s="3"/>
      <c r="B39" s="56"/>
      <c r="C39" s="57"/>
      <c r="D39" s="57"/>
      <c r="E39" s="58"/>
      <c r="F39" s="3"/>
      <c r="G39" s="45"/>
      <c r="H39" s="46"/>
      <c r="I39" s="46"/>
      <c r="J39" s="46"/>
      <c r="K39" s="46"/>
      <c r="L39" s="46"/>
      <c r="M39" s="46"/>
      <c r="N39" s="46"/>
      <c r="O39" s="46"/>
      <c r="P39" s="46"/>
      <c r="Q39" s="46"/>
      <c r="R39" s="47"/>
      <c r="S39" s="3"/>
    </row>
    <row r="40" spans="1:19" ht="15" customHeight="1" x14ac:dyDescent="0.3">
      <c r="A40" s="3"/>
      <c r="B40" s="56"/>
      <c r="C40" s="57"/>
      <c r="D40" s="57"/>
      <c r="E40" s="58"/>
      <c r="F40" s="3"/>
      <c r="G40" s="45"/>
      <c r="H40" s="46"/>
      <c r="I40" s="46"/>
      <c r="J40" s="46"/>
      <c r="K40" s="46"/>
      <c r="L40" s="46"/>
      <c r="M40" s="46"/>
      <c r="N40" s="46"/>
      <c r="O40" s="46"/>
      <c r="P40" s="46"/>
      <c r="Q40" s="46"/>
      <c r="R40" s="47"/>
      <c r="S40" s="3"/>
    </row>
    <row r="41" spans="1:19" ht="15" customHeight="1" x14ac:dyDescent="0.3">
      <c r="A41" s="3"/>
      <c r="B41" s="56"/>
      <c r="C41" s="57"/>
      <c r="D41" s="57"/>
      <c r="E41" s="58"/>
      <c r="F41" s="3"/>
      <c r="G41" s="45"/>
      <c r="H41" s="46"/>
      <c r="I41" s="46"/>
      <c r="J41" s="46"/>
      <c r="K41" s="46"/>
      <c r="L41" s="46"/>
      <c r="M41" s="46"/>
      <c r="N41" s="46"/>
      <c r="O41" s="46"/>
      <c r="P41" s="46"/>
      <c r="Q41" s="46"/>
      <c r="R41" s="47"/>
      <c r="S41" s="3"/>
    </row>
    <row r="42" spans="1:19" ht="15" customHeight="1" x14ac:dyDescent="0.3">
      <c r="A42" s="3"/>
      <c r="B42" s="56"/>
      <c r="C42" s="57"/>
      <c r="D42" s="57"/>
      <c r="E42" s="58"/>
      <c r="F42" s="3"/>
      <c r="G42" s="45"/>
      <c r="H42" s="46"/>
      <c r="I42" s="46"/>
      <c r="J42" s="46"/>
      <c r="K42" s="46"/>
      <c r="L42" s="46"/>
      <c r="M42" s="46"/>
      <c r="N42" s="46"/>
      <c r="O42" s="46"/>
      <c r="P42" s="46"/>
      <c r="Q42" s="46"/>
      <c r="R42" s="47"/>
      <c r="S42" s="3"/>
    </row>
    <row r="43" spans="1:19" ht="15" customHeight="1" x14ac:dyDescent="0.3">
      <c r="A43" s="3"/>
      <c r="B43" s="56"/>
      <c r="C43" s="57"/>
      <c r="D43" s="57"/>
      <c r="E43" s="58"/>
      <c r="F43" s="3"/>
      <c r="G43" s="45"/>
      <c r="H43" s="46"/>
      <c r="I43" s="46"/>
      <c r="J43" s="46"/>
      <c r="K43" s="46"/>
      <c r="L43" s="46"/>
      <c r="M43" s="46"/>
      <c r="N43" s="46"/>
      <c r="O43" s="46"/>
      <c r="P43" s="46"/>
      <c r="Q43" s="46"/>
      <c r="R43" s="47"/>
      <c r="S43" s="3"/>
    </row>
    <row r="44" spans="1:19" ht="15" customHeight="1" x14ac:dyDescent="0.3">
      <c r="A44" s="3"/>
      <c r="B44" s="56"/>
      <c r="C44" s="57"/>
      <c r="D44" s="57"/>
      <c r="E44" s="58"/>
      <c r="F44" s="3"/>
      <c r="G44" s="45"/>
      <c r="H44" s="46"/>
      <c r="I44" s="46"/>
      <c r="J44" s="46"/>
      <c r="K44" s="46"/>
      <c r="L44" s="46"/>
      <c r="M44" s="46"/>
      <c r="N44" s="46"/>
      <c r="O44" s="46"/>
      <c r="P44" s="46"/>
      <c r="Q44" s="46"/>
      <c r="R44" s="47"/>
      <c r="S44" s="3"/>
    </row>
    <row r="45" spans="1:19" ht="15" customHeight="1" x14ac:dyDescent="0.3">
      <c r="A45" s="3"/>
      <c r="B45" s="56"/>
      <c r="C45" s="57"/>
      <c r="D45" s="57"/>
      <c r="E45" s="58"/>
      <c r="F45" s="3"/>
      <c r="G45" s="45"/>
      <c r="H45" s="46"/>
      <c r="I45" s="46"/>
      <c r="J45" s="46"/>
      <c r="K45" s="46"/>
      <c r="L45" s="46"/>
      <c r="M45" s="46"/>
      <c r="N45" s="46"/>
      <c r="O45" s="46"/>
      <c r="P45" s="46"/>
      <c r="Q45" s="46"/>
      <c r="R45" s="47"/>
      <c r="S45" s="3"/>
    </row>
    <row r="46" spans="1:19" ht="15" customHeight="1" x14ac:dyDescent="0.3">
      <c r="A46" s="3"/>
      <c r="B46" s="56"/>
      <c r="C46" s="57"/>
      <c r="D46" s="57"/>
      <c r="E46" s="58"/>
      <c r="F46" s="3"/>
      <c r="G46" s="45"/>
      <c r="H46" s="46"/>
      <c r="I46" s="46"/>
      <c r="J46" s="46"/>
      <c r="K46" s="46"/>
      <c r="L46" s="46"/>
      <c r="M46" s="46"/>
      <c r="N46" s="46"/>
      <c r="O46" s="46"/>
      <c r="P46" s="46"/>
      <c r="Q46" s="46"/>
      <c r="R46" s="47"/>
      <c r="S46" s="3"/>
    </row>
    <row r="47" spans="1:19" ht="15" customHeight="1" x14ac:dyDescent="0.3">
      <c r="A47" s="3"/>
      <c r="B47" s="56"/>
      <c r="C47" s="57"/>
      <c r="D47" s="57"/>
      <c r="E47" s="58"/>
      <c r="F47" s="3"/>
      <c r="G47" s="45"/>
      <c r="H47" s="46"/>
      <c r="I47" s="46"/>
      <c r="J47" s="46"/>
      <c r="K47" s="46"/>
      <c r="L47" s="46"/>
      <c r="M47" s="46"/>
      <c r="N47" s="46"/>
      <c r="O47" s="46"/>
      <c r="P47" s="46"/>
      <c r="Q47" s="46"/>
      <c r="R47" s="47"/>
      <c r="S47" s="3"/>
    </row>
    <row r="48" spans="1:19" ht="15" customHeight="1" x14ac:dyDescent="0.3">
      <c r="A48" s="3"/>
      <c r="B48" s="56"/>
      <c r="C48" s="57"/>
      <c r="D48" s="57"/>
      <c r="E48" s="58"/>
      <c r="F48" s="3"/>
      <c r="G48" s="45"/>
      <c r="H48" s="46"/>
      <c r="I48" s="46"/>
      <c r="J48" s="46"/>
      <c r="K48" s="46"/>
      <c r="L48" s="46"/>
      <c r="M48" s="46"/>
      <c r="N48" s="46"/>
      <c r="O48" s="46"/>
      <c r="P48" s="46"/>
      <c r="Q48" s="46"/>
      <c r="R48" s="47"/>
      <c r="S48" s="3"/>
    </row>
    <row r="49" spans="1:19" ht="15" customHeight="1" x14ac:dyDescent="0.3">
      <c r="A49" s="3"/>
      <c r="B49" s="56"/>
      <c r="C49" s="57"/>
      <c r="D49" s="57"/>
      <c r="E49" s="58"/>
      <c r="F49" s="3"/>
      <c r="G49" s="45"/>
      <c r="H49" s="46"/>
      <c r="I49" s="46"/>
      <c r="J49" s="46"/>
      <c r="K49" s="46"/>
      <c r="L49" s="46"/>
      <c r="M49" s="46"/>
      <c r="N49" s="46"/>
      <c r="O49" s="46"/>
      <c r="P49" s="46"/>
      <c r="Q49" s="46"/>
      <c r="R49" s="47"/>
      <c r="S49" s="3"/>
    </row>
    <row r="50" spans="1:19" ht="15.75" customHeight="1" thickBot="1" x14ac:dyDescent="0.35">
      <c r="A50" s="3"/>
      <c r="B50" s="59"/>
      <c r="C50" s="60"/>
      <c r="D50" s="60"/>
      <c r="E50" s="61"/>
      <c r="F50" s="3"/>
      <c r="G50" s="48"/>
      <c r="H50" s="49"/>
      <c r="I50" s="49"/>
      <c r="J50" s="49"/>
      <c r="K50" s="49"/>
      <c r="L50" s="49"/>
      <c r="M50" s="49"/>
      <c r="N50" s="49"/>
      <c r="O50" s="49"/>
      <c r="P50" s="49"/>
      <c r="Q50" s="49"/>
      <c r="R50" s="50"/>
      <c r="S50" s="3"/>
    </row>
    <row r="51" spans="1:19" x14ac:dyDescent="0.3">
      <c r="A51" s="3"/>
      <c r="B51" s="3"/>
      <c r="C51" s="3"/>
      <c r="D51" s="3"/>
      <c r="E51" s="3"/>
      <c r="F51" s="3"/>
      <c r="G51" s="3"/>
      <c r="H51" s="3"/>
      <c r="I51" s="3"/>
      <c r="J51" s="3"/>
      <c r="K51" s="3"/>
      <c r="L51" s="3"/>
      <c r="M51" s="3"/>
      <c r="N51" s="3"/>
      <c r="O51" s="3"/>
      <c r="P51" s="3"/>
      <c r="Q51" s="3"/>
      <c r="R51" s="3"/>
      <c r="S51" s="3"/>
    </row>
    <row r="52" spans="1:19" x14ac:dyDescent="0.3">
      <c r="A52" s="3"/>
      <c r="B52" s="3"/>
      <c r="C52" s="3"/>
      <c r="D52" s="3"/>
      <c r="E52" s="3"/>
      <c r="F52" s="3"/>
      <c r="G52" s="3"/>
      <c r="H52" s="3"/>
      <c r="I52" s="3"/>
      <c r="J52" s="3"/>
      <c r="K52" s="3"/>
      <c r="L52" s="3"/>
      <c r="M52" s="3"/>
      <c r="N52" s="3"/>
      <c r="O52" s="3"/>
      <c r="P52" s="3"/>
      <c r="Q52" s="3"/>
      <c r="R52" s="3"/>
      <c r="S52" s="3"/>
    </row>
    <row r="53" spans="1:19" ht="15.6" x14ac:dyDescent="0.3">
      <c r="A53" s="3"/>
      <c r="B53" s="65" t="s">
        <v>1634</v>
      </c>
      <c r="C53" s="65"/>
      <c r="D53" s="65"/>
      <c r="E53" s="65"/>
      <c r="F53" s="65"/>
      <c r="G53" s="65"/>
      <c r="H53" s="65"/>
      <c r="I53" s="65"/>
      <c r="J53" s="65"/>
      <c r="K53" s="65"/>
      <c r="L53" s="65"/>
      <c r="M53" s="65"/>
      <c r="N53" s="65"/>
      <c r="O53" s="65"/>
      <c r="P53" s="65"/>
      <c r="Q53" s="65"/>
      <c r="R53" s="65"/>
      <c r="S53" s="3"/>
    </row>
    <row r="54" spans="1:19" ht="15" thickBot="1" x14ac:dyDescent="0.35">
      <c r="A54" s="3"/>
      <c r="B54" s="3"/>
      <c r="C54" s="3"/>
      <c r="D54" s="3"/>
      <c r="E54" s="3"/>
      <c r="F54" s="3"/>
      <c r="G54" s="3"/>
      <c r="H54" s="3"/>
      <c r="I54" s="3"/>
      <c r="J54" s="3"/>
      <c r="K54" s="3"/>
      <c r="L54" s="3"/>
      <c r="M54" s="3"/>
      <c r="N54" s="3"/>
      <c r="O54" s="3"/>
      <c r="P54" s="3"/>
      <c r="Q54" s="3"/>
      <c r="R54" s="3"/>
      <c r="S54" s="3"/>
    </row>
    <row r="55" spans="1:19" ht="15" thickBot="1" x14ac:dyDescent="0.35">
      <c r="A55" s="3"/>
      <c r="B55" s="3"/>
      <c r="C55" s="62" t="s">
        <v>1630</v>
      </c>
      <c r="D55" s="63"/>
      <c r="E55" s="63"/>
      <c r="F55" s="64"/>
      <c r="G55" s="62" t="s">
        <v>1633</v>
      </c>
      <c r="H55" s="63"/>
      <c r="I55" s="63"/>
      <c r="J55" s="64"/>
      <c r="K55" s="62" t="s">
        <v>1631</v>
      </c>
      <c r="L55" s="63"/>
      <c r="M55" s="63"/>
      <c r="N55" s="64"/>
      <c r="O55" s="62" t="s">
        <v>1632</v>
      </c>
      <c r="P55" s="63"/>
      <c r="Q55" s="63"/>
      <c r="R55" s="64"/>
      <c r="S55" s="3"/>
    </row>
    <row r="56" spans="1:19" ht="15" thickBot="1" x14ac:dyDescent="0.35">
      <c r="A56" s="3"/>
      <c r="B56" s="3"/>
      <c r="C56" s="8" t="s">
        <v>1090</v>
      </c>
      <c r="D56" s="9" t="s">
        <v>1091</v>
      </c>
      <c r="E56" s="9" t="s">
        <v>1092</v>
      </c>
      <c r="F56" s="10" t="s">
        <v>1093</v>
      </c>
      <c r="G56" s="8" t="s">
        <v>1090</v>
      </c>
      <c r="H56" s="9" t="s">
        <v>1091</v>
      </c>
      <c r="I56" s="9" t="s">
        <v>1092</v>
      </c>
      <c r="J56" s="10" t="s">
        <v>1093</v>
      </c>
      <c r="K56" s="8" t="s">
        <v>1090</v>
      </c>
      <c r="L56" s="9" t="s">
        <v>1091</v>
      </c>
      <c r="M56" s="9" t="s">
        <v>1092</v>
      </c>
      <c r="N56" s="10" t="s">
        <v>1093</v>
      </c>
      <c r="O56" s="11" t="s">
        <v>1090</v>
      </c>
      <c r="P56" s="9" t="s">
        <v>1091</v>
      </c>
      <c r="Q56" s="9" t="s">
        <v>1092</v>
      </c>
      <c r="R56" s="10" t="s">
        <v>1093</v>
      </c>
      <c r="S56" s="3"/>
    </row>
    <row r="57" spans="1:19" ht="15" thickBot="1" x14ac:dyDescent="0.35">
      <c r="A57" s="3"/>
      <c r="B57" s="4" t="s">
        <v>118</v>
      </c>
      <c r="C57" s="39">
        <f>SUMIFS(Data!$Q:$Q,Data!$P:$P,2019,Data!$O:$O,C$56,Data!$E:$E,$B57)</f>
        <v>3000</v>
      </c>
      <c r="D57" s="39">
        <f>SUMIFS(Data!$Q:$Q,Data!$P:$P,2019,Data!$O:$O,D$56,Data!$E:$E,$B57)</f>
        <v>300</v>
      </c>
      <c r="E57" s="39">
        <f>SUMIFS(Data!$Q:$Q,Data!$P:$P,2019,Data!$O:$O,E$56,Data!$E:$E,$B57)</f>
        <v>1200</v>
      </c>
      <c r="F57" s="39">
        <f>SUMIFS(Data!$Q:$Q,Data!$P:$P,2019,Data!$O:$O,F$56,Data!$E:$E,$B57)</f>
        <v>2400</v>
      </c>
      <c r="G57" s="39">
        <f>SUMIFS(Data!$Q:$Q,Data!$P:$P,2020,Data!$O:$O,G$56,Data!$E:$E,$B57)</f>
        <v>4200</v>
      </c>
      <c r="H57" s="39">
        <f>SUMIFS(Data!$Q:$Q,Data!$P:$P,2020,Data!$O:$O,H$56,Data!$E:$E,$B57)</f>
        <v>600</v>
      </c>
      <c r="I57" s="39">
        <f>SUMIFS(Data!$Q:$Q,Data!$P:$P,2020,Data!$O:$O,I$56,Data!$E:$E,$B57)</f>
        <v>1500</v>
      </c>
      <c r="J57" s="39">
        <f>SUMIFS(Data!$Q:$Q,Data!$P:$P,2020,Data!$O:$O,J$56,Data!$E:$E,$B57)</f>
        <v>2100</v>
      </c>
      <c r="K57" s="39">
        <f>SUMIFS(Data!$Q:$Q,Data!$P:$P,2021,Data!$O:$O,K$56,Data!$E:$E,$B57)</f>
        <v>7800</v>
      </c>
      <c r="L57" s="39">
        <f>SUMIFS(Data!$Q:$Q,Data!$P:$P,2021,Data!$O:$O,L$56,Data!$E:$E,$B57)</f>
        <v>300</v>
      </c>
      <c r="M57" s="39">
        <f>SUMIFS(Data!$Q:$Q,Data!$P:$P,2021,Data!$O:$O,M$56,Data!$E:$E,$B57)</f>
        <v>1800</v>
      </c>
      <c r="N57" s="39">
        <f>SUMIFS(Data!$Q:$Q,Data!$P:$P,2021,Data!$O:$O,N$56,Data!$E:$E,$B57)</f>
        <v>300</v>
      </c>
      <c r="O57" s="39">
        <f>SUMIFS(Data!$Q:$Q,Data!$P:$P,2022,Data!$O:$O,O$56,Data!$E:$E,$B57)</f>
        <v>2100</v>
      </c>
      <c r="P57" s="39">
        <f>SUMIFS(Data!$Q:$Q,Data!$P:$P,2022,Data!$O:$O,P$56,Data!$E:$E,$B57)</f>
        <v>600</v>
      </c>
      <c r="Q57" s="39">
        <f>SUMIFS(Data!$Q:$Q,Data!$P:$P,2022,Data!$O:$O,Q$56,Data!$E:$E,$B57)</f>
        <v>600</v>
      </c>
      <c r="R57" s="39">
        <f>SUMIFS(Data!$Q:$Q,Data!$P:$P,2022,Data!$O:$O,R$56,Data!$E:$E,$B57)</f>
        <v>1200</v>
      </c>
      <c r="S57" s="3"/>
    </row>
    <row r="58" spans="1:19" ht="15" thickBot="1" x14ac:dyDescent="0.35">
      <c r="A58" s="3"/>
      <c r="B58" s="5" t="s">
        <v>9</v>
      </c>
      <c r="C58" s="39">
        <f>SUMIFS(Data!$Q:$Q,Data!$P:$P,2019,Data!$O:$O,C$56,Data!$E:$E,$B58)</f>
        <v>2100</v>
      </c>
      <c r="D58" s="39">
        <f>SUMIFS(Data!$Q:$Q,Data!$P:$P,2019,Data!$O:$O,D$56,Data!$E:$E,$B58)</f>
        <v>0</v>
      </c>
      <c r="E58" s="39">
        <f>SUMIFS(Data!$Q:$Q,Data!$P:$P,2019,Data!$O:$O,E$56,Data!$E:$E,$B58)</f>
        <v>0</v>
      </c>
      <c r="F58" s="39">
        <f>SUMIFS(Data!$Q:$Q,Data!$P:$P,2019,Data!$O:$O,F$56,Data!$E:$E,$B58)</f>
        <v>525</v>
      </c>
      <c r="G58" s="39">
        <f>SUMIFS(Data!$Q:$Q,Data!$P:$P,2020,Data!$O:$O,G$56,Data!$E:$E,$B58)</f>
        <v>1575</v>
      </c>
      <c r="H58" s="39">
        <f>SUMIFS(Data!$Q:$Q,Data!$P:$P,2020,Data!$O:$O,H$56,Data!$E:$E,$B58)</f>
        <v>525</v>
      </c>
      <c r="I58" s="39">
        <f>SUMIFS(Data!$Q:$Q,Data!$P:$P,2020,Data!$O:$O,I$56,Data!$E:$E,$B58)</f>
        <v>3150</v>
      </c>
      <c r="J58" s="39">
        <f>SUMIFS(Data!$Q:$Q,Data!$P:$P,2020,Data!$O:$O,J$56,Data!$E:$E,$B58)</f>
        <v>11025</v>
      </c>
      <c r="K58" s="39">
        <f>SUMIFS(Data!$Q:$Q,Data!$P:$P,2021,Data!$O:$O,K$56,Data!$E:$E,$B58)</f>
        <v>18375</v>
      </c>
      <c r="L58" s="39">
        <f>SUMIFS(Data!$Q:$Q,Data!$P:$P,2021,Data!$O:$O,L$56,Data!$E:$E,$B58)</f>
        <v>0</v>
      </c>
      <c r="M58" s="39">
        <f>SUMIFS(Data!$Q:$Q,Data!$P:$P,2021,Data!$O:$O,M$56,Data!$E:$E,$B58)</f>
        <v>0</v>
      </c>
      <c r="N58" s="39">
        <f>SUMIFS(Data!$Q:$Q,Data!$P:$P,2021,Data!$O:$O,N$56,Data!$E:$E,$B58)</f>
        <v>525</v>
      </c>
      <c r="O58" s="39">
        <f>SUMIFS(Data!$Q:$Q,Data!$P:$P,2022,Data!$O:$O,O$56,Data!$E:$E,$B58)</f>
        <v>14175</v>
      </c>
      <c r="P58" s="39">
        <f>SUMIFS(Data!$Q:$Q,Data!$P:$P,2022,Data!$O:$O,P$56,Data!$E:$E,$B58)</f>
        <v>2100</v>
      </c>
      <c r="Q58" s="39">
        <f>SUMIFS(Data!$Q:$Q,Data!$P:$P,2022,Data!$O:$O,Q$56,Data!$E:$E,$B58)</f>
        <v>11025</v>
      </c>
      <c r="R58" s="39">
        <f>SUMIFS(Data!$Q:$Q,Data!$P:$P,2022,Data!$O:$O,R$56,Data!$E:$E,$B58)</f>
        <v>11550</v>
      </c>
      <c r="S58" s="3"/>
    </row>
    <row r="59" spans="1:19" ht="15" thickBot="1" x14ac:dyDescent="0.35">
      <c r="A59" s="3"/>
      <c r="B59" s="5" t="s">
        <v>211</v>
      </c>
      <c r="C59" s="39">
        <f>SUMIFS(Data!$Q:$Q,Data!$P:$P,2019,Data!$O:$O,C$56,Data!$E:$E,$B59)</f>
        <v>525</v>
      </c>
      <c r="D59" s="39">
        <f>SUMIFS(Data!$Q:$Q,Data!$P:$P,2019,Data!$O:$O,D$56,Data!$E:$E,$B59)</f>
        <v>0</v>
      </c>
      <c r="E59" s="39">
        <f>SUMIFS(Data!$Q:$Q,Data!$P:$P,2019,Data!$O:$O,E$56,Data!$E:$E,$B59)</f>
        <v>0</v>
      </c>
      <c r="F59" s="39">
        <f>SUMIFS(Data!$Q:$Q,Data!$P:$P,2019,Data!$O:$O,F$56,Data!$E:$E,$B59)</f>
        <v>0</v>
      </c>
      <c r="G59" s="39">
        <f>SUMIFS(Data!$Q:$Q,Data!$P:$P,2020,Data!$O:$O,G$56,Data!$E:$E,$B59)</f>
        <v>525</v>
      </c>
      <c r="H59" s="39">
        <f>SUMIFS(Data!$Q:$Q,Data!$P:$P,2020,Data!$O:$O,H$56,Data!$E:$E,$B59)</f>
        <v>0</v>
      </c>
      <c r="I59" s="39">
        <f>SUMIFS(Data!$Q:$Q,Data!$P:$P,2020,Data!$O:$O,I$56,Data!$E:$E,$B59)</f>
        <v>525</v>
      </c>
      <c r="J59" s="39">
        <f>SUMIFS(Data!$Q:$Q,Data!$P:$P,2020,Data!$O:$O,J$56,Data!$E:$E,$B59)</f>
        <v>3150</v>
      </c>
      <c r="K59" s="39">
        <f>SUMIFS(Data!$Q:$Q,Data!$P:$P,2021,Data!$O:$O,K$56,Data!$E:$E,$B59)</f>
        <v>3675</v>
      </c>
      <c r="L59" s="39">
        <f>SUMIFS(Data!$Q:$Q,Data!$P:$P,2021,Data!$O:$O,L$56,Data!$E:$E,$B59)</f>
        <v>0</v>
      </c>
      <c r="M59" s="39">
        <f>SUMIFS(Data!$Q:$Q,Data!$P:$P,2021,Data!$O:$O,M$56,Data!$E:$E,$B59)</f>
        <v>0</v>
      </c>
      <c r="N59" s="39">
        <f>SUMIFS(Data!$Q:$Q,Data!$P:$P,2021,Data!$O:$O,N$56,Data!$E:$E,$B59)</f>
        <v>9975</v>
      </c>
      <c r="O59" s="39">
        <f>SUMIFS(Data!$Q:$Q,Data!$P:$P,2022,Data!$O:$O,O$56,Data!$E:$E,$B59)</f>
        <v>21525</v>
      </c>
      <c r="P59" s="39">
        <f>SUMIFS(Data!$Q:$Q,Data!$P:$P,2022,Data!$O:$O,P$56,Data!$E:$E,$B59)</f>
        <v>0</v>
      </c>
      <c r="Q59" s="39">
        <f>SUMIFS(Data!$Q:$Q,Data!$P:$P,2022,Data!$O:$O,Q$56,Data!$E:$E,$B59)</f>
        <v>0</v>
      </c>
      <c r="R59" s="39">
        <f>SUMIFS(Data!$Q:$Q,Data!$P:$P,2022,Data!$O:$O,R$56,Data!$E:$E,$B59)</f>
        <v>525</v>
      </c>
      <c r="S59" s="3"/>
    </row>
    <row r="60" spans="1:19" ht="15" thickBot="1" x14ac:dyDescent="0.35">
      <c r="A60" s="3"/>
      <c r="B60" s="35" t="s">
        <v>1623</v>
      </c>
      <c r="C60" s="39">
        <f>SUMIFS(Data!$Q:$Q,Data!$P:$P,2019,Data!$O:$O,C$56,Data!$E:$E,$B60)</f>
        <v>2750</v>
      </c>
      <c r="D60" s="39">
        <f>SUMIFS(Data!$Q:$Q,Data!$P:$P,2019,Data!$O:$O,D$56,Data!$E:$E,$B60)</f>
        <v>1650</v>
      </c>
      <c r="E60" s="39">
        <f>SUMIFS(Data!$Q:$Q,Data!$P:$P,2019,Data!$O:$O,E$56,Data!$E:$E,$B60)</f>
        <v>3850</v>
      </c>
      <c r="F60" s="39">
        <f>SUMIFS(Data!$Q:$Q,Data!$P:$P,2019,Data!$O:$O,F$56,Data!$E:$E,$B60)</f>
        <v>5500</v>
      </c>
      <c r="G60" s="39">
        <f>SUMIFS(Data!$Q:$Q,Data!$P:$P,2020,Data!$O:$O,G$56,Data!$E:$E,$B60)</f>
        <v>9350</v>
      </c>
      <c r="H60" s="39">
        <f>SUMIFS(Data!$Q:$Q,Data!$P:$P,2020,Data!$O:$O,H$56,Data!$E:$E,$B60)</f>
        <v>1100</v>
      </c>
      <c r="I60" s="39">
        <f>SUMIFS(Data!$Q:$Q,Data!$P:$P,2020,Data!$O:$O,I$56,Data!$E:$E,$B60)</f>
        <v>3300</v>
      </c>
      <c r="J60" s="39">
        <f>SUMIFS(Data!$Q:$Q,Data!$P:$P,2020,Data!$O:$O,J$56,Data!$E:$E,$B60)</f>
        <v>5500</v>
      </c>
      <c r="K60" s="39">
        <f>SUMIFS(Data!$Q:$Q,Data!$P:$P,2021,Data!$O:$O,K$56,Data!$E:$E,$B60)</f>
        <v>18700</v>
      </c>
      <c r="L60" s="39">
        <f>SUMIFS(Data!$Q:$Q,Data!$P:$P,2021,Data!$O:$O,L$56,Data!$E:$E,$B60)</f>
        <v>550</v>
      </c>
      <c r="M60" s="39">
        <f>SUMIFS(Data!$Q:$Q,Data!$P:$P,2021,Data!$O:$O,M$56,Data!$E:$E,$B60)</f>
        <v>5500</v>
      </c>
      <c r="N60" s="39">
        <f>SUMIFS(Data!$Q:$Q,Data!$P:$P,2021,Data!$O:$O,N$56,Data!$E:$E,$B60)</f>
        <v>6050</v>
      </c>
      <c r="O60" s="39">
        <f>SUMIFS(Data!$Q:$Q,Data!$P:$P,2022,Data!$O:$O,O$56,Data!$E:$E,$B60)</f>
        <v>6050</v>
      </c>
      <c r="P60" s="39">
        <f>SUMIFS(Data!$Q:$Q,Data!$P:$P,2022,Data!$O:$O,P$56,Data!$E:$E,$B60)</f>
        <v>4400</v>
      </c>
      <c r="Q60" s="39">
        <f>SUMIFS(Data!$Q:$Q,Data!$P:$P,2022,Data!$O:$O,Q$56,Data!$E:$E,$B60)</f>
        <v>11000</v>
      </c>
      <c r="R60" s="39">
        <f>SUMIFS(Data!$Q:$Q,Data!$P:$P,2022,Data!$O:$O,R$56,Data!$E:$E,$B60)</f>
        <v>22000</v>
      </c>
      <c r="S60" s="3"/>
    </row>
    <row r="61" spans="1:19" x14ac:dyDescent="0.3">
      <c r="A61" s="3"/>
      <c r="B61" s="6" t="s">
        <v>1635</v>
      </c>
      <c r="C61" s="38">
        <f>SUM(C57:C60)</f>
        <v>8375</v>
      </c>
      <c r="D61" s="38">
        <f>SUM(D57:D60)</f>
        <v>1950</v>
      </c>
      <c r="E61" s="38">
        <f t="shared" ref="E61:R61" si="1">SUM(E57:E60)</f>
        <v>5050</v>
      </c>
      <c r="F61" s="38">
        <f t="shared" si="1"/>
        <v>8425</v>
      </c>
      <c r="G61" s="38">
        <f t="shared" si="1"/>
        <v>15650</v>
      </c>
      <c r="H61" s="38">
        <f t="shared" si="1"/>
        <v>2225</v>
      </c>
      <c r="I61" s="38">
        <f t="shared" si="1"/>
        <v>8475</v>
      </c>
      <c r="J61" s="38">
        <f t="shared" si="1"/>
        <v>21775</v>
      </c>
      <c r="K61" s="38">
        <f t="shared" si="1"/>
        <v>48550</v>
      </c>
      <c r="L61" s="38">
        <f t="shared" si="1"/>
        <v>850</v>
      </c>
      <c r="M61" s="38">
        <f t="shared" si="1"/>
        <v>7300</v>
      </c>
      <c r="N61" s="38">
        <f t="shared" si="1"/>
        <v>16850</v>
      </c>
      <c r="O61" s="38">
        <f t="shared" si="1"/>
        <v>43850</v>
      </c>
      <c r="P61" s="38">
        <f t="shared" si="1"/>
        <v>7100</v>
      </c>
      <c r="Q61" s="38">
        <f t="shared" si="1"/>
        <v>22625</v>
      </c>
      <c r="R61" s="38">
        <f t="shared" si="1"/>
        <v>35275</v>
      </c>
      <c r="S61" s="3"/>
    </row>
    <row r="62" spans="1:19" x14ac:dyDescent="0.3">
      <c r="A62" s="3"/>
      <c r="B62" s="3"/>
      <c r="C62" s="3"/>
      <c r="D62" s="3"/>
      <c r="E62" s="3"/>
      <c r="F62" s="3"/>
      <c r="G62" s="3"/>
      <c r="H62" s="3"/>
      <c r="I62" s="3"/>
      <c r="J62" s="3"/>
      <c r="K62" s="3"/>
      <c r="L62" s="3"/>
      <c r="M62" s="3"/>
      <c r="N62" s="3"/>
      <c r="O62" s="3"/>
      <c r="P62" s="3"/>
      <c r="Q62" s="3"/>
      <c r="R62" s="3"/>
      <c r="S62" s="3"/>
    </row>
    <row r="63" spans="1:19" ht="18.600000000000001" thickBot="1" x14ac:dyDescent="0.35">
      <c r="A63" s="3"/>
      <c r="B63" s="3"/>
      <c r="C63" s="3"/>
      <c r="D63" s="3"/>
      <c r="E63" s="3"/>
      <c r="F63" s="3"/>
      <c r="G63" s="51" t="s">
        <v>1636</v>
      </c>
      <c r="H63" s="51"/>
      <c r="I63" s="51"/>
      <c r="J63" s="51"/>
      <c r="K63" s="51"/>
      <c r="L63" s="51"/>
      <c r="M63" s="51"/>
      <c r="N63" s="51"/>
      <c r="O63" s="51"/>
      <c r="P63" s="51"/>
      <c r="Q63" s="51"/>
      <c r="R63" s="51"/>
      <c r="S63" s="3"/>
    </row>
    <row r="64" spans="1:19" ht="21" customHeight="1" x14ac:dyDescent="0.3">
      <c r="A64" s="3"/>
      <c r="C64" s="22"/>
      <c r="D64" s="22"/>
      <c r="E64" s="22"/>
      <c r="F64" s="22"/>
      <c r="G64" s="42" t="s">
        <v>1637</v>
      </c>
      <c r="H64" s="70"/>
      <c r="I64" s="70"/>
      <c r="J64" s="70"/>
      <c r="K64" s="70"/>
      <c r="L64" s="70"/>
      <c r="M64" s="70"/>
      <c r="N64" s="70"/>
      <c r="O64" s="70"/>
      <c r="P64" s="70"/>
      <c r="Q64" s="70"/>
      <c r="R64" s="71"/>
      <c r="S64" s="3"/>
    </row>
    <row r="65" spans="1:19" ht="14.25" customHeight="1" x14ac:dyDescent="0.3">
      <c r="A65" s="3"/>
      <c r="B65" s="22"/>
      <c r="C65" s="22"/>
      <c r="D65" s="22"/>
      <c r="E65" s="22"/>
      <c r="F65" s="22"/>
      <c r="G65" s="72"/>
      <c r="H65" s="73"/>
      <c r="I65" s="73"/>
      <c r="J65" s="73"/>
      <c r="K65" s="73"/>
      <c r="L65" s="73"/>
      <c r="M65" s="73"/>
      <c r="N65" s="73"/>
      <c r="O65" s="73"/>
      <c r="P65" s="73"/>
      <c r="Q65" s="73"/>
      <c r="R65" s="74"/>
      <c r="S65" s="3"/>
    </row>
    <row r="66" spans="1:19" ht="15" customHeight="1" x14ac:dyDescent="0.3">
      <c r="A66" s="3"/>
      <c r="B66" s="22"/>
      <c r="C66" s="22"/>
      <c r="D66" s="22"/>
      <c r="E66" s="22"/>
      <c r="F66" s="22"/>
      <c r="G66" s="72"/>
      <c r="H66" s="73"/>
      <c r="I66" s="73"/>
      <c r="J66" s="73"/>
      <c r="K66" s="73"/>
      <c r="L66" s="73"/>
      <c r="M66" s="73"/>
      <c r="N66" s="73"/>
      <c r="O66" s="73"/>
      <c r="P66" s="73"/>
      <c r="Q66" s="73"/>
      <c r="R66" s="74"/>
      <c r="S66" s="3"/>
    </row>
    <row r="67" spans="1:19" ht="15" customHeight="1" x14ac:dyDescent="0.3">
      <c r="A67" s="3"/>
      <c r="B67" s="22"/>
      <c r="C67" s="22"/>
      <c r="D67" s="22"/>
      <c r="E67" s="22"/>
      <c r="F67" s="22"/>
      <c r="G67" s="72"/>
      <c r="H67" s="73"/>
      <c r="I67" s="73"/>
      <c r="J67" s="73"/>
      <c r="K67" s="73"/>
      <c r="L67" s="73"/>
      <c r="M67" s="73"/>
      <c r="N67" s="73"/>
      <c r="O67" s="73"/>
      <c r="P67" s="73"/>
      <c r="Q67" s="73"/>
      <c r="R67" s="74"/>
      <c r="S67" s="3"/>
    </row>
    <row r="68" spans="1:19" ht="15" customHeight="1" x14ac:dyDescent="0.3">
      <c r="A68" s="3"/>
      <c r="B68" s="22"/>
      <c r="C68" s="22"/>
      <c r="D68" s="22"/>
      <c r="E68" s="22"/>
      <c r="F68" s="22"/>
      <c r="G68" s="72"/>
      <c r="H68" s="73"/>
      <c r="I68" s="73"/>
      <c r="J68" s="73"/>
      <c r="K68" s="73"/>
      <c r="L68" s="73"/>
      <c r="M68" s="73"/>
      <c r="N68" s="73"/>
      <c r="O68" s="73"/>
      <c r="P68" s="73"/>
      <c r="Q68" s="73"/>
      <c r="R68" s="74"/>
      <c r="S68" s="3"/>
    </row>
    <row r="69" spans="1:19" ht="15" customHeight="1" x14ac:dyDescent="0.3">
      <c r="A69" s="3"/>
      <c r="B69" s="22"/>
      <c r="C69" s="22"/>
      <c r="D69" s="22"/>
      <c r="E69" s="22"/>
      <c r="F69" s="22"/>
      <c r="G69" s="72"/>
      <c r="H69" s="73"/>
      <c r="I69" s="73"/>
      <c r="J69" s="73"/>
      <c r="K69" s="73"/>
      <c r="L69" s="73"/>
      <c r="M69" s="73"/>
      <c r="N69" s="73"/>
      <c r="O69" s="73"/>
      <c r="P69" s="73"/>
      <c r="Q69" s="73"/>
      <c r="R69" s="74"/>
      <c r="S69" s="3"/>
    </row>
    <row r="70" spans="1:19" ht="15" customHeight="1" x14ac:dyDescent="0.3">
      <c r="A70" s="3"/>
      <c r="B70" s="22"/>
      <c r="C70" s="22"/>
      <c r="D70" s="22"/>
      <c r="E70" s="22"/>
      <c r="F70" s="22"/>
      <c r="G70" s="72"/>
      <c r="H70" s="73"/>
      <c r="I70" s="73"/>
      <c r="J70" s="73"/>
      <c r="K70" s="73"/>
      <c r="L70" s="73"/>
      <c r="M70" s="73"/>
      <c r="N70" s="73"/>
      <c r="O70" s="73"/>
      <c r="P70" s="73"/>
      <c r="Q70" s="73"/>
      <c r="R70" s="74"/>
      <c r="S70" s="3"/>
    </row>
    <row r="71" spans="1:19" ht="15" customHeight="1" x14ac:dyDescent="0.3">
      <c r="A71" s="3"/>
      <c r="B71" s="22"/>
      <c r="C71" s="22"/>
      <c r="D71" s="22"/>
      <c r="E71" s="22"/>
      <c r="F71" s="22"/>
      <c r="G71" s="72"/>
      <c r="H71" s="73"/>
      <c r="I71" s="73"/>
      <c r="J71" s="73"/>
      <c r="K71" s="73"/>
      <c r="L71" s="73"/>
      <c r="M71" s="73"/>
      <c r="N71" s="73"/>
      <c r="O71" s="73"/>
      <c r="P71" s="73"/>
      <c r="Q71" s="73"/>
      <c r="R71" s="74"/>
      <c r="S71" s="3"/>
    </row>
    <row r="72" spans="1:19" ht="15" customHeight="1" x14ac:dyDescent="0.3">
      <c r="A72" s="3"/>
      <c r="B72" s="22"/>
      <c r="C72" s="22"/>
      <c r="D72" s="22"/>
      <c r="E72" s="22"/>
      <c r="F72" s="22"/>
      <c r="G72" s="72"/>
      <c r="H72" s="73"/>
      <c r="I72" s="73"/>
      <c r="J72" s="73"/>
      <c r="K72" s="73"/>
      <c r="L72" s="73"/>
      <c r="M72" s="73"/>
      <c r="N72" s="73"/>
      <c r="O72" s="73"/>
      <c r="P72" s="73"/>
      <c r="Q72" s="73"/>
      <c r="R72" s="74"/>
      <c r="S72" s="3"/>
    </row>
    <row r="73" spans="1:19" ht="15" customHeight="1" x14ac:dyDescent="0.3">
      <c r="A73" s="3"/>
      <c r="B73" s="22"/>
      <c r="C73" s="22"/>
      <c r="D73" s="22"/>
      <c r="E73" s="22"/>
      <c r="F73" s="22"/>
      <c r="G73" s="72"/>
      <c r="H73" s="73"/>
      <c r="I73" s="73"/>
      <c r="J73" s="73"/>
      <c r="K73" s="73"/>
      <c r="L73" s="73"/>
      <c r="M73" s="73"/>
      <c r="N73" s="73"/>
      <c r="O73" s="73"/>
      <c r="P73" s="73"/>
      <c r="Q73" s="73"/>
      <c r="R73" s="74"/>
      <c r="S73" s="3"/>
    </row>
    <row r="74" spans="1:19" ht="15" customHeight="1" x14ac:dyDescent="0.3">
      <c r="A74" s="3"/>
      <c r="B74" s="22"/>
      <c r="C74" s="22"/>
      <c r="D74" s="22"/>
      <c r="E74" s="22"/>
      <c r="F74" s="22"/>
      <c r="G74" s="72"/>
      <c r="H74" s="73"/>
      <c r="I74" s="73"/>
      <c r="J74" s="73"/>
      <c r="K74" s="73"/>
      <c r="L74" s="73"/>
      <c r="M74" s="73"/>
      <c r="N74" s="73"/>
      <c r="O74" s="73"/>
      <c r="P74" s="73"/>
      <c r="Q74" s="73"/>
      <c r="R74" s="74"/>
      <c r="S74" s="3"/>
    </row>
    <row r="75" spans="1:19" ht="15" customHeight="1" x14ac:dyDescent="0.3">
      <c r="A75" s="3"/>
      <c r="B75" s="22"/>
      <c r="C75" s="22"/>
      <c r="D75" s="22"/>
      <c r="E75" s="22"/>
      <c r="F75" s="22"/>
      <c r="G75" s="72"/>
      <c r="H75" s="73"/>
      <c r="I75" s="73"/>
      <c r="J75" s="73"/>
      <c r="K75" s="73"/>
      <c r="L75" s="73"/>
      <c r="M75" s="73"/>
      <c r="N75" s="73"/>
      <c r="O75" s="73"/>
      <c r="P75" s="73"/>
      <c r="Q75" s="73"/>
      <c r="R75" s="74"/>
      <c r="S75" s="3"/>
    </row>
    <row r="76" spans="1:19" ht="15" customHeight="1" x14ac:dyDescent="0.3">
      <c r="A76" s="3"/>
      <c r="B76" s="22"/>
      <c r="C76" s="22"/>
      <c r="D76" s="22"/>
      <c r="E76" s="22"/>
      <c r="F76" s="22"/>
      <c r="G76" s="72"/>
      <c r="H76" s="73"/>
      <c r="I76" s="73"/>
      <c r="J76" s="73"/>
      <c r="K76" s="73"/>
      <c r="L76" s="73"/>
      <c r="M76" s="73"/>
      <c r="N76" s="73"/>
      <c r="O76" s="73"/>
      <c r="P76" s="73"/>
      <c r="Q76" s="73"/>
      <c r="R76" s="74"/>
      <c r="S76" s="3"/>
    </row>
    <row r="77" spans="1:19" ht="15" customHeight="1" x14ac:dyDescent="0.3">
      <c r="A77" s="3"/>
      <c r="B77" s="22"/>
      <c r="C77" s="22"/>
      <c r="D77" s="22"/>
      <c r="E77" s="22"/>
      <c r="F77" s="22"/>
      <c r="G77" s="72"/>
      <c r="H77" s="73"/>
      <c r="I77" s="73"/>
      <c r="J77" s="73"/>
      <c r="K77" s="73"/>
      <c r="L77" s="73"/>
      <c r="M77" s="73"/>
      <c r="N77" s="73"/>
      <c r="O77" s="73"/>
      <c r="P77" s="73"/>
      <c r="Q77" s="73"/>
      <c r="R77" s="74"/>
      <c r="S77" s="3"/>
    </row>
    <row r="78" spans="1:19" ht="15" customHeight="1" x14ac:dyDescent="0.3">
      <c r="A78" s="3"/>
      <c r="B78" s="22"/>
      <c r="C78" s="22"/>
      <c r="D78" s="22"/>
      <c r="E78" s="22"/>
      <c r="F78" s="22"/>
      <c r="G78" s="72"/>
      <c r="H78" s="73"/>
      <c r="I78" s="73"/>
      <c r="J78" s="73"/>
      <c r="K78" s="73"/>
      <c r="L78" s="73"/>
      <c r="M78" s="73"/>
      <c r="N78" s="73"/>
      <c r="O78" s="73"/>
      <c r="P78" s="73"/>
      <c r="Q78" s="73"/>
      <c r="R78" s="74"/>
      <c r="S78" s="3"/>
    </row>
    <row r="79" spans="1:19" ht="15" customHeight="1" thickBot="1" x14ac:dyDescent="0.35">
      <c r="A79" s="3"/>
      <c r="B79" s="22"/>
      <c r="C79" s="22"/>
      <c r="D79" s="22"/>
      <c r="E79" s="22"/>
      <c r="F79" s="22"/>
      <c r="G79" s="75"/>
      <c r="H79" s="76"/>
      <c r="I79" s="76"/>
      <c r="J79" s="76"/>
      <c r="K79" s="76"/>
      <c r="L79" s="76"/>
      <c r="M79" s="76"/>
      <c r="N79" s="76"/>
      <c r="O79" s="76"/>
      <c r="P79" s="76"/>
      <c r="Q79" s="76"/>
      <c r="R79" s="77"/>
      <c r="S79" s="3"/>
    </row>
    <row r="80" spans="1:19" ht="15" customHeight="1" x14ac:dyDescent="0.3">
      <c r="A80" s="3"/>
      <c r="B80" s="22"/>
      <c r="C80" s="22"/>
      <c r="D80" s="22"/>
      <c r="E80" s="22"/>
      <c r="F80" s="22"/>
      <c r="G80" s="22"/>
      <c r="H80" s="22"/>
      <c r="I80" s="22"/>
      <c r="J80" s="22"/>
      <c r="K80" s="22"/>
      <c r="L80" s="22"/>
      <c r="M80" s="22"/>
      <c r="N80" s="22"/>
      <c r="O80" s="22"/>
      <c r="P80" s="22"/>
      <c r="Q80" s="22"/>
      <c r="R80" s="22"/>
      <c r="S80" s="3"/>
    </row>
    <row r="81" spans="1:19" ht="15" customHeight="1" x14ac:dyDescent="0.3">
      <c r="A81" s="3"/>
      <c r="B81" s="22"/>
      <c r="C81" s="22"/>
      <c r="D81" s="22"/>
      <c r="E81" s="22"/>
      <c r="F81" s="22"/>
      <c r="G81" s="22"/>
      <c r="H81" s="22"/>
      <c r="I81" s="22"/>
      <c r="J81" s="22"/>
      <c r="K81" s="22"/>
      <c r="L81" s="22"/>
      <c r="M81" s="22"/>
      <c r="N81" s="22"/>
      <c r="O81" s="22"/>
      <c r="P81" s="22"/>
      <c r="Q81" s="22"/>
      <c r="R81" s="22"/>
      <c r="S81" s="3"/>
    </row>
    <row r="82" spans="1:19" ht="15" customHeight="1" x14ac:dyDescent="0.3">
      <c r="A82" s="3"/>
      <c r="B82" s="22"/>
      <c r="C82" s="22"/>
      <c r="D82" s="22"/>
      <c r="E82" s="22"/>
      <c r="F82" s="22"/>
      <c r="G82" s="22"/>
      <c r="H82" s="22"/>
      <c r="I82" s="22"/>
      <c r="J82" s="22"/>
      <c r="K82" s="22"/>
      <c r="L82" s="22"/>
      <c r="M82" s="22"/>
      <c r="N82" s="22"/>
      <c r="O82" s="22"/>
      <c r="P82" s="22"/>
      <c r="Q82" s="22"/>
      <c r="R82" s="22"/>
      <c r="S82" s="3"/>
    </row>
    <row r="83" spans="1:19" ht="15" customHeight="1" x14ac:dyDescent="0.3">
      <c r="A83" s="3"/>
      <c r="B83" s="22"/>
      <c r="C83" s="22"/>
      <c r="D83" s="22"/>
      <c r="E83" s="22"/>
      <c r="F83" s="22"/>
      <c r="G83" s="22"/>
      <c r="H83" s="22"/>
      <c r="I83" s="22"/>
      <c r="J83" s="22"/>
      <c r="K83" s="22"/>
      <c r="L83" s="22"/>
      <c r="M83" s="22"/>
      <c r="N83" s="22"/>
      <c r="O83" s="22"/>
      <c r="P83" s="22"/>
      <c r="Q83" s="22"/>
      <c r="R83" s="22"/>
      <c r="S83" s="3"/>
    </row>
    <row r="84" spans="1:19" ht="15.75" customHeight="1" x14ac:dyDescent="0.3">
      <c r="A84" s="3"/>
      <c r="B84" s="22"/>
      <c r="C84" s="22"/>
      <c r="D84" s="22"/>
      <c r="E84" s="22"/>
      <c r="F84" s="22"/>
      <c r="G84" s="22"/>
      <c r="H84" s="22"/>
      <c r="I84" s="22"/>
      <c r="J84" s="22"/>
      <c r="K84" s="22"/>
      <c r="L84" s="22"/>
      <c r="M84" s="22"/>
      <c r="N84" s="22"/>
      <c r="O84" s="22"/>
      <c r="P84" s="22"/>
      <c r="Q84" s="22"/>
      <c r="R84" s="22"/>
      <c r="S84" s="3"/>
    </row>
    <row r="85" spans="1:19" ht="15" customHeight="1" x14ac:dyDescent="0.3">
      <c r="A85" s="3"/>
      <c r="B85" s="22"/>
      <c r="C85" s="22"/>
      <c r="D85" s="22"/>
      <c r="E85" s="22"/>
      <c r="F85" s="22"/>
      <c r="G85" s="22"/>
      <c r="H85" s="22"/>
      <c r="I85" s="22"/>
      <c r="J85" s="22"/>
      <c r="K85" s="22"/>
      <c r="L85" s="22"/>
      <c r="M85" s="22"/>
      <c r="N85" s="22"/>
      <c r="O85" s="22"/>
      <c r="P85" s="22"/>
      <c r="Q85" s="22"/>
      <c r="R85" s="22"/>
      <c r="S85" s="3"/>
    </row>
    <row r="86" spans="1:19" ht="15" customHeight="1" x14ac:dyDescent="0.3">
      <c r="A86" s="3"/>
      <c r="B86" s="22"/>
      <c r="C86" s="22"/>
      <c r="D86" s="22"/>
      <c r="E86" s="22"/>
      <c r="F86" s="22"/>
      <c r="G86" s="22"/>
      <c r="H86" s="22"/>
      <c r="I86" s="22"/>
      <c r="J86" s="22"/>
      <c r="K86" s="22"/>
      <c r="L86" s="22"/>
      <c r="M86" s="22"/>
      <c r="N86" s="22"/>
      <c r="O86" s="22"/>
      <c r="P86" s="22"/>
      <c r="Q86" s="22"/>
      <c r="R86" s="22"/>
      <c r="S86" s="3"/>
    </row>
    <row r="87" spans="1:19" ht="15" customHeight="1" x14ac:dyDescent="0.3">
      <c r="A87" s="3"/>
      <c r="B87" s="22"/>
      <c r="C87" s="22"/>
      <c r="D87" s="22"/>
      <c r="E87" s="22"/>
      <c r="F87" s="22"/>
      <c r="G87" s="22"/>
      <c r="H87" s="22"/>
      <c r="I87" s="22"/>
      <c r="J87" s="22"/>
      <c r="K87" s="22"/>
      <c r="L87" s="22"/>
      <c r="M87" s="22"/>
      <c r="N87" s="22"/>
      <c r="O87" s="22"/>
      <c r="P87" s="22"/>
      <c r="Q87" s="22"/>
      <c r="R87" s="22"/>
      <c r="S87" s="3"/>
    </row>
    <row r="88" spans="1:19" ht="15" customHeight="1" x14ac:dyDescent="0.3">
      <c r="A88" s="3"/>
      <c r="B88" s="22"/>
      <c r="C88" s="22"/>
      <c r="D88" s="22"/>
      <c r="E88" s="22"/>
      <c r="F88" s="22"/>
      <c r="G88" s="22"/>
      <c r="H88" s="22"/>
      <c r="I88" s="22"/>
      <c r="J88" s="22"/>
      <c r="K88" s="22"/>
      <c r="L88" s="22"/>
      <c r="M88" s="22"/>
      <c r="N88" s="22"/>
      <c r="O88" s="22"/>
      <c r="P88" s="22"/>
      <c r="Q88" s="22"/>
      <c r="R88" s="22"/>
      <c r="S88" s="3"/>
    </row>
    <row r="89" spans="1:19" ht="15" customHeight="1" x14ac:dyDescent="0.3">
      <c r="A89" s="3"/>
      <c r="B89" s="22"/>
      <c r="C89" s="22"/>
      <c r="D89" s="22"/>
      <c r="E89" s="22"/>
      <c r="F89" s="22"/>
      <c r="G89" s="22"/>
      <c r="H89" s="22"/>
      <c r="I89" s="22"/>
      <c r="J89" s="22"/>
      <c r="K89" s="22"/>
      <c r="L89" s="22"/>
      <c r="M89" s="22"/>
      <c r="N89" s="22"/>
      <c r="O89" s="22"/>
      <c r="P89" s="22"/>
      <c r="Q89" s="22"/>
      <c r="R89" s="22"/>
      <c r="S89" s="3"/>
    </row>
    <row r="90" spans="1:19" ht="15" customHeight="1" x14ac:dyDescent="0.3">
      <c r="A90" s="3"/>
      <c r="B90" s="22"/>
      <c r="C90" s="22"/>
      <c r="D90" s="22"/>
      <c r="E90" s="22"/>
      <c r="F90" s="22"/>
      <c r="G90" s="22"/>
      <c r="H90" s="22"/>
      <c r="I90" s="22"/>
      <c r="J90" s="22"/>
      <c r="K90" s="22"/>
      <c r="L90" s="22"/>
      <c r="M90" s="22"/>
      <c r="N90" s="22"/>
      <c r="O90" s="22"/>
      <c r="P90" s="22"/>
      <c r="Q90" s="22"/>
      <c r="R90" s="22"/>
      <c r="S90" s="3"/>
    </row>
    <row r="91" spans="1:19" ht="15" customHeight="1" x14ac:dyDescent="0.3">
      <c r="A91" s="3"/>
      <c r="B91" s="22"/>
      <c r="C91" s="22"/>
      <c r="D91" s="22"/>
      <c r="E91" s="22"/>
      <c r="F91" s="22"/>
      <c r="G91" s="22"/>
      <c r="H91" s="22"/>
      <c r="I91" s="22"/>
      <c r="J91" s="22"/>
      <c r="K91" s="22"/>
      <c r="L91" s="22"/>
      <c r="M91" s="22"/>
      <c r="N91" s="22"/>
      <c r="O91" s="22"/>
      <c r="P91" s="22"/>
      <c r="Q91" s="22"/>
      <c r="R91" s="22"/>
      <c r="S91" s="3"/>
    </row>
    <row r="92" spans="1:19" ht="15" customHeight="1" x14ac:dyDescent="0.3">
      <c r="A92" s="3"/>
      <c r="B92" s="22"/>
      <c r="C92" s="22"/>
      <c r="D92" s="22"/>
      <c r="E92" s="22"/>
      <c r="F92" s="22"/>
      <c r="G92" s="22"/>
      <c r="H92" s="22"/>
      <c r="I92" s="22"/>
      <c r="J92" s="22"/>
      <c r="K92" s="22"/>
      <c r="L92" s="22"/>
      <c r="M92" s="22"/>
      <c r="N92" s="22"/>
      <c r="O92" s="22"/>
      <c r="P92" s="22"/>
      <c r="Q92" s="22"/>
      <c r="R92" s="22"/>
      <c r="S92" s="3"/>
    </row>
    <row r="93" spans="1:19" ht="15" customHeight="1" x14ac:dyDescent="0.3">
      <c r="A93" s="3"/>
      <c r="B93" s="22"/>
      <c r="C93" s="22"/>
      <c r="D93" s="22"/>
      <c r="E93" s="22"/>
      <c r="F93" s="22"/>
      <c r="G93" s="22"/>
      <c r="H93" s="22"/>
      <c r="I93" s="22"/>
      <c r="J93" s="22"/>
      <c r="K93" s="22"/>
      <c r="L93" s="22"/>
      <c r="M93" s="22"/>
      <c r="N93" s="22"/>
      <c r="O93" s="22"/>
      <c r="P93" s="22"/>
      <c r="Q93" s="22"/>
      <c r="R93" s="22"/>
      <c r="S93" s="3"/>
    </row>
    <row r="94" spans="1:19" ht="15" customHeight="1" x14ac:dyDescent="0.3">
      <c r="A94" s="3"/>
      <c r="B94" s="22"/>
      <c r="C94" s="22"/>
      <c r="D94" s="22"/>
      <c r="E94" s="22"/>
      <c r="F94" s="22"/>
      <c r="G94" s="22"/>
      <c r="H94" s="22"/>
      <c r="I94" s="22"/>
      <c r="J94" s="22"/>
      <c r="K94" s="22"/>
      <c r="L94" s="22"/>
      <c r="M94" s="22"/>
      <c r="N94" s="22"/>
      <c r="O94" s="22"/>
      <c r="P94" s="22"/>
      <c r="Q94" s="22"/>
      <c r="R94" s="22"/>
      <c r="S94" s="3"/>
    </row>
    <row r="95" spans="1:19" ht="15" customHeight="1" x14ac:dyDescent="0.3">
      <c r="A95" s="3"/>
      <c r="B95" s="22"/>
      <c r="C95" s="22"/>
      <c r="D95" s="22"/>
      <c r="E95" s="22"/>
      <c r="F95" s="22"/>
      <c r="G95" s="22"/>
      <c r="H95" s="22"/>
      <c r="I95" s="22"/>
      <c r="J95" s="22"/>
      <c r="K95" s="22"/>
      <c r="L95" s="22"/>
      <c r="M95" s="22"/>
      <c r="N95" s="22"/>
      <c r="O95" s="22"/>
      <c r="P95" s="22"/>
      <c r="Q95" s="22"/>
      <c r="R95" s="22"/>
      <c r="S95" s="3"/>
    </row>
    <row r="96" spans="1:19" ht="15" customHeight="1" x14ac:dyDescent="0.3">
      <c r="A96" s="3"/>
      <c r="B96" s="22"/>
      <c r="C96" s="22"/>
      <c r="D96" s="22"/>
      <c r="E96" s="22"/>
      <c r="F96" s="22"/>
      <c r="G96" s="22"/>
      <c r="H96" s="22"/>
      <c r="I96" s="22"/>
      <c r="J96" s="22"/>
      <c r="K96" s="22"/>
      <c r="L96" s="22"/>
      <c r="M96" s="22"/>
      <c r="N96" s="22"/>
      <c r="O96" s="22"/>
      <c r="P96" s="22"/>
      <c r="Q96" s="22"/>
      <c r="R96" s="22"/>
      <c r="S96" s="3"/>
    </row>
    <row r="97" spans="1:19" ht="15" customHeight="1" x14ac:dyDescent="0.3">
      <c r="A97" s="3"/>
      <c r="B97" s="22"/>
      <c r="C97" s="22"/>
      <c r="D97" s="22"/>
      <c r="E97" s="22"/>
      <c r="F97" s="22"/>
      <c r="G97" s="22"/>
      <c r="H97" s="22"/>
      <c r="I97" s="22"/>
      <c r="J97" s="22"/>
      <c r="K97" s="22"/>
      <c r="L97" s="22"/>
      <c r="M97" s="22"/>
      <c r="N97" s="22"/>
      <c r="O97" s="22"/>
      <c r="P97" s="22"/>
      <c r="Q97" s="22"/>
      <c r="R97" s="22"/>
      <c r="S97" s="3"/>
    </row>
    <row r="98" spans="1:19" ht="15" customHeight="1" x14ac:dyDescent="0.3">
      <c r="A98" s="3"/>
      <c r="B98" s="22"/>
      <c r="C98" s="22"/>
      <c r="D98" s="22"/>
      <c r="E98" s="22"/>
      <c r="F98" s="22"/>
      <c r="G98" s="22"/>
      <c r="H98" s="22"/>
      <c r="I98" s="22"/>
      <c r="J98" s="22"/>
      <c r="K98" s="22"/>
      <c r="L98" s="22"/>
      <c r="M98" s="22"/>
      <c r="N98" s="22"/>
      <c r="O98" s="22"/>
      <c r="P98" s="22"/>
      <c r="Q98" s="22"/>
      <c r="R98" s="22"/>
      <c r="S98" s="3"/>
    </row>
    <row r="99" spans="1:19" ht="15" customHeight="1" x14ac:dyDescent="0.3">
      <c r="A99" s="3"/>
      <c r="B99" s="22"/>
      <c r="C99" s="22"/>
      <c r="D99" s="22"/>
      <c r="E99" s="22"/>
      <c r="F99" s="22"/>
      <c r="G99" s="22"/>
      <c r="H99" s="22"/>
      <c r="I99" s="22"/>
      <c r="J99" s="22"/>
      <c r="K99" s="22"/>
      <c r="L99" s="22"/>
      <c r="M99" s="22"/>
      <c r="N99" s="22"/>
      <c r="O99" s="22"/>
      <c r="P99" s="22"/>
      <c r="Q99" s="22"/>
      <c r="R99" s="22"/>
      <c r="S99" s="3"/>
    </row>
    <row r="100" spans="1:19" ht="15" customHeight="1" x14ac:dyDescent="0.3">
      <c r="A100" s="3"/>
      <c r="B100" s="22"/>
      <c r="C100" s="22"/>
      <c r="D100" s="22"/>
      <c r="E100" s="22"/>
      <c r="F100" s="22"/>
      <c r="G100" s="22"/>
      <c r="H100" s="22"/>
      <c r="I100" s="22"/>
      <c r="J100" s="22"/>
      <c r="K100" s="22"/>
      <c r="L100" s="22"/>
      <c r="M100" s="22"/>
      <c r="N100" s="22"/>
      <c r="O100" s="22"/>
      <c r="P100" s="22"/>
      <c r="Q100" s="22"/>
      <c r="R100" s="22"/>
      <c r="S100" s="3"/>
    </row>
    <row r="101" spans="1:19" ht="15" customHeight="1" x14ac:dyDescent="0.3">
      <c r="A101" s="3"/>
      <c r="B101" s="22"/>
      <c r="C101" s="22"/>
      <c r="D101" s="22"/>
      <c r="E101" s="22"/>
      <c r="F101" s="22"/>
      <c r="G101" s="22"/>
      <c r="H101" s="22"/>
      <c r="I101" s="22"/>
      <c r="J101" s="22"/>
      <c r="K101" s="22"/>
      <c r="L101" s="22"/>
      <c r="M101" s="22"/>
      <c r="N101" s="22"/>
      <c r="O101" s="22"/>
      <c r="P101" s="22"/>
      <c r="Q101" s="22"/>
      <c r="R101" s="22"/>
      <c r="S101" s="3"/>
    </row>
    <row r="102" spans="1:19" ht="15" customHeight="1" x14ac:dyDescent="0.3">
      <c r="A102" s="3"/>
      <c r="B102" s="22"/>
      <c r="C102" s="22"/>
      <c r="D102" s="22"/>
      <c r="E102" s="22"/>
      <c r="F102" s="22"/>
      <c r="G102" s="22"/>
      <c r="H102" s="22"/>
      <c r="I102" s="22"/>
      <c r="J102" s="22"/>
      <c r="K102" s="22"/>
      <c r="L102" s="22"/>
      <c r="M102" s="22"/>
      <c r="N102" s="22"/>
      <c r="O102" s="22"/>
      <c r="P102" s="22"/>
      <c r="Q102" s="22"/>
      <c r="R102" s="22"/>
      <c r="S102" s="3"/>
    </row>
    <row r="103" spans="1:19" ht="15" customHeight="1" x14ac:dyDescent="0.3">
      <c r="A103" s="3"/>
      <c r="B103" s="22"/>
      <c r="C103" s="22"/>
      <c r="D103" s="22"/>
      <c r="E103" s="22"/>
      <c r="F103" s="22"/>
      <c r="G103" s="22"/>
      <c r="H103" s="22"/>
      <c r="I103" s="22"/>
      <c r="J103" s="22"/>
      <c r="K103" s="22"/>
      <c r="L103" s="22"/>
      <c r="M103" s="22"/>
      <c r="N103" s="22"/>
      <c r="O103" s="22"/>
      <c r="P103" s="22"/>
      <c r="Q103" s="22"/>
      <c r="R103" s="22"/>
      <c r="S103" s="3"/>
    </row>
    <row r="104" spans="1:19" ht="15" customHeight="1" x14ac:dyDescent="0.3">
      <c r="A104" s="3"/>
      <c r="B104" s="22"/>
      <c r="C104" s="22"/>
      <c r="D104" s="22"/>
      <c r="E104" s="22"/>
      <c r="F104" s="22"/>
      <c r="G104" s="22"/>
      <c r="H104" s="22"/>
      <c r="I104" s="22"/>
      <c r="J104" s="22"/>
      <c r="K104" s="22"/>
      <c r="L104" s="22"/>
      <c r="M104" s="22"/>
      <c r="N104" s="22"/>
      <c r="O104" s="22"/>
      <c r="P104" s="22"/>
      <c r="Q104" s="22"/>
      <c r="R104" s="22"/>
      <c r="S104" s="3"/>
    </row>
    <row r="105" spans="1:19" ht="15" customHeight="1" x14ac:dyDescent="0.3">
      <c r="A105" s="3"/>
      <c r="B105" s="22"/>
      <c r="C105" s="22"/>
      <c r="D105" s="22"/>
      <c r="E105" s="22"/>
      <c r="F105" s="22"/>
      <c r="G105" s="22"/>
      <c r="H105" s="22"/>
      <c r="I105" s="22"/>
      <c r="J105" s="22"/>
      <c r="K105" s="22"/>
      <c r="L105" s="22"/>
      <c r="M105" s="22"/>
      <c r="N105" s="22"/>
      <c r="O105" s="22"/>
      <c r="P105" s="22"/>
      <c r="Q105" s="22"/>
      <c r="R105" s="22"/>
      <c r="S105" s="3"/>
    </row>
    <row r="106" spans="1:19" ht="15" customHeight="1" x14ac:dyDescent="0.3">
      <c r="A106" s="3"/>
      <c r="B106" s="22"/>
      <c r="C106" s="22"/>
      <c r="D106" s="22"/>
      <c r="E106" s="22"/>
      <c r="F106" s="22"/>
      <c r="G106" s="22"/>
      <c r="H106" s="22"/>
      <c r="I106" s="22"/>
      <c r="J106" s="22"/>
      <c r="K106" s="22"/>
      <c r="L106" s="22"/>
      <c r="M106" s="22"/>
      <c r="N106" s="22"/>
      <c r="O106" s="22"/>
      <c r="P106" s="22"/>
      <c r="Q106" s="22"/>
      <c r="R106" s="22"/>
      <c r="S106" s="3"/>
    </row>
    <row r="107" spans="1:19" ht="15" customHeight="1" x14ac:dyDescent="0.3">
      <c r="A107" s="3"/>
      <c r="B107" s="22"/>
      <c r="C107" s="22"/>
      <c r="D107" s="22"/>
      <c r="E107" s="22"/>
      <c r="F107" s="22"/>
      <c r="G107" s="22"/>
      <c r="H107" s="22"/>
      <c r="I107" s="22"/>
      <c r="J107" s="22"/>
      <c r="K107" s="22"/>
      <c r="L107" s="22"/>
      <c r="M107" s="22"/>
      <c r="N107" s="22"/>
      <c r="O107" s="22"/>
      <c r="P107" s="22"/>
      <c r="Q107" s="22"/>
      <c r="R107" s="22"/>
      <c r="S107" s="3"/>
    </row>
    <row r="108" spans="1:19" ht="15" customHeight="1" x14ac:dyDescent="0.3">
      <c r="A108" s="3"/>
      <c r="B108" s="22"/>
      <c r="C108" s="22"/>
      <c r="D108" s="22"/>
      <c r="E108" s="22"/>
      <c r="F108" s="22"/>
      <c r="G108" s="22"/>
      <c r="H108" s="22"/>
      <c r="I108" s="22"/>
      <c r="J108" s="22"/>
      <c r="K108" s="22"/>
      <c r="L108" s="22"/>
      <c r="M108" s="22"/>
      <c r="N108" s="22"/>
      <c r="O108" s="22"/>
      <c r="P108" s="22"/>
      <c r="Q108" s="22"/>
      <c r="R108" s="22"/>
      <c r="S108" s="3"/>
    </row>
    <row r="109" spans="1:19" ht="15" customHeight="1" x14ac:dyDescent="0.3">
      <c r="A109" s="3"/>
      <c r="B109" s="22"/>
      <c r="C109" s="22"/>
      <c r="D109" s="22"/>
      <c r="E109" s="22"/>
      <c r="F109" s="22"/>
      <c r="G109" s="22"/>
      <c r="H109" s="22"/>
      <c r="I109" s="22"/>
      <c r="J109" s="22"/>
      <c r="K109" s="22"/>
      <c r="L109" s="22"/>
      <c r="M109" s="22"/>
      <c r="N109" s="22"/>
      <c r="O109" s="22"/>
      <c r="P109" s="22"/>
      <c r="Q109" s="22"/>
      <c r="R109" s="22"/>
      <c r="S109" s="3"/>
    </row>
    <row r="110" spans="1:19" ht="15" customHeight="1" x14ac:dyDescent="0.3">
      <c r="A110" s="3"/>
      <c r="B110" s="22"/>
      <c r="C110" s="22"/>
      <c r="D110" s="22"/>
      <c r="E110" s="22"/>
      <c r="F110" s="22"/>
      <c r="G110" s="22"/>
      <c r="H110" s="22"/>
      <c r="I110" s="22"/>
      <c r="J110" s="22"/>
      <c r="K110" s="22"/>
      <c r="L110" s="22"/>
      <c r="M110" s="22"/>
      <c r="N110" s="22"/>
      <c r="O110" s="22"/>
      <c r="P110" s="22"/>
      <c r="Q110" s="22"/>
      <c r="R110" s="22"/>
      <c r="S110" s="3"/>
    </row>
    <row r="111" spans="1:19" ht="15" customHeight="1" x14ac:dyDescent="0.3">
      <c r="A111" s="3"/>
      <c r="B111" s="22"/>
      <c r="C111" s="22"/>
      <c r="D111" s="22"/>
      <c r="E111" s="22"/>
      <c r="F111" s="22"/>
      <c r="G111" s="22"/>
      <c r="H111" s="22"/>
      <c r="I111" s="22"/>
      <c r="J111" s="22"/>
      <c r="K111" s="22"/>
      <c r="L111" s="22"/>
      <c r="M111" s="22"/>
      <c r="N111" s="22"/>
      <c r="O111" s="22"/>
      <c r="P111" s="22"/>
      <c r="Q111" s="22"/>
      <c r="R111" s="22"/>
      <c r="S111" s="3"/>
    </row>
    <row r="112" spans="1:19" ht="15" customHeight="1" x14ac:dyDescent="0.3">
      <c r="A112" s="3"/>
      <c r="B112" s="22"/>
      <c r="C112" s="22"/>
      <c r="D112" s="22"/>
      <c r="E112" s="22"/>
      <c r="F112" s="22"/>
      <c r="G112" s="22"/>
      <c r="H112" s="22"/>
      <c r="I112" s="22"/>
      <c r="J112" s="22"/>
      <c r="K112" s="22"/>
      <c r="L112" s="22"/>
      <c r="M112" s="22"/>
      <c r="N112" s="22"/>
      <c r="O112" s="22"/>
      <c r="P112" s="22"/>
      <c r="Q112" s="22"/>
      <c r="R112" s="22"/>
      <c r="S112" s="3"/>
    </row>
    <row r="113" spans="1:19" ht="15" customHeight="1" x14ac:dyDescent="0.3">
      <c r="A113" s="3"/>
      <c r="B113" s="22"/>
      <c r="C113" s="22"/>
      <c r="D113" s="22"/>
      <c r="E113" s="22"/>
      <c r="F113" s="22"/>
      <c r="G113" s="22"/>
      <c r="H113" s="22"/>
      <c r="I113" s="22"/>
      <c r="J113" s="22"/>
      <c r="K113" s="22"/>
      <c r="L113" s="22"/>
      <c r="M113" s="22"/>
      <c r="N113" s="22"/>
      <c r="O113" s="22"/>
      <c r="P113" s="22"/>
      <c r="Q113" s="22"/>
      <c r="R113" s="22"/>
      <c r="S113" s="3"/>
    </row>
    <row r="114" spans="1:19" ht="15" customHeight="1" x14ac:dyDescent="0.3">
      <c r="A114" s="3"/>
      <c r="B114" s="22"/>
      <c r="C114" s="22"/>
      <c r="D114" s="22"/>
      <c r="E114" s="22"/>
      <c r="F114" s="22"/>
      <c r="G114" s="22"/>
      <c r="H114" s="22"/>
      <c r="I114" s="22"/>
      <c r="J114" s="22"/>
      <c r="K114" s="22"/>
      <c r="L114" s="22"/>
      <c r="M114" s="22"/>
      <c r="N114" s="22"/>
      <c r="O114" s="22"/>
      <c r="P114" s="22"/>
      <c r="Q114" s="22"/>
      <c r="R114" s="22"/>
      <c r="S114" s="3"/>
    </row>
    <row r="115" spans="1:19" ht="15" customHeight="1" x14ac:dyDescent="0.3">
      <c r="A115" s="3"/>
      <c r="B115" s="22"/>
      <c r="C115" s="22"/>
      <c r="D115" s="22"/>
      <c r="E115" s="22"/>
      <c r="F115" s="22"/>
      <c r="G115" s="22"/>
      <c r="H115" s="22"/>
      <c r="I115" s="22"/>
      <c r="J115" s="22"/>
      <c r="K115" s="22"/>
      <c r="L115" s="22"/>
      <c r="M115" s="22"/>
      <c r="N115" s="22"/>
      <c r="O115" s="22"/>
      <c r="P115" s="22"/>
      <c r="Q115" s="22"/>
      <c r="R115" s="22"/>
      <c r="S115" s="3"/>
    </row>
    <row r="116" spans="1:19" ht="15" customHeight="1" x14ac:dyDescent="0.3">
      <c r="A116" s="3"/>
      <c r="B116" s="22"/>
      <c r="C116" s="22"/>
      <c r="D116" s="22"/>
      <c r="E116" s="22"/>
      <c r="F116" s="22"/>
      <c r="G116" s="22"/>
      <c r="H116" s="22"/>
      <c r="I116" s="22"/>
      <c r="J116" s="22"/>
      <c r="K116" s="22"/>
      <c r="L116" s="22"/>
      <c r="M116" s="22"/>
      <c r="N116" s="22"/>
      <c r="O116" s="22"/>
      <c r="P116" s="22"/>
      <c r="Q116" s="22"/>
      <c r="R116" s="22"/>
      <c r="S116" s="3"/>
    </row>
    <row r="117" spans="1:19" ht="15" customHeight="1" x14ac:dyDescent="0.3">
      <c r="A117" s="3"/>
      <c r="B117" s="22"/>
      <c r="C117" s="22"/>
      <c r="D117" s="22"/>
      <c r="E117" s="22"/>
      <c r="F117" s="22"/>
      <c r="G117" s="22"/>
      <c r="H117" s="22"/>
      <c r="I117" s="22"/>
      <c r="J117" s="22"/>
      <c r="K117" s="22"/>
      <c r="L117" s="22"/>
      <c r="M117" s="22"/>
      <c r="N117" s="22"/>
      <c r="O117" s="22"/>
      <c r="P117" s="22"/>
      <c r="Q117" s="22"/>
      <c r="R117" s="22"/>
      <c r="S117" s="3"/>
    </row>
    <row r="118" spans="1:19" ht="15" customHeight="1" x14ac:dyDescent="0.3">
      <c r="A118" s="3"/>
      <c r="B118" s="22"/>
      <c r="C118" s="22"/>
      <c r="D118" s="22"/>
      <c r="E118" s="22"/>
      <c r="F118" s="22"/>
      <c r="G118" s="22"/>
      <c r="H118" s="22"/>
      <c r="I118" s="22"/>
      <c r="J118" s="22"/>
      <c r="K118" s="22"/>
      <c r="L118" s="22"/>
      <c r="M118" s="22"/>
      <c r="N118" s="22"/>
      <c r="O118" s="22"/>
      <c r="P118" s="22"/>
      <c r="Q118" s="22"/>
      <c r="R118" s="22"/>
      <c r="S118" s="3"/>
    </row>
    <row r="119" spans="1:19" ht="15" customHeight="1" x14ac:dyDescent="0.3">
      <c r="A119" s="3"/>
      <c r="B119" s="22"/>
      <c r="C119" s="22"/>
      <c r="D119" s="22"/>
      <c r="E119" s="22"/>
      <c r="F119" s="22"/>
      <c r="G119" s="22"/>
      <c r="H119" s="22"/>
      <c r="I119" s="22"/>
      <c r="J119" s="22"/>
      <c r="K119" s="22"/>
      <c r="L119" s="22"/>
      <c r="M119" s="22"/>
      <c r="N119" s="22"/>
      <c r="O119" s="22"/>
      <c r="P119" s="22"/>
      <c r="Q119" s="22"/>
      <c r="R119" s="22"/>
      <c r="S119" s="3"/>
    </row>
    <row r="120" spans="1:19" ht="15" customHeight="1" x14ac:dyDescent="0.3">
      <c r="A120" s="3"/>
      <c r="B120" s="22"/>
      <c r="C120" s="22"/>
      <c r="D120" s="22"/>
      <c r="E120" s="22"/>
      <c r="F120" s="22"/>
      <c r="G120" s="22"/>
      <c r="H120" s="22"/>
      <c r="I120" s="22"/>
      <c r="J120" s="22"/>
      <c r="K120" s="22"/>
      <c r="L120" s="22"/>
      <c r="M120" s="22"/>
      <c r="N120" s="22"/>
      <c r="O120" s="22"/>
      <c r="P120" s="22"/>
      <c r="Q120" s="22"/>
      <c r="R120" s="22"/>
      <c r="S120" s="3"/>
    </row>
    <row r="121" spans="1:19" ht="15" customHeight="1" x14ac:dyDescent="0.3">
      <c r="A121" s="3"/>
      <c r="B121" s="22"/>
      <c r="C121" s="22"/>
      <c r="D121" s="22"/>
      <c r="E121" s="22"/>
      <c r="F121" s="22"/>
      <c r="G121" s="22"/>
      <c r="H121" s="22"/>
      <c r="I121" s="22"/>
      <c r="J121" s="22"/>
      <c r="K121" s="22"/>
      <c r="L121" s="22"/>
      <c r="M121" s="22"/>
      <c r="N121" s="22"/>
      <c r="O121" s="22"/>
      <c r="P121" s="22"/>
      <c r="Q121" s="22"/>
      <c r="R121" s="22"/>
      <c r="S121" s="3"/>
    </row>
    <row r="122" spans="1:19" ht="15" customHeight="1" x14ac:dyDescent="0.3">
      <c r="A122" s="3"/>
      <c r="B122" s="22"/>
      <c r="C122" s="22"/>
      <c r="D122" s="22"/>
      <c r="E122" s="22"/>
      <c r="F122" s="22"/>
      <c r="G122" s="22"/>
      <c r="H122" s="22"/>
      <c r="I122" s="22"/>
      <c r="J122" s="22"/>
      <c r="K122" s="22"/>
      <c r="L122" s="22"/>
      <c r="M122" s="22"/>
      <c r="N122" s="22"/>
      <c r="O122" s="22"/>
      <c r="P122" s="22"/>
      <c r="Q122" s="22"/>
      <c r="R122" s="22"/>
      <c r="S122" s="3"/>
    </row>
    <row r="123" spans="1:19" ht="15" customHeight="1" x14ac:dyDescent="0.3">
      <c r="A123" s="3"/>
      <c r="B123" s="22"/>
      <c r="C123" s="22"/>
      <c r="D123" s="22"/>
      <c r="E123" s="22"/>
      <c r="F123" s="22"/>
      <c r="G123" s="22"/>
      <c r="H123" s="22"/>
      <c r="I123" s="22"/>
      <c r="J123" s="22"/>
      <c r="K123" s="22"/>
      <c r="L123" s="22"/>
      <c r="M123" s="22"/>
      <c r="N123" s="22"/>
      <c r="O123" s="22"/>
      <c r="P123" s="22"/>
      <c r="Q123" s="22"/>
      <c r="R123" s="22"/>
      <c r="S123" s="3"/>
    </row>
    <row r="124" spans="1:19" ht="15" customHeight="1" x14ac:dyDescent="0.3">
      <c r="A124" s="3"/>
      <c r="B124" s="22"/>
      <c r="C124" s="22"/>
      <c r="D124" s="22"/>
      <c r="E124" s="22"/>
      <c r="F124" s="22"/>
      <c r="G124" s="22"/>
      <c r="H124" s="22"/>
      <c r="I124" s="22"/>
      <c r="J124" s="22"/>
      <c r="K124" s="22"/>
      <c r="L124" s="22"/>
      <c r="M124" s="22"/>
      <c r="N124" s="22"/>
      <c r="O124" s="22"/>
      <c r="P124" s="22"/>
      <c r="Q124" s="22"/>
      <c r="R124" s="22"/>
      <c r="S124" s="3"/>
    </row>
    <row r="125" spans="1:19" ht="15" customHeight="1" x14ac:dyDescent="0.3">
      <c r="A125" s="3"/>
      <c r="B125" s="22"/>
      <c r="C125" s="22"/>
      <c r="D125" s="22"/>
      <c r="E125" s="22"/>
      <c r="F125" s="22"/>
      <c r="G125" s="22"/>
      <c r="H125" s="22"/>
      <c r="I125" s="22"/>
      <c r="J125" s="22"/>
      <c r="K125" s="22"/>
      <c r="L125" s="22"/>
      <c r="M125" s="22"/>
      <c r="N125" s="22"/>
      <c r="O125" s="22"/>
      <c r="P125" s="22"/>
      <c r="Q125" s="22"/>
      <c r="R125" s="22"/>
      <c r="S125" s="3"/>
    </row>
    <row r="126" spans="1:19" ht="15" customHeight="1" x14ac:dyDescent="0.3">
      <c r="A126" s="3"/>
      <c r="B126" s="22"/>
      <c r="C126" s="22"/>
      <c r="D126" s="22"/>
      <c r="E126" s="22"/>
      <c r="F126" s="22"/>
      <c r="G126" s="22"/>
      <c r="H126" s="22"/>
      <c r="I126" s="22"/>
      <c r="J126" s="22"/>
      <c r="K126" s="22"/>
      <c r="L126" s="22"/>
      <c r="M126" s="22"/>
      <c r="N126" s="22"/>
      <c r="O126" s="22"/>
      <c r="P126" s="22"/>
      <c r="Q126" s="22"/>
      <c r="R126" s="22"/>
      <c r="S126" s="3"/>
    </row>
    <row r="127" spans="1:19" ht="15" customHeight="1" x14ac:dyDescent="0.3">
      <c r="A127" s="3"/>
      <c r="B127" s="22"/>
      <c r="C127" s="22"/>
      <c r="D127" s="22"/>
      <c r="E127" s="22"/>
      <c r="F127" s="22"/>
      <c r="G127" s="22"/>
      <c r="H127" s="22"/>
      <c r="I127" s="22"/>
      <c r="J127" s="22"/>
      <c r="K127" s="22"/>
      <c r="L127" s="22"/>
      <c r="M127" s="22"/>
      <c r="N127" s="22"/>
      <c r="O127" s="22"/>
      <c r="P127" s="22"/>
      <c r="Q127" s="22"/>
      <c r="R127" s="22"/>
      <c r="S127" s="3"/>
    </row>
    <row r="128" spans="1:19" ht="15" customHeight="1" x14ac:dyDescent="0.3">
      <c r="A128" s="3"/>
      <c r="B128" s="22"/>
      <c r="C128" s="22"/>
      <c r="D128" s="22"/>
      <c r="E128" s="22"/>
      <c r="F128" s="22"/>
      <c r="G128" s="22"/>
      <c r="H128" s="22"/>
      <c r="I128" s="22"/>
      <c r="J128" s="22"/>
      <c r="K128" s="22"/>
      <c r="L128" s="22"/>
      <c r="M128" s="22"/>
      <c r="N128" s="22"/>
      <c r="O128" s="22"/>
      <c r="P128" s="22"/>
      <c r="Q128" s="22"/>
      <c r="R128" s="22"/>
      <c r="S128" s="3"/>
    </row>
    <row r="129" spans="1:19" ht="15" customHeight="1" x14ac:dyDescent="0.3">
      <c r="A129" s="3"/>
      <c r="B129" s="22"/>
      <c r="C129" s="22"/>
      <c r="D129" s="22"/>
      <c r="E129" s="22"/>
      <c r="F129" s="22"/>
      <c r="G129" s="22"/>
      <c r="H129" s="22"/>
      <c r="I129" s="22"/>
      <c r="J129" s="22"/>
      <c r="K129" s="22"/>
      <c r="L129" s="22"/>
      <c r="M129" s="22"/>
      <c r="N129" s="22"/>
      <c r="O129" s="22"/>
      <c r="P129" s="22"/>
      <c r="Q129" s="22"/>
      <c r="R129" s="22"/>
      <c r="S129" s="3"/>
    </row>
    <row r="130" spans="1:19" ht="15" customHeight="1" x14ac:dyDescent="0.3">
      <c r="A130" s="3"/>
      <c r="B130" s="22"/>
      <c r="C130" s="22"/>
      <c r="D130" s="22"/>
      <c r="E130" s="22"/>
      <c r="F130" s="22"/>
      <c r="G130" s="22"/>
      <c r="H130" s="22"/>
      <c r="I130" s="22"/>
      <c r="J130" s="22"/>
      <c r="K130" s="22"/>
      <c r="L130" s="22"/>
      <c r="M130" s="22"/>
      <c r="N130" s="22"/>
      <c r="O130" s="22"/>
      <c r="P130" s="22"/>
      <c r="Q130" s="22"/>
      <c r="R130" s="22"/>
      <c r="S130" s="3"/>
    </row>
    <row r="131" spans="1:19" ht="15" customHeight="1" x14ac:dyDescent="0.3">
      <c r="A131" s="3"/>
      <c r="B131" s="22"/>
      <c r="C131" s="22"/>
      <c r="D131" s="22"/>
      <c r="E131" s="22"/>
      <c r="F131" s="22"/>
      <c r="G131" s="22"/>
      <c r="H131" s="22"/>
      <c r="I131" s="22"/>
      <c r="J131" s="22"/>
      <c r="K131" s="22"/>
      <c r="L131" s="22"/>
      <c r="M131" s="22"/>
      <c r="N131" s="22"/>
      <c r="O131" s="22"/>
      <c r="P131" s="22"/>
      <c r="Q131" s="22"/>
      <c r="R131" s="22"/>
      <c r="S131" s="3"/>
    </row>
    <row r="132" spans="1:19" ht="15" customHeight="1" x14ac:dyDescent="0.3">
      <c r="A132" s="3"/>
      <c r="B132" s="22"/>
      <c r="C132" s="22"/>
      <c r="D132" s="22"/>
      <c r="E132" s="22"/>
      <c r="F132" s="22"/>
      <c r="G132" s="22"/>
      <c r="H132" s="22"/>
      <c r="I132" s="22"/>
      <c r="J132" s="22"/>
      <c r="K132" s="22"/>
      <c r="L132" s="22"/>
      <c r="M132" s="22"/>
      <c r="N132" s="22"/>
      <c r="O132" s="22"/>
      <c r="P132" s="22"/>
      <c r="Q132" s="22"/>
      <c r="R132" s="22"/>
      <c r="S132" s="3"/>
    </row>
    <row r="133" spans="1:19" ht="15" customHeight="1" x14ac:dyDescent="0.3">
      <c r="A133" s="3"/>
      <c r="B133" s="22"/>
      <c r="C133" s="22"/>
      <c r="D133" s="22"/>
      <c r="E133" s="22"/>
      <c r="F133" s="22"/>
      <c r="G133" s="22"/>
      <c r="H133" s="22"/>
      <c r="I133" s="22"/>
      <c r="J133" s="22"/>
      <c r="K133" s="22"/>
      <c r="L133" s="22"/>
      <c r="M133" s="22"/>
      <c r="N133" s="22"/>
      <c r="O133" s="22"/>
      <c r="P133" s="22"/>
      <c r="Q133" s="22"/>
      <c r="R133" s="22"/>
      <c r="S133" s="3"/>
    </row>
    <row r="134" spans="1:19" ht="15" customHeight="1" x14ac:dyDescent="0.3">
      <c r="A134" s="3"/>
      <c r="B134" s="22"/>
      <c r="C134" s="22"/>
      <c r="D134" s="22"/>
      <c r="E134" s="22"/>
      <c r="F134" s="22"/>
      <c r="G134" s="22"/>
      <c r="H134" s="22"/>
      <c r="I134" s="22"/>
      <c r="J134" s="22"/>
      <c r="K134" s="22"/>
      <c r="L134" s="22"/>
      <c r="M134" s="22"/>
      <c r="N134" s="22"/>
      <c r="O134" s="22"/>
      <c r="P134" s="22"/>
      <c r="Q134" s="22"/>
      <c r="R134" s="22"/>
      <c r="S134" s="3"/>
    </row>
    <row r="135" spans="1:19" ht="15" customHeight="1" x14ac:dyDescent="0.3">
      <c r="A135" s="3"/>
      <c r="B135" s="22"/>
      <c r="C135" s="22"/>
      <c r="D135" s="22"/>
      <c r="E135" s="22"/>
      <c r="F135" s="22"/>
      <c r="G135" s="22"/>
      <c r="H135" s="22"/>
      <c r="I135" s="22"/>
      <c r="J135" s="22"/>
      <c r="K135" s="22"/>
      <c r="L135" s="22"/>
      <c r="M135" s="22"/>
      <c r="N135" s="22"/>
      <c r="O135" s="22"/>
      <c r="P135" s="22"/>
      <c r="Q135" s="22"/>
      <c r="R135" s="22"/>
      <c r="S135" s="3"/>
    </row>
    <row r="136" spans="1:19" ht="15" customHeight="1" x14ac:dyDescent="0.3">
      <c r="A136" s="3"/>
      <c r="B136" s="22"/>
      <c r="C136" s="22"/>
      <c r="D136" s="22"/>
      <c r="E136" s="22"/>
      <c r="F136" s="22"/>
      <c r="G136" s="22"/>
      <c r="H136" s="22"/>
      <c r="I136" s="22"/>
      <c r="J136" s="22"/>
      <c r="K136" s="22"/>
      <c r="L136" s="22"/>
      <c r="M136" s="22"/>
      <c r="N136" s="22"/>
      <c r="O136" s="22"/>
      <c r="P136" s="22"/>
      <c r="Q136" s="22"/>
      <c r="R136" s="22"/>
      <c r="S136" s="3"/>
    </row>
    <row r="137" spans="1:19" ht="15" customHeight="1" x14ac:dyDescent="0.3">
      <c r="A137" s="3"/>
      <c r="B137" s="22"/>
      <c r="C137" s="22"/>
      <c r="D137" s="22"/>
      <c r="E137" s="22"/>
      <c r="F137" s="22"/>
      <c r="G137" s="22"/>
      <c r="H137" s="22"/>
      <c r="I137" s="22"/>
      <c r="J137" s="22"/>
      <c r="K137" s="22"/>
      <c r="L137" s="22"/>
      <c r="M137" s="22"/>
      <c r="N137" s="22"/>
      <c r="O137" s="22"/>
      <c r="P137" s="22"/>
      <c r="Q137" s="22"/>
      <c r="R137" s="22"/>
      <c r="S137" s="3"/>
    </row>
    <row r="138" spans="1:19" ht="15" customHeight="1" x14ac:dyDescent="0.3">
      <c r="A138" s="3"/>
      <c r="B138" s="22"/>
      <c r="C138" s="22"/>
      <c r="D138" s="22"/>
      <c r="E138" s="22"/>
      <c r="F138" s="22"/>
      <c r="G138" s="22"/>
      <c r="H138" s="22"/>
      <c r="I138" s="22"/>
      <c r="J138" s="22"/>
      <c r="K138" s="22"/>
      <c r="L138" s="22"/>
      <c r="M138" s="22"/>
      <c r="N138" s="22"/>
      <c r="O138" s="22"/>
      <c r="P138" s="22"/>
      <c r="Q138" s="22"/>
      <c r="R138" s="22"/>
      <c r="S138" s="3"/>
    </row>
    <row r="139" spans="1:19" ht="15" customHeight="1" x14ac:dyDescent="0.3">
      <c r="A139" s="3"/>
      <c r="B139" s="22"/>
      <c r="C139" s="22"/>
      <c r="D139" s="22"/>
      <c r="E139" s="22"/>
      <c r="F139" s="22"/>
      <c r="G139" s="22"/>
      <c r="H139" s="22"/>
      <c r="I139" s="22"/>
      <c r="J139" s="22"/>
      <c r="K139" s="22"/>
      <c r="L139" s="22"/>
      <c r="M139" s="22"/>
      <c r="N139" s="22"/>
      <c r="O139" s="22"/>
      <c r="P139" s="22"/>
      <c r="Q139" s="22"/>
      <c r="R139" s="22"/>
      <c r="S139" s="3"/>
    </row>
    <row r="140" spans="1:19" ht="15" customHeight="1" x14ac:dyDescent="0.3">
      <c r="A140" s="3"/>
      <c r="B140" s="22"/>
      <c r="C140" s="22"/>
      <c r="D140" s="22"/>
      <c r="E140" s="22"/>
      <c r="F140" s="22"/>
      <c r="G140" s="22"/>
      <c r="H140" s="22"/>
      <c r="I140" s="22"/>
      <c r="J140" s="22"/>
      <c r="K140" s="22"/>
      <c r="L140" s="22"/>
      <c r="M140" s="22"/>
      <c r="N140" s="22"/>
      <c r="O140" s="22"/>
      <c r="P140" s="22"/>
      <c r="Q140" s="22"/>
      <c r="R140" s="22"/>
      <c r="S140" s="3"/>
    </row>
    <row r="141" spans="1:19" ht="15" customHeight="1" x14ac:dyDescent="0.3">
      <c r="A141" s="3"/>
      <c r="B141" s="22"/>
      <c r="C141" s="22"/>
      <c r="D141" s="22"/>
      <c r="E141" s="22"/>
      <c r="F141" s="22"/>
      <c r="G141" s="22"/>
      <c r="H141" s="22"/>
      <c r="I141" s="22"/>
      <c r="J141" s="22"/>
      <c r="K141" s="22"/>
      <c r="L141" s="22"/>
      <c r="M141" s="22"/>
      <c r="N141" s="22"/>
      <c r="O141" s="22"/>
      <c r="P141" s="22"/>
      <c r="Q141" s="22"/>
      <c r="R141" s="22"/>
      <c r="S141" s="3"/>
    </row>
    <row r="142" spans="1:19" ht="15" customHeight="1" x14ac:dyDescent="0.3">
      <c r="A142" s="3"/>
      <c r="B142" s="22"/>
      <c r="C142" s="22"/>
      <c r="D142" s="22"/>
      <c r="E142" s="22"/>
      <c r="F142" s="22"/>
      <c r="G142" s="22"/>
      <c r="H142" s="22"/>
      <c r="I142" s="22"/>
      <c r="J142" s="22"/>
      <c r="K142" s="22"/>
      <c r="L142" s="22"/>
      <c r="M142" s="22"/>
      <c r="N142" s="22"/>
      <c r="O142" s="22"/>
      <c r="P142" s="22"/>
      <c r="Q142" s="22"/>
      <c r="R142" s="22"/>
      <c r="S142" s="3"/>
    </row>
    <row r="143" spans="1:19" ht="15" customHeight="1" x14ac:dyDescent="0.3">
      <c r="A143" s="3"/>
      <c r="B143" s="22"/>
      <c r="C143" s="22"/>
      <c r="D143" s="22"/>
      <c r="E143" s="22"/>
      <c r="F143" s="22"/>
      <c r="G143" s="22"/>
      <c r="H143" s="22"/>
      <c r="I143" s="22"/>
      <c r="J143" s="22"/>
      <c r="K143" s="22"/>
      <c r="L143" s="22"/>
      <c r="M143" s="22"/>
      <c r="N143" s="22"/>
      <c r="O143" s="22"/>
      <c r="P143" s="22"/>
      <c r="Q143" s="22"/>
      <c r="R143" s="22"/>
      <c r="S143" s="3"/>
    </row>
    <row r="144" spans="1:19" ht="15" customHeight="1" x14ac:dyDescent="0.3">
      <c r="A144" s="3"/>
      <c r="B144" s="22"/>
      <c r="C144" s="22"/>
      <c r="D144" s="22"/>
      <c r="E144" s="22"/>
      <c r="F144" s="22"/>
      <c r="G144" s="22"/>
      <c r="H144" s="22"/>
      <c r="I144" s="22"/>
      <c r="J144" s="22"/>
      <c r="K144" s="22"/>
      <c r="L144" s="22"/>
      <c r="M144" s="22"/>
      <c r="N144" s="22"/>
      <c r="O144" s="22"/>
      <c r="P144" s="22"/>
      <c r="Q144" s="22"/>
      <c r="R144" s="22"/>
      <c r="S144" s="3"/>
    </row>
    <row r="145" spans="1:19" ht="15" customHeight="1" x14ac:dyDescent="0.3">
      <c r="A145" s="3"/>
      <c r="B145" s="22"/>
      <c r="C145" s="22"/>
      <c r="D145" s="22"/>
      <c r="E145" s="22"/>
      <c r="F145" s="22"/>
      <c r="G145" s="22"/>
      <c r="H145" s="22"/>
      <c r="I145" s="22"/>
      <c r="J145" s="22"/>
      <c r="K145" s="22"/>
      <c r="L145" s="22"/>
      <c r="M145" s="22"/>
      <c r="N145" s="22"/>
      <c r="O145" s="22"/>
      <c r="P145" s="22"/>
      <c r="Q145" s="22"/>
      <c r="R145" s="22"/>
      <c r="S145" s="3"/>
    </row>
    <row r="146" spans="1:19" ht="15" customHeight="1" x14ac:dyDescent="0.3">
      <c r="A146" s="3"/>
      <c r="B146" s="22"/>
      <c r="C146" s="22"/>
      <c r="D146" s="22"/>
      <c r="E146" s="22"/>
      <c r="F146" s="22"/>
      <c r="G146" s="22"/>
      <c r="H146" s="22"/>
      <c r="I146" s="22"/>
      <c r="J146" s="22"/>
      <c r="K146" s="22"/>
      <c r="L146" s="22"/>
      <c r="M146" s="22"/>
      <c r="N146" s="22"/>
      <c r="O146" s="22"/>
      <c r="P146" s="22"/>
      <c r="Q146" s="22"/>
      <c r="R146" s="22"/>
      <c r="S146" s="3"/>
    </row>
    <row r="147" spans="1:19" ht="15" customHeight="1" x14ac:dyDescent="0.3">
      <c r="A147" s="3"/>
      <c r="B147" s="22"/>
      <c r="C147" s="22"/>
      <c r="D147" s="22"/>
      <c r="E147" s="22"/>
      <c r="F147" s="22"/>
      <c r="G147" s="22"/>
      <c r="H147" s="22"/>
      <c r="I147" s="22"/>
      <c r="J147" s="22"/>
      <c r="K147" s="22"/>
      <c r="L147" s="22"/>
      <c r="M147" s="22"/>
      <c r="N147" s="22"/>
      <c r="O147" s="22"/>
      <c r="P147" s="22"/>
      <c r="Q147" s="22"/>
      <c r="R147" s="22"/>
      <c r="S147" s="3"/>
    </row>
    <row r="148" spans="1:19" ht="15" customHeight="1" x14ac:dyDescent="0.3">
      <c r="A148" s="3"/>
      <c r="B148" s="22"/>
      <c r="C148" s="22"/>
      <c r="D148" s="22"/>
      <c r="E148" s="22"/>
      <c r="F148" s="22"/>
      <c r="G148" s="22"/>
      <c r="H148" s="22"/>
      <c r="I148" s="22"/>
      <c r="J148" s="22"/>
      <c r="K148" s="22"/>
      <c r="L148" s="22"/>
      <c r="M148" s="22"/>
      <c r="N148" s="22"/>
      <c r="O148" s="22"/>
      <c r="P148" s="22"/>
      <c r="Q148" s="22"/>
      <c r="R148" s="22"/>
      <c r="S148" s="3"/>
    </row>
    <row r="149" spans="1:19" ht="15" customHeight="1" x14ac:dyDescent="0.3">
      <c r="A149" s="3"/>
      <c r="B149" s="22"/>
      <c r="C149" s="22"/>
      <c r="D149" s="22"/>
      <c r="E149" s="22"/>
      <c r="F149" s="22"/>
      <c r="G149" s="22"/>
      <c r="H149" s="22"/>
      <c r="I149" s="22"/>
      <c r="J149" s="22"/>
      <c r="K149" s="22"/>
      <c r="L149" s="22"/>
      <c r="M149" s="22"/>
      <c r="N149" s="22"/>
      <c r="O149" s="22"/>
      <c r="P149" s="22"/>
      <c r="Q149" s="22"/>
      <c r="R149" s="22"/>
      <c r="S149" s="3"/>
    </row>
    <row r="150" spans="1:19" ht="15" customHeight="1" x14ac:dyDescent="0.3">
      <c r="A150" s="3"/>
      <c r="B150" s="22"/>
      <c r="C150" s="22"/>
      <c r="D150" s="22"/>
      <c r="E150" s="22"/>
      <c r="F150" s="22"/>
      <c r="G150" s="22"/>
      <c r="H150" s="22"/>
      <c r="I150" s="22"/>
      <c r="J150" s="22"/>
      <c r="K150" s="22"/>
      <c r="L150" s="22"/>
      <c r="M150" s="22"/>
      <c r="N150" s="22"/>
      <c r="O150" s="22"/>
      <c r="P150" s="22"/>
      <c r="Q150" s="22"/>
      <c r="R150" s="22"/>
      <c r="S150" s="3"/>
    </row>
    <row r="151" spans="1:19" ht="15" customHeight="1" x14ac:dyDescent="0.3">
      <c r="A151" s="3"/>
      <c r="B151" s="22"/>
      <c r="C151" s="22"/>
      <c r="D151" s="22"/>
      <c r="E151" s="22"/>
      <c r="F151" s="22"/>
      <c r="G151" s="22"/>
      <c r="H151" s="22"/>
      <c r="I151" s="22"/>
      <c r="J151" s="22"/>
      <c r="K151" s="22"/>
      <c r="L151" s="22"/>
      <c r="M151" s="22"/>
      <c r="N151" s="22"/>
      <c r="O151" s="22"/>
      <c r="P151" s="22"/>
      <c r="Q151" s="22"/>
      <c r="R151" s="22"/>
      <c r="S151" s="3"/>
    </row>
    <row r="152" spans="1:19" ht="15" customHeight="1" x14ac:dyDescent="0.3">
      <c r="A152" s="3"/>
      <c r="B152" s="22"/>
      <c r="C152" s="22"/>
      <c r="D152" s="22"/>
      <c r="E152" s="22"/>
      <c r="F152" s="22"/>
      <c r="G152" s="22"/>
      <c r="H152" s="22"/>
      <c r="I152" s="22"/>
      <c r="J152" s="22"/>
      <c r="K152" s="22"/>
      <c r="L152" s="22"/>
      <c r="M152" s="22"/>
      <c r="N152" s="22"/>
      <c r="O152" s="22"/>
      <c r="P152" s="22"/>
      <c r="Q152" s="22"/>
      <c r="R152" s="22"/>
      <c r="S152" s="3"/>
    </row>
    <row r="153" spans="1:19" ht="15" customHeight="1" x14ac:dyDescent="0.3">
      <c r="A153" s="3"/>
      <c r="B153" s="22"/>
      <c r="C153" s="22"/>
      <c r="D153" s="22"/>
      <c r="E153" s="22"/>
      <c r="F153" s="22"/>
      <c r="G153" s="22"/>
      <c r="H153" s="22"/>
      <c r="I153" s="22"/>
      <c r="J153" s="22"/>
      <c r="K153" s="22"/>
      <c r="L153" s="22"/>
      <c r="M153" s="22"/>
      <c r="N153" s="22"/>
      <c r="O153" s="22"/>
      <c r="P153" s="22"/>
      <c r="Q153" s="22"/>
      <c r="R153" s="22"/>
      <c r="S153" s="3"/>
    </row>
    <row r="154" spans="1:19" ht="15" customHeight="1" x14ac:dyDescent="0.3">
      <c r="A154" s="3"/>
      <c r="B154" s="22"/>
      <c r="C154" s="22"/>
      <c r="D154" s="22"/>
      <c r="E154" s="22"/>
      <c r="F154" s="22"/>
      <c r="G154" s="22"/>
      <c r="H154" s="22"/>
      <c r="I154" s="22"/>
      <c r="J154" s="22"/>
      <c r="K154" s="22"/>
      <c r="L154" s="22"/>
      <c r="M154" s="22"/>
      <c r="N154" s="22"/>
      <c r="O154" s="22"/>
      <c r="P154" s="22"/>
      <c r="Q154" s="22"/>
      <c r="R154" s="22"/>
      <c r="S154" s="3"/>
    </row>
    <row r="155" spans="1:19" ht="15" customHeight="1" x14ac:dyDescent="0.3">
      <c r="A155" s="3"/>
      <c r="B155" s="22"/>
      <c r="C155" s="22"/>
      <c r="D155" s="22"/>
      <c r="E155" s="22"/>
      <c r="F155" s="22"/>
      <c r="G155" s="22"/>
      <c r="H155" s="22"/>
      <c r="I155" s="22"/>
      <c r="J155" s="22"/>
      <c r="K155" s="22"/>
      <c r="L155" s="22"/>
      <c r="M155" s="22"/>
      <c r="N155" s="22"/>
      <c r="O155" s="22"/>
      <c r="P155" s="22"/>
      <c r="Q155" s="22"/>
      <c r="R155" s="22"/>
      <c r="S155" s="3"/>
    </row>
    <row r="156" spans="1:19" ht="15" customHeight="1" x14ac:dyDescent="0.3">
      <c r="A156" s="3"/>
      <c r="B156" s="22"/>
      <c r="C156" s="22"/>
      <c r="D156" s="22"/>
      <c r="E156" s="22"/>
      <c r="F156" s="22"/>
      <c r="G156" s="22"/>
      <c r="H156" s="22"/>
      <c r="I156" s="22"/>
      <c r="J156" s="22"/>
      <c r="K156" s="22"/>
      <c r="L156" s="22"/>
      <c r="M156" s="22"/>
      <c r="N156" s="22"/>
      <c r="O156" s="22"/>
      <c r="P156" s="22"/>
      <c r="Q156" s="22"/>
      <c r="R156" s="22"/>
      <c r="S156" s="3"/>
    </row>
    <row r="157" spans="1:19" ht="15" customHeight="1" x14ac:dyDescent="0.3">
      <c r="A157" s="3"/>
      <c r="B157" s="22"/>
      <c r="C157" s="22"/>
      <c r="D157" s="22"/>
      <c r="E157" s="22"/>
      <c r="F157" s="22"/>
      <c r="G157" s="22"/>
      <c r="H157" s="22"/>
      <c r="I157" s="22"/>
      <c r="J157" s="22"/>
      <c r="K157" s="22"/>
      <c r="L157" s="22"/>
      <c r="M157" s="22"/>
      <c r="N157" s="22"/>
      <c r="O157" s="22"/>
      <c r="P157" s="22"/>
      <c r="Q157" s="22"/>
      <c r="R157" s="22"/>
      <c r="S157" s="3"/>
    </row>
    <row r="158" spans="1:19" ht="15" customHeight="1" x14ac:dyDescent="0.3">
      <c r="A158" s="3"/>
      <c r="B158" s="22"/>
      <c r="C158" s="22"/>
      <c r="D158" s="22"/>
      <c r="E158" s="22"/>
      <c r="F158" s="22"/>
      <c r="G158" s="22"/>
      <c r="H158" s="22"/>
      <c r="I158" s="22"/>
      <c r="J158" s="22"/>
      <c r="K158" s="22"/>
      <c r="L158" s="22"/>
      <c r="M158" s="22"/>
      <c r="N158" s="22"/>
      <c r="O158" s="22"/>
      <c r="P158" s="22"/>
      <c r="Q158" s="22"/>
      <c r="R158" s="22"/>
      <c r="S158" s="3"/>
    </row>
    <row r="159" spans="1:19" ht="15" customHeight="1" x14ac:dyDescent="0.3">
      <c r="A159" s="3"/>
      <c r="B159" s="22"/>
      <c r="C159" s="22"/>
      <c r="D159" s="22"/>
      <c r="E159" s="22"/>
      <c r="F159" s="22"/>
      <c r="G159" s="22"/>
      <c r="H159" s="22"/>
      <c r="I159" s="22"/>
      <c r="J159" s="22"/>
      <c r="K159" s="22"/>
      <c r="L159" s="22"/>
      <c r="M159" s="22"/>
      <c r="N159" s="22"/>
      <c r="O159" s="22"/>
      <c r="P159" s="22"/>
      <c r="Q159" s="22"/>
      <c r="R159" s="22"/>
      <c r="S159" s="3"/>
    </row>
    <row r="160" spans="1:19" ht="15" customHeight="1" x14ac:dyDescent="0.3">
      <c r="A160" s="3"/>
      <c r="B160" s="22"/>
      <c r="C160" s="22"/>
      <c r="D160" s="22"/>
      <c r="E160" s="22"/>
      <c r="F160" s="22"/>
      <c r="G160" s="22"/>
      <c r="H160" s="22"/>
      <c r="I160" s="22"/>
      <c r="J160" s="22"/>
      <c r="K160" s="22"/>
      <c r="L160" s="22"/>
      <c r="M160" s="22"/>
      <c r="N160" s="22"/>
      <c r="O160" s="22"/>
      <c r="P160" s="22"/>
      <c r="Q160" s="22"/>
      <c r="R160" s="22"/>
      <c r="S160" s="3"/>
    </row>
    <row r="161" spans="1:19" ht="15" customHeight="1" x14ac:dyDescent="0.3">
      <c r="A161" s="3"/>
      <c r="B161" s="3"/>
      <c r="C161" s="3"/>
      <c r="D161" s="3"/>
      <c r="E161" s="3"/>
      <c r="F161" s="3"/>
      <c r="G161" s="3"/>
      <c r="H161" s="3"/>
      <c r="I161" s="3"/>
      <c r="J161" s="3"/>
      <c r="K161" s="3"/>
      <c r="L161" s="3"/>
      <c r="M161" s="3"/>
      <c r="N161" s="3"/>
      <c r="O161" s="3"/>
      <c r="P161" s="3"/>
      <c r="Q161" s="3"/>
      <c r="R161" s="3"/>
      <c r="S161" s="3"/>
    </row>
    <row r="162" spans="1:19" ht="15" customHeight="1" x14ac:dyDescent="0.3">
      <c r="A162" s="3"/>
      <c r="B162" s="3"/>
      <c r="C162" s="3"/>
      <c r="D162" s="3"/>
      <c r="E162" s="3"/>
      <c r="F162" s="3"/>
      <c r="G162" s="3"/>
      <c r="H162" s="3"/>
      <c r="I162" s="3"/>
      <c r="J162" s="3"/>
      <c r="K162" s="3"/>
      <c r="L162" s="3"/>
      <c r="M162" s="3"/>
      <c r="N162" s="3"/>
      <c r="O162" s="3"/>
      <c r="P162" s="3"/>
      <c r="Q162" s="3"/>
      <c r="R162" s="3"/>
      <c r="S162" s="3"/>
    </row>
    <row r="163" spans="1:19" ht="15" customHeight="1" x14ac:dyDescent="0.3">
      <c r="A163" s="3"/>
      <c r="B163" s="3"/>
      <c r="C163" s="3"/>
      <c r="D163" s="3"/>
      <c r="E163" s="3"/>
      <c r="F163" s="3"/>
      <c r="G163" s="3"/>
      <c r="H163" s="3"/>
      <c r="I163" s="3"/>
      <c r="J163" s="3"/>
      <c r="K163" s="3"/>
      <c r="L163" s="3"/>
      <c r="M163" s="3"/>
      <c r="N163" s="3"/>
      <c r="O163" s="3"/>
      <c r="P163" s="3"/>
      <c r="Q163" s="3"/>
      <c r="R163" s="3"/>
      <c r="S163" s="3"/>
    </row>
    <row r="164" spans="1:19" x14ac:dyDescent="0.3">
      <c r="A164" s="3"/>
      <c r="B164" s="3"/>
      <c r="C164" s="3"/>
      <c r="D164" s="3"/>
      <c r="E164" s="3"/>
      <c r="F164" s="3"/>
      <c r="G164" s="3"/>
      <c r="H164" s="3"/>
      <c r="I164" s="3"/>
      <c r="J164" s="3"/>
      <c r="K164" s="3"/>
      <c r="L164" s="3"/>
      <c r="M164" s="3"/>
      <c r="N164" s="3"/>
      <c r="O164" s="3"/>
      <c r="P164" s="3"/>
      <c r="Q164" s="3"/>
      <c r="R164" s="3"/>
      <c r="S164" s="3"/>
    </row>
    <row r="165" spans="1:19" x14ac:dyDescent="0.3">
      <c r="A165" s="3"/>
      <c r="B165" s="3"/>
      <c r="C165" s="3"/>
      <c r="D165" s="3"/>
      <c r="E165" s="3"/>
      <c r="F165" s="3"/>
      <c r="G165" s="3"/>
      <c r="H165" s="3"/>
      <c r="I165" s="3"/>
      <c r="J165" s="3"/>
      <c r="K165" s="3"/>
      <c r="L165" s="3"/>
      <c r="M165" s="3"/>
      <c r="N165" s="3"/>
      <c r="O165" s="3"/>
      <c r="P165" s="3"/>
      <c r="Q165" s="3"/>
      <c r="R165" s="3"/>
      <c r="S165" s="3"/>
    </row>
    <row r="166" spans="1:19" x14ac:dyDescent="0.3">
      <c r="A166" s="3"/>
      <c r="B166" s="3"/>
      <c r="C166" s="3"/>
      <c r="D166" s="3"/>
      <c r="E166" s="3"/>
      <c r="F166" s="3"/>
      <c r="G166" s="3"/>
      <c r="H166" s="3"/>
      <c r="I166" s="3"/>
      <c r="J166" s="3"/>
      <c r="K166" s="3"/>
      <c r="L166" s="3"/>
      <c r="M166" s="3"/>
      <c r="N166" s="3"/>
      <c r="O166" s="3"/>
      <c r="P166" s="3"/>
      <c r="Q166" s="3"/>
      <c r="R166" s="3"/>
      <c r="S166" s="3"/>
    </row>
    <row r="167" spans="1:19" x14ac:dyDescent="0.3">
      <c r="A167" s="3"/>
      <c r="B167" s="3"/>
      <c r="C167" s="3"/>
      <c r="D167" s="3"/>
      <c r="E167" s="3"/>
      <c r="F167" s="3"/>
      <c r="G167" s="3"/>
      <c r="H167" s="3"/>
      <c r="I167" s="3"/>
      <c r="J167" s="3"/>
      <c r="K167" s="3"/>
      <c r="L167" s="3"/>
      <c r="M167" s="3"/>
      <c r="N167" s="3"/>
      <c r="O167" s="3"/>
      <c r="P167" s="3"/>
      <c r="Q167" s="3"/>
      <c r="R167" s="3"/>
      <c r="S167" s="3"/>
    </row>
    <row r="168" spans="1:19" x14ac:dyDescent="0.3">
      <c r="A168" s="3"/>
      <c r="B168" s="3"/>
      <c r="C168" s="3"/>
      <c r="D168" s="3"/>
      <c r="E168" s="3"/>
      <c r="F168" s="3"/>
      <c r="G168" s="3"/>
      <c r="H168" s="3"/>
      <c r="I168" s="3"/>
      <c r="J168" s="3"/>
      <c r="K168" s="3"/>
      <c r="L168" s="3"/>
      <c r="M168" s="3"/>
      <c r="N168" s="3"/>
      <c r="O168" s="3"/>
      <c r="P168" s="3"/>
      <c r="Q168" s="3"/>
      <c r="R168" s="3"/>
      <c r="S168" s="3"/>
    </row>
    <row r="169" spans="1:19" x14ac:dyDescent="0.3">
      <c r="A169" s="3"/>
      <c r="B169" s="3"/>
      <c r="C169" s="3"/>
      <c r="D169" s="3"/>
      <c r="E169" s="3"/>
      <c r="F169" s="3"/>
      <c r="G169" s="3"/>
      <c r="H169" s="3"/>
      <c r="I169" s="3"/>
      <c r="J169" s="3"/>
      <c r="K169" s="3"/>
      <c r="L169" s="3"/>
      <c r="M169" s="3"/>
      <c r="N169" s="3"/>
      <c r="O169" s="3"/>
      <c r="P169" s="3"/>
      <c r="Q169" s="3"/>
      <c r="R169" s="3"/>
      <c r="S169" s="3"/>
    </row>
    <row r="170" spans="1:19" x14ac:dyDescent="0.3">
      <c r="A170" s="3"/>
      <c r="B170" s="3"/>
      <c r="C170" s="3"/>
      <c r="D170" s="3"/>
      <c r="E170" s="3"/>
      <c r="F170" s="3"/>
      <c r="G170" s="3"/>
      <c r="H170" s="3"/>
      <c r="I170" s="3"/>
      <c r="J170" s="3"/>
      <c r="K170" s="3"/>
      <c r="L170" s="3"/>
      <c r="M170" s="3"/>
      <c r="N170" s="3"/>
      <c r="O170" s="3"/>
      <c r="P170" s="3"/>
      <c r="Q170" s="3"/>
      <c r="R170" s="3"/>
      <c r="S170" s="3"/>
    </row>
    <row r="171" spans="1:19" x14ac:dyDescent="0.3">
      <c r="A171" s="3"/>
      <c r="B171" s="3"/>
      <c r="C171" s="3"/>
      <c r="D171" s="3"/>
      <c r="E171" s="3"/>
      <c r="F171" s="3"/>
      <c r="G171" s="3"/>
      <c r="H171" s="3"/>
      <c r="I171" s="3"/>
      <c r="J171" s="3"/>
      <c r="K171" s="3"/>
      <c r="L171" s="3"/>
      <c r="M171" s="3"/>
      <c r="N171" s="3"/>
      <c r="O171" s="3"/>
      <c r="P171" s="3"/>
      <c r="Q171" s="3"/>
      <c r="R171" s="3"/>
      <c r="S171" s="3"/>
    </row>
  </sheetData>
  <mergeCells count="33">
    <mergeCell ref="G64:R79"/>
    <mergeCell ref="G63:R63"/>
    <mergeCell ref="B53:R53"/>
    <mergeCell ref="C55:F55"/>
    <mergeCell ref="G55:J55"/>
    <mergeCell ref="K55:N55"/>
    <mergeCell ref="O55:R55"/>
    <mergeCell ref="B8:R8"/>
    <mergeCell ref="B15:C15"/>
    <mergeCell ref="B16:C16"/>
    <mergeCell ref="B17:C17"/>
    <mergeCell ref="B23:R23"/>
    <mergeCell ref="B10:C10"/>
    <mergeCell ref="B11:C11"/>
    <mergeCell ref="B12:C12"/>
    <mergeCell ref="D12:E12"/>
    <mergeCell ref="B18:C18"/>
    <mergeCell ref="H10:R21"/>
    <mergeCell ref="D11:E11"/>
    <mergeCell ref="D10:E10"/>
    <mergeCell ref="B14:E14"/>
    <mergeCell ref="D15:E15"/>
    <mergeCell ref="D16:E16"/>
    <mergeCell ref="D17:E17"/>
    <mergeCell ref="D18:E18"/>
    <mergeCell ref="G35:R50"/>
    <mergeCell ref="G34:R34"/>
    <mergeCell ref="B34:E34"/>
    <mergeCell ref="B35:E50"/>
    <mergeCell ref="O25:R25"/>
    <mergeCell ref="K25:N25"/>
    <mergeCell ref="G25:J25"/>
    <mergeCell ref="C25:F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
  <sheetViews>
    <sheetView showGridLines="0" zoomScale="90" zoomScaleNormal="9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R9"/>
  <sheetViews>
    <sheetView showGridLines="0" workbookViewId="0">
      <selection sqref="A1:E1"/>
    </sheetView>
  </sheetViews>
  <sheetFormatPr defaultRowHeight="14.4" x14ac:dyDescent="0.3"/>
  <sheetData>
    <row r="1" spans="1:18" x14ac:dyDescent="0.3">
      <c r="A1" s="81" t="s">
        <v>1654</v>
      </c>
      <c r="B1" s="81"/>
      <c r="C1" s="81"/>
      <c r="D1" s="81"/>
      <c r="E1" s="81"/>
    </row>
    <row r="3" spans="1:18" x14ac:dyDescent="0.3">
      <c r="A3" s="80" t="s">
        <v>1655</v>
      </c>
      <c r="B3" s="80"/>
      <c r="C3" s="80"/>
      <c r="D3" s="80"/>
      <c r="E3" s="80"/>
      <c r="F3" s="80"/>
      <c r="G3" s="80"/>
      <c r="H3" s="80"/>
      <c r="I3" s="80"/>
      <c r="J3" s="80"/>
      <c r="K3" s="80"/>
      <c r="L3" s="80"/>
      <c r="M3" s="80"/>
      <c r="N3" s="80"/>
      <c r="O3" s="80"/>
      <c r="P3" s="80"/>
      <c r="Q3" s="80"/>
    </row>
    <row r="4" spans="1:18" x14ac:dyDescent="0.3">
      <c r="A4" s="80" t="s">
        <v>1656</v>
      </c>
      <c r="B4" s="80"/>
      <c r="C4" s="80"/>
      <c r="D4" s="80"/>
      <c r="E4" s="80"/>
      <c r="F4" s="80"/>
      <c r="G4" s="80"/>
      <c r="H4" s="80"/>
      <c r="I4" s="80"/>
      <c r="J4" s="80"/>
      <c r="K4" s="80"/>
      <c r="L4" s="80"/>
      <c r="M4" s="80"/>
      <c r="N4" s="80"/>
      <c r="O4" s="80"/>
      <c r="P4" s="80"/>
      <c r="Q4" s="80"/>
      <c r="R4" s="30"/>
    </row>
    <row r="5" spans="1:18" x14ac:dyDescent="0.3">
      <c r="A5" s="80" t="s">
        <v>1657</v>
      </c>
      <c r="B5" s="80"/>
      <c r="C5" s="80"/>
      <c r="D5" s="80"/>
      <c r="E5" s="80"/>
      <c r="F5" s="80"/>
      <c r="G5" s="80"/>
      <c r="H5" s="80"/>
      <c r="I5" s="80"/>
      <c r="J5" s="80"/>
      <c r="K5" s="80"/>
      <c r="L5" s="80"/>
      <c r="M5" s="80"/>
      <c r="N5" s="80"/>
      <c r="O5" s="80"/>
      <c r="P5" s="80"/>
      <c r="Q5" s="80"/>
      <c r="R5" s="30"/>
    </row>
    <row r="6" spans="1:18" x14ac:dyDescent="0.3">
      <c r="A6" s="80" t="s">
        <v>1658</v>
      </c>
      <c r="B6" s="80"/>
      <c r="C6" s="80"/>
      <c r="D6" s="80"/>
      <c r="E6" s="80"/>
      <c r="F6" s="80"/>
      <c r="G6" s="80"/>
      <c r="H6" s="80"/>
      <c r="I6" s="80"/>
      <c r="J6" s="80"/>
      <c r="K6" s="80"/>
      <c r="L6" s="80"/>
      <c r="M6" s="80"/>
      <c r="N6" s="80"/>
      <c r="O6" s="80"/>
      <c r="P6" s="80"/>
      <c r="Q6" s="80"/>
      <c r="R6" s="80"/>
    </row>
    <row r="7" spans="1:18" x14ac:dyDescent="0.3">
      <c r="A7" s="80" t="s">
        <v>1659</v>
      </c>
      <c r="B7" s="80"/>
      <c r="C7" s="80"/>
      <c r="D7" s="80"/>
      <c r="E7" s="80"/>
      <c r="F7" s="80"/>
      <c r="G7" s="80"/>
      <c r="H7" s="80"/>
      <c r="I7" s="80"/>
      <c r="J7" s="80"/>
      <c r="K7" s="80"/>
      <c r="L7" s="80"/>
      <c r="M7" s="80"/>
      <c r="N7" s="80"/>
      <c r="O7" s="80"/>
      <c r="P7" s="80"/>
      <c r="Q7" s="80"/>
      <c r="R7" s="80"/>
    </row>
    <row r="8" spans="1:18" x14ac:dyDescent="0.3">
      <c r="A8" t="s">
        <v>1661</v>
      </c>
    </row>
    <row r="9" spans="1:18" x14ac:dyDescent="0.3">
      <c r="A9" t="s">
        <v>1660</v>
      </c>
    </row>
  </sheetData>
  <mergeCells count="6">
    <mergeCell ref="A7:R7"/>
    <mergeCell ref="A1:E1"/>
    <mergeCell ref="A3:Q3"/>
    <mergeCell ref="A4:Q4"/>
    <mergeCell ref="A5:Q5"/>
    <mergeCell ref="A6:R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A8" sqref="A8"/>
    </sheetView>
  </sheetViews>
  <sheetFormatPr defaultRowHeight="14.4" x14ac:dyDescent="0.3"/>
  <cols>
    <col min="1" max="1" width="12.5546875" customWidth="1"/>
    <col min="2" max="2" width="21.5546875" customWidth="1"/>
    <col min="3" max="3" width="17.88671875" customWidth="1"/>
    <col min="4" max="4" width="12.5546875" customWidth="1"/>
    <col min="5" max="5" width="21.5546875" customWidth="1"/>
    <col min="6" max="8" width="10" customWidth="1"/>
    <col min="9" max="9" width="20.77734375" customWidth="1"/>
    <col min="10" max="10" width="21.5546875" customWidth="1"/>
    <col min="11" max="11" width="6" customWidth="1"/>
    <col min="12" max="12" width="7.109375" customWidth="1"/>
    <col min="13" max="13" width="6" customWidth="1"/>
    <col min="14" max="14" width="10" customWidth="1"/>
    <col min="15" max="15" width="7" customWidth="1"/>
    <col min="16" max="16" width="6" customWidth="1"/>
    <col min="17" max="17" width="7.109375" customWidth="1"/>
    <col min="18" max="18" width="6" customWidth="1"/>
    <col min="19" max="19" width="10" customWidth="1"/>
    <col min="20" max="20" width="7" customWidth="1"/>
    <col min="21" max="21" width="6" customWidth="1"/>
    <col min="22" max="22" width="7.109375" customWidth="1"/>
    <col min="23" max="23" width="6" customWidth="1"/>
    <col min="24" max="24" width="11.44140625" customWidth="1"/>
    <col min="25" max="26" width="7.5546875" customWidth="1"/>
    <col min="27" max="27" width="9.109375" customWidth="1"/>
    <col min="28" max="29" width="10.109375" customWidth="1"/>
    <col min="30" max="31" width="9.109375" customWidth="1"/>
    <col min="32" max="32" width="11.77734375" customWidth="1"/>
    <col min="33" max="38" width="10.109375" customWidth="1"/>
    <col min="39" max="39" width="10" customWidth="1"/>
    <col min="40" max="40" width="10.77734375" customWidth="1"/>
    <col min="41" max="45" width="5.77734375" customWidth="1"/>
    <col min="46" max="46" width="9.6640625" customWidth="1"/>
    <col min="47" max="47" width="10.77734375" customWidth="1"/>
    <col min="48" max="48" width="7" customWidth="1"/>
    <col min="49" max="51" width="3.33203125" customWidth="1"/>
    <col min="52" max="52" width="9.6640625" customWidth="1"/>
    <col min="53" max="53" width="7" customWidth="1"/>
    <col min="54" max="56" width="3.33203125" customWidth="1"/>
    <col min="57" max="57" width="9.6640625" customWidth="1"/>
    <col min="58" max="58" width="7" customWidth="1"/>
    <col min="59" max="59" width="9.6640625" customWidth="1"/>
    <col min="60" max="60" width="10.77734375" customWidth="1"/>
    <col min="61" max="61" width="9.6640625" customWidth="1"/>
    <col min="62" max="62" width="10.77734375" customWidth="1"/>
    <col min="63" max="63" width="5.6640625" customWidth="1"/>
    <col min="64" max="64" width="10.77734375" customWidth="1"/>
    <col min="65" max="100" width="3" customWidth="1"/>
    <col min="101" max="260" width="4" customWidth="1"/>
    <col min="261" max="274" width="5" customWidth="1"/>
    <col min="275" max="275" width="10.77734375" bestFit="1" customWidth="1"/>
  </cols>
  <sheetData>
    <row r="1" spans="1:8" x14ac:dyDescent="0.3">
      <c r="A1" s="29" t="s">
        <v>1647</v>
      </c>
      <c r="B1" t="s">
        <v>1649</v>
      </c>
      <c r="D1" s="29" t="s">
        <v>1649</v>
      </c>
      <c r="E1" s="29" t="s">
        <v>1652</v>
      </c>
    </row>
    <row r="2" spans="1:8" x14ac:dyDescent="0.3">
      <c r="A2" s="30" t="s">
        <v>1623</v>
      </c>
      <c r="B2" s="31">
        <v>136450</v>
      </c>
      <c r="D2" s="29" t="s">
        <v>1647</v>
      </c>
      <c r="E2" t="s">
        <v>118</v>
      </c>
      <c r="F2" t="s">
        <v>9</v>
      </c>
      <c r="G2" t="s">
        <v>211</v>
      </c>
      <c r="H2" t="s">
        <v>1623</v>
      </c>
    </row>
    <row r="3" spans="1:8" x14ac:dyDescent="0.3">
      <c r="A3" s="30" t="s">
        <v>9</v>
      </c>
      <c r="B3" s="31">
        <v>130585</v>
      </c>
      <c r="D3" s="30">
        <v>2019</v>
      </c>
      <c r="E3" s="31">
        <v>6900</v>
      </c>
      <c r="F3" s="31">
        <v>2625</v>
      </c>
      <c r="G3" s="31">
        <v>525</v>
      </c>
      <c r="H3" s="31">
        <v>13750</v>
      </c>
    </row>
    <row r="4" spans="1:8" x14ac:dyDescent="0.3">
      <c r="A4" s="30" t="s">
        <v>211</v>
      </c>
      <c r="B4" s="31">
        <v>54320</v>
      </c>
      <c r="D4" s="30">
        <v>2020</v>
      </c>
      <c r="E4" s="31">
        <v>8400</v>
      </c>
      <c r="F4" s="31">
        <v>16275</v>
      </c>
      <c r="G4" s="31">
        <v>4200</v>
      </c>
      <c r="H4" s="31">
        <v>19250</v>
      </c>
    </row>
    <row r="5" spans="1:8" x14ac:dyDescent="0.3">
      <c r="A5" s="30" t="s">
        <v>118</v>
      </c>
      <c r="B5" s="31">
        <v>45180</v>
      </c>
      <c r="D5" s="30">
        <v>2021</v>
      </c>
      <c r="E5" s="31">
        <v>10200</v>
      </c>
      <c r="F5" s="31">
        <v>18900</v>
      </c>
      <c r="G5" s="31">
        <v>13650</v>
      </c>
      <c r="H5" s="31">
        <v>30800</v>
      </c>
    </row>
    <row r="6" spans="1:8" x14ac:dyDescent="0.3">
      <c r="A6" s="30" t="s">
        <v>1648</v>
      </c>
      <c r="B6" s="31">
        <v>366535</v>
      </c>
      <c r="D6" s="30">
        <v>2022</v>
      </c>
      <c r="E6" s="31">
        <v>4500</v>
      </c>
      <c r="F6" s="31">
        <v>38850</v>
      </c>
      <c r="G6" s="31">
        <v>22050</v>
      </c>
      <c r="H6" s="31">
        <v>43450</v>
      </c>
    </row>
    <row r="9" spans="1:8" x14ac:dyDescent="0.3">
      <c r="D9" s="29" t="s">
        <v>1638</v>
      </c>
      <c r="E9" t="s">
        <v>1653</v>
      </c>
    </row>
    <row r="11" spans="1:8" ht="28.8" x14ac:dyDescent="0.3">
      <c r="D11" s="36" t="s">
        <v>1650</v>
      </c>
      <c r="E11" s="29" t="s">
        <v>1652</v>
      </c>
    </row>
    <row r="12" spans="1:8" x14ac:dyDescent="0.3">
      <c r="D12" s="29" t="s">
        <v>1647</v>
      </c>
      <c r="E12">
        <v>2022</v>
      </c>
    </row>
    <row r="13" spans="1:8" x14ac:dyDescent="0.3">
      <c r="A13" s="29" t="s">
        <v>1638</v>
      </c>
      <c r="B13" t="s">
        <v>1639</v>
      </c>
      <c r="D13" s="30" t="s">
        <v>118</v>
      </c>
      <c r="E13" s="25">
        <v>15</v>
      </c>
    </row>
    <row r="14" spans="1:8" x14ac:dyDescent="0.3">
      <c r="D14" s="30" t="s">
        <v>9</v>
      </c>
      <c r="E14" s="25">
        <v>74</v>
      </c>
    </row>
    <row r="15" spans="1:8" x14ac:dyDescent="0.3">
      <c r="A15" s="29" t="s">
        <v>1647</v>
      </c>
      <c r="B15" t="s">
        <v>1650</v>
      </c>
      <c r="D15" s="30" t="s">
        <v>211</v>
      </c>
      <c r="E15" s="25">
        <v>42</v>
      </c>
    </row>
    <row r="16" spans="1:8" x14ac:dyDescent="0.3">
      <c r="A16" s="30" t="s">
        <v>77</v>
      </c>
      <c r="B16" s="25">
        <v>16</v>
      </c>
      <c r="D16" s="30" t="s">
        <v>1623</v>
      </c>
      <c r="E16" s="25">
        <v>79</v>
      </c>
    </row>
    <row r="17" spans="1:5" x14ac:dyDescent="0.3">
      <c r="A17" s="30" t="s">
        <v>465</v>
      </c>
      <c r="B17" s="25">
        <v>15</v>
      </c>
    </row>
    <row r="18" spans="1:5" x14ac:dyDescent="0.3">
      <c r="A18" s="30" t="s">
        <v>1594</v>
      </c>
      <c r="B18" s="25">
        <v>11</v>
      </c>
    </row>
    <row r="19" spans="1:5" x14ac:dyDescent="0.3">
      <c r="A19" s="30" t="s">
        <v>1593</v>
      </c>
      <c r="B19" s="25">
        <v>7</v>
      </c>
      <c r="D19" s="29" t="s">
        <v>1638</v>
      </c>
      <c r="E19" t="s">
        <v>1653</v>
      </c>
    </row>
    <row r="20" spans="1:5" x14ac:dyDescent="0.3">
      <c r="A20" s="30" t="s">
        <v>124</v>
      </c>
      <c r="B20" s="25">
        <v>5</v>
      </c>
    </row>
    <row r="21" spans="1:5" x14ac:dyDescent="0.3">
      <c r="A21" s="30" t="s">
        <v>123</v>
      </c>
      <c r="B21" s="25">
        <v>5</v>
      </c>
      <c r="D21" s="29" t="s">
        <v>1650</v>
      </c>
      <c r="E21" s="29" t="s">
        <v>1652</v>
      </c>
    </row>
    <row r="22" spans="1:5" x14ac:dyDescent="0.3">
      <c r="A22" s="30" t="s">
        <v>1598</v>
      </c>
      <c r="B22" s="25">
        <v>4</v>
      </c>
      <c r="D22" s="29" t="s">
        <v>1647</v>
      </c>
      <c r="E22">
        <v>2022</v>
      </c>
    </row>
    <row r="23" spans="1:5" x14ac:dyDescent="0.3">
      <c r="A23" s="30" t="s">
        <v>106</v>
      </c>
      <c r="B23" s="25">
        <v>4</v>
      </c>
      <c r="D23" s="30" t="s">
        <v>489</v>
      </c>
      <c r="E23" s="37">
        <v>4.7619047619047623E-3</v>
      </c>
    </row>
    <row r="24" spans="1:5" x14ac:dyDescent="0.3">
      <c r="A24" s="30" t="s">
        <v>62</v>
      </c>
      <c r="B24" s="25">
        <v>4</v>
      </c>
      <c r="D24" s="30" t="s">
        <v>25</v>
      </c>
      <c r="E24" s="37">
        <v>0.19047619047619047</v>
      </c>
    </row>
    <row r="25" spans="1:5" x14ac:dyDescent="0.3">
      <c r="A25" s="30" t="s">
        <v>64</v>
      </c>
      <c r="B25" s="25">
        <v>3</v>
      </c>
      <c r="D25" s="30" t="s">
        <v>16</v>
      </c>
      <c r="E25" s="37">
        <v>0.43333333333333335</v>
      </c>
    </row>
    <row r="26" spans="1:5" x14ac:dyDescent="0.3">
      <c r="A26" s="30" t="s">
        <v>132</v>
      </c>
      <c r="B26" s="25">
        <v>2</v>
      </c>
      <c r="D26" s="30" t="s">
        <v>11</v>
      </c>
      <c r="E26" s="37">
        <v>0.14285714285714285</v>
      </c>
    </row>
    <row r="27" spans="1:5" x14ac:dyDescent="0.3">
      <c r="A27" s="30" t="s">
        <v>1597</v>
      </c>
      <c r="B27" s="25">
        <v>2</v>
      </c>
      <c r="D27" s="30" t="s">
        <v>18</v>
      </c>
      <c r="E27" s="37">
        <v>0.22857142857142856</v>
      </c>
    </row>
    <row r="28" spans="1:5" x14ac:dyDescent="0.3">
      <c r="A28" s="30" t="s">
        <v>113</v>
      </c>
      <c r="B28" s="25">
        <v>2</v>
      </c>
    </row>
    <row r="29" spans="1:5" x14ac:dyDescent="0.3">
      <c r="A29" s="30" t="s">
        <v>445</v>
      </c>
      <c r="B29" s="25">
        <v>2</v>
      </c>
    </row>
    <row r="30" spans="1:5" x14ac:dyDescent="0.3">
      <c r="A30" s="30" t="s">
        <v>1596</v>
      </c>
      <c r="B30" s="25">
        <v>1</v>
      </c>
    </row>
    <row r="31" spans="1:5" x14ac:dyDescent="0.3">
      <c r="A31" s="30" t="s">
        <v>1587</v>
      </c>
      <c r="B31" s="25">
        <v>1</v>
      </c>
      <c r="D31" s="29" t="s">
        <v>1647</v>
      </c>
      <c r="E31" t="s">
        <v>1649</v>
      </c>
    </row>
    <row r="32" spans="1:5" x14ac:dyDescent="0.3">
      <c r="A32" s="30" t="s">
        <v>1595</v>
      </c>
      <c r="B32" s="25">
        <v>1</v>
      </c>
      <c r="D32" s="30" t="s">
        <v>489</v>
      </c>
      <c r="E32" s="31">
        <v>5755</v>
      </c>
    </row>
    <row r="33" spans="1:5" x14ac:dyDescent="0.3">
      <c r="A33" s="30" t="s">
        <v>560</v>
      </c>
      <c r="B33" s="25">
        <v>1</v>
      </c>
      <c r="D33" s="30" t="s">
        <v>25</v>
      </c>
      <c r="E33" s="31">
        <v>51530</v>
      </c>
    </row>
    <row r="34" spans="1:5" x14ac:dyDescent="0.3">
      <c r="A34" s="30" t="s">
        <v>68</v>
      </c>
      <c r="B34" s="25">
        <v>1</v>
      </c>
      <c r="D34" s="30" t="s">
        <v>16</v>
      </c>
      <c r="E34" s="31">
        <v>167755</v>
      </c>
    </row>
    <row r="35" spans="1:5" x14ac:dyDescent="0.3">
      <c r="A35" s="30" t="s">
        <v>20</v>
      </c>
      <c r="B35" s="25">
        <v>1</v>
      </c>
      <c r="D35" s="30" t="s">
        <v>11</v>
      </c>
      <c r="E35" s="31">
        <v>90075</v>
      </c>
    </row>
    <row r="36" spans="1:5" x14ac:dyDescent="0.3">
      <c r="A36" s="30" t="s">
        <v>92</v>
      </c>
      <c r="B36" s="25">
        <v>1</v>
      </c>
      <c r="D36" s="30" t="s">
        <v>18</v>
      </c>
      <c r="E36" s="31">
        <v>51420</v>
      </c>
    </row>
    <row r="37" spans="1:5" x14ac:dyDescent="0.3">
      <c r="A37" s="30" t="s">
        <v>1648</v>
      </c>
      <c r="B37" s="25">
        <v>89</v>
      </c>
    </row>
    <row r="38" spans="1:5" x14ac:dyDescent="0.3">
      <c r="A38" s="30"/>
      <c r="B38" s="25"/>
    </row>
    <row r="39" spans="1:5" x14ac:dyDescent="0.3">
      <c r="A39" s="30"/>
      <c r="B39" s="25"/>
    </row>
    <row r="41" spans="1:5" x14ac:dyDescent="0.3">
      <c r="A41" s="29" t="s">
        <v>1647</v>
      </c>
      <c r="B41" t="s">
        <v>1649</v>
      </c>
      <c r="D41" s="29" t="s">
        <v>1647</v>
      </c>
      <c r="E41" t="s">
        <v>1649</v>
      </c>
    </row>
    <row r="42" spans="1:5" x14ac:dyDescent="0.3">
      <c r="A42" s="30" t="s">
        <v>77</v>
      </c>
      <c r="B42" s="31">
        <v>71970</v>
      </c>
      <c r="D42" s="30" t="s">
        <v>206</v>
      </c>
      <c r="E42" s="31">
        <v>136450</v>
      </c>
    </row>
    <row r="43" spans="1:5" x14ac:dyDescent="0.3">
      <c r="A43" s="30" t="s">
        <v>1594</v>
      </c>
      <c r="B43" s="31">
        <v>53510</v>
      </c>
      <c r="D43" s="30" t="s">
        <v>12</v>
      </c>
      <c r="E43" s="31">
        <v>110250</v>
      </c>
    </row>
    <row r="44" spans="1:5" x14ac:dyDescent="0.3">
      <c r="A44" s="30" t="s">
        <v>465</v>
      </c>
      <c r="B44" s="31">
        <v>45725</v>
      </c>
      <c r="D44" s="30" t="s">
        <v>258</v>
      </c>
      <c r="E44" s="31">
        <v>21630</v>
      </c>
    </row>
    <row r="45" spans="1:5" x14ac:dyDescent="0.3">
      <c r="A45" s="30" t="s">
        <v>1593</v>
      </c>
      <c r="B45" s="31">
        <v>30665</v>
      </c>
      <c r="D45" s="30" t="s">
        <v>223</v>
      </c>
      <c r="E45" s="31">
        <v>16065</v>
      </c>
    </row>
    <row r="46" spans="1:5" x14ac:dyDescent="0.3">
      <c r="A46" s="30" t="s">
        <v>106</v>
      </c>
      <c r="B46" s="31">
        <v>23885</v>
      </c>
      <c r="D46" s="30" t="s">
        <v>288</v>
      </c>
      <c r="E46" s="31">
        <v>14160</v>
      </c>
    </row>
    <row r="47" spans="1:5" x14ac:dyDescent="0.3">
      <c r="A47" s="30" t="s">
        <v>1598</v>
      </c>
      <c r="B47" s="31">
        <v>18190</v>
      </c>
      <c r="D47" s="30" t="s">
        <v>117</v>
      </c>
      <c r="E47" s="31">
        <v>13420</v>
      </c>
    </row>
    <row r="48" spans="1:5" x14ac:dyDescent="0.3">
      <c r="A48" s="30" t="s">
        <v>124</v>
      </c>
      <c r="B48" s="31">
        <v>17555</v>
      </c>
      <c r="D48" s="30" t="s">
        <v>24</v>
      </c>
      <c r="E48" s="31">
        <v>13160</v>
      </c>
    </row>
    <row r="49" spans="1:5" x14ac:dyDescent="0.3">
      <c r="A49" s="30" t="s">
        <v>132</v>
      </c>
      <c r="B49" s="31">
        <v>12585</v>
      </c>
      <c r="D49" s="30" t="s">
        <v>1622</v>
      </c>
      <c r="E49" s="31">
        <v>12770</v>
      </c>
    </row>
    <row r="50" spans="1:5" x14ac:dyDescent="0.3">
      <c r="A50" s="30" t="s">
        <v>1597</v>
      </c>
      <c r="B50" s="31">
        <v>11580</v>
      </c>
      <c r="D50" s="30" t="s">
        <v>577</v>
      </c>
      <c r="E50" s="31">
        <v>9240</v>
      </c>
    </row>
    <row r="51" spans="1:5" x14ac:dyDescent="0.3">
      <c r="A51" s="30" t="s">
        <v>20</v>
      </c>
      <c r="B51" s="31">
        <v>11250</v>
      </c>
      <c r="D51" s="30" t="s">
        <v>210</v>
      </c>
      <c r="E51" s="31">
        <v>7385</v>
      </c>
    </row>
    <row r="52" spans="1:5" x14ac:dyDescent="0.3">
      <c r="D52" s="30" t="s">
        <v>284</v>
      </c>
      <c r="E52" s="31">
        <v>5880</v>
      </c>
    </row>
    <row r="53" spans="1:5" x14ac:dyDescent="0.3">
      <c r="D53" s="30" t="s">
        <v>295</v>
      </c>
      <c r="E53" s="31">
        <v>5040</v>
      </c>
    </row>
    <row r="54" spans="1:5" x14ac:dyDescent="0.3">
      <c r="D54" s="30" t="s">
        <v>8</v>
      </c>
      <c r="E54" s="31">
        <v>1085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LookUp</vt:lpstr>
      <vt:lpstr>Report Summary</vt:lpstr>
      <vt:lpstr>Financial Dashboard</vt:lpstr>
      <vt:lpstr>Insights</vt:lpstr>
      <vt:lpstr>Pivot sheet</vt:lpstr>
      <vt:lpstr>pivot_revbyregion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Nemeth</dc:creator>
  <cp:lastModifiedBy>Debjani Das</cp:lastModifiedBy>
  <dcterms:created xsi:type="dcterms:W3CDTF">2017-04-24T10:11:29Z</dcterms:created>
  <dcterms:modified xsi:type="dcterms:W3CDTF">2023-07-11T15:29:51Z</dcterms:modified>
</cp:coreProperties>
</file>