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hivya\"/>
    </mc:Choice>
  </mc:AlternateContent>
  <xr:revisionPtr revIDLastSave="0" documentId="13_ncr:1_{8A67E758-84AF-4AC2-A2D0-3F03A4D694B8}" xr6:coauthVersionLast="47" xr6:coauthVersionMax="47" xr10:uidLastSave="{00000000-0000-0000-0000-000000000000}"/>
  <bookViews>
    <workbookView xWindow="-120" yWindow="-120" windowWidth="20730" windowHeight="11040" firstSheet="1" activeTab="4" xr2:uid="{EBA781EE-B4BD-4BF1-B54A-F39447D426F9}"/>
  </bookViews>
  <sheets>
    <sheet name="Mandatory Expenses" sheetId="1" r:id="rId1"/>
    <sheet name="Nov" sheetId="3" r:id="rId2"/>
    <sheet name="Dec" sheetId="4" r:id="rId3"/>
    <sheet name="Jan" sheetId="5" r:id="rId4"/>
    <sheet name="Sheet1" sheetId="2" r:id="rId5"/>
    <sheet name="School Fee" sheetId="6" r:id="rId6"/>
    <sheet name="Sheet2" sheetId="7" r:id="rId7"/>
    <sheet name="12L Expenses" sheetId="9" r:id="rId8"/>
    <sheet name="Sheet3" sheetId="8" r:id="rId9"/>
  </sheets>
  <definedNames>
    <definedName name="_xlnm._FilterDatabase" localSheetId="2" hidden="1">Dec!$A$1:$D$65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9" l="1"/>
  <c r="B9" i="9"/>
  <c r="B11" i="9" s="1"/>
  <c r="D16" i="7"/>
  <c r="B1" i="8"/>
  <c r="B5" i="8"/>
  <c r="D11" i="7"/>
  <c r="D10" i="7"/>
  <c r="C18" i="7"/>
  <c r="C11" i="7"/>
  <c r="C10" i="7"/>
  <c r="H2" i="7"/>
  <c r="B18" i="7"/>
  <c r="E5" i="6"/>
  <c r="K1" i="6"/>
  <c r="H1" i="6"/>
  <c r="E1" i="6"/>
  <c r="E3" i="6"/>
  <c r="E2" i="6"/>
  <c r="B10" i="7"/>
  <c r="B11" i="7"/>
  <c r="B1" i="6"/>
  <c r="K4" i="5"/>
  <c r="K1" i="5" s="1"/>
  <c r="N1" i="5" s="1"/>
  <c r="K1" i="4"/>
  <c r="N1" i="4" s="1"/>
  <c r="J1" i="3"/>
  <c r="M1" i="3" s="1"/>
  <c r="B1" i="2"/>
  <c r="C1" i="2" s="1"/>
  <c r="D13" i="1"/>
  <c r="D12" i="1"/>
  <c r="D11" i="1"/>
  <c r="D10" i="1"/>
  <c r="D7" i="1"/>
  <c r="D6" i="1"/>
  <c r="D2" i="1"/>
  <c r="G10" i="1"/>
  <c r="G9" i="1"/>
  <c r="G8" i="1"/>
  <c r="K3" i="1"/>
  <c r="K2" i="1"/>
  <c r="K1" i="1"/>
  <c r="B1" i="1"/>
  <c r="G1" i="1"/>
  <c r="B10" i="1" s="1"/>
  <c r="D18" i="7" l="1"/>
</calcChain>
</file>

<file path=xl/sharedStrings.xml><?xml version="1.0" encoding="utf-8"?>
<sst xmlns="http://schemas.openxmlformats.org/spreadsheetml/2006/main" count="744" uniqueCount="274">
  <si>
    <t>Mandatory Expenses</t>
  </si>
  <si>
    <t>Home Loan</t>
  </si>
  <si>
    <t>PL</t>
  </si>
  <si>
    <t>CC L</t>
  </si>
  <si>
    <t>Maid</t>
  </si>
  <si>
    <t>Jewel Chit</t>
  </si>
  <si>
    <t>Mama chit</t>
  </si>
  <si>
    <t>MF</t>
  </si>
  <si>
    <t>ICICI Lombard</t>
  </si>
  <si>
    <t>LIC</t>
  </si>
  <si>
    <t>Internet</t>
  </si>
  <si>
    <t>Phone Bill</t>
  </si>
  <si>
    <t>Kungfu</t>
  </si>
  <si>
    <t>Driver</t>
  </si>
  <si>
    <t>Football</t>
  </si>
  <si>
    <t>Chitti class</t>
  </si>
  <si>
    <t>Grocery</t>
  </si>
  <si>
    <t>Diesel/Petrol</t>
  </si>
  <si>
    <t>Loan</t>
  </si>
  <si>
    <t>Kathirnilavan</t>
  </si>
  <si>
    <t>investment</t>
  </si>
  <si>
    <t>Medicine</t>
  </si>
  <si>
    <t>Total</t>
  </si>
  <si>
    <t>PPF</t>
  </si>
  <si>
    <t>dd</t>
  </si>
  <si>
    <t>pl</t>
  </si>
  <si>
    <t>dd&amp;pl</t>
  </si>
  <si>
    <t>Home loan</t>
  </si>
  <si>
    <t>School fee</t>
  </si>
  <si>
    <t>Van fee</t>
  </si>
  <si>
    <t>Chit-gold</t>
  </si>
  <si>
    <t>chit-gold2</t>
  </si>
  <si>
    <t>Gas</t>
  </si>
  <si>
    <t>Current bill</t>
  </si>
  <si>
    <t>EMI</t>
  </si>
  <si>
    <t>Phone Recharge</t>
  </si>
  <si>
    <t>ICICI</t>
  </si>
  <si>
    <t>Kung</t>
  </si>
  <si>
    <t>Petrol</t>
  </si>
  <si>
    <t>Income</t>
  </si>
  <si>
    <t>Expenses</t>
  </si>
  <si>
    <t>Balance</t>
  </si>
  <si>
    <t>Chit</t>
  </si>
  <si>
    <t>Recharge</t>
  </si>
  <si>
    <t>Medical</t>
  </si>
  <si>
    <t>Moi</t>
  </si>
  <si>
    <t>Snacks</t>
  </si>
  <si>
    <t>Veg&amp;Grocery</t>
  </si>
  <si>
    <t>Garbage cover</t>
  </si>
  <si>
    <t>Entertainment</t>
  </si>
  <si>
    <t>Row Labels</t>
  </si>
  <si>
    <t>(blank)</t>
  </si>
  <si>
    <t>Grand Total</t>
  </si>
  <si>
    <t>Fuel</t>
  </si>
  <si>
    <t>Motor</t>
  </si>
  <si>
    <t>Chain</t>
  </si>
  <si>
    <t>vanfee</t>
  </si>
  <si>
    <t>library</t>
  </si>
  <si>
    <t>ramya</t>
  </si>
  <si>
    <t>Airtel Bill</t>
  </si>
  <si>
    <t>cash</t>
  </si>
  <si>
    <t>Karthi macha</t>
  </si>
  <si>
    <t>Snacks+others</t>
  </si>
  <si>
    <t>Harsiv  gift</t>
  </si>
  <si>
    <t>Stickers</t>
  </si>
  <si>
    <t>Kathrinilavan</t>
  </si>
  <si>
    <t>Shuttle</t>
  </si>
  <si>
    <t>Kung fu</t>
  </si>
  <si>
    <t>Flower</t>
  </si>
  <si>
    <t>Stitching</t>
  </si>
  <si>
    <t>Lunch</t>
  </si>
  <si>
    <t>Hotstar</t>
  </si>
  <si>
    <t>Amt spent</t>
  </si>
  <si>
    <t>Sum of Amt spent</t>
  </si>
  <si>
    <t>Treadmill AMC</t>
  </si>
  <si>
    <t>Radha athai</t>
  </si>
  <si>
    <t>Appa</t>
  </si>
  <si>
    <t>Dinner</t>
  </si>
  <si>
    <t>Ponnulingam</t>
  </si>
  <si>
    <t>Fruits</t>
  </si>
  <si>
    <t>Breakfast</t>
  </si>
  <si>
    <t>Electrical</t>
  </si>
  <si>
    <t>Bricks</t>
  </si>
  <si>
    <t>M Sand</t>
  </si>
  <si>
    <t>Tempo</t>
  </si>
  <si>
    <t>Steel</t>
  </si>
  <si>
    <t>Natraj</t>
  </si>
  <si>
    <t>Paruthi panju</t>
  </si>
  <si>
    <t>Sweet</t>
  </si>
  <si>
    <t>Printout</t>
  </si>
  <si>
    <t>Labor</t>
  </si>
  <si>
    <t>Material</t>
  </si>
  <si>
    <t>Tablet</t>
  </si>
  <si>
    <t>Food and other</t>
  </si>
  <si>
    <t>Mouse trap</t>
  </si>
  <si>
    <t>cab</t>
  </si>
  <si>
    <t>Saree</t>
  </si>
  <si>
    <t>food</t>
  </si>
  <si>
    <t>Bus cancellation</t>
  </si>
  <si>
    <t>Charity</t>
  </si>
  <si>
    <t>CC Bill</t>
  </si>
  <si>
    <t>Investment</t>
  </si>
  <si>
    <t>Cycle</t>
  </si>
  <si>
    <t>KuttyRoadies</t>
  </si>
  <si>
    <t>Suryodhyam</t>
  </si>
  <si>
    <t>Car key battery</t>
  </si>
  <si>
    <t>Amazon</t>
  </si>
  <si>
    <t>Toys</t>
  </si>
  <si>
    <t>CC</t>
  </si>
  <si>
    <t>Library</t>
  </si>
  <si>
    <t>Date</t>
  </si>
  <si>
    <t>Classification</t>
  </si>
  <si>
    <t>Ice pack</t>
  </si>
  <si>
    <t>Head Massage</t>
  </si>
  <si>
    <t>Puff</t>
  </si>
  <si>
    <t>Salary</t>
  </si>
  <si>
    <t>EB palladam</t>
  </si>
  <si>
    <t>EB upstairs</t>
  </si>
  <si>
    <t>EB CBE</t>
  </si>
  <si>
    <t>EB Thottam home</t>
  </si>
  <si>
    <t>EB Pannai 1</t>
  </si>
  <si>
    <t>EB Pannai 2</t>
  </si>
  <si>
    <t>EB</t>
  </si>
  <si>
    <t>BSNL</t>
  </si>
  <si>
    <t>Hair</t>
  </si>
  <si>
    <t>Self care</t>
  </si>
  <si>
    <t>Hotel</t>
  </si>
  <si>
    <t>Essentials</t>
  </si>
  <si>
    <t>Dress</t>
  </si>
  <si>
    <t>HomeLoan</t>
  </si>
  <si>
    <t>Healthifyme</t>
  </si>
  <si>
    <t>PL_1</t>
  </si>
  <si>
    <t>AC EMI</t>
  </si>
  <si>
    <t>Veg and Grocery</t>
  </si>
  <si>
    <t>To Yuvarani</t>
  </si>
  <si>
    <t>Misc</t>
  </si>
  <si>
    <t>Shreedevi</t>
  </si>
  <si>
    <t>Amma Recharge</t>
  </si>
  <si>
    <t>Medcinal powder</t>
  </si>
  <si>
    <t>PL_2</t>
  </si>
  <si>
    <t>Guinness fee</t>
  </si>
  <si>
    <t>Yuvarani</t>
  </si>
  <si>
    <t>Van Fee</t>
  </si>
  <si>
    <t>Airtel bill</t>
  </si>
  <si>
    <t>Bills</t>
  </si>
  <si>
    <t>Apollo</t>
  </si>
  <si>
    <t>Saloon</t>
  </si>
  <si>
    <t>Selfcare</t>
  </si>
  <si>
    <t>Shuttle class</t>
  </si>
  <si>
    <t>Cash</t>
  </si>
  <si>
    <t>Mosquito bat</t>
  </si>
  <si>
    <t>Disel</t>
  </si>
  <si>
    <t>Banana</t>
  </si>
  <si>
    <t>Relative visit</t>
  </si>
  <si>
    <t>Egg</t>
  </si>
  <si>
    <t>Gift</t>
  </si>
  <si>
    <t>Netflix</t>
  </si>
  <si>
    <t>CC bill</t>
  </si>
  <si>
    <t>Term insurance</t>
  </si>
  <si>
    <t>Insurance</t>
  </si>
  <si>
    <t>Lic</t>
  </si>
  <si>
    <t>appa</t>
  </si>
  <si>
    <t>Interest</t>
  </si>
  <si>
    <t>Chicken</t>
  </si>
  <si>
    <t>Non-Veg</t>
  </si>
  <si>
    <t>Chit-1</t>
  </si>
  <si>
    <t>Chit-2</t>
  </si>
  <si>
    <t>Chit-3</t>
  </si>
  <si>
    <t>Thrive_Serum</t>
  </si>
  <si>
    <t>Lavu Recharge</t>
  </si>
  <si>
    <t>Healing</t>
  </si>
  <si>
    <t>Powders</t>
  </si>
  <si>
    <t xml:space="preserve">Sweets </t>
  </si>
  <si>
    <t>Xray</t>
  </si>
  <si>
    <t>Hospital</t>
  </si>
  <si>
    <t>Amma Medical</t>
  </si>
  <si>
    <t>Dhivya</t>
  </si>
  <si>
    <t>Shawarma</t>
  </si>
  <si>
    <t>Gas booking</t>
  </si>
  <si>
    <t>Pavizham chit</t>
  </si>
  <si>
    <t>Inobel</t>
  </si>
  <si>
    <t>Prop tax 1</t>
  </si>
  <si>
    <t>Prop tax 2</t>
  </si>
  <si>
    <t>Prop tax 3</t>
  </si>
  <si>
    <t>Water tax 1</t>
  </si>
  <si>
    <t>Water tax 2</t>
  </si>
  <si>
    <t>Water tax 3</t>
  </si>
  <si>
    <t>Tax</t>
  </si>
  <si>
    <t>Sweets</t>
  </si>
  <si>
    <t>Panner</t>
  </si>
  <si>
    <t>Dhivya AIML course</t>
  </si>
  <si>
    <t>Learning</t>
  </si>
  <si>
    <t>Latchu anna</t>
  </si>
  <si>
    <t>Guna na</t>
  </si>
  <si>
    <t>Yuva</t>
  </si>
  <si>
    <t>Cylinder</t>
  </si>
  <si>
    <t>Salon</t>
  </si>
  <si>
    <t>Subway</t>
  </si>
  <si>
    <t>Sancks and dinner</t>
  </si>
  <si>
    <t>School</t>
  </si>
  <si>
    <t>Feed</t>
  </si>
  <si>
    <t>cow Feed</t>
  </si>
  <si>
    <t>Laksh na</t>
  </si>
  <si>
    <t>Brookfields</t>
  </si>
  <si>
    <t>Slime</t>
  </si>
  <si>
    <t>AMC Renewal</t>
  </si>
  <si>
    <t>AMC</t>
  </si>
  <si>
    <t>Band</t>
  </si>
  <si>
    <t>Book</t>
  </si>
  <si>
    <t>Slipper</t>
  </si>
  <si>
    <t>Amma</t>
  </si>
  <si>
    <t>Clip and band</t>
  </si>
  <si>
    <t>Cab</t>
  </si>
  <si>
    <t>SBI card</t>
  </si>
  <si>
    <t>T Shirt</t>
  </si>
  <si>
    <t>Cake</t>
  </si>
  <si>
    <t>Mavu</t>
  </si>
  <si>
    <t>Suryodham</t>
  </si>
  <si>
    <t>Eurekha fobes</t>
  </si>
  <si>
    <t>Home</t>
  </si>
  <si>
    <t>Joy Alukas</t>
  </si>
  <si>
    <t>Saran</t>
  </si>
  <si>
    <t>Watch cell</t>
  </si>
  <si>
    <t>Toy</t>
  </si>
  <si>
    <t>Towel</t>
  </si>
  <si>
    <t>Ganesh Photo</t>
  </si>
  <si>
    <t>Gita book</t>
  </si>
  <si>
    <t>IV</t>
  </si>
  <si>
    <t>Tut Fee</t>
  </si>
  <si>
    <t>Uniform</t>
  </si>
  <si>
    <t>Van</t>
  </si>
  <si>
    <t>Jewel</t>
  </si>
  <si>
    <t>Society</t>
  </si>
  <si>
    <t>CBE Appa</t>
  </si>
  <si>
    <t>Total Expenses</t>
  </si>
  <si>
    <t>Balance from 12L</t>
  </si>
  <si>
    <t>Music</t>
  </si>
  <si>
    <t>Chess</t>
  </si>
  <si>
    <t>Chitti</t>
  </si>
  <si>
    <t>Camp</t>
  </si>
  <si>
    <t>Guniess</t>
  </si>
  <si>
    <t>Overall Expenses</t>
  </si>
  <si>
    <t>Karthi Machan</t>
  </si>
  <si>
    <t>25/02/25</t>
  </si>
  <si>
    <t>NEFT DR-UCBA0002454-DHIVYA DHARANI-KURUDAMPALAY-HDFCN52025022578479928</t>
  </si>
  <si>
    <t>RTGS DR-IOBA0001921-S R KARTHIKEYAN-KURUDAMPALAY-HDFCR52025022593767419</t>
  </si>
  <si>
    <t>26/02/25</t>
  </si>
  <si>
    <t>UPI-SRI MAHA GANAPATHI J-SRIMAHA01@FBL-FDRL0001815-100616803153-GOLD COIN</t>
  </si>
  <si>
    <t>UPI-SRI MAHA GANAPATHI J-SRIMAHA01@FBL-FDRL0001815-100616868121-UPI</t>
  </si>
  <si>
    <t>05/03/25</t>
  </si>
  <si>
    <t>ACH D- TP ACH ICICI BANK-1736361891</t>
  </si>
  <si>
    <t>07/03/25</t>
  </si>
  <si>
    <t>EMI 156127062 CHQ S1561270620051 0325156127062</t>
  </si>
  <si>
    <t>14/03/25</t>
  </si>
  <si>
    <t>POS 416021XXXXXX3769 LKST522</t>
  </si>
  <si>
    <t>18/03/25</t>
  </si>
  <si>
    <t>NWD-416021XXXXXX3769-68502925-VAVIPALAYAM</t>
  </si>
  <si>
    <t>Maha Ganapthy</t>
  </si>
  <si>
    <t>Amma jewel</t>
  </si>
  <si>
    <t>Ramya</t>
  </si>
  <si>
    <t>Lavanya</t>
  </si>
  <si>
    <t>Jewel-UCO</t>
  </si>
  <si>
    <t>School Fee</t>
  </si>
  <si>
    <t>Coin Balance</t>
  </si>
  <si>
    <t>Coin Cash</t>
  </si>
  <si>
    <t>Actual</t>
  </si>
  <si>
    <t>To Ramya/Lavanya</t>
  </si>
  <si>
    <t>Additional Expense Specs</t>
  </si>
  <si>
    <t>Additional Expense 10K to E.Patti Dad</t>
  </si>
  <si>
    <t>To Pay Lavanya</t>
  </si>
  <si>
    <t>To Pay Appa</t>
  </si>
  <si>
    <t>Lavu</t>
  </si>
  <si>
    <t>Ramya others</t>
  </si>
  <si>
    <t>Dhivya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</si>
</sst>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1" xfId="0" applyNumberFormat="1" applyBorder="1"/>
    <xf numFmtId="3" fontId="0" fillId="0" borderId="1" xfId="0" applyNumberFormat="1" applyBorder="1"/>
    <xf numFmtId="0" fontId="4" fillId="0" borderId="1" xfId="0" applyFont="1" applyBorder="1" applyAlignment="1">
      <alignment horizontal="left"/>
    </xf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6" borderId="0" xfId="0" applyFont="1" applyFill="1"/>
    <xf numFmtId="0" fontId="0" fillId="6" borderId="0" xfId="0" applyFill="1"/>
    <xf numFmtId="4" fontId="0" fillId="5" borderId="1" xfId="0" applyNumberFormat="1" applyFill="1" applyBorder="1"/>
    <xf numFmtId="0" fontId="4" fillId="0" borderId="1" xfId="0" applyFont="1" applyBorder="1"/>
    <xf numFmtId="0" fontId="2" fillId="7" borderId="1" xfId="0" applyFont="1" applyFill="1" applyBorder="1"/>
    <xf numFmtId="0" fontId="0" fillId="8" borderId="1" xfId="0" applyFill="1" applyBorder="1"/>
    <xf numFmtId="0" fontId="5" fillId="9" borderId="1" xfId="0" applyFont="1" applyFill="1" applyBorder="1"/>
    <xf numFmtId="0" fontId="2" fillId="0" borderId="0" xfId="0" applyFont="1"/>
    <xf numFmtId="0" fontId="2" fillId="9" borderId="0" xfId="0" applyFont="1" applyFill="1"/>
    <xf numFmtId="0" fontId="2" fillId="9" borderId="1" xfId="0" applyFont="1" applyFill="1" applyBorder="1"/>
    <xf numFmtId="0" fontId="2" fillId="7" borderId="0" xfId="0" applyFont="1" applyFill="1"/>
    <xf numFmtId="0" fontId="0" fillId="8" borderId="0" xfId="0" applyFill="1"/>
    <xf numFmtId="0" fontId="5" fillId="9" borderId="0" xfId="0" applyFont="1" applyFill="1"/>
    <xf numFmtId="0" fontId="1" fillId="0" borderId="0" xfId="0" applyFont="1"/>
    <xf numFmtId="0" fontId="6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7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vya Dharani" refreshedDate="45628.717608449071" createdVersion="8" refreshedVersion="8" minRefreshableVersion="3" recordCount="99" xr:uid="{A849B120-8B7B-41BE-B35F-7BFBAF16BC32}">
  <cacheSource type="worksheet">
    <worksheetSource ref="E1:F100" sheet="Nov"/>
  </cacheSource>
  <cacheFields count="2">
    <cacheField name="Expenses" numFmtId="0">
      <sharedItems containsBlank="1" count="33">
        <s v="Fuel"/>
        <s v="Veg&amp;Grocery"/>
        <s v="Medical"/>
        <s v="Motor"/>
        <s v="Chain"/>
        <s v="Snacks+others"/>
        <s v="Harsiv  gift"/>
        <s v="Moi"/>
        <s v="Snacks"/>
        <s v="Stickers"/>
        <s v="Kathrinilavan"/>
        <s v="Lunch"/>
        <s v="Breakfast"/>
        <s v="Electrical"/>
        <s v="Bricks"/>
        <s v="M Sand"/>
        <s v="Tempo"/>
        <s v="Steel"/>
        <s v="Natraj"/>
        <s v="Paruthi panju"/>
        <s v="Sweet"/>
        <s v="Printout"/>
        <s v="Labor"/>
        <s v="Material"/>
        <s v="Tablet"/>
        <s v="Food and other"/>
        <s v="Dinner"/>
        <s v="Mouse trap"/>
        <s v="Bus cancellation"/>
        <s v="Cycle"/>
        <s v="Car key battery"/>
        <m/>
        <s v="Disel" u="1"/>
      </sharedItems>
    </cacheField>
    <cacheField name="Amt spent" numFmtId="0">
      <sharedItems containsString="0" containsBlank="1" containsNumber="1" containsInteger="1" minValue="35" maxValue="3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vya Dharani" refreshedDate="45628.870250925924" createdVersion="8" refreshedVersion="8" minRefreshableVersion="3" recordCount="99" xr:uid="{9BA9185D-263C-486F-A84B-A5250267835D}">
  <cacheSource type="worksheet">
    <worksheetSource ref="A1:B100" sheet="Nov"/>
  </cacheSource>
  <cacheFields count="2">
    <cacheField name="Expenses" numFmtId="0">
      <sharedItems containsBlank="1" count="29">
        <s v="Entertainment"/>
        <s v="Snacks"/>
        <s v="Medical"/>
        <s v="Garbage cover"/>
        <s v="Loan"/>
        <s v="Chit"/>
        <s v="Recharge"/>
        <s v="Veg&amp;Grocery"/>
        <s v="Moi"/>
        <s v="Kathirnilavan"/>
        <s v="Airtel Bill"/>
        <s v="Flower"/>
        <s v="Stitching"/>
        <s v="Lunch"/>
        <s v="Hotstar"/>
        <s v="Treadmill AMC"/>
        <s v="Dinner"/>
        <s v="Ponnulingam"/>
        <s v="Fruits"/>
        <s v="cab"/>
        <s v="Saree"/>
        <s v="food"/>
        <s v="Charity"/>
        <s v="CC Bill"/>
        <s v="Investment"/>
        <s v="Suryodhyam"/>
        <s v="Toys"/>
        <s v="Library"/>
        <m/>
      </sharedItems>
    </cacheField>
    <cacheField name="Amt spent" numFmtId="0">
      <sharedItems containsString="0" containsBlank="1" containsNumber="1" containsInteger="1" minValue="35" maxValue="57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vya Dharani" refreshedDate="45659.586522685182" createdVersion="8" refreshedVersion="8" minRefreshableVersion="3" recordCount="126" xr:uid="{5C190B93-DE0C-40E4-ABDC-CB26E7D5D609}">
  <cacheSource type="worksheet">
    <worksheetSource ref="F1:I153" sheet="Dec"/>
  </cacheSource>
  <cacheFields count="4">
    <cacheField name="Date" numFmtId="0">
      <sharedItems containsNonDate="0" containsDate="1" containsString="0" containsBlank="1" minDate="2024-12-01T00:00:00" maxDate="2024-12-22T00:00:00"/>
    </cacheField>
    <cacheField name="Expenses" numFmtId="0">
      <sharedItems containsBlank="1" count="27">
        <s v="Breakfast"/>
        <s v="Snacks"/>
        <s v="Fruits"/>
        <s v="Puff"/>
        <s v="BSNL"/>
        <s v="Apollo"/>
        <s v="Lunch"/>
        <s v="Mosquito bat"/>
        <s v="Saloon"/>
        <s v="Shuttle class"/>
        <s v="Disel"/>
        <s v="Sweet"/>
        <s v="Banana"/>
        <s v="Egg"/>
        <s v="Moi"/>
        <s v="Netflix"/>
        <s v="CC bill"/>
        <s v="Term insurance"/>
        <s v="Lic"/>
        <s v="appa"/>
        <s v="Chicken"/>
        <s v="Veg and Grocery"/>
        <s v="Salon"/>
        <s v="Subway"/>
        <s v="Sancks and dinner"/>
        <s v="Fuel"/>
        <m/>
      </sharedItems>
    </cacheField>
    <cacheField name="Amt spent" numFmtId="0">
      <sharedItems containsString="0" containsBlank="1" containsNumber="1" containsInteger="1" minValue="60" maxValue="31670"/>
    </cacheField>
    <cacheField name="Classification" numFmtId="0">
      <sharedItems containsBlank="1" count="18">
        <s v="Hotel"/>
        <s v="Snacks"/>
        <s v="Veg and Grocery"/>
        <s v="Essentials"/>
        <s v="Medicine"/>
        <s v="Misc"/>
        <s v="Selfcare"/>
        <s v="Kathirnilavan"/>
        <s v="Fuel"/>
        <s v="Relative visit"/>
        <s v="Gift"/>
        <s v="Entertainment"/>
        <s v="CC"/>
        <s v="Insurance"/>
        <s v="Interest"/>
        <s v="Non-Veg"/>
        <m/>
        <s v="Fruits,Veg and Grocer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vya Dharani" refreshedDate="45659.610027546296" createdVersion="8" refreshedVersion="8" minRefreshableVersion="3" recordCount="126" xr:uid="{C03C2BE2-D819-4BAF-9131-B929C989AD7F}">
  <cacheSource type="worksheet">
    <worksheetSource ref="A1:D153" sheet="Dec"/>
  </cacheSource>
  <cacheFields count="4">
    <cacheField name="Date" numFmtId="0">
      <sharedItems containsNonDate="0" containsDate="1" containsString="0" containsBlank="1" minDate="2024-12-01T00:00:00" maxDate="2025-01-01T00:00:00"/>
    </cacheField>
    <cacheField name="Expenses" numFmtId="0">
      <sharedItems containsBlank="1" count="73">
        <s v="Ice pack"/>
        <s v="Head Massage"/>
        <s v="EB palladam"/>
        <s v="EB upstairs"/>
        <s v="EB CBE"/>
        <s v="EB Thottam home"/>
        <s v="EB Pannai 1"/>
        <s v="EB Pannai 2"/>
        <s v="Snacks"/>
        <s v="Hair"/>
        <s v="Dress"/>
        <s v="HomeLoan"/>
        <s v="Healthifyme"/>
        <s v="PL_1"/>
        <s v="AC EMI"/>
        <s v="Veg and Grocery"/>
        <s v="To Yuvarani"/>
        <s v="Shreedevi"/>
        <s v="Amma Recharge"/>
        <s v="Medcinal powder"/>
        <s v="Dinner"/>
        <s v="Lunch"/>
        <s v="PL_2"/>
        <s v="Guinness fee"/>
        <s v="Toys"/>
        <s v="Van Fee"/>
        <s v="Airtel bill"/>
        <s v="Chit-1"/>
        <s v="Chit-2"/>
        <s v="Chit-3"/>
        <s v="Thrive_Serum"/>
        <s v="Saree"/>
        <s v="Lavu Recharge"/>
        <s v="Healing"/>
        <s v="cow Feed"/>
        <s v="Powders"/>
        <s v="Sweets "/>
        <s v="Fruits"/>
        <s v="Xray"/>
        <s v="Amma Medical"/>
        <s v="Dhivya"/>
        <s v="Shawarma"/>
        <s v="Gas booking"/>
        <s v="Pavizham chit"/>
        <s v="Inobel"/>
        <s v="School"/>
        <s v="Prop tax 1"/>
        <s v="Prop tax 2"/>
        <s v="Prop tax 3"/>
        <s v="Water tax 1"/>
        <s v="Water tax 2"/>
        <s v="Water tax 3"/>
        <s v="Panner"/>
        <s v="Dhivya AIML course"/>
        <s v="Guna na"/>
        <s v="Brookfields"/>
        <s v="Slime"/>
        <s v="AMC Renewal"/>
        <s v="Stitching"/>
        <s v="Band"/>
        <s v="Misc"/>
        <s v="Slipper"/>
        <s v="Clip and band"/>
        <s v="Book"/>
        <s v="Cab"/>
        <s v="SBI card"/>
        <s v="T Shirt"/>
        <s v="Learning"/>
        <s v="Cake"/>
        <s v="Mavu"/>
        <s v="Suryodham"/>
        <s v="Eurekha fobes"/>
        <m/>
      </sharedItems>
    </cacheField>
    <cacheField name="Amt spent" numFmtId="0">
      <sharedItems containsString="0" containsBlank="1" containsNumber="1" minValue="7" maxValue="57687"/>
    </cacheField>
    <cacheField name="Classification" numFmtId="0">
      <sharedItems containsBlank="1" count="31">
        <s v="Self care"/>
        <s v="EB"/>
        <s v="Snacks"/>
        <s v="Loan"/>
        <s v="Veg and Grocery"/>
        <s v="Yuva"/>
        <s v="Misc"/>
        <s v="Hotel"/>
        <s v="Kathirnilavan"/>
        <s v="Bills"/>
        <s v="Chit"/>
        <s v="Dress"/>
        <s v="Healing"/>
        <s v="Feed"/>
        <s v="Medicine"/>
        <s v="Sweets"/>
        <s v="Hospital"/>
        <s v="Cylinder"/>
        <s v="Tax"/>
        <s v="Learning"/>
        <s v="Entertainment"/>
        <s v="AMC"/>
        <s v="Stitching"/>
        <s v="Amma"/>
        <s v="Cab"/>
        <s v="CC"/>
        <s v="T Shirt"/>
        <s v="Home"/>
        <m/>
        <s v="Sweet" u="1"/>
        <s v="Cyclind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2025"/>
  </r>
  <r>
    <x v="1"/>
    <n v="532"/>
  </r>
  <r>
    <x v="2"/>
    <n v="100"/>
  </r>
  <r>
    <x v="3"/>
    <n v="10790"/>
  </r>
  <r>
    <x v="4"/>
    <n v="7600"/>
  </r>
  <r>
    <x v="1"/>
    <n v="1200"/>
  </r>
  <r>
    <x v="5"/>
    <n v="925"/>
  </r>
  <r>
    <x v="0"/>
    <n v="2786"/>
  </r>
  <r>
    <x v="6"/>
    <n v="1000"/>
  </r>
  <r>
    <x v="7"/>
    <n v="1000"/>
  </r>
  <r>
    <x v="8"/>
    <n v="110"/>
  </r>
  <r>
    <x v="9"/>
    <n v="750"/>
  </r>
  <r>
    <x v="10"/>
    <n v="1500"/>
  </r>
  <r>
    <x v="10"/>
    <n v="700"/>
  </r>
  <r>
    <x v="8"/>
    <n v="70"/>
  </r>
  <r>
    <x v="1"/>
    <n v="35"/>
  </r>
  <r>
    <x v="11"/>
    <n v="206"/>
  </r>
  <r>
    <x v="8"/>
    <n v="50"/>
  </r>
  <r>
    <x v="2"/>
    <n v="99"/>
  </r>
  <r>
    <x v="12"/>
    <n v="210"/>
  </r>
  <r>
    <x v="11"/>
    <n v="173"/>
  </r>
  <r>
    <x v="13"/>
    <n v="960"/>
  </r>
  <r>
    <x v="13"/>
    <n v="152"/>
  </r>
  <r>
    <x v="14"/>
    <n v="400"/>
  </r>
  <r>
    <x v="15"/>
    <n v="310"/>
  </r>
  <r>
    <x v="16"/>
    <n v="300"/>
  </r>
  <r>
    <x v="17"/>
    <n v="600"/>
  </r>
  <r>
    <x v="18"/>
    <n v="2000"/>
  </r>
  <r>
    <x v="19"/>
    <n v="1868"/>
  </r>
  <r>
    <x v="20"/>
    <n v="1100"/>
  </r>
  <r>
    <x v="21"/>
    <n v="90"/>
  </r>
  <r>
    <x v="0"/>
    <n v="2800"/>
  </r>
  <r>
    <x v="22"/>
    <n v="10000"/>
  </r>
  <r>
    <x v="23"/>
    <n v="30500"/>
  </r>
  <r>
    <x v="0"/>
    <n v="1900"/>
  </r>
  <r>
    <x v="24"/>
    <n v="752"/>
  </r>
  <r>
    <x v="16"/>
    <n v="250"/>
  </r>
  <r>
    <x v="25"/>
    <n v="1898"/>
  </r>
  <r>
    <x v="26"/>
    <n v="180"/>
  </r>
  <r>
    <x v="27"/>
    <n v="100"/>
  </r>
  <r>
    <x v="1"/>
    <n v="212"/>
  </r>
  <r>
    <x v="28"/>
    <n v="308"/>
  </r>
  <r>
    <x v="29"/>
    <n v="370"/>
  </r>
  <r>
    <x v="30"/>
    <n v="200"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2860"/>
  </r>
  <r>
    <x v="1"/>
    <n v="215"/>
  </r>
  <r>
    <x v="2"/>
    <n v="250"/>
  </r>
  <r>
    <x v="2"/>
    <n v="600"/>
  </r>
  <r>
    <x v="2"/>
    <n v="624"/>
  </r>
  <r>
    <x v="3"/>
    <n v="100"/>
  </r>
  <r>
    <x v="4"/>
    <n v="57687"/>
  </r>
  <r>
    <x v="4"/>
    <n v="4184"/>
  </r>
  <r>
    <x v="4"/>
    <n v="38150"/>
  </r>
  <r>
    <x v="4"/>
    <n v="4750"/>
  </r>
  <r>
    <x v="4"/>
    <n v="134"/>
  </r>
  <r>
    <x v="5"/>
    <n v="2000"/>
  </r>
  <r>
    <x v="5"/>
    <n v="5000"/>
  </r>
  <r>
    <x v="5"/>
    <n v="5000"/>
  </r>
  <r>
    <x v="5"/>
    <n v="3000"/>
  </r>
  <r>
    <x v="5"/>
    <n v="2500"/>
  </r>
  <r>
    <x v="6"/>
    <n v="191"/>
  </r>
  <r>
    <x v="6"/>
    <n v="201"/>
  </r>
  <r>
    <x v="7"/>
    <n v="1220"/>
  </r>
  <r>
    <x v="4"/>
    <n v="47266"/>
  </r>
  <r>
    <x v="8"/>
    <n v="1000"/>
  </r>
  <r>
    <x v="1"/>
    <n v="352"/>
  </r>
  <r>
    <x v="1"/>
    <n v="70"/>
  </r>
  <r>
    <x v="9"/>
    <n v="1800"/>
  </r>
  <r>
    <x v="9"/>
    <n v="3500"/>
  </r>
  <r>
    <x v="9"/>
    <n v="500"/>
  </r>
  <r>
    <x v="7"/>
    <n v="168"/>
  </r>
  <r>
    <x v="1"/>
    <n v="35"/>
  </r>
  <r>
    <x v="2"/>
    <n v="135"/>
  </r>
  <r>
    <x v="7"/>
    <n v="140"/>
  </r>
  <r>
    <x v="10"/>
    <n v="813"/>
  </r>
  <r>
    <x v="7"/>
    <n v="70"/>
  </r>
  <r>
    <x v="11"/>
    <n v="100"/>
  </r>
  <r>
    <x v="12"/>
    <n v="970"/>
  </r>
  <r>
    <x v="7"/>
    <n v="35"/>
  </r>
  <r>
    <x v="13"/>
    <n v="473"/>
  </r>
  <r>
    <x v="14"/>
    <n v="899"/>
  </r>
  <r>
    <x v="15"/>
    <n v="2600"/>
  </r>
  <r>
    <x v="1"/>
    <n v="296"/>
  </r>
  <r>
    <x v="16"/>
    <n v="830"/>
  </r>
  <r>
    <x v="1"/>
    <n v="80"/>
  </r>
  <r>
    <x v="17"/>
    <n v="5000"/>
  </r>
  <r>
    <x v="18"/>
    <n v="420"/>
  </r>
  <r>
    <x v="1"/>
    <n v="180"/>
  </r>
  <r>
    <x v="19"/>
    <n v="350"/>
  </r>
  <r>
    <x v="5"/>
    <n v="5000"/>
  </r>
  <r>
    <x v="20"/>
    <n v="1590"/>
  </r>
  <r>
    <x v="19"/>
    <n v="311"/>
  </r>
  <r>
    <x v="7"/>
    <n v="6082"/>
  </r>
  <r>
    <x v="21"/>
    <n v="141"/>
  </r>
  <r>
    <x v="22"/>
    <n v="500"/>
  </r>
  <r>
    <x v="23"/>
    <n v="2056"/>
  </r>
  <r>
    <x v="7"/>
    <n v="796"/>
  </r>
  <r>
    <x v="24"/>
    <n v="20000"/>
  </r>
  <r>
    <x v="9"/>
    <n v="799"/>
  </r>
  <r>
    <x v="25"/>
    <n v="600"/>
  </r>
  <r>
    <x v="7"/>
    <n v="1056"/>
  </r>
  <r>
    <x v="26"/>
    <n v="5202"/>
  </r>
  <r>
    <x v="27"/>
    <n v="51"/>
  </r>
  <r>
    <x v="16"/>
    <n v="460"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  <r>
    <x v="2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d v="2024-12-01T00:00:00"/>
    <x v="0"/>
    <n v="210"/>
    <x v="0"/>
  </r>
  <r>
    <d v="2024-12-01T00:00:00"/>
    <x v="1"/>
    <n v="233"/>
    <x v="1"/>
  </r>
  <r>
    <d v="2024-12-01T00:00:00"/>
    <x v="2"/>
    <n v="284"/>
    <x v="2"/>
  </r>
  <r>
    <d v="2024-12-02T00:00:00"/>
    <x v="3"/>
    <n v="115"/>
    <x v="1"/>
  </r>
  <r>
    <d v="2024-12-03T00:00:00"/>
    <x v="0"/>
    <n v="210"/>
    <x v="0"/>
  </r>
  <r>
    <d v="2024-12-03T00:00:00"/>
    <x v="4"/>
    <n v="1265"/>
    <x v="3"/>
  </r>
  <r>
    <d v="2024-12-03T00:00:00"/>
    <x v="5"/>
    <n v="466"/>
    <x v="4"/>
  </r>
  <r>
    <d v="2024-12-06T00:00:00"/>
    <x v="6"/>
    <n v="300"/>
    <x v="0"/>
  </r>
  <r>
    <d v="2024-12-06T00:00:00"/>
    <x v="7"/>
    <n v="290"/>
    <x v="5"/>
  </r>
  <r>
    <d v="2024-12-07T00:00:00"/>
    <x v="8"/>
    <n v="70"/>
    <x v="6"/>
  </r>
  <r>
    <d v="2024-12-07T00:00:00"/>
    <x v="9"/>
    <n v="1500"/>
    <x v="7"/>
  </r>
  <r>
    <d v="2024-12-08T00:00:00"/>
    <x v="10"/>
    <n v="2790"/>
    <x v="8"/>
  </r>
  <r>
    <d v="2024-12-08T00:00:00"/>
    <x v="11"/>
    <n v="2930"/>
    <x v="9"/>
  </r>
  <r>
    <d v="2024-12-08T00:00:00"/>
    <x v="12"/>
    <n v="250"/>
    <x v="9"/>
  </r>
  <r>
    <d v="2024-12-10T00:00:00"/>
    <x v="6"/>
    <n v="830"/>
    <x v="0"/>
  </r>
  <r>
    <d v="2024-12-10T00:00:00"/>
    <x v="13"/>
    <n v="156"/>
    <x v="2"/>
  </r>
  <r>
    <d v="2024-12-10T00:00:00"/>
    <x v="14"/>
    <n v="1000"/>
    <x v="10"/>
  </r>
  <r>
    <d v="2024-12-10T00:00:00"/>
    <x v="2"/>
    <n v="375"/>
    <x v="2"/>
  </r>
  <r>
    <d v="2024-12-11T00:00:00"/>
    <x v="15"/>
    <n v="199"/>
    <x v="11"/>
  </r>
  <r>
    <d v="2024-12-11T00:00:00"/>
    <x v="16"/>
    <n v="31670"/>
    <x v="12"/>
  </r>
  <r>
    <d v="2024-12-11T00:00:00"/>
    <x v="17"/>
    <n v="16284"/>
    <x v="13"/>
  </r>
  <r>
    <d v="2024-12-11T00:00:00"/>
    <x v="18"/>
    <n v="4170"/>
    <x v="13"/>
  </r>
  <r>
    <d v="2024-12-11T00:00:00"/>
    <x v="19"/>
    <n v="20000"/>
    <x v="14"/>
  </r>
  <r>
    <d v="2024-12-11T00:00:00"/>
    <x v="20"/>
    <n v="730"/>
    <x v="15"/>
  </r>
  <r>
    <d v="2024-12-11T00:00:00"/>
    <x v="21"/>
    <n v="60"/>
    <x v="2"/>
  </r>
  <r>
    <d v="2024-12-14T00:00:00"/>
    <x v="22"/>
    <n v="180"/>
    <x v="5"/>
  </r>
  <r>
    <d v="2024-12-16T00:00:00"/>
    <x v="23"/>
    <n v="590"/>
    <x v="0"/>
  </r>
  <r>
    <d v="2024-12-17T00:00:00"/>
    <x v="1"/>
    <n v="200"/>
    <x v="1"/>
  </r>
  <r>
    <d v="2024-12-21T00:00:00"/>
    <x v="24"/>
    <n v="750"/>
    <x v="0"/>
  </r>
  <r>
    <m/>
    <x v="25"/>
    <n v="2790"/>
    <x v="8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  <r>
    <m/>
    <x v="26"/>
    <m/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d v="2024-12-01T00:00:00"/>
    <x v="0"/>
    <n v="50"/>
    <x v="0"/>
  </r>
  <r>
    <d v="2024-12-02T00:00:00"/>
    <x v="1"/>
    <n v="800"/>
    <x v="0"/>
  </r>
  <r>
    <d v="2024-12-02T00:00:00"/>
    <x v="2"/>
    <n v="195"/>
    <x v="1"/>
  </r>
  <r>
    <d v="2024-12-02T00:00:00"/>
    <x v="3"/>
    <n v="7"/>
    <x v="1"/>
  </r>
  <r>
    <d v="2024-12-02T00:00:00"/>
    <x v="4"/>
    <n v="893"/>
    <x v="1"/>
  </r>
  <r>
    <d v="2024-12-02T00:00:00"/>
    <x v="5"/>
    <n v="1076"/>
    <x v="1"/>
  </r>
  <r>
    <d v="2024-12-02T00:00:00"/>
    <x v="6"/>
    <n v="746"/>
    <x v="1"/>
  </r>
  <r>
    <d v="2024-12-02T00:00:00"/>
    <x v="7"/>
    <n v="923"/>
    <x v="1"/>
  </r>
  <r>
    <d v="2024-12-03T00:00:00"/>
    <x v="8"/>
    <n v="521"/>
    <x v="2"/>
  </r>
  <r>
    <d v="2024-12-04T00:00:00"/>
    <x v="9"/>
    <n v="659"/>
    <x v="0"/>
  </r>
  <r>
    <d v="2024-12-04T00:00:00"/>
    <x v="10"/>
    <n v="1097"/>
    <x v="0"/>
  </r>
  <r>
    <d v="2024-12-05T00:00:00"/>
    <x v="11"/>
    <n v="57687"/>
    <x v="3"/>
  </r>
  <r>
    <d v="2024-12-05T00:00:00"/>
    <x v="12"/>
    <n v="4184"/>
    <x v="3"/>
  </r>
  <r>
    <d v="2024-12-05T00:00:00"/>
    <x v="13"/>
    <n v="38150"/>
    <x v="3"/>
  </r>
  <r>
    <d v="2024-12-05T00:00:00"/>
    <x v="14"/>
    <n v="4750"/>
    <x v="3"/>
  </r>
  <r>
    <d v="2024-12-05T00:00:00"/>
    <x v="14"/>
    <n v="134"/>
    <x v="3"/>
  </r>
  <r>
    <d v="2024-12-05T00:00:00"/>
    <x v="15"/>
    <n v="346"/>
    <x v="4"/>
  </r>
  <r>
    <d v="2024-12-05T00:00:00"/>
    <x v="16"/>
    <n v="20000"/>
    <x v="5"/>
  </r>
  <r>
    <d v="2024-12-06T00:00:00"/>
    <x v="17"/>
    <n v="13409"/>
    <x v="6"/>
  </r>
  <r>
    <d v="2024-12-06T00:00:00"/>
    <x v="18"/>
    <n v="190"/>
    <x v="6"/>
  </r>
  <r>
    <d v="2024-12-06T00:00:00"/>
    <x v="19"/>
    <n v="615"/>
    <x v="6"/>
  </r>
  <r>
    <d v="2024-12-06T00:00:00"/>
    <x v="20"/>
    <n v="1430"/>
    <x v="7"/>
  </r>
  <r>
    <d v="2024-12-06T00:00:00"/>
    <x v="21"/>
    <n v="310"/>
    <x v="7"/>
  </r>
  <r>
    <d v="2024-12-07T00:00:00"/>
    <x v="22"/>
    <n v="47266"/>
    <x v="3"/>
  </r>
  <r>
    <d v="2024-12-07T00:00:00"/>
    <x v="23"/>
    <n v="3500"/>
    <x v="8"/>
  </r>
  <r>
    <d v="2024-12-07T00:00:00"/>
    <x v="20"/>
    <n v="245"/>
    <x v="7"/>
  </r>
  <r>
    <d v="2024-12-08T00:00:00"/>
    <x v="15"/>
    <n v="1079"/>
    <x v="4"/>
  </r>
  <r>
    <d v="2024-12-08T00:00:00"/>
    <x v="24"/>
    <n v="156"/>
    <x v="6"/>
  </r>
  <r>
    <d v="2024-12-08T00:00:00"/>
    <x v="20"/>
    <n v="596"/>
    <x v="7"/>
  </r>
  <r>
    <d v="2024-12-09T00:00:00"/>
    <x v="25"/>
    <n v="3500"/>
    <x v="8"/>
  </r>
  <r>
    <d v="2024-12-10T00:00:00"/>
    <x v="26"/>
    <n v="813"/>
    <x v="9"/>
  </r>
  <r>
    <d v="2024-12-11T00:00:00"/>
    <x v="27"/>
    <n v="5000"/>
    <x v="10"/>
  </r>
  <r>
    <d v="2024-12-11T00:00:00"/>
    <x v="28"/>
    <n v="2000"/>
    <x v="10"/>
  </r>
  <r>
    <d v="2024-12-11T00:00:00"/>
    <x v="29"/>
    <n v="2500"/>
    <x v="10"/>
  </r>
  <r>
    <d v="2024-12-12T00:00:00"/>
    <x v="30"/>
    <n v="651.6"/>
    <x v="0"/>
  </r>
  <r>
    <d v="2024-12-15T00:00:00"/>
    <x v="31"/>
    <n v="3410"/>
    <x v="11"/>
  </r>
  <r>
    <d v="2024-12-15T00:00:00"/>
    <x v="20"/>
    <n v="460"/>
    <x v="7"/>
  </r>
  <r>
    <d v="2024-12-16T00:00:00"/>
    <x v="32"/>
    <n v="201"/>
    <x v="6"/>
  </r>
  <r>
    <d v="2024-12-16T00:00:00"/>
    <x v="33"/>
    <n v="3000"/>
    <x v="12"/>
  </r>
  <r>
    <d v="2024-12-17T00:00:00"/>
    <x v="34"/>
    <n v="1800"/>
    <x v="13"/>
  </r>
  <r>
    <d v="2024-12-17T00:00:00"/>
    <x v="35"/>
    <n v="180"/>
    <x v="14"/>
  </r>
  <r>
    <d v="2024-12-17T00:00:00"/>
    <x v="36"/>
    <n v="528"/>
    <x v="15"/>
  </r>
  <r>
    <d v="2024-12-17T00:00:00"/>
    <x v="37"/>
    <n v="180"/>
    <x v="4"/>
  </r>
  <r>
    <d v="2024-12-17T00:00:00"/>
    <x v="38"/>
    <n v="400"/>
    <x v="16"/>
  </r>
  <r>
    <d v="2024-12-17T00:00:00"/>
    <x v="39"/>
    <n v="9650"/>
    <x v="16"/>
  </r>
  <r>
    <d v="2024-12-17T00:00:00"/>
    <x v="40"/>
    <n v="1760"/>
    <x v="16"/>
  </r>
  <r>
    <d v="2024-12-17T00:00:00"/>
    <x v="8"/>
    <n v="210"/>
    <x v="7"/>
  </r>
  <r>
    <d v="2024-12-17T00:00:00"/>
    <x v="20"/>
    <n v="370"/>
    <x v="7"/>
  </r>
  <r>
    <d v="2024-12-17T00:00:00"/>
    <x v="41"/>
    <n v="226"/>
    <x v="7"/>
  </r>
  <r>
    <d v="2024-12-17T00:00:00"/>
    <x v="42"/>
    <n v="832"/>
    <x v="17"/>
  </r>
  <r>
    <d v="2024-12-19T00:00:00"/>
    <x v="43"/>
    <n v="3000"/>
    <x v="10"/>
  </r>
  <r>
    <d v="2024-12-20T00:00:00"/>
    <x v="44"/>
    <n v="473"/>
    <x v="4"/>
  </r>
  <r>
    <d v="2024-12-21T00:00:00"/>
    <x v="45"/>
    <n v="800"/>
    <x v="8"/>
  </r>
  <r>
    <d v="2024-12-22T00:00:00"/>
    <x v="46"/>
    <n v="453"/>
    <x v="18"/>
  </r>
  <r>
    <d v="2024-12-22T00:00:00"/>
    <x v="47"/>
    <n v="453"/>
    <x v="18"/>
  </r>
  <r>
    <d v="2024-12-22T00:00:00"/>
    <x v="48"/>
    <n v="2821"/>
    <x v="18"/>
  </r>
  <r>
    <d v="2024-12-22T00:00:00"/>
    <x v="49"/>
    <n v="1200"/>
    <x v="18"/>
  </r>
  <r>
    <d v="2024-12-22T00:00:00"/>
    <x v="50"/>
    <n v="1200"/>
    <x v="18"/>
  </r>
  <r>
    <d v="2024-12-22T00:00:00"/>
    <x v="51"/>
    <n v="1200"/>
    <x v="18"/>
  </r>
  <r>
    <d v="2024-12-23T00:00:00"/>
    <x v="36"/>
    <n v="805"/>
    <x v="15"/>
  </r>
  <r>
    <d v="2024-12-23T00:00:00"/>
    <x v="52"/>
    <n v="110"/>
    <x v="4"/>
  </r>
  <r>
    <d v="2024-12-23T00:00:00"/>
    <x v="53"/>
    <n v="1499"/>
    <x v="19"/>
  </r>
  <r>
    <d v="2024-12-24T00:00:00"/>
    <x v="54"/>
    <n v="3000"/>
    <x v="5"/>
  </r>
  <r>
    <d v="2024-12-24T00:00:00"/>
    <x v="44"/>
    <n v="868"/>
    <x v="4"/>
  </r>
  <r>
    <d v="2024-12-25T00:00:00"/>
    <x v="8"/>
    <n v="230"/>
    <x v="2"/>
  </r>
  <r>
    <d v="2024-12-25T00:00:00"/>
    <x v="55"/>
    <n v="1000"/>
    <x v="20"/>
  </r>
  <r>
    <d v="2024-12-25T00:00:00"/>
    <x v="56"/>
    <n v="140"/>
    <x v="20"/>
  </r>
  <r>
    <d v="2024-12-25T00:00:00"/>
    <x v="8"/>
    <n v="100"/>
    <x v="2"/>
  </r>
  <r>
    <d v="2024-12-25T00:00:00"/>
    <x v="21"/>
    <n v="1596"/>
    <x v="7"/>
  </r>
  <r>
    <d v="2024-12-25T00:00:00"/>
    <x v="57"/>
    <n v="4779"/>
    <x v="21"/>
  </r>
  <r>
    <d v="2024-12-25T00:00:00"/>
    <x v="58"/>
    <n v="3950"/>
    <x v="22"/>
  </r>
  <r>
    <d v="2024-12-25T00:00:00"/>
    <x v="59"/>
    <n v="60"/>
    <x v="4"/>
  </r>
  <r>
    <d v="2024-12-26T00:00:00"/>
    <x v="60"/>
    <n v="200"/>
    <x v="6"/>
  </r>
  <r>
    <d v="2024-12-27T00:00:00"/>
    <x v="8"/>
    <n v="170"/>
    <x v="2"/>
  </r>
  <r>
    <d v="2024-12-27T00:00:00"/>
    <x v="61"/>
    <n v="310"/>
    <x v="23"/>
  </r>
  <r>
    <d v="2024-12-27T00:00:00"/>
    <x v="62"/>
    <n v="600"/>
    <x v="0"/>
  </r>
  <r>
    <d v="2024-12-27T00:00:00"/>
    <x v="21"/>
    <n v="395"/>
    <x v="7"/>
  </r>
  <r>
    <d v="2024-12-27T00:00:00"/>
    <x v="63"/>
    <n v="237"/>
    <x v="8"/>
  </r>
  <r>
    <d v="2024-12-27T00:00:00"/>
    <x v="8"/>
    <n v="287"/>
    <x v="7"/>
  </r>
  <r>
    <d v="2024-12-27T00:00:00"/>
    <x v="64"/>
    <n v="381"/>
    <x v="24"/>
  </r>
  <r>
    <d v="2024-12-27T00:00:00"/>
    <x v="65"/>
    <n v="7180"/>
    <x v="25"/>
  </r>
  <r>
    <d v="2024-12-28T00:00:00"/>
    <x v="65"/>
    <n v="5202"/>
    <x v="25"/>
  </r>
  <r>
    <d v="2024-12-29T00:00:00"/>
    <x v="66"/>
    <n v="180"/>
    <x v="26"/>
  </r>
  <r>
    <d v="2024-12-29T00:00:00"/>
    <x v="8"/>
    <n v="330"/>
    <x v="2"/>
  </r>
  <r>
    <d v="2024-12-30T00:00:00"/>
    <x v="67"/>
    <n v="926"/>
    <x v="19"/>
  </r>
  <r>
    <d v="2024-12-30T00:00:00"/>
    <x v="36"/>
    <n v="640"/>
    <x v="15"/>
  </r>
  <r>
    <d v="2024-12-30T00:00:00"/>
    <x v="68"/>
    <n v="355"/>
    <x v="2"/>
  </r>
  <r>
    <d v="2024-12-30T00:00:00"/>
    <x v="69"/>
    <n v="70"/>
    <x v="4"/>
  </r>
  <r>
    <d v="2024-12-30T00:00:00"/>
    <x v="70"/>
    <n v="600"/>
    <x v="0"/>
  </r>
  <r>
    <d v="2024-12-31T00:00:00"/>
    <x v="71"/>
    <n v="9999"/>
    <x v="27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  <r>
    <m/>
    <x v="72"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B7921-02C4-4F37-A3FB-3979BEDD6E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2:U35" firstHeaderRow="1" firstDataRow="1" firstDataCol="1"/>
  <pivotFields count="2">
    <pivotField axis="axisRow" showAll="0">
      <items count="34">
        <item x="4"/>
        <item x="0"/>
        <item x="6"/>
        <item x="2"/>
        <item x="7"/>
        <item x="3"/>
        <item x="8"/>
        <item x="5"/>
        <item x="9"/>
        <item x="1"/>
        <item x="3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2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Amt spent" fld="1" baseField="0" baseItem="0"/>
  </dataFields>
  <formats count="12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collapsedLevelsAreSubtotals="1" fieldPosition="0">
        <references count="1">
          <reference field="0" count="1">
            <x v="12"/>
          </reference>
        </references>
      </pivotArea>
    </format>
    <format dxfId="49">
      <pivotArea dataOnly="0" labelOnly="1" fieldPosition="0">
        <references count="1">
          <reference field="0" count="1">
            <x v="12"/>
          </reference>
        </references>
      </pivotArea>
    </format>
    <format dxfId="48">
      <pivotArea collapsedLevelsAreSubtotals="1" fieldPosition="0">
        <references count="1">
          <reference field="0" count="1">
            <x v="9"/>
          </reference>
        </references>
      </pivotArea>
    </format>
    <format dxfId="47">
      <pivotArea dataOnly="0" labelOnly="1" fieldPosition="0">
        <references count="1">
          <reference field="0" count="1">
            <x v="9"/>
          </reference>
        </references>
      </pivotArea>
    </format>
    <format dxfId="46">
      <pivotArea collapsedLevelsAreSubtotals="1" fieldPosition="0">
        <references count="1">
          <reference field="0" count="2">
            <x v="6"/>
            <x v="7"/>
          </reference>
        </references>
      </pivotArea>
    </format>
    <format dxfId="45">
      <pivotArea dataOnly="0" labelOnly="1" fieldPosition="0">
        <references count="1">
          <reference field="0" count="2"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2DB88-41CA-483B-9624-05843FC7469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32" firstHeaderRow="1" firstDataRow="1" firstDataCol="1"/>
  <pivotFields count="2">
    <pivotField axis="axisRow" showAll="0">
      <items count="30">
        <item x="5"/>
        <item x="0"/>
        <item x="3"/>
        <item x="4"/>
        <item x="2"/>
        <item x="8"/>
        <item x="6"/>
        <item x="1"/>
        <item x="7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Amt spent" fld="1" baseField="0" baseItem="0"/>
  </dataFields>
  <formats count="14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collapsedLevelsAreSubtotals="1" fieldPosition="0">
        <references count="1">
          <reference field="0" count="1">
            <x v="14"/>
          </reference>
        </references>
      </pivotArea>
    </format>
    <format dxfId="63">
      <pivotArea dataOnly="0" labelOnly="1" fieldPosition="0">
        <references count="1">
          <reference field="0" count="1">
            <x v="14"/>
          </reference>
        </references>
      </pivotArea>
    </format>
    <format dxfId="62">
      <pivotArea collapsedLevelsAreSubtotals="1" fieldPosition="0">
        <references count="1">
          <reference field="0" count="1">
            <x v="17"/>
          </reference>
        </references>
      </pivotArea>
    </format>
    <format dxfId="61">
      <pivotArea dataOnly="0" labelOnly="1" fieldPosition="0">
        <references count="1">
          <reference field="0" count="1">
            <x v="17"/>
          </reference>
        </references>
      </pivotArea>
    </format>
    <format dxfId="60">
      <pivotArea collapsedLevelsAreSubtotals="1" fieldPosition="0">
        <references count="1">
          <reference field="0" count="1">
            <x v="7"/>
          </reference>
        </references>
      </pivotArea>
    </format>
    <format dxfId="59">
      <pivotArea dataOnly="0" labelOnly="1" fieldPosition="0">
        <references count="1">
          <reference field="0" count="1">
            <x v="7"/>
          </reference>
        </references>
      </pivotArea>
    </format>
    <format dxfId="58">
      <pivotArea collapsedLevelsAreSubtotals="1" fieldPosition="0">
        <references count="1">
          <reference field="0" count="1">
            <x v="1"/>
          </reference>
        </references>
      </pivotArea>
    </format>
    <format dxfId="57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83A1D-9335-4C0A-A74D-E496F237001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2:V20" firstHeaderRow="1" firstDataRow="1" firstDataCol="1"/>
  <pivotFields count="4">
    <pivotField showAll="0"/>
    <pivotField showAll="0">
      <items count="28">
        <item x="1"/>
        <item x="2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axis="axisRow" showAll="0">
      <items count="19">
        <item x="16"/>
        <item x="0"/>
        <item x="1"/>
        <item m="1" x="17"/>
        <item x="3"/>
        <item x="4"/>
        <item x="5"/>
        <item x="6"/>
        <item x="7"/>
        <item x="8"/>
        <item x="9"/>
        <item x="2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Amt spent" fld="2" baseField="0" baseItem="0"/>
  </dataFields>
  <formats count="7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/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collapsedLevelsAreSubtotals="1" fieldPosition="0">
        <references count="1">
          <reference field="3" count="1">
            <x v="1"/>
          </reference>
        </references>
      </pivotArea>
    </format>
    <format dxfId="22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E113A-4025-4DCD-AC14-B0FAF519CC4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S33" firstHeaderRow="1" firstDataRow="1" firstDataCol="1"/>
  <pivotFields count="4">
    <pivotField showAll="0"/>
    <pivotField showAll="0">
      <items count="74">
        <item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1"/>
        <item x="27"/>
        <item x="28"/>
        <item x="29"/>
        <item x="30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31"/>
        <item x="34"/>
        <item x="4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axis="axisRow" showAll="0">
      <items count="32">
        <item x="1"/>
        <item x="28"/>
        <item x="0"/>
        <item x="2"/>
        <item x="3"/>
        <item x="4"/>
        <item x="6"/>
        <item x="7"/>
        <item x="8"/>
        <item x="9"/>
        <item x="10"/>
        <item x="12"/>
        <item x="14"/>
        <item m="1" x="29"/>
        <item x="16"/>
        <item m="1" x="30"/>
        <item x="18"/>
        <item x="15"/>
        <item x="19"/>
        <item x="5"/>
        <item x="17"/>
        <item x="11"/>
        <item x="13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Amt spent" fld="2" baseField="0" baseItem="0"/>
  </dataFields>
  <formats count="1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/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collapsedLevelsAreSubtotals="1" fieldPosition="0">
        <references count="1">
          <reference field="3" count="1">
            <x v="16"/>
          </reference>
        </references>
      </pivotArea>
    </format>
    <format dxfId="38">
      <pivotArea dataOnly="0" labelOnly="1" fieldPosition="0">
        <references count="1">
          <reference field="3" count="1">
            <x v="16"/>
          </reference>
        </references>
      </pivotArea>
    </format>
    <format dxfId="37">
      <pivotArea collapsedLevelsAreSubtotals="1" fieldPosition="0">
        <references count="1">
          <reference field="3" count="1">
            <x v="14"/>
          </reference>
        </references>
      </pivotArea>
    </format>
    <format dxfId="36">
      <pivotArea dataOnly="0" labelOnly="1" fieldPosition="0">
        <references count="1">
          <reference field="3" count="1">
            <x v="14"/>
          </reference>
        </references>
      </pivotArea>
    </format>
    <format dxfId="35">
      <pivotArea collapsedLevelsAreSubtotals="1" fieldPosition="0">
        <references count="1">
          <reference field="3" count="1">
            <x v="19"/>
          </reference>
        </references>
      </pivotArea>
    </format>
    <format dxfId="34">
      <pivotArea dataOnly="0" labelOnly="1" fieldPosition="0">
        <references count="1">
          <reference field="3" count="1">
            <x v="19"/>
          </reference>
        </references>
      </pivotArea>
    </format>
    <format dxfId="33">
      <pivotArea collapsedLevelsAreSubtotals="1" fieldPosition="0">
        <references count="1">
          <reference field="3" count="1">
            <x v="0"/>
          </reference>
        </references>
      </pivotArea>
    </format>
    <format dxfId="32">
      <pivotArea dataOnly="0" labelOnly="1" fieldPosition="0">
        <references count="1">
          <reference field="3" count="1">
            <x v="0"/>
          </reference>
        </references>
      </pivotArea>
    </format>
    <format dxfId="31">
      <pivotArea dataOnly="0" fieldPosition="0">
        <references count="1">
          <reference field="3" count="1">
            <x v="7"/>
          </reference>
        </references>
      </pivotArea>
    </format>
    <format dxfId="30">
      <pivotArea collapsedLevelsAreSubtotals="1" fieldPosition="0">
        <references count="1">
          <reference field="3" count="1">
            <x v="3"/>
          </reference>
        </references>
      </pivotArea>
    </format>
    <format dxfId="29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FD295-4652-4169-BF42-43971C22897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S33" firstHeaderRow="1" firstDataRow="1" firstDataCol="1"/>
  <pivotFields count="4">
    <pivotField showAll="0"/>
    <pivotField showAll="0">
      <items count="74">
        <item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1"/>
        <item x="27"/>
        <item x="28"/>
        <item x="29"/>
        <item x="30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31"/>
        <item x="34"/>
        <item x="45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axis="axisRow" showAll="0">
      <items count="32">
        <item x="1"/>
        <item x="28"/>
        <item x="0"/>
        <item x="2"/>
        <item x="3"/>
        <item x="4"/>
        <item x="6"/>
        <item x="7"/>
        <item x="8"/>
        <item x="9"/>
        <item x="10"/>
        <item x="12"/>
        <item x="14"/>
        <item m="1" x="29"/>
        <item x="16"/>
        <item m="1" x="30"/>
        <item x="18"/>
        <item x="15"/>
        <item x="19"/>
        <item x="5"/>
        <item x="17"/>
        <item x="11"/>
        <item x="13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Amt spent" fld="2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3" count="1">
            <x v="16"/>
          </reference>
        </references>
      </pivotArea>
    </format>
    <format dxfId="8">
      <pivotArea dataOnly="0" labelOnly="1" fieldPosition="0">
        <references count="1">
          <reference field="3" count="1">
            <x v="16"/>
          </reference>
        </references>
      </pivotArea>
    </format>
    <format dxfId="7">
      <pivotArea collapsedLevelsAreSubtotals="1" fieldPosition="0">
        <references count="1">
          <reference field="3" count="1">
            <x v="14"/>
          </reference>
        </references>
      </pivotArea>
    </format>
    <format dxfId="6">
      <pivotArea dataOnly="0" labelOnly="1" fieldPosition="0">
        <references count="1">
          <reference field="3" count="1">
            <x v="14"/>
          </reference>
        </references>
      </pivotArea>
    </format>
    <format dxfId="5">
      <pivotArea collapsedLevelsAreSubtotals="1" fieldPosition="0">
        <references count="1">
          <reference field="3" count="1">
            <x v="19"/>
          </reference>
        </references>
      </pivotArea>
    </format>
    <format dxfId="4">
      <pivotArea dataOnly="0" labelOnly="1" fieldPosition="0">
        <references count="1">
          <reference field="3" count="1">
            <x v="19"/>
          </reference>
        </references>
      </pivotArea>
    </format>
    <format dxfId="3">
      <pivotArea collapsedLevelsAreSubtotals="1" fieldPosition="0">
        <references count="1">
          <reference field="3" count="1">
            <x v="7"/>
          </reference>
        </references>
      </pivotArea>
    </format>
    <format dxfId="2">
      <pivotArea dataOnly="0" labelOnly="1" fieldPosition="0">
        <references count="1">
          <reference field="3" count="1">
            <x v="7"/>
          </reference>
        </references>
      </pivotArea>
    </format>
    <format dxfId="1">
      <pivotArea collapsedLevelsAreSubtotals="1" fieldPosition="0">
        <references count="1">
          <reference field="3" count="1">
            <x v="0"/>
          </reference>
        </references>
      </pivotArea>
    </format>
    <format dxfId="0">
      <pivotArea dataOnly="0" labelOnly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CA5EF-2112-484D-AF23-DF7B76BD708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2:V20" firstHeaderRow="1" firstDataRow="1" firstDataCol="1"/>
  <pivotFields count="4">
    <pivotField showAll="0"/>
    <pivotField showAll="0">
      <items count="28">
        <item x="1"/>
        <item x="2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axis="axisRow" showAll="0">
      <items count="19">
        <item x="16"/>
        <item x="0"/>
        <item x="1"/>
        <item m="1" x="17"/>
        <item x="3"/>
        <item x="4"/>
        <item x="5"/>
        <item x="6"/>
        <item x="7"/>
        <item x="8"/>
        <item x="9"/>
        <item x="2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Amt spent" fld="2" baseField="0" baseItem="0"/>
  </dataFields>
  <formats count="7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collapsedLevelsAreSubtotals="1" fieldPosition="0">
        <references count="1">
          <reference field="3" count="1">
            <x v="1"/>
          </reference>
        </references>
      </pivotArea>
    </format>
    <format dxfId="15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B82B-C014-4BF2-AB08-FABB13A31077}">
  <dimension ref="A1:K21"/>
  <sheetViews>
    <sheetView workbookViewId="0">
      <selection activeCell="J22" sqref="J22"/>
    </sheetView>
  </sheetViews>
  <sheetFormatPr defaultRowHeight="15" x14ac:dyDescent="0.25"/>
  <cols>
    <col min="1" max="1" width="19.5703125" bestFit="1" customWidth="1"/>
    <col min="10" max="10" width="12.7109375" bestFit="1" customWidth="1"/>
  </cols>
  <sheetData>
    <row r="1" spans="1:11" x14ac:dyDescent="0.25">
      <c r="A1" s="4" t="s">
        <v>0</v>
      </c>
      <c r="B1" s="5">
        <f>SUM(B2:B105)</f>
        <v>176149.33333333334</v>
      </c>
      <c r="C1" s="5"/>
      <c r="F1" s="4" t="s">
        <v>22</v>
      </c>
      <c r="G1" s="4">
        <f>SUM(G2:G4)</f>
        <v>15148</v>
      </c>
      <c r="J1" s="1" t="s">
        <v>18</v>
      </c>
      <c r="K1" s="1">
        <f>SUM(B2:B4)</f>
        <v>112500</v>
      </c>
    </row>
    <row r="2" spans="1:11" x14ac:dyDescent="0.25">
      <c r="A2" s="1" t="s">
        <v>1</v>
      </c>
      <c r="B2" s="1">
        <v>58000</v>
      </c>
      <c r="C2" s="1" t="s">
        <v>24</v>
      </c>
      <c r="D2">
        <f>B2</f>
        <v>58000</v>
      </c>
      <c r="F2" s="1" t="s">
        <v>9</v>
      </c>
      <c r="G2" s="1">
        <v>4878</v>
      </c>
      <c r="J2" s="1" t="s">
        <v>19</v>
      </c>
      <c r="K2" s="1">
        <f>SUM(B14:B17)</f>
        <v>6700</v>
      </c>
    </row>
    <row r="3" spans="1:11" x14ac:dyDescent="0.25">
      <c r="A3" s="3" t="s">
        <v>2</v>
      </c>
      <c r="B3" s="3">
        <v>48000</v>
      </c>
      <c r="C3" s="3" t="s">
        <v>25</v>
      </c>
      <c r="F3" s="1" t="s">
        <v>9</v>
      </c>
      <c r="G3" s="1">
        <v>4170</v>
      </c>
      <c r="J3" s="1" t="s">
        <v>20</v>
      </c>
      <c r="K3" s="2">
        <f>SUM(B6,B7,B8,B9,B10)</f>
        <v>29549.333333333332</v>
      </c>
    </row>
    <row r="4" spans="1:11" x14ac:dyDescent="0.25">
      <c r="A4" s="1" t="s">
        <v>3</v>
      </c>
      <c r="B4" s="1">
        <v>6500</v>
      </c>
      <c r="C4" s="1" t="s">
        <v>25</v>
      </c>
      <c r="F4" s="1" t="s">
        <v>9</v>
      </c>
      <c r="G4" s="1">
        <v>6100</v>
      </c>
    </row>
    <row r="5" spans="1:11" x14ac:dyDescent="0.25">
      <c r="A5" s="1" t="s">
        <v>4</v>
      </c>
      <c r="B5" s="1">
        <v>5000</v>
      </c>
      <c r="C5" s="1" t="s">
        <v>24</v>
      </c>
    </row>
    <row r="6" spans="1:11" x14ac:dyDescent="0.25">
      <c r="A6" s="1" t="s">
        <v>5</v>
      </c>
      <c r="B6" s="1">
        <v>7000</v>
      </c>
      <c r="C6" s="1" t="s">
        <v>24</v>
      </c>
      <c r="D6">
        <f>B6</f>
        <v>7000</v>
      </c>
    </row>
    <row r="7" spans="1:11" x14ac:dyDescent="0.25">
      <c r="A7" s="1" t="s">
        <v>6</v>
      </c>
      <c r="B7" s="1">
        <v>2500</v>
      </c>
      <c r="C7" s="1" t="s">
        <v>24</v>
      </c>
      <c r="D7">
        <f>B7</f>
        <v>2500</v>
      </c>
    </row>
    <row r="8" spans="1:11" x14ac:dyDescent="0.25">
      <c r="A8" s="1" t="s">
        <v>7</v>
      </c>
      <c r="B8" s="1">
        <v>10000</v>
      </c>
      <c r="C8" s="1" t="s">
        <v>25</v>
      </c>
      <c r="F8" s="1" t="s">
        <v>24</v>
      </c>
      <c r="G8" s="1">
        <f>SUMIF(C2:C21,F8,B2:B21)</f>
        <v>89400</v>
      </c>
    </row>
    <row r="9" spans="1:11" x14ac:dyDescent="0.25">
      <c r="A9" s="1" t="s">
        <v>8</v>
      </c>
      <c r="B9" s="1">
        <v>5000</v>
      </c>
      <c r="C9" s="1" t="s">
        <v>25</v>
      </c>
      <c r="F9" s="1" t="s">
        <v>25</v>
      </c>
      <c r="G9" s="1">
        <f>SUMIF(C2:C22,F9,B2:B22)</f>
        <v>81700</v>
      </c>
    </row>
    <row r="10" spans="1:11" x14ac:dyDescent="0.25">
      <c r="A10" s="1" t="s">
        <v>9</v>
      </c>
      <c r="B10" s="2">
        <f>G1/3</f>
        <v>5049.333333333333</v>
      </c>
      <c r="C10" s="2" t="s">
        <v>26</v>
      </c>
      <c r="D10">
        <f>B10</f>
        <v>5049.333333333333</v>
      </c>
      <c r="F10" s="1" t="s">
        <v>26</v>
      </c>
      <c r="G10" s="1">
        <f>SUMIF(C2:C23,F10,B2:B23)</f>
        <v>5049.333333333333</v>
      </c>
    </row>
    <row r="11" spans="1:11" x14ac:dyDescent="0.25">
      <c r="A11" s="1" t="s">
        <v>10</v>
      </c>
      <c r="B11" s="1">
        <v>900</v>
      </c>
      <c r="C11" s="1" t="s">
        <v>24</v>
      </c>
      <c r="D11">
        <f>B11</f>
        <v>900</v>
      </c>
    </row>
    <row r="12" spans="1:11" x14ac:dyDescent="0.25">
      <c r="A12" s="1" t="s">
        <v>10</v>
      </c>
      <c r="B12" s="1">
        <v>800</v>
      </c>
      <c r="C12" s="1" t="s">
        <v>25</v>
      </c>
      <c r="D12">
        <f>B12</f>
        <v>800</v>
      </c>
    </row>
    <row r="13" spans="1:11" x14ac:dyDescent="0.25">
      <c r="A13" s="1" t="s">
        <v>11</v>
      </c>
      <c r="B13" s="1">
        <v>700</v>
      </c>
      <c r="C13" s="1" t="s">
        <v>25</v>
      </c>
      <c r="D13">
        <f>B13</f>
        <v>700</v>
      </c>
    </row>
    <row r="14" spans="1:11" x14ac:dyDescent="0.25">
      <c r="A14" s="1" t="s">
        <v>12</v>
      </c>
      <c r="B14" s="1">
        <v>700</v>
      </c>
      <c r="C14" s="1" t="s">
        <v>25</v>
      </c>
    </row>
    <row r="15" spans="1:11" x14ac:dyDescent="0.25">
      <c r="A15" s="1" t="s">
        <v>13</v>
      </c>
      <c r="B15" s="1">
        <v>2000</v>
      </c>
      <c r="C15" s="1" t="s">
        <v>25</v>
      </c>
    </row>
    <row r="16" spans="1:11" x14ac:dyDescent="0.25">
      <c r="A16" s="1" t="s">
        <v>14</v>
      </c>
      <c r="B16" s="1">
        <v>1000</v>
      </c>
      <c r="C16" s="1" t="s">
        <v>25</v>
      </c>
    </row>
    <row r="17" spans="1:3" x14ac:dyDescent="0.25">
      <c r="A17" s="1" t="s">
        <v>15</v>
      </c>
      <c r="B17" s="1">
        <v>3000</v>
      </c>
      <c r="C17" s="1" t="s">
        <v>24</v>
      </c>
    </row>
    <row r="18" spans="1:3" x14ac:dyDescent="0.25">
      <c r="A18" s="1" t="s">
        <v>16</v>
      </c>
      <c r="B18" s="1">
        <v>10000</v>
      </c>
      <c r="C18" s="1" t="s">
        <v>24</v>
      </c>
    </row>
    <row r="19" spans="1:3" x14ac:dyDescent="0.25">
      <c r="A19" s="1" t="s">
        <v>17</v>
      </c>
      <c r="B19" s="1">
        <v>4000</v>
      </c>
      <c r="C19" s="1" t="s">
        <v>25</v>
      </c>
    </row>
    <row r="20" spans="1:3" x14ac:dyDescent="0.25">
      <c r="A20" s="1" t="s">
        <v>21</v>
      </c>
      <c r="B20" s="1">
        <v>3000</v>
      </c>
      <c r="C20" s="1" t="s">
        <v>25</v>
      </c>
    </row>
    <row r="21" spans="1:3" x14ac:dyDescent="0.25">
      <c r="A21" s="1" t="s">
        <v>23</v>
      </c>
      <c r="B21" s="1">
        <v>3000</v>
      </c>
      <c r="C21" s="1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C12A-02CF-42BB-9496-F7CB7C7FA93A}">
  <dimension ref="A1:U123"/>
  <sheetViews>
    <sheetView topLeftCell="F1" workbookViewId="0">
      <selection activeCell="J1" sqref="J1"/>
    </sheetView>
  </sheetViews>
  <sheetFormatPr defaultRowHeight="15" x14ac:dyDescent="0.25"/>
  <cols>
    <col min="1" max="1" width="15.7109375" bestFit="1" customWidth="1"/>
    <col min="3" max="3" width="12.7109375" bestFit="1" customWidth="1"/>
    <col min="4" max="4" width="12.7109375" customWidth="1"/>
    <col min="5" max="5" width="15.42578125" bestFit="1" customWidth="1"/>
    <col min="6" max="8" width="12.85546875" customWidth="1"/>
    <col min="9" max="9" width="12.42578125" bestFit="1" customWidth="1"/>
    <col min="13" max="13" width="15" customWidth="1"/>
    <col min="17" max="17" width="14.140625" bestFit="1" customWidth="1"/>
    <col min="18" max="18" width="16.85546875" bestFit="1" customWidth="1"/>
    <col min="20" max="20" width="15.42578125" bestFit="1" customWidth="1"/>
    <col min="21" max="21" width="16.85546875" bestFit="1" customWidth="1"/>
  </cols>
  <sheetData>
    <row r="1" spans="1:21" x14ac:dyDescent="0.25">
      <c r="A1" s="7" t="s">
        <v>40</v>
      </c>
      <c r="B1" s="7" t="s">
        <v>72</v>
      </c>
      <c r="C1" s="7"/>
      <c r="D1" s="7"/>
      <c r="E1" s="7" t="s">
        <v>40</v>
      </c>
      <c r="F1" s="7" t="s">
        <v>72</v>
      </c>
      <c r="G1" s="7"/>
      <c r="H1" s="7"/>
      <c r="I1" s="7" t="s">
        <v>39</v>
      </c>
      <c r="J1" s="7">
        <f>SUM(J2:J11)</f>
        <v>268105</v>
      </c>
      <c r="K1" s="7"/>
      <c r="L1" s="7" t="s">
        <v>41</v>
      </c>
      <c r="M1" s="7">
        <f>J1-SUM(B2:B123)</f>
        <v>26713</v>
      </c>
    </row>
    <row r="2" spans="1:21" x14ac:dyDescent="0.25">
      <c r="A2" s="1" t="s">
        <v>49</v>
      </c>
      <c r="B2" s="1">
        <v>2860</v>
      </c>
      <c r="C2" s="1"/>
      <c r="D2" s="1"/>
      <c r="E2" s="1" t="s">
        <v>53</v>
      </c>
      <c r="F2" s="1">
        <v>2025</v>
      </c>
      <c r="G2" s="1"/>
      <c r="H2" s="1"/>
      <c r="I2" s="1"/>
      <c r="J2" s="1">
        <v>85000</v>
      </c>
      <c r="K2" s="1"/>
      <c r="L2" s="1"/>
      <c r="M2" s="1"/>
      <c r="Q2" s="8" t="s">
        <v>50</v>
      </c>
      <c r="R2" s="1" t="s">
        <v>73</v>
      </c>
      <c r="T2" s="8" t="s">
        <v>50</v>
      </c>
      <c r="U2" s="1" t="s">
        <v>73</v>
      </c>
    </row>
    <row r="3" spans="1:21" x14ac:dyDescent="0.25">
      <c r="A3" s="1" t="s">
        <v>46</v>
      </c>
      <c r="B3" s="1">
        <v>215</v>
      </c>
      <c r="C3" s="1"/>
      <c r="D3" s="1"/>
      <c r="E3" s="1" t="s">
        <v>47</v>
      </c>
      <c r="F3" s="1">
        <v>532</v>
      </c>
      <c r="G3" s="1"/>
      <c r="H3" s="1"/>
      <c r="I3" s="1"/>
      <c r="J3" s="1">
        <v>161365</v>
      </c>
      <c r="K3" s="1"/>
      <c r="L3" s="1"/>
      <c r="M3" s="1"/>
      <c r="Q3" s="9" t="s">
        <v>42</v>
      </c>
      <c r="R3" s="1">
        <v>22500</v>
      </c>
      <c r="T3" s="9" t="s">
        <v>55</v>
      </c>
      <c r="U3" s="1">
        <v>7600</v>
      </c>
    </row>
    <row r="4" spans="1:21" x14ac:dyDescent="0.25">
      <c r="A4" s="1" t="s">
        <v>44</v>
      </c>
      <c r="B4" s="1">
        <v>250</v>
      </c>
      <c r="C4" s="1"/>
      <c r="D4" s="1"/>
      <c r="E4" s="1" t="s">
        <v>44</v>
      </c>
      <c r="F4" s="1">
        <v>100</v>
      </c>
      <c r="G4" s="1"/>
      <c r="H4" s="1"/>
      <c r="I4" s="1" t="s">
        <v>61</v>
      </c>
      <c r="J4" s="1">
        <v>4600</v>
      </c>
      <c r="K4" s="1"/>
      <c r="L4" s="1"/>
      <c r="M4" s="1"/>
      <c r="Q4" s="10" t="s">
        <v>49</v>
      </c>
      <c r="R4" s="3">
        <v>2860</v>
      </c>
      <c r="T4" s="9" t="s">
        <v>53</v>
      </c>
      <c r="U4" s="1">
        <v>9511</v>
      </c>
    </row>
    <row r="5" spans="1:21" x14ac:dyDescent="0.25">
      <c r="A5" s="1" t="s">
        <v>44</v>
      </c>
      <c r="B5" s="1">
        <v>600</v>
      </c>
      <c r="C5" s="1"/>
      <c r="D5" s="1"/>
      <c r="E5" s="1" t="s">
        <v>54</v>
      </c>
      <c r="F5" s="1">
        <v>10790</v>
      </c>
      <c r="G5" s="1"/>
      <c r="H5" s="1"/>
      <c r="I5" s="1" t="s">
        <v>60</v>
      </c>
      <c r="J5" s="1">
        <v>1000</v>
      </c>
      <c r="K5" s="1"/>
      <c r="L5" s="1"/>
      <c r="M5" s="1"/>
      <c r="Q5" s="9" t="s">
        <v>48</v>
      </c>
      <c r="R5" s="1">
        <v>100</v>
      </c>
      <c r="T5" s="9" t="s">
        <v>63</v>
      </c>
      <c r="U5" s="1">
        <v>1000</v>
      </c>
    </row>
    <row r="6" spans="1:21" x14ac:dyDescent="0.25">
      <c r="A6" s="1" t="s">
        <v>44</v>
      </c>
      <c r="B6" s="1">
        <v>624</v>
      </c>
      <c r="C6" s="1"/>
      <c r="D6" s="1"/>
      <c r="E6" s="1" t="s">
        <v>55</v>
      </c>
      <c r="F6" s="1">
        <v>7600</v>
      </c>
      <c r="G6" s="1"/>
      <c r="H6" s="1"/>
      <c r="I6" s="1" t="s">
        <v>60</v>
      </c>
      <c r="J6" s="1">
        <v>140</v>
      </c>
      <c r="K6" s="1"/>
      <c r="L6" s="1"/>
      <c r="M6" s="1"/>
      <c r="Q6" s="9" t="s">
        <v>18</v>
      </c>
      <c r="R6" s="1">
        <v>152171</v>
      </c>
      <c r="T6" s="9" t="s">
        <v>44</v>
      </c>
      <c r="U6" s="1">
        <v>199</v>
      </c>
    </row>
    <row r="7" spans="1:21" x14ac:dyDescent="0.25">
      <c r="A7" s="1" t="s">
        <v>48</v>
      </c>
      <c r="B7" s="1">
        <v>100</v>
      </c>
      <c r="C7" s="1"/>
      <c r="D7" s="1"/>
      <c r="E7" s="1" t="s">
        <v>47</v>
      </c>
      <c r="F7" s="1">
        <v>1200</v>
      </c>
      <c r="G7" s="1"/>
      <c r="H7" s="1"/>
      <c r="I7" s="1" t="s">
        <v>75</v>
      </c>
      <c r="J7" s="1">
        <v>5000</v>
      </c>
      <c r="K7" s="1"/>
      <c r="L7" s="1"/>
      <c r="M7" s="1"/>
      <c r="Q7" s="9" t="s">
        <v>44</v>
      </c>
      <c r="R7" s="1">
        <v>1609</v>
      </c>
      <c r="T7" s="9" t="s">
        <v>45</v>
      </c>
      <c r="U7" s="1">
        <v>1000</v>
      </c>
    </row>
    <row r="8" spans="1:21" x14ac:dyDescent="0.25">
      <c r="A8" s="1" t="s">
        <v>18</v>
      </c>
      <c r="B8" s="1">
        <v>57687</v>
      </c>
      <c r="C8" s="1"/>
      <c r="D8" s="1"/>
      <c r="E8" s="1" t="s">
        <v>46</v>
      </c>
      <c r="F8" s="1">
        <v>925</v>
      </c>
      <c r="G8" s="1"/>
      <c r="H8" s="1"/>
      <c r="I8" s="1" t="s">
        <v>76</v>
      </c>
      <c r="J8" s="1">
        <v>10000</v>
      </c>
      <c r="K8" s="1"/>
      <c r="L8" s="1"/>
      <c r="M8" s="1"/>
      <c r="Q8" s="9" t="s">
        <v>45</v>
      </c>
      <c r="R8" s="1">
        <v>1000</v>
      </c>
      <c r="T8" s="9" t="s">
        <v>54</v>
      </c>
      <c r="U8" s="1">
        <v>10790</v>
      </c>
    </row>
    <row r="9" spans="1:21" x14ac:dyDescent="0.25">
      <c r="A9" s="1" t="s">
        <v>18</v>
      </c>
      <c r="B9" s="1">
        <v>4184</v>
      </c>
      <c r="C9" s="1"/>
      <c r="D9" s="1"/>
      <c r="E9" s="1" t="s">
        <v>53</v>
      </c>
      <c r="F9" s="1">
        <v>2786</v>
      </c>
      <c r="G9" s="1"/>
      <c r="H9" s="1"/>
      <c r="I9" s="1" t="s">
        <v>60</v>
      </c>
      <c r="J9" s="1">
        <v>1000</v>
      </c>
      <c r="K9" s="1"/>
      <c r="L9" s="1"/>
      <c r="M9" s="1"/>
      <c r="Q9" s="9" t="s">
        <v>43</v>
      </c>
      <c r="R9" s="1">
        <v>392</v>
      </c>
      <c r="T9" s="10" t="s">
        <v>46</v>
      </c>
      <c r="U9" s="3">
        <v>230</v>
      </c>
    </row>
    <row r="10" spans="1:21" x14ac:dyDescent="0.25">
      <c r="A10" s="1" t="s">
        <v>18</v>
      </c>
      <c r="B10" s="1">
        <v>38150</v>
      </c>
      <c r="C10" s="1"/>
      <c r="D10" s="1"/>
      <c r="E10" s="1" t="s">
        <v>63</v>
      </c>
      <c r="F10" s="1">
        <v>1000</v>
      </c>
      <c r="G10" s="1"/>
      <c r="H10" s="1"/>
      <c r="I10" s="1"/>
      <c r="J10" s="1"/>
      <c r="K10" s="1"/>
      <c r="L10" s="1"/>
      <c r="M10" s="1"/>
      <c r="Q10" s="10" t="s">
        <v>46</v>
      </c>
      <c r="R10" s="3">
        <v>1228</v>
      </c>
      <c r="T10" s="10" t="s">
        <v>62</v>
      </c>
      <c r="U10" s="3">
        <v>925</v>
      </c>
    </row>
    <row r="11" spans="1:21" x14ac:dyDescent="0.25">
      <c r="A11" s="1" t="s">
        <v>18</v>
      </c>
      <c r="B11" s="1">
        <v>4750</v>
      </c>
      <c r="C11" s="1"/>
      <c r="D11" s="1"/>
      <c r="E11" s="1" t="s">
        <v>45</v>
      </c>
      <c r="F11" s="1">
        <v>1000</v>
      </c>
      <c r="G11" s="1"/>
      <c r="H11" s="1"/>
      <c r="I11" s="1"/>
      <c r="J11" s="1"/>
      <c r="K11" s="1"/>
      <c r="L11" s="1"/>
      <c r="M11" s="1"/>
      <c r="Q11" s="9" t="s">
        <v>47</v>
      </c>
      <c r="R11" s="1">
        <v>9567</v>
      </c>
      <c r="T11" s="9" t="s">
        <v>64</v>
      </c>
      <c r="U11" s="1">
        <v>750</v>
      </c>
    </row>
    <row r="12" spans="1:21" x14ac:dyDescent="0.25">
      <c r="A12" s="1" t="s">
        <v>18</v>
      </c>
      <c r="B12" s="1">
        <v>134</v>
      </c>
      <c r="C12" s="1"/>
      <c r="D12" s="1"/>
      <c r="E12" s="1" t="s">
        <v>46</v>
      </c>
      <c r="F12" s="1">
        <v>110</v>
      </c>
      <c r="G12" s="1"/>
      <c r="H12" s="1"/>
      <c r="I12" s="1"/>
      <c r="J12" s="1"/>
      <c r="K12" s="1"/>
      <c r="L12" s="1"/>
      <c r="M12" s="1"/>
      <c r="Q12" s="9" t="s">
        <v>51</v>
      </c>
      <c r="R12" s="1"/>
      <c r="T12" s="10" t="s">
        <v>47</v>
      </c>
      <c r="U12" s="3">
        <v>1979</v>
      </c>
    </row>
    <row r="13" spans="1:21" x14ac:dyDescent="0.25">
      <c r="A13" s="1" t="s">
        <v>42</v>
      </c>
      <c r="B13" s="1">
        <v>2000</v>
      </c>
      <c r="C13" s="1"/>
      <c r="D13" s="1"/>
      <c r="E13" s="1" t="s">
        <v>64</v>
      </c>
      <c r="F13" s="1">
        <v>750</v>
      </c>
      <c r="G13" s="1"/>
      <c r="H13" s="1"/>
      <c r="I13" s="1"/>
      <c r="J13" s="1"/>
      <c r="K13" s="1"/>
      <c r="L13" s="1"/>
      <c r="M13" s="1"/>
      <c r="Q13" s="9" t="s">
        <v>19</v>
      </c>
      <c r="R13" s="1">
        <v>6599</v>
      </c>
      <c r="T13" s="9" t="s">
        <v>51</v>
      </c>
      <c r="U13" s="1"/>
    </row>
    <row r="14" spans="1:21" x14ac:dyDescent="0.25">
      <c r="A14" s="1" t="s">
        <v>42</v>
      </c>
      <c r="B14" s="1">
        <v>5000</v>
      </c>
      <c r="C14" s="1"/>
      <c r="D14" s="1"/>
      <c r="E14" s="1" t="s">
        <v>65</v>
      </c>
      <c r="F14" s="1">
        <v>1500</v>
      </c>
      <c r="G14" s="1" t="s">
        <v>66</v>
      </c>
      <c r="J14" s="1"/>
      <c r="K14" s="1"/>
      <c r="L14" s="1"/>
      <c r="M14" s="1"/>
      <c r="Q14" s="9" t="s">
        <v>59</v>
      </c>
      <c r="R14" s="1">
        <v>813</v>
      </c>
      <c r="T14" s="9" t="s">
        <v>65</v>
      </c>
      <c r="U14" s="1">
        <v>2200</v>
      </c>
    </row>
    <row r="15" spans="1:21" x14ac:dyDescent="0.25">
      <c r="A15" s="1" t="s">
        <v>42</v>
      </c>
      <c r="B15" s="1">
        <v>5000</v>
      </c>
      <c r="C15" s="1"/>
      <c r="D15" s="1"/>
      <c r="E15" s="1" t="s">
        <v>65</v>
      </c>
      <c r="F15" s="1">
        <v>700</v>
      </c>
      <c r="G15" s="1" t="s">
        <v>67</v>
      </c>
      <c r="J15" s="1"/>
      <c r="K15" s="1"/>
      <c r="L15" s="1"/>
      <c r="M15" s="1"/>
      <c r="Q15" s="9" t="s">
        <v>68</v>
      </c>
      <c r="R15" s="1">
        <v>100</v>
      </c>
      <c r="T15" s="10" t="s">
        <v>70</v>
      </c>
      <c r="U15" s="3">
        <v>379</v>
      </c>
    </row>
    <row r="16" spans="1:21" x14ac:dyDescent="0.25">
      <c r="A16" s="1" t="s">
        <v>42</v>
      </c>
      <c r="B16" s="1">
        <v>3000</v>
      </c>
      <c r="C16" s="1"/>
      <c r="D16" s="1"/>
      <c r="E16" s="1" t="s">
        <v>46</v>
      </c>
      <c r="F16" s="1">
        <v>70</v>
      </c>
      <c r="G16" s="1"/>
      <c r="H16" s="1"/>
      <c r="I16" s="1"/>
      <c r="J16" s="1"/>
      <c r="K16" s="1"/>
      <c r="L16" s="1"/>
      <c r="M16" s="1"/>
      <c r="Q16" s="9" t="s">
        <v>69</v>
      </c>
      <c r="R16" s="1">
        <v>970</v>
      </c>
      <c r="T16" s="9" t="s">
        <v>80</v>
      </c>
      <c r="U16" s="1">
        <v>210</v>
      </c>
    </row>
    <row r="17" spans="1:21" x14ac:dyDescent="0.25">
      <c r="A17" s="1" t="s">
        <v>42</v>
      </c>
      <c r="B17" s="1">
        <v>2500</v>
      </c>
      <c r="C17" s="1"/>
      <c r="D17" s="1"/>
      <c r="E17" s="1" t="s">
        <v>47</v>
      </c>
      <c r="F17" s="1">
        <v>35</v>
      </c>
      <c r="G17" s="1"/>
      <c r="H17" s="1"/>
      <c r="I17" s="1"/>
      <c r="J17" s="1"/>
      <c r="K17" s="1"/>
      <c r="L17" s="1"/>
      <c r="M17" s="1"/>
      <c r="Q17" s="10" t="s">
        <v>70</v>
      </c>
      <c r="R17" s="3">
        <v>473</v>
      </c>
      <c r="T17" s="9" t="s">
        <v>81</v>
      </c>
      <c r="U17" s="1">
        <v>1112</v>
      </c>
    </row>
    <row r="18" spans="1:21" x14ac:dyDescent="0.25">
      <c r="A18" s="1" t="s">
        <v>43</v>
      </c>
      <c r="B18" s="1">
        <v>191</v>
      </c>
      <c r="C18" s="1"/>
      <c r="D18" s="1"/>
      <c r="E18" s="1" t="s">
        <v>70</v>
      </c>
      <c r="F18" s="1">
        <v>206</v>
      </c>
      <c r="G18" s="1"/>
      <c r="H18" s="1"/>
      <c r="I18" s="1"/>
      <c r="J18" s="1"/>
      <c r="K18" s="1"/>
      <c r="L18" s="1"/>
      <c r="M18" s="1"/>
      <c r="Q18" s="9" t="s">
        <v>71</v>
      </c>
      <c r="R18" s="1">
        <v>899</v>
      </c>
      <c r="T18" s="9" t="s">
        <v>82</v>
      </c>
      <c r="U18" s="1">
        <v>400</v>
      </c>
    </row>
    <row r="19" spans="1:21" x14ac:dyDescent="0.25">
      <c r="A19" s="1" t="s">
        <v>43</v>
      </c>
      <c r="B19" s="1">
        <v>201</v>
      </c>
      <c r="C19" s="1"/>
      <c r="D19" s="1"/>
      <c r="E19" s="1" t="s">
        <v>46</v>
      </c>
      <c r="F19" s="1">
        <v>50</v>
      </c>
      <c r="G19" s="1"/>
      <c r="H19" s="1"/>
      <c r="I19" s="1"/>
      <c r="J19" s="1"/>
      <c r="K19" s="1"/>
      <c r="L19" s="1"/>
      <c r="M19" s="1"/>
      <c r="Q19" s="9" t="s">
        <v>74</v>
      </c>
      <c r="R19" s="1">
        <v>2600</v>
      </c>
      <c r="T19" s="9" t="s">
        <v>83</v>
      </c>
      <c r="U19" s="1">
        <v>310</v>
      </c>
    </row>
    <row r="20" spans="1:21" x14ac:dyDescent="0.25">
      <c r="A20" s="1" t="s">
        <v>47</v>
      </c>
      <c r="B20" s="1">
        <v>1220</v>
      </c>
      <c r="C20" s="1"/>
      <c r="D20" s="1"/>
      <c r="E20" s="1" t="s">
        <v>44</v>
      </c>
      <c r="F20" s="1">
        <v>99</v>
      </c>
      <c r="G20" s="1"/>
      <c r="H20" s="1"/>
      <c r="I20" s="1"/>
      <c r="J20" s="1"/>
      <c r="K20" s="1"/>
      <c r="L20" s="1"/>
      <c r="M20" s="1"/>
      <c r="Q20" s="10" t="s">
        <v>77</v>
      </c>
      <c r="R20" s="3">
        <v>1290</v>
      </c>
      <c r="T20" s="9" t="s">
        <v>84</v>
      </c>
      <c r="U20" s="1">
        <v>550</v>
      </c>
    </row>
    <row r="21" spans="1:21" x14ac:dyDescent="0.25">
      <c r="A21" s="1" t="s">
        <v>18</v>
      </c>
      <c r="B21" s="1">
        <v>47266</v>
      </c>
      <c r="C21" s="1"/>
      <c r="D21" s="1"/>
      <c r="E21" s="1" t="s">
        <v>80</v>
      </c>
      <c r="F21" s="1">
        <v>210</v>
      </c>
      <c r="G21" s="1"/>
      <c r="H21" s="1"/>
      <c r="I21" s="1"/>
      <c r="J21" s="1"/>
      <c r="K21" s="1"/>
      <c r="L21" s="1"/>
      <c r="M21" s="1"/>
      <c r="Q21" s="9" t="s">
        <v>78</v>
      </c>
      <c r="R21" s="1">
        <v>5000</v>
      </c>
      <c r="T21" s="9" t="s">
        <v>85</v>
      </c>
      <c r="U21" s="1">
        <v>600</v>
      </c>
    </row>
    <row r="22" spans="1:21" x14ac:dyDescent="0.25">
      <c r="A22" s="1" t="s">
        <v>45</v>
      </c>
      <c r="B22" s="1">
        <v>1000</v>
      </c>
      <c r="C22" s="1"/>
      <c r="D22" s="1"/>
      <c r="E22" s="1" t="s">
        <v>70</v>
      </c>
      <c r="F22" s="1">
        <v>173</v>
      </c>
      <c r="G22" s="1"/>
      <c r="H22" s="1"/>
      <c r="I22" s="1"/>
      <c r="J22" s="1"/>
      <c r="K22" s="1"/>
      <c r="L22" s="1"/>
      <c r="M22" s="1"/>
      <c r="Q22" s="9" t="s">
        <v>79</v>
      </c>
      <c r="R22" s="1">
        <v>420</v>
      </c>
      <c r="T22" s="9" t="s">
        <v>86</v>
      </c>
      <c r="U22" s="1">
        <v>2000</v>
      </c>
    </row>
    <row r="23" spans="1:21" x14ac:dyDescent="0.25">
      <c r="A23" s="1" t="s">
        <v>46</v>
      </c>
      <c r="B23" s="1">
        <v>352</v>
      </c>
      <c r="C23" s="1"/>
      <c r="D23" s="1"/>
      <c r="E23" s="1" t="s">
        <v>81</v>
      </c>
      <c r="F23" s="1">
        <v>960</v>
      </c>
      <c r="G23" s="1"/>
      <c r="H23" s="1"/>
      <c r="I23" s="1"/>
      <c r="J23" s="1"/>
      <c r="K23" s="1"/>
      <c r="L23" s="1"/>
      <c r="M23" s="1"/>
      <c r="Q23" s="9" t="s">
        <v>95</v>
      </c>
      <c r="R23" s="1">
        <v>661</v>
      </c>
      <c r="T23" s="9" t="s">
        <v>87</v>
      </c>
      <c r="U23" s="1">
        <v>1868</v>
      </c>
    </row>
    <row r="24" spans="1:21" x14ac:dyDescent="0.25">
      <c r="A24" s="1" t="s">
        <v>46</v>
      </c>
      <c r="B24" s="1">
        <v>70</v>
      </c>
      <c r="C24" s="1"/>
      <c r="D24" s="1"/>
      <c r="E24" s="1" t="s">
        <v>81</v>
      </c>
      <c r="F24" s="1">
        <v>152</v>
      </c>
      <c r="G24" s="1"/>
      <c r="H24" s="1"/>
      <c r="I24" s="1"/>
      <c r="J24" s="1"/>
      <c r="K24" s="1"/>
      <c r="L24" s="1"/>
      <c r="M24" s="1"/>
      <c r="Q24" s="9" t="s">
        <v>96</v>
      </c>
      <c r="R24" s="1">
        <v>1590</v>
      </c>
      <c r="T24" s="9" t="s">
        <v>88</v>
      </c>
      <c r="U24" s="1">
        <v>1100</v>
      </c>
    </row>
    <row r="25" spans="1:21" x14ac:dyDescent="0.25">
      <c r="A25" s="1" t="s">
        <v>19</v>
      </c>
      <c r="B25" s="1">
        <v>1800</v>
      </c>
      <c r="C25" s="1" t="s">
        <v>12</v>
      </c>
      <c r="D25" s="1"/>
      <c r="E25" s="1" t="s">
        <v>82</v>
      </c>
      <c r="F25" s="1">
        <v>400</v>
      </c>
      <c r="G25" s="1"/>
      <c r="H25" s="1"/>
      <c r="I25" s="1"/>
      <c r="J25" s="1"/>
      <c r="K25" s="1"/>
      <c r="L25" s="1"/>
      <c r="M25" s="1"/>
      <c r="Q25" s="9" t="s">
        <v>97</v>
      </c>
      <c r="R25" s="1">
        <v>141</v>
      </c>
      <c r="T25" s="9" t="s">
        <v>89</v>
      </c>
      <c r="U25" s="1">
        <v>90</v>
      </c>
    </row>
    <row r="26" spans="1:21" x14ac:dyDescent="0.25">
      <c r="A26" s="1" t="s">
        <v>19</v>
      </c>
      <c r="B26" s="1">
        <v>3500</v>
      </c>
      <c r="C26" s="1" t="s">
        <v>56</v>
      </c>
      <c r="D26" s="1"/>
      <c r="E26" s="1" t="s">
        <v>83</v>
      </c>
      <c r="F26" s="1">
        <v>310</v>
      </c>
      <c r="G26" s="1"/>
      <c r="H26" s="1"/>
      <c r="I26" s="1"/>
      <c r="J26" s="1"/>
      <c r="K26" s="1"/>
      <c r="L26" s="1"/>
      <c r="M26" s="1"/>
      <c r="Q26" s="9" t="s">
        <v>99</v>
      </c>
      <c r="R26" s="1">
        <v>500</v>
      </c>
      <c r="T26" s="9" t="s">
        <v>90</v>
      </c>
      <c r="U26" s="1">
        <v>10000</v>
      </c>
    </row>
    <row r="27" spans="1:21" x14ac:dyDescent="0.25">
      <c r="A27" s="1" t="s">
        <v>19</v>
      </c>
      <c r="B27" s="1">
        <v>500</v>
      </c>
      <c r="C27" s="1" t="s">
        <v>57</v>
      </c>
      <c r="D27" s="1"/>
      <c r="E27" s="1" t="s">
        <v>84</v>
      </c>
      <c r="F27" s="1">
        <v>300</v>
      </c>
      <c r="G27" s="1"/>
      <c r="H27" s="1"/>
      <c r="I27" s="1"/>
      <c r="J27" s="1"/>
      <c r="K27" s="1"/>
      <c r="L27" s="1"/>
      <c r="M27" s="1"/>
      <c r="Q27" s="9" t="s">
        <v>100</v>
      </c>
      <c r="R27" s="1">
        <v>2056</v>
      </c>
      <c r="T27" s="9" t="s">
        <v>91</v>
      </c>
      <c r="U27" s="1">
        <v>30500</v>
      </c>
    </row>
    <row r="28" spans="1:21" x14ac:dyDescent="0.25">
      <c r="A28" s="1" t="s">
        <v>47</v>
      </c>
      <c r="B28" s="1">
        <v>168</v>
      </c>
      <c r="C28" s="1"/>
      <c r="D28" s="1"/>
      <c r="E28" s="1" t="s">
        <v>85</v>
      </c>
      <c r="F28" s="1">
        <v>600</v>
      </c>
      <c r="G28" s="1"/>
      <c r="H28" s="1"/>
      <c r="I28" s="1"/>
      <c r="J28" s="1"/>
      <c r="K28" s="1"/>
      <c r="L28" s="1"/>
      <c r="M28" s="1"/>
      <c r="Q28" s="9" t="s">
        <v>101</v>
      </c>
      <c r="R28" s="1">
        <v>20000</v>
      </c>
      <c r="T28" s="9" t="s">
        <v>92</v>
      </c>
      <c r="U28" s="1">
        <v>752</v>
      </c>
    </row>
    <row r="29" spans="1:21" x14ac:dyDescent="0.25">
      <c r="A29" s="1" t="s">
        <v>46</v>
      </c>
      <c r="B29" s="1">
        <v>35</v>
      </c>
      <c r="C29" s="1"/>
      <c r="D29" s="1"/>
      <c r="E29" s="1" t="s">
        <v>86</v>
      </c>
      <c r="F29" s="1">
        <v>2000</v>
      </c>
      <c r="G29" s="1"/>
      <c r="H29" s="1"/>
      <c r="I29" s="1"/>
      <c r="J29" s="1"/>
      <c r="K29" s="1"/>
      <c r="L29" s="1"/>
      <c r="M29" s="1"/>
      <c r="Q29" s="9" t="s">
        <v>104</v>
      </c>
      <c r="R29" s="1">
        <v>600</v>
      </c>
      <c r="T29" s="9" t="s">
        <v>93</v>
      </c>
      <c r="U29" s="1">
        <v>1898</v>
      </c>
    </row>
    <row r="30" spans="1:21" x14ac:dyDescent="0.25">
      <c r="A30" s="1" t="s">
        <v>44</v>
      </c>
      <c r="B30" s="1">
        <v>135</v>
      </c>
      <c r="C30" s="1" t="s">
        <v>58</v>
      </c>
      <c r="D30" s="1"/>
      <c r="E30" s="1" t="s">
        <v>87</v>
      </c>
      <c r="F30" s="1">
        <v>1868</v>
      </c>
      <c r="G30" s="1"/>
      <c r="H30" s="1"/>
      <c r="I30" s="1"/>
      <c r="J30" s="1"/>
      <c r="K30" s="1"/>
      <c r="L30" s="1"/>
      <c r="M30" s="1"/>
      <c r="Q30" s="9" t="s">
        <v>107</v>
      </c>
      <c r="R30" s="1">
        <v>5202</v>
      </c>
      <c r="T30" s="9" t="s">
        <v>77</v>
      </c>
      <c r="U30" s="1">
        <v>180</v>
      </c>
    </row>
    <row r="31" spans="1:21" x14ac:dyDescent="0.25">
      <c r="A31" s="1" t="s">
        <v>47</v>
      </c>
      <c r="B31" s="1">
        <v>140</v>
      </c>
      <c r="C31" s="1"/>
      <c r="D31" s="1"/>
      <c r="E31" s="1" t="s">
        <v>88</v>
      </c>
      <c r="F31" s="1">
        <v>1100</v>
      </c>
      <c r="I31" s="1"/>
      <c r="J31" s="1"/>
      <c r="K31" s="1"/>
      <c r="L31" s="1"/>
      <c r="M31" s="1"/>
      <c r="Q31" s="9" t="s">
        <v>109</v>
      </c>
      <c r="R31" s="1">
        <v>51</v>
      </c>
      <c r="T31" s="9" t="s">
        <v>94</v>
      </c>
      <c r="U31" s="1">
        <v>100</v>
      </c>
    </row>
    <row r="32" spans="1:21" x14ac:dyDescent="0.25">
      <c r="A32" s="1" t="s">
        <v>59</v>
      </c>
      <c r="B32" s="1">
        <v>813</v>
      </c>
      <c r="C32" s="1"/>
      <c r="D32" s="1"/>
      <c r="E32" s="1" t="s">
        <v>89</v>
      </c>
      <c r="F32" s="1">
        <v>90</v>
      </c>
      <c r="G32" s="1"/>
      <c r="H32" s="1"/>
      <c r="I32" s="1"/>
      <c r="J32" s="1"/>
      <c r="K32" s="1"/>
      <c r="L32" s="1"/>
      <c r="M32" s="1"/>
      <c r="Q32" s="9" t="s">
        <v>52</v>
      </c>
      <c r="R32" s="1">
        <v>241392</v>
      </c>
      <c r="T32" s="9" t="s">
        <v>98</v>
      </c>
      <c r="U32" s="1">
        <v>308</v>
      </c>
    </row>
    <row r="33" spans="1:21" x14ac:dyDescent="0.25">
      <c r="A33" s="1" t="s">
        <v>47</v>
      </c>
      <c r="B33" s="1">
        <v>70</v>
      </c>
      <c r="C33" s="1"/>
      <c r="D33" s="1"/>
      <c r="E33" s="1" t="s">
        <v>53</v>
      </c>
      <c r="F33" s="1">
        <v>2800</v>
      </c>
      <c r="G33" s="1"/>
      <c r="H33" s="1"/>
      <c r="I33" s="1"/>
      <c r="J33" s="1"/>
      <c r="K33" s="1"/>
      <c r="L33" s="1"/>
      <c r="M33" s="1"/>
      <c r="T33" s="9" t="s">
        <v>102</v>
      </c>
      <c r="U33" s="1">
        <v>370</v>
      </c>
    </row>
    <row r="34" spans="1:21" x14ac:dyDescent="0.25">
      <c r="A34" s="1" t="s">
        <v>68</v>
      </c>
      <c r="B34" s="1">
        <v>100</v>
      </c>
      <c r="C34" s="1"/>
      <c r="D34" s="1"/>
      <c r="E34" s="1" t="s">
        <v>90</v>
      </c>
      <c r="F34" s="1">
        <v>10000</v>
      </c>
      <c r="G34" s="1"/>
      <c r="H34" s="1"/>
      <c r="I34" s="1"/>
      <c r="J34" s="1"/>
      <c r="K34" s="1"/>
      <c r="L34" s="1"/>
      <c r="M34" s="1"/>
      <c r="T34" s="9" t="s">
        <v>105</v>
      </c>
      <c r="U34" s="1">
        <v>200</v>
      </c>
    </row>
    <row r="35" spans="1:21" x14ac:dyDescent="0.25">
      <c r="A35" s="1" t="s">
        <v>69</v>
      </c>
      <c r="B35" s="1">
        <v>970</v>
      </c>
      <c r="C35" s="1"/>
      <c r="D35" s="1"/>
      <c r="E35" s="1" t="s">
        <v>91</v>
      </c>
      <c r="F35" s="1">
        <v>30500</v>
      </c>
      <c r="G35" s="1"/>
      <c r="H35" s="1"/>
      <c r="I35" s="1"/>
      <c r="J35" s="1"/>
      <c r="K35" s="1"/>
      <c r="L35" s="1"/>
      <c r="M35" s="1"/>
      <c r="T35" s="9" t="s">
        <v>52</v>
      </c>
      <c r="U35" s="1">
        <v>89111</v>
      </c>
    </row>
    <row r="36" spans="1:21" x14ac:dyDescent="0.25">
      <c r="A36" s="1" t="s">
        <v>47</v>
      </c>
      <c r="B36" s="1">
        <v>35</v>
      </c>
      <c r="C36" s="1"/>
      <c r="D36" s="1"/>
      <c r="E36" s="1" t="s">
        <v>53</v>
      </c>
      <c r="F36" s="1">
        <v>1900</v>
      </c>
      <c r="G36" s="1"/>
      <c r="H36" s="1"/>
      <c r="I36" s="1"/>
      <c r="J36" s="1"/>
      <c r="K36" s="1"/>
      <c r="L36" s="1"/>
      <c r="M36" s="1"/>
    </row>
    <row r="37" spans="1:21" x14ac:dyDescent="0.25">
      <c r="A37" s="1" t="s">
        <v>70</v>
      </c>
      <c r="B37" s="1">
        <v>473</v>
      </c>
      <c r="C37" s="1"/>
      <c r="D37" s="1"/>
      <c r="E37" s="1" t="s">
        <v>92</v>
      </c>
      <c r="F37" s="1">
        <v>752</v>
      </c>
      <c r="G37" s="1"/>
      <c r="H37" s="1"/>
      <c r="I37" s="1"/>
      <c r="J37" s="1"/>
      <c r="K37" s="1"/>
      <c r="L37" s="1"/>
      <c r="M37" s="1"/>
    </row>
    <row r="38" spans="1:21" x14ac:dyDescent="0.25">
      <c r="A38" s="1" t="s">
        <v>71</v>
      </c>
      <c r="B38" s="1">
        <v>899</v>
      </c>
      <c r="C38" s="1"/>
      <c r="D38" s="1"/>
      <c r="E38" s="1" t="s">
        <v>84</v>
      </c>
      <c r="F38" s="1">
        <v>250</v>
      </c>
      <c r="G38" s="1"/>
      <c r="H38" s="1"/>
      <c r="I38" s="1"/>
      <c r="J38" s="1"/>
      <c r="K38" s="1"/>
      <c r="L38" s="1"/>
      <c r="M38" s="1"/>
    </row>
    <row r="39" spans="1:21" x14ac:dyDescent="0.25">
      <c r="A39" s="1" t="s">
        <v>74</v>
      </c>
      <c r="B39" s="1">
        <v>2600</v>
      </c>
      <c r="C39" s="1"/>
      <c r="D39" s="1"/>
      <c r="E39" s="1" t="s">
        <v>93</v>
      </c>
      <c r="F39" s="1">
        <v>1898</v>
      </c>
      <c r="G39" s="1"/>
      <c r="H39" s="1"/>
      <c r="I39" s="1"/>
      <c r="J39" s="1"/>
      <c r="K39" s="1"/>
      <c r="L39" s="1"/>
      <c r="M39" s="1"/>
    </row>
    <row r="40" spans="1:21" x14ac:dyDescent="0.25">
      <c r="A40" s="1" t="s">
        <v>46</v>
      </c>
      <c r="B40" s="1">
        <v>296</v>
      </c>
      <c r="C40" s="1"/>
      <c r="D40" s="1"/>
      <c r="E40" s="1" t="s">
        <v>77</v>
      </c>
      <c r="F40" s="1">
        <v>180</v>
      </c>
      <c r="G40" s="1"/>
      <c r="H40" s="1"/>
      <c r="I40" s="1"/>
      <c r="J40" s="1"/>
      <c r="K40" s="1"/>
      <c r="L40" s="1"/>
      <c r="M40" s="1"/>
    </row>
    <row r="41" spans="1:21" x14ac:dyDescent="0.25">
      <c r="A41" s="1" t="s">
        <v>77</v>
      </c>
      <c r="B41" s="1">
        <v>830</v>
      </c>
      <c r="C41" s="1"/>
      <c r="D41" s="1"/>
      <c r="E41" s="1" t="s">
        <v>94</v>
      </c>
      <c r="F41" s="1">
        <v>100</v>
      </c>
      <c r="G41" s="1"/>
      <c r="H41" s="1"/>
      <c r="I41" s="1"/>
      <c r="J41" s="1"/>
      <c r="K41" s="1"/>
      <c r="L41" s="1"/>
      <c r="M41" s="1"/>
    </row>
    <row r="42" spans="1:21" x14ac:dyDescent="0.25">
      <c r="A42" s="1" t="s">
        <v>46</v>
      </c>
      <c r="B42" s="1">
        <v>80</v>
      </c>
      <c r="C42" s="1"/>
      <c r="D42" s="1"/>
      <c r="E42" s="1" t="s">
        <v>47</v>
      </c>
      <c r="F42" s="1">
        <v>212</v>
      </c>
      <c r="G42" s="1"/>
      <c r="H42" s="1"/>
      <c r="I42" s="1"/>
      <c r="J42" s="1"/>
      <c r="K42" s="1"/>
      <c r="L42" s="1"/>
      <c r="M42" s="1"/>
    </row>
    <row r="43" spans="1:21" x14ac:dyDescent="0.25">
      <c r="A43" s="1" t="s">
        <v>78</v>
      </c>
      <c r="B43" s="1">
        <v>5000</v>
      </c>
      <c r="C43" s="1"/>
      <c r="D43" s="1"/>
      <c r="E43" s="1" t="s">
        <v>98</v>
      </c>
      <c r="F43" s="1">
        <v>308</v>
      </c>
      <c r="G43" s="1"/>
      <c r="H43" s="1"/>
      <c r="I43" s="1"/>
      <c r="J43" s="1"/>
      <c r="K43" s="1"/>
      <c r="L43" s="1"/>
      <c r="M43" s="1"/>
    </row>
    <row r="44" spans="1:21" x14ac:dyDescent="0.25">
      <c r="A44" s="1" t="s">
        <v>79</v>
      </c>
      <c r="B44" s="1">
        <v>420</v>
      </c>
      <c r="C44" s="1"/>
      <c r="D44" s="1"/>
      <c r="E44" s="1" t="s">
        <v>102</v>
      </c>
      <c r="F44" s="1">
        <v>370</v>
      </c>
      <c r="G44" s="1"/>
      <c r="H44" s="1"/>
      <c r="I44" s="1"/>
      <c r="J44" s="1"/>
      <c r="K44" s="1"/>
      <c r="L44" s="1"/>
      <c r="M44" s="1"/>
    </row>
    <row r="45" spans="1:21" x14ac:dyDescent="0.25">
      <c r="A45" s="1" t="s">
        <v>46</v>
      </c>
      <c r="B45" s="1">
        <v>180</v>
      </c>
      <c r="C45" s="1"/>
      <c r="D45" s="1"/>
      <c r="E45" s="1" t="s">
        <v>105</v>
      </c>
      <c r="F45" s="1">
        <v>200</v>
      </c>
      <c r="G45" s="1"/>
      <c r="H45" s="1"/>
      <c r="I45" s="1"/>
      <c r="J45" s="1"/>
      <c r="K45" s="1"/>
      <c r="L45" s="1"/>
      <c r="M45" s="1"/>
    </row>
    <row r="46" spans="1:21" x14ac:dyDescent="0.25">
      <c r="A46" s="1" t="s">
        <v>95</v>
      </c>
      <c r="B46" s="1">
        <v>350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21" x14ac:dyDescent="0.25">
      <c r="A47" s="1" t="s">
        <v>42</v>
      </c>
      <c r="B47" s="1">
        <v>5000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21" x14ac:dyDescent="0.25">
      <c r="A48" s="1" t="s">
        <v>96</v>
      </c>
      <c r="B48" s="1">
        <v>1590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 t="s">
        <v>95</v>
      </c>
      <c r="B49" s="1">
        <v>311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 t="s">
        <v>47</v>
      </c>
      <c r="B50" s="1">
        <v>6082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 t="s">
        <v>97</v>
      </c>
      <c r="B51" s="1">
        <v>141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 t="s">
        <v>99</v>
      </c>
      <c r="B52" s="1">
        <v>500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 t="s">
        <v>100</v>
      </c>
      <c r="B53" s="1">
        <v>2056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 t="s">
        <v>47</v>
      </c>
      <c r="B54" s="1">
        <v>796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 t="s">
        <v>101</v>
      </c>
      <c r="B55" s="1">
        <v>20000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 t="s">
        <v>19</v>
      </c>
      <c r="B56" s="1">
        <v>799</v>
      </c>
      <c r="C56" s="1" t="s">
        <v>103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 t="s">
        <v>104</v>
      </c>
      <c r="B57" s="1">
        <v>600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 t="s">
        <v>47</v>
      </c>
      <c r="B58" s="1">
        <v>1056</v>
      </c>
      <c r="C58" s="1" t="s">
        <v>106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 t="s">
        <v>107</v>
      </c>
      <c r="B59" s="1">
        <v>5202</v>
      </c>
      <c r="C59" s="1" t="s">
        <v>108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 t="s">
        <v>109</v>
      </c>
      <c r="B60" s="1">
        <v>51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 t="s">
        <v>77</v>
      </c>
      <c r="B61" s="1">
        <v>460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BECA-30E5-46B4-A64D-1CE4F5B341DA}">
  <dimension ref="A1:V126"/>
  <sheetViews>
    <sheetView topLeftCell="I10" zoomScale="91" zoomScaleNormal="91" workbookViewId="0">
      <selection activeCell="O3" sqref="O3:O4"/>
    </sheetView>
  </sheetViews>
  <sheetFormatPr defaultRowHeight="15" x14ac:dyDescent="0.25"/>
  <cols>
    <col min="1" max="2" width="15.7109375" bestFit="1" customWidth="1"/>
    <col min="3" max="3" width="10.140625" bestFit="1" customWidth="1"/>
    <col min="4" max="4" width="15.5703125" bestFit="1" customWidth="1"/>
    <col min="5" max="5" width="7" customWidth="1"/>
    <col min="6" max="6" width="12.7109375" customWidth="1"/>
    <col min="7" max="7" width="15.42578125" bestFit="1" customWidth="1"/>
    <col min="8" max="8" width="12.85546875" customWidth="1"/>
    <col min="9" max="9" width="21.42578125" bestFit="1" customWidth="1"/>
    <col min="10" max="10" width="12.42578125" bestFit="1" customWidth="1"/>
    <col min="14" max="14" width="15" customWidth="1"/>
    <col min="18" max="18" width="15.5703125" bestFit="1" customWidth="1"/>
    <col min="19" max="19" width="16.85546875" bestFit="1" customWidth="1"/>
    <col min="21" max="21" width="15.5703125" bestFit="1" customWidth="1"/>
    <col min="22" max="22" width="16.85546875" bestFit="1" customWidth="1"/>
  </cols>
  <sheetData>
    <row r="1" spans="1:22" x14ac:dyDescent="0.25">
      <c r="A1" s="7" t="s">
        <v>110</v>
      </c>
      <c r="B1" s="7" t="s">
        <v>40</v>
      </c>
      <c r="C1" s="7" t="s">
        <v>72</v>
      </c>
      <c r="D1" s="7" t="s">
        <v>111</v>
      </c>
      <c r="E1" s="18"/>
      <c r="F1" s="7" t="s">
        <v>110</v>
      </c>
      <c r="G1" s="7" t="s">
        <v>40</v>
      </c>
      <c r="H1" s="7" t="s">
        <v>72</v>
      </c>
      <c r="I1" s="7" t="s">
        <v>111</v>
      </c>
      <c r="J1" s="7" t="s">
        <v>39</v>
      </c>
      <c r="K1" s="7">
        <f>SUM(K2:K31)</f>
        <v>334388</v>
      </c>
      <c r="L1" s="7"/>
      <c r="M1" s="7" t="s">
        <v>41</v>
      </c>
      <c r="N1" s="7">
        <f>K1-SUM(C2:C126)</f>
        <v>37903.400000000023</v>
      </c>
    </row>
    <row r="2" spans="1:22" x14ac:dyDescent="0.25">
      <c r="A2" s="11">
        <v>45627</v>
      </c>
      <c r="B2" s="1" t="s">
        <v>112</v>
      </c>
      <c r="C2" s="1">
        <v>50</v>
      </c>
      <c r="D2" s="1" t="s">
        <v>125</v>
      </c>
      <c r="E2" s="19"/>
      <c r="F2" s="11">
        <v>45627</v>
      </c>
      <c r="G2" s="1" t="s">
        <v>80</v>
      </c>
      <c r="H2" s="1">
        <v>210</v>
      </c>
      <c r="I2" s="1" t="s">
        <v>126</v>
      </c>
      <c r="J2" s="1" t="s">
        <v>78</v>
      </c>
      <c r="K2" s="1">
        <v>85000</v>
      </c>
      <c r="L2" s="1"/>
      <c r="M2" s="1"/>
      <c r="N2" s="1"/>
      <c r="U2" s="8" t="s">
        <v>50</v>
      </c>
      <c r="V2" s="1" t="s">
        <v>73</v>
      </c>
    </row>
    <row r="3" spans="1:22" x14ac:dyDescent="0.25">
      <c r="A3" s="11">
        <v>45628</v>
      </c>
      <c r="B3" s="1" t="s">
        <v>113</v>
      </c>
      <c r="C3" s="1">
        <v>800</v>
      </c>
      <c r="D3" s="1" t="s">
        <v>125</v>
      </c>
      <c r="E3" s="19"/>
      <c r="F3" s="11">
        <v>45627</v>
      </c>
      <c r="G3" s="1" t="s">
        <v>46</v>
      </c>
      <c r="H3" s="1">
        <v>233</v>
      </c>
      <c r="I3" s="1" t="s">
        <v>46</v>
      </c>
      <c r="J3" s="1" t="s">
        <v>115</v>
      </c>
      <c r="K3" s="1">
        <v>161365</v>
      </c>
      <c r="L3" s="1"/>
      <c r="M3" s="1"/>
      <c r="N3" s="1"/>
      <c r="R3" s="8" t="s">
        <v>50</v>
      </c>
      <c r="S3" s="1" t="s">
        <v>73</v>
      </c>
      <c r="U3" s="9" t="s">
        <v>51</v>
      </c>
      <c r="V3" s="1"/>
    </row>
    <row r="4" spans="1:22" x14ac:dyDescent="0.25">
      <c r="A4" s="11">
        <v>45628</v>
      </c>
      <c r="B4" s="1" t="s">
        <v>116</v>
      </c>
      <c r="C4" s="1">
        <v>195</v>
      </c>
      <c r="D4" s="1" t="s">
        <v>122</v>
      </c>
      <c r="E4" s="19"/>
      <c r="F4" s="11">
        <v>45627</v>
      </c>
      <c r="G4" s="1" t="s">
        <v>79</v>
      </c>
      <c r="H4" s="1">
        <v>284</v>
      </c>
      <c r="I4" s="1" t="s">
        <v>133</v>
      </c>
      <c r="J4" s="14" t="s">
        <v>41</v>
      </c>
      <c r="K4" s="14">
        <v>26713</v>
      </c>
      <c r="L4" s="1"/>
      <c r="M4" s="1"/>
      <c r="N4" s="1"/>
      <c r="R4" s="9" t="s">
        <v>122</v>
      </c>
      <c r="S4" s="1">
        <v>3840</v>
      </c>
      <c r="U4" s="10" t="s">
        <v>126</v>
      </c>
      <c r="V4" s="3">
        <v>2890</v>
      </c>
    </row>
    <row r="5" spans="1:22" x14ac:dyDescent="0.25">
      <c r="A5" s="11">
        <v>45628</v>
      </c>
      <c r="B5" s="1" t="s">
        <v>117</v>
      </c>
      <c r="C5" s="1">
        <v>7</v>
      </c>
      <c r="D5" s="1" t="s">
        <v>122</v>
      </c>
      <c r="E5" s="19"/>
      <c r="F5" s="11">
        <v>45628</v>
      </c>
      <c r="G5" s="1" t="s">
        <v>114</v>
      </c>
      <c r="H5" s="1">
        <v>115</v>
      </c>
      <c r="I5" s="1" t="s">
        <v>46</v>
      </c>
      <c r="J5" s="1" t="s">
        <v>76</v>
      </c>
      <c r="K5" s="1">
        <v>6500</v>
      </c>
      <c r="L5" s="1"/>
      <c r="M5" s="1"/>
      <c r="N5" s="1"/>
      <c r="R5" s="9" t="s">
        <v>51</v>
      </c>
      <c r="S5" s="1"/>
      <c r="U5" s="9" t="s">
        <v>46</v>
      </c>
      <c r="V5" s="1">
        <v>548</v>
      </c>
    </row>
    <row r="6" spans="1:22" x14ac:dyDescent="0.25">
      <c r="A6" s="11">
        <v>45628</v>
      </c>
      <c r="B6" s="1" t="s">
        <v>118</v>
      </c>
      <c r="C6" s="1">
        <v>893</v>
      </c>
      <c r="D6" s="1" t="s">
        <v>122</v>
      </c>
      <c r="E6" s="19"/>
      <c r="F6" s="11">
        <v>45629</v>
      </c>
      <c r="G6" s="1" t="s">
        <v>80</v>
      </c>
      <c r="H6" s="1">
        <v>210</v>
      </c>
      <c r="I6" s="1" t="s">
        <v>126</v>
      </c>
      <c r="J6" s="1" t="s">
        <v>141</v>
      </c>
      <c r="K6" s="1">
        <v>8000</v>
      </c>
      <c r="L6" s="1"/>
      <c r="M6" s="1"/>
      <c r="N6" s="1"/>
      <c r="R6" s="9" t="s">
        <v>125</v>
      </c>
      <c r="S6" s="1">
        <v>4457.6000000000004</v>
      </c>
      <c r="U6" s="9" t="s">
        <v>127</v>
      </c>
      <c r="V6" s="1">
        <v>1265</v>
      </c>
    </row>
    <row r="7" spans="1:22" x14ac:dyDescent="0.25">
      <c r="A7" s="11">
        <v>45628</v>
      </c>
      <c r="B7" s="1" t="s">
        <v>119</v>
      </c>
      <c r="C7" s="1">
        <v>1076</v>
      </c>
      <c r="D7" s="1" t="s">
        <v>122</v>
      </c>
      <c r="E7" s="19"/>
      <c r="F7" s="11">
        <v>45629</v>
      </c>
      <c r="G7" s="1" t="s">
        <v>123</v>
      </c>
      <c r="H7" s="1">
        <v>1265</v>
      </c>
      <c r="I7" s="1" t="s">
        <v>127</v>
      </c>
      <c r="J7" s="1" t="s">
        <v>149</v>
      </c>
      <c r="K7" s="1">
        <v>310</v>
      </c>
      <c r="L7" s="1"/>
      <c r="M7" s="1"/>
      <c r="N7" s="1"/>
      <c r="R7" s="10" t="s">
        <v>46</v>
      </c>
      <c r="S7" s="3">
        <v>1706</v>
      </c>
      <c r="U7" s="9" t="s">
        <v>21</v>
      </c>
      <c r="V7" s="1">
        <v>466</v>
      </c>
    </row>
    <row r="8" spans="1:22" x14ac:dyDescent="0.25">
      <c r="A8" s="11">
        <v>45628</v>
      </c>
      <c r="B8" s="1" t="s">
        <v>120</v>
      </c>
      <c r="C8" s="1">
        <v>746</v>
      </c>
      <c r="D8" s="1" t="s">
        <v>122</v>
      </c>
      <c r="E8" s="19"/>
      <c r="F8" s="11">
        <v>45629</v>
      </c>
      <c r="G8" s="1" t="s">
        <v>145</v>
      </c>
      <c r="H8" s="1">
        <v>466</v>
      </c>
      <c r="I8" s="1" t="s">
        <v>21</v>
      </c>
      <c r="J8" s="1" t="s">
        <v>76</v>
      </c>
      <c r="K8" s="1">
        <v>8000</v>
      </c>
      <c r="L8" s="1"/>
      <c r="M8" s="1"/>
      <c r="N8" s="1"/>
      <c r="R8" s="9" t="s">
        <v>18</v>
      </c>
      <c r="S8" s="1">
        <v>152171</v>
      </c>
      <c r="U8" s="9" t="s">
        <v>135</v>
      </c>
      <c r="V8" s="1">
        <v>470</v>
      </c>
    </row>
    <row r="9" spans="1:22" x14ac:dyDescent="0.25">
      <c r="A9" s="11">
        <v>45628</v>
      </c>
      <c r="B9" s="1" t="s">
        <v>121</v>
      </c>
      <c r="C9" s="1">
        <v>923</v>
      </c>
      <c r="D9" s="1" t="s">
        <v>122</v>
      </c>
      <c r="E9" s="19"/>
      <c r="F9" s="11">
        <v>45632</v>
      </c>
      <c r="G9" s="1" t="s">
        <v>70</v>
      </c>
      <c r="H9" s="1">
        <v>300</v>
      </c>
      <c r="I9" s="1" t="s">
        <v>126</v>
      </c>
      <c r="J9" s="1" t="s">
        <v>192</v>
      </c>
      <c r="K9" s="1">
        <v>1100</v>
      </c>
      <c r="L9" s="1"/>
      <c r="M9" s="1"/>
      <c r="N9" s="1"/>
      <c r="R9" s="9" t="s">
        <v>133</v>
      </c>
      <c r="S9" s="1">
        <v>3186</v>
      </c>
      <c r="U9" s="9" t="s">
        <v>147</v>
      </c>
      <c r="V9" s="1">
        <v>70</v>
      </c>
    </row>
    <row r="10" spans="1:22" x14ac:dyDescent="0.25">
      <c r="A10" s="11">
        <v>45629</v>
      </c>
      <c r="B10" s="1" t="s">
        <v>46</v>
      </c>
      <c r="C10" s="1">
        <v>521</v>
      </c>
      <c r="D10" s="1" t="s">
        <v>46</v>
      </c>
      <c r="E10" s="19"/>
      <c r="F10" s="11">
        <v>45632</v>
      </c>
      <c r="G10" s="1" t="s">
        <v>150</v>
      </c>
      <c r="H10" s="1">
        <v>290</v>
      </c>
      <c r="I10" s="1" t="s">
        <v>135</v>
      </c>
      <c r="J10" s="1" t="s">
        <v>149</v>
      </c>
      <c r="K10" s="1">
        <v>800</v>
      </c>
      <c r="L10" s="1"/>
      <c r="M10" s="1"/>
      <c r="N10" s="1"/>
      <c r="R10" s="9" t="s">
        <v>135</v>
      </c>
      <c r="S10" s="1">
        <v>14771</v>
      </c>
      <c r="U10" s="9" t="s">
        <v>19</v>
      </c>
      <c r="V10" s="1">
        <v>1500</v>
      </c>
    </row>
    <row r="11" spans="1:22" x14ac:dyDescent="0.25">
      <c r="A11" s="11">
        <v>45630</v>
      </c>
      <c r="B11" s="1" t="s">
        <v>124</v>
      </c>
      <c r="C11" s="1">
        <v>659</v>
      </c>
      <c r="D11" s="1" t="s">
        <v>125</v>
      </c>
      <c r="E11" s="19"/>
      <c r="F11" s="11">
        <v>45633</v>
      </c>
      <c r="G11" s="1" t="s">
        <v>146</v>
      </c>
      <c r="H11" s="1">
        <v>70</v>
      </c>
      <c r="I11" s="1" t="s">
        <v>147</v>
      </c>
      <c r="J11" s="1" t="s">
        <v>149</v>
      </c>
      <c r="K11" s="1">
        <v>1800</v>
      </c>
      <c r="L11" s="1"/>
      <c r="M11" s="1"/>
      <c r="N11" s="1"/>
      <c r="R11" s="10" t="s">
        <v>126</v>
      </c>
      <c r="S11" s="3">
        <v>6125</v>
      </c>
      <c r="U11" s="9" t="s">
        <v>53</v>
      </c>
      <c r="V11" s="1">
        <v>5580</v>
      </c>
    </row>
    <row r="12" spans="1:22" x14ac:dyDescent="0.25">
      <c r="A12" s="11">
        <v>45630</v>
      </c>
      <c r="B12" s="1" t="s">
        <v>128</v>
      </c>
      <c r="C12" s="1">
        <v>1097</v>
      </c>
      <c r="D12" s="1" t="s">
        <v>125</v>
      </c>
      <c r="E12" s="19"/>
      <c r="F12" s="11">
        <v>45633</v>
      </c>
      <c r="G12" s="1" t="s">
        <v>148</v>
      </c>
      <c r="H12" s="1">
        <v>1500</v>
      </c>
      <c r="I12" s="1" t="s">
        <v>19</v>
      </c>
      <c r="J12" s="1" t="s">
        <v>149</v>
      </c>
      <c r="K12" s="1">
        <v>3500</v>
      </c>
      <c r="L12" s="1"/>
      <c r="M12" s="1"/>
      <c r="N12" s="1"/>
      <c r="R12" s="9" t="s">
        <v>19</v>
      </c>
      <c r="S12" s="1">
        <v>8037</v>
      </c>
      <c r="U12" s="9" t="s">
        <v>153</v>
      </c>
      <c r="V12" s="1">
        <v>3180</v>
      </c>
    </row>
    <row r="13" spans="1:22" x14ac:dyDescent="0.25">
      <c r="A13" s="11">
        <v>45631</v>
      </c>
      <c r="B13" s="1" t="s">
        <v>129</v>
      </c>
      <c r="C13" s="1">
        <v>57687</v>
      </c>
      <c r="D13" s="1" t="s">
        <v>18</v>
      </c>
      <c r="E13" s="19"/>
      <c r="F13" s="11">
        <v>45634</v>
      </c>
      <c r="G13" s="1" t="s">
        <v>151</v>
      </c>
      <c r="H13" s="1">
        <v>2790</v>
      </c>
      <c r="I13" s="1" t="s">
        <v>53</v>
      </c>
      <c r="J13" s="1" t="s">
        <v>202</v>
      </c>
      <c r="K13" s="1">
        <v>1100</v>
      </c>
      <c r="L13" s="1"/>
      <c r="M13" s="1"/>
      <c r="N13" s="1"/>
      <c r="R13" s="9" t="s">
        <v>144</v>
      </c>
      <c r="S13" s="1">
        <v>813</v>
      </c>
      <c r="U13" s="9" t="s">
        <v>133</v>
      </c>
      <c r="V13" s="1">
        <v>875</v>
      </c>
    </row>
    <row r="14" spans="1:22" x14ac:dyDescent="0.25">
      <c r="A14" s="11">
        <v>45631</v>
      </c>
      <c r="B14" s="1" t="s">
        <v>130</v>
      </c>
      <c r="C14" s="12">
        <v>4184</v>
      </c>
      <c r="D14" s="1" t="s">
        <v>18</v>
      </c>
      <c r="E14" s="19"/>
      <c r="F14" s="11">
        <v>45634</v>
      </c>
      <c r="G14" s="1" t="s">
        <v>88</v>
      </c>
      <c r="H14" s="1">
        <v>2930</v>
      </c>
      <c r="I14" s="1" t="s">
        <v>153</v>
      </c>
      <c r="J14" s="1" t="s">
        <v>213</v>
      </c>
      <c r="K14" s="1">
        <v>7200</v>
      </c>
      <c r="L14" s="1"/>
      <c r="M14" s="1"/>
      <c r="N14" s="1"/>
      <c r="R14" s="9" t="s">
        <v>42</v>
      </c>
      <c r="S14" s="1">
        <v>12500</v>
      </c>
      <c r="U14" s="9" t="s">
        <v>155</v>
      </c>
      <c r="V14" s="1">
        <v>1000</v>
      </c>
    </row>
    <row r="15" spans="1:22" x14ac:dyDescent="0.25">
      <c r="A15" s="11">
        <v>45631</v>
      </c>
      <c r="B15" s="1" t="s">
        <v>131</v>
      </c>
      <c r="C15" s="12">
        <v>38150</v>
      </c>
      <c r="D15" s="1" t="s">
        <v>18</v>
      </c>
      <c r="E15" s="19"/>
      <c r="F15" s="11">
        <v>45634</v>
      </c>
      <c r="G15" s="1" t="s">
        <v>152</v>
      </c>
      <c r="H15" s="1">
        <v>250</v>
      </c>
      <c r="I15" s="1" t="s">
        <v>153</v>
      </c>
      <c r="J15" s="1" t="s">
        <v>141</v>
      </c>
      <c r="K15" s="1">
        <v>5000</v>
      </c>
      <c r="L15" s="1"/>
      <c r="M15" s="1"/>
      <c r="N15" s="1"/>
      <c r="R15" s="9" t="s">
        <v>170</v>
      </c>
      <c r="S15" s="1">
        <v>3000</v>
      </c>
      <c r="U15" s="9" t="s">
        <v>49</v>
      </c>
      <c r="V15" s="1">
        <v>199</v>
      </c>
    </row>
    <row r="16" spans="1:22" x14ac:dyDescent="0.25">
      <c r="A16" s="11">
        <v>45631</v>
      </c>
      <c r="B16" s="1" t="s">
        <v>132</v>
      </c>
      <c r="C16" s="12">
        <v>4750</v>
      </c>
      <c r="D16" s="1" t="s">
        <v>18</v>
      </c>
      <c r="E16" s="19"/>
      <c r="F16" s="11">
        <v>45636</v>
      </c>
      <c r="G16" s="1" t="s">
        <v>70</v>
      </c>
      <c r="H16" s="1">
        <v>830</v>
      </c>
      <c r="I16" s="1" t="s">
        <v>126</v>
      </c>
      <c r="J16" s="1" t="s">
        <v>193</v>
      </c>
      <c r="K16" s="1">
        <v>3000</v>
      </c>
      <c r="L16" s="1"/>
      <c r="M16" s="1"/>
      <c r="N16" s="1"/>
      <c r="R16" s="9" t="s">
        <v>21</v>
      </c>
      <c r="S16" s="1">
        <v>180</v>
      </c>
      <c r="U16" s="9" t="s">
        <v>108</v>
      </c>
      <c r="V16" s="1">
        <v>31670</v>
      </c>
    </row>
    <row r="17" spans="1:22" x14ac:dyDescent="0.25">
      <c r="A17" s="11">
        <v>45631</v>
      </c>
      <c r="B17" s="1" t="s">
        <v>132</v>
      </c>
      <c r="C17" s="1">
        <v>134</v>
      </c>
      <c r="D17" s="1" t="s">
        <v>18</v>
      </c>
      <c r="E17" s="19"/>
      <c r="F17" s="11">
        <v>45636</v>
      </c>
      <c r="G17" s="1" t="s">
        <v>154</v>
      </c>
      <c r="H17" s="1">
        <v>156</v>
      </c>
      <c r="I17" s="1" t="s">
        <v>133</v>
      </c>
      <c r="J17" s="1" t="s">
        <v>78</v>
      </c>
      <c r="K17" s="1">
        <v>15000</v>
      </c>
      <c r="L17" s="1"/>
      <c r="M17" s="1"/>
      <c r="N17" s="1"/>
      <c r="R17" s="10" t="s">
        <v>174</v>
      </c>
      <c r="S17" s="3">
        <v>11810</v>
      </c>
      <c r="U17" s="9" t="s">
        <v>159</v>
      </c>
      <c r="V17" s="1">
        <v>20454</v>
      </c>
    </row>
    <row r="18" spans="1:22" x14ac:dyDescent="0.25">
      <c r="A18" s="11">
        <v>45631</v>
      </c>
      <c r="B18" s="1" t="s">
        <v>133</v>
      </c>
      <c r="C18" s="1">
        <v>346</v>
      </c>
      <c r="D18" s="1" t="s">
        <v>133</v>
      </c>
      <c r="E18" s="19"/>
      <c r="F18" s="11">
        <v>45636</v>
      </c>
      <c r="G18" s="1" t="s">
        <v>45</v>
      </c>
      <c r="H18" s="1">
        <v>1000</v>
      </c>
      <c r="I18" s="1" t="s">
        <v>155</v>
      </c>
      <c r="J18" s="1"/>
      <c r="K18" s="1"/>
      <c r="L18" s="1"/>
      <c r="M18" s="1"/>
      <c r="N18" s="1"/>
      <c r="R18" s="10" t="s">
        <v>187</v>
      </c>
      <c r="S18" s="3">
        <v>7327</v>
      </c>
      <c r="U18" s="9" t="s">
        <v>162</v>
      </c>
      <c r="V18" s="1">
        <v>20000</v>
      </c>
    </row>
    <row r="19" spans="1:22" x14ac:dyDescent="0.25">
      <c r="A19" s="11">
        <v>45631</v>
      </c>
      <c r="B19" s="1" t="s">
        <v>134</v>
      </c>
      <c r="C19" s="1">
        <v>20000</v>
      </c>
      <c r="D19" s="1" t="s">
        <v>194</v>
      </c>
      <c r="E19" s="19"/>
      <c r="F19" s="11">
        <v>45636</v>
      </c>
      <c r="G19" s="1" t="s">
        <v>79</v>
      </c>
      <c r="H19" s="1">
        <v>375</v>
      </c>
      <c r="I19" s="1" t="s">
        <v>133</v>
      </c>
      <c r="J19" s="1"/>
      <c r="K19" s="1"/>
      <c r="L19" s="1"/>
      <c r="M19" s="1"/>
      <c r="N19" s="1"/>
      <c r="R19" s="9" t="s">
        <v>188</v>
      </c>
      <c r="S19" s="1">
        <v>1973</v>
      </c>
      <c r="U19" s="9" t="s">
        <v>164</v>
      </c>
      <c r="V19" s="1">
        <v>730</v>
      </c>
    </row>
    <row r="20" spans="1:22" x14ac:dyDescent="0.25">
      <c r="A20" s="11">
        <v>45632</v>
      </c>
      <c r="B20" s="1" t="s">
        <v>136</v>
      </c>
      <c r="C20" s="1">
        <v>13409</v>
      </c>
      <c r="D20" s="1" t="s">
        <v>135</v>
      </c>
      <c r="E20" s="19"/>
      <c r="F20" s="11">
        <v>45637</v>
      </c>
      <c r="G20" s="1" t="s">
        <v>156</v>
      </c>
      <c r="H20" s="1">
        <v>199</v>
      </c>
      <c r="I20" s="1" t="s">
        <v>49</v>
      </c>
      <c r="J20" s="1"/>
      <c r="K20" s="1"/>
      <c r="L20" s="1"/>
      <c r="M20" s="1"/>
      <c r="N20" s="1"/>
      <c r="R20" s="9" t="s">
        <v>191</v>
      </c>
      <c r="S20" s="1">
        <v>2425</v>
      </c>
      <c r="U20" s="9" t="s">
        <v>52</v>
      </c>
      <c r="V20" s="1">
        <v>90897</v>
      </c>
    </row>
    <row r="21" spans="1:22" x14ac:dyDescent="0.25">
      <c r="A21" s="11">
        <v>45632</v>
      </c>
      <c r="B21" s="1" t="s">
        <v>137</v>
      </c>
      <c r="C21" s="1">
        <v>190</v>
      </c>
      <c r="D21" s="1" t="s">
        <v>135</v>
      </c>
      <c r="E21" s="19"/>
      <c r="F21" s="11">
        <v>45637</v>
      </c>
      <c r="G21" s="1" t="s">
        <v>157</v>
      </c>
      <c r="H21" s="1">
        <v>31670</v>
      </c>
      <c r="I21" s="1" t="s">
        <v>108</v>
      </c>
      <c r="J21" s="1"/>
      <c r="K21" s="1"/>
      <c r="L21" s="1"/>
      <c r="M21" s="1"/>
      <c r="N21" s="1"/>
      <c r="R21" s="10" t="s">
        <v>194</v>
      </c>
      <c r="S21" s="3">
        <v>23000</v>
      </c>
    </row>
    <row r="22" spans="1:22" x14ac:dyDescent="0.25">
      <c r="A22" s="11">
        <v>45632</v>
      </c>
      <c r="B22" s="1" t="s">
        <v>138</v>
      </c>
      <c r="C22" s="1">
        <v>615</v>
      </c>
      <c r="D22" s="1" t="s">
        <v>135</v>
      </c>
      <c r="E22" s="19"/>
      <c r="F22" s="11">
        <v>45637</v>
      </c>
      <c r="G22" s="1" t="s">
        <v>158</v>
      </c>
      <c r="H22" s="1">
        <v>16284</v>
      </c>
      <c r="I22" s="1" t="s">
        <v>159</v>
      </c>
      <c r="J22" s="1"/>
      <c r="K22" s="1"/>
      <c r="L22" s="1"/>
      <c r="M22" s="1"/>
      <c r="N22" s="1"/>
      <c r="R22" s="9" t="s">
        <v>195</v>
      </c>
      <c r="S22" s="1">
        <v>832</v>
      </c>
    </row>
    <row r="23" spans="1:22" x14ac:dyDescent="0.25">
      <c r="A23" s="11">
        <v>45632</v>
      </c>
      <c r="B23" s="1" t="s">
        <v>77</v>
      </c>
      <c r="C23" s="1">
        <v>1430</v>
      </c>
      <c r="D23" s="1" t="s">
        <v>126</v>
      </c>
      <c r="E23" s="19"/>
      <c r="F23" s="11">
        <v>45637</v>
      </c>
      <c r="G23" s="1" t="s">
        <v>160</v>
      </c>
      <c r="H23" s="1">
        <v>4170</v>
      </c>
      <c r="I23" s="1" t="s">
        <v>159</v>
      </c>
      <c r="J23" s="1"/>
      <c r="K23" s="1"/>
      <c r="L23" s="1"/>
      <c r="M23" s="1"/>
      <c r="N23" s="1"/>
      <c r="R23" s="9" t="s">
        <v>128</v>
      </c>
      <c r="S23" s="1">
        <v>3410</v>
      </c>
    </row>
    <row r="24" spans="1:22" x14ac:dyDescent="0.25">
      <c r="A24" s="11">
        <v>45632</v>
      </c>
      <c r="B24" s="1" t="s">
        <v>70</v>
      </c>
      <c r="C24" s="1">
        <v>310</v>
      </c>
      <c r="D24" s="1" t="s">
        <v>126</v>
      </c>
      <c r="E24" s="19"/>
      <c r="F24" s="11">
        <v>45637</v>
      </c>
      <c r="G24" s="1" t="s">
        <v>161</v>
      </c>
      <c r="H24" s="1">
        <v>20000</v>
      </c>
      <c r="I24" s="1" t="s">
        <v>162</v>
      </c>
      <c r="J24" s="1"/>
      <c r="K24" s="1"/>
      <c r="L24" s="1"/>
      <c r="M24" s="1"/>
      <c r="N24" s="1"/>
      <c r="R24" s="9" t="s">
        <v>200</v>
      </c>
      <c r="S24" s="1">
        <v>1800</v>
      </c>
    </row>
    <row r="25" spans="1:22" x14ac:dyDescent="0.25">
      <c r="A25" s="11">
        <v>45633</v>
      </c>
      <c r="B25" s="1" t="s">
        <v>139</v>
      </c>
      <c r="C25" s="12">
        <v>47266</v>
      </c>
      <c r="D25" s="1" t="s">
        <v>18</v>
      </c>
      <c r="E25" s="19"/>
      <c r="F25" s="11">
        <v>45637</v>
      </c>
      <c r="G25" s="1" t="s">
        <v>163</v>
      </c>
      <c r="H25" s="1">
        <v>730</v>
      </c>
      <c r="I25" s="1" t="s">
        <v>164</v>
      </c>
      <c r="J25" s="1"/>
      <c r="K25" s="1"/>
      <c r="L25" s="1"/>
      <c r="M25" s="1"/>
      <c r="N25" s="1"/>
      <c r="R25" s="9" t="s">
        <v>49</v>
      </c>
      <c r="S25" s="1">
        <v>1140</v>
      </c>
    </row>
    <row r="26" spans="1:22" x14ac:dyDescent="0.25">
      <c r="A26" s="11">
        <v>45633</v>
      </c>
      <c r="B26" s="1" t="s">
        <v>140</v>
      </c>
      <c r="C26" s="1">
        <v>3500</v>
      </c>
      <c r="D26" s="1" t="s">
        <v>19</v>
      </c>
      <c r="E26" s="19"/>
      <c r="F26" s="11">
        <v>45637</v>
      </c>
      <c r="G26" s="1" t="s">
        <v>133</v>
      </c>
      <c r="H26" s="1">
        <v>60</v>
      </c>
      <c r="I26" s="1" t="s">
        <v>133</v>
      </c>
      <c r="J26" s="1"/>
      <c r="K26" s="1"/>
      <c r="L26" s="1"/>
      <c r="M26" s="1"/>
      <c r="N26" s="1"/>
      <c r="R26" s="9" t="s">
        <v>206</v>
      </c>
      <c r="S26" s="1">
        <v>4779</v>
      </c>
    </row>
    <row r="27" spans="1:22" x14ac:dyDescent="0.25">
      <c r="A27" s="11">
        <v>45633</v>
      </c>
      <c r="B27" s="1" t="s">
        <v>77</v>
      </c>
      <c r="C27" s="1">
        <v>245</v>
      </c>
      <c r="D27" s="1" t="s">
        <v>126</v>
      </c>
      <c r="E27" s="19"/>
      <c r="F27" s="11">
        <v>45640</v>
      </c>
      <c r="G27" s="1" t="s">
        <v>196</v>
      </c>
      <c r="H27" s="1">
        <v>180</v>
      </c>
      <c r="I27" s="1" t="s">
        <v>135</v>
      </c>
      <c r="J27" s="1"/>
      <c r="K27" s="1"/>
      <c r="L27" s="1"/>
      <c r="M27" s="1"/>
      <c r="N27" s="1"/>
      <c r="R27" s="9" t="s">
        <v>69</v>
      </c>
      <c r="S27" s="1">
        <v>3950</v>
      </c>
    </row>
    <row r="28" spans="1:22" x14ac:dyDescent="0.25">
      <c r="A28" s="11">
        <v>45634</v>
      </c>
      <c r="B28" s="1" t="s">
        <v>133</v>
      </c>
      <c r="C28" s="1">
        <v>1079</v>
      </c>
      <c r="D28" s="1" t="s">
        <v>133</v>
      </c>
      <c r="E28" s="19"/>
      <c r="F28" s="11">
        <v>45642</v>
      </c>
      <c r="G28" s="1" t="s">
        <v>197</v>
      </c>
      <c r="H28" s="1">
        <v>590</v>
      </c>
      <c r="I28" s="1" t="s">
        <v>126</v>
      </c>
      <c r="J28" s="1"/>
      <c r="K28" s="1"/>
      <c r="L28" s="1"/>
      <c r="M28" s="1"/>
      <c r="N28" s="1"/>
      <c r="R28" s="9" t="s">
        <v>210</v>
      </c>
      <c r="S28" s="1">
        <v>310</v>
      </c>
    </row>
    <row r="29" spans="1:22" x14ac:dyDescent="0.25">
      <c r="A29" s="11">
        <v>45634</v>
      </c>
      <c r="B29" s="1" t="s">
        <v>107</v>
      </c>
      <c r="C29" s="1">
        <v>156</v>
      </c>
      <c r="D29" s="1" t="s">
        <v>135</v>
      </c>
      <c r="E29" s="19"/>
      <c r="F29" s="11">
        <v>45643</v>
      </c>
      <c r="G29" s="1" t="s">
        <v>46</v>
      </c>
      <c r="H29" s="1">
        <v>200</v>
      </c>
      <c r="I29" s="1" t="s">
        <v>46</v>
      </c>
      <c r="J29" s="1"/>
      <c r="K29" s="1"/>
      <c r="L29" s="1"/>
      <c r="M29" s="1"/>
      <c r="N29" s="1"/>
      <c r="R29" s="9" t="s">
        <v>212</v>
      </c>
      <c r="S29" s="1">
        <v>381</v>
      </c>
    </row>
    <row r="30" spans="1:22" x14ac:dyDescent="0.25">
      <c r="A30" s="11">
        <v>45634</v>
      </c>
      <c r="B30" s="1" t="s">
        <v>77</v>
      </c>
      <c r="C30" s="1">
        <v>596</v>
      </c>
      <c r="D30" s="1" t="s">
        <v>126</v>
      </c>
      <c r="E30" s="19"/>
      <c r="F30" s="11">
        <v>45647</v>
      </c>
      <c r="G30" s="1" t="s">
        <v>198</v>
      </c>
      <c r="H30" s="1">
        <v>750</v>
      </c>
      <c r="I30" s="1" t="s">
        <v>126</v>
      </c>
      <c r="J30" s="1"/>
      <c r="K30" s="1"/>
      <c r="L30" s="1"/>
      <c r="M30" s="1"/>
      <c r="N30" s="1"/>
      <c r="R30" s="9" t="s">
        <v>108</v>
      </c>
      <c r="S30" s="1">
        <v>12382</v>
      </c>
    </row>
    <row r="31" spans="1:22" x14ac:dyDescent="0.25">
      <c r="A31" s="11">
        <v>45635</v>
      </c>
      <c r="B31" s="1" t="s">
        <v>142</v>
      </c>
      <c r="C31" s="1">
        <v>3500</v>
      </c>
      <c r="D31" s="1" t="s">
        <v>19</v>
      </c>
      <c r="E31" s="19"/>
      <c r="F31" s="1"/>
      <c r="G31" s="1" t="s">
        <v>53</v>
      </c>
      <c r="H31" s="1">
        <v>2790</v>
      </c>
      <c r="I31" s="1" t="s">
        <v>53</v>
      </c>
      <c r="J31" s="1"/>
      <c r="K31" s="1"/>
      <c r="L31" s="1"/>
      <c r="M31" s="1"/>
      <c r="N31" s="1"/>
      <c r="R31" s="9" t="s">
        <v>214</v>
      </c>
      <c r="S31" s="1">
        <v>180</v>
      </c>
    </row>
    <row r="32" spans="1:22" x14ac:dyDescent="0.25">
      <c r="A32" s="11">
        <v>45636</v>
      </c>
      <c r="B32" s="1" t="s">
        <v>143</v>
      </c>
      <c r="C32" s="1">
        <v>813</v>
      </c>
      <c r="D32" s="1" t="s">
        <v>144</v>
      </c>
      <c r="E32" s="19"/>
      <c r="F32" s="1"/>
      <c r="G32" s="1"/>
      <c r="H32" s="1"/>
      <c r="I32" s="1"/>
      <c r="J32" s="1"/>
      <c r="K32" s="1"/>
      <c r="L32" s="1"/>
      <c r="M32" s="1"/>
      <c r="N32" s="1"/>
      <c r="R32" s="9" t="s">
        <v>219</v>
      </c>
      <c r="S32" s="1">
        <v>9999</v>
      </c>
    </row>
    <row r="33" spans="1:19" x14ac:dyDescent="0.25">
      <c r="A33" s="11">
        <v>45637</v>
      </c>
      <c r="B33" s="1" t="s">
        <v>165</v>
      </c>
      <c r="C33" s="1">
        <v>5000</v>
      </c>
      <c r="D33" s="1" t="s">
        <v>42</v>
      </c>
      <c r="E33" s="19"/>
      <c r="F33" s="1"/>
      <c r="G33" s="1"/>
      <c r="H33" s="1"/>
      <c r="I33" s="1"/>
      <c r="J33" s="1"/>
      <c r="K33" s="1"/>
      <c r="L33" s="1"/>
      <c r="M33" s="1"/>
      <c r="N33" s="1"/>
      <c r="R33" s="9" t="s">
        <v>52</v>
      </c>
      <c r="S33" s="1">
        <v>296484.59999999998</v>
      </c>
    </row>
    <row r="34" spans="1:19" x14ac:dyDescent="0.25">
      <c r="A34" s="11">
        <v>45637</v>
      </c>
      <c r="B34" s="1" t="s">
        <v>166</v>
      </c>
      <c r="C34" s="1">
        <v>2000</v>
      </c>
      <c r="D34" s="1" t="s">
        <v>42</v>
      </c>
      <c r="E34" s="19"/>
      <c r="F34" s="1"/>
      <c r="G34" s="1"/>
      <c r="H34" s="1"/>
      <c r="I34" s="1"/>
      <c r="J34" s="1"/>
      <c r="K34" s="1"/>
      <c r="L34" s="1"/>
      <c r="M34" s="1"/>
      <c r="N34" s="1"/>
    </row>
    <row r="35" spans="1:19" x14ac:dyDescent="0.25">
      <c r="A35" s="11">
        <v>45637</v>
      </c>
      <c r="B35" s="1" t="s">
        <v>167</v>
      </c>
      <c r="C35" s="1">
        <v>2500</v>
      </c>
      <c r="D35" s="1" t="s">
        <v>42</v>
      </c>
      <c r="E35" s="19"/>
      <c r="F35" s="1"/>
      <c r="G35" s="1"/>
      <c r="H35" s="1"/>
      <c r="I35" s="1"/>
      <c r="J35" s="1"/>
      <c r="K35" s="1"/>
      <c r="L35" s="1"/>
      <c r="M35" s="1"/>
      <c r="N35" s="1"/>
    </row>
    <row r="36" spans="1:19" x14ac:dyDescent="0.25">
      <c r="A36" s="11">
        <v>45638</v>
      </c>
      <c r="B36" s="1" t="s">
        <v>168</v>
      </c>
      <c r="C36" s="1">
        <v>651.6</v>
      </c>
      <c r="D36" s="1" t="s">
        <v>125</v>
      </c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9" x14ac:dyDescent="0.25">
      <c r="A37" s="11">
        <v>45641</v>
      </c>
      <c r="B37" s="1" t="s">
        <v>96</v>
      </c>
      <c r="C37" s="1">
        <v>3410</v>
      </c>
      <c r="D37" s="1" t="s">
        <v>128</v>
      </c>
      <c r="E37" s="19"/>
      <c r="F37" s="1"/>
      <c r="G37" s="1"/>
      <c r="H37" s="1"/>
      <c r="I37" s="1"/>
      <c r="J37" s="1"/>
      <c r="K37" s="1"/>
      <c r="L37" s="1"/>
      <c r="M37" s="1"/>
      <c r="N37" s="1"/>
    </row>
    <row r="38" spans="1:19" x14ac:dyDescent="0.25">
      <c r="A38" s="11">
        <v>45641</v>
      </c>
      <c r="B38" s="1" t="s">
        <v>77</v>
      </c>
      <c r="C38" s="1">
        <v>460</v>
      </c>
      <c r="D38" s="1" t="s">
        <v>126</v>
      </c>
      <c r="E38" s="19"/>
      <c r="F38" s="1"/>
      <c r="G38" s="1"/>
      <c r="H38" s="1"/>
      <c r="I38" s="1"/>
      <c r="J38" s="1"/>
      <c r="K38" s="1"/>
      <c r="L38" s="1"/>
      <c r="M38" s="1"/>
      <c r="N38" s="1"/>
    </row>
    <row r="39" spans="1:19" x14ac:dyDescent="0.25">
      <c r="A39" s="11">
        <v>45642</v>
      </c>
      <c r="B39" s="1" t="s">
        <v>169</v>
      </c>
      <c r="C39" s="1">
        <v>201</v>
      </c>
      <c r="D39" s="1" t="s">
        <v>135</v>
      </c>
      <c r="E39" s="19"/>
      <c r="F39" s="1"/>
      <c r="G39" s="1"/>
      <c r="H39" s="1"/>
      <c r="I39" s="1"/>
      <c r="J39" s="1"/>
      <c r="K39" s="1"/>
      <c r="L39" s="1"/>
      <c r="M39" s="1"/>
      <c r="N39" s="1"/>
    </row>
    <row r="40" spans="1:19" x14ac:dyDescent="0.25">
      <c r="A40" s="11">
        <v>45642</v>
      </c>
      <c r="B40" s="1" t="s">
        <v>170</v>
      </c>
      <c r="C40" s="1">
        <v>3000</v>
      </c>
      <c r="D40" s="1" t="s">
        <v>170</v>
      </c>
      <c r="E40" s="19"/>
      <c r="F40" s="1"/>
      <c r="G40" s="1"/>
      <c r="H40" s="1"/>
      <c r="I40" s="1"/>
      <c r="J40" s="1"/>
      <c r="K40" s="1"/>
      <c r="L40" s="1"/>
      <c r="M40" s="1"/>
      <c r="N40" s="1"/>
    </row>
    <row r="41" spans="1:19" x14ac:dyDescent="0.25">
      <c r="A41" s="11">
        <v>45643</v>
      </c>
      <c r="B41" s="1" t="s">
        <v>201</v>
      </c>
      <c r="C41" s="1">
        <v>1800</v>
      </c>
      <c r="D41" s="1" t="s">
        <v>200</v>
      </c>
      <c r="E41" s="19"/>
      <c r="F41" s="1"/>
      <c r="G41" s="1"/>
      <c r="H41" s="1"/>
      <c r="I41" s="1"/>
      <c r="J41" s="1"/>
      <c r="K41" s="1"/>
      <c r="L41" s="1"/>
      <c r="M41" s="1"/>
      <c r="N41" s="1"/>
    </row>
    <row r="42" spans="1:19" x14ac:dyDescent="0.25">
      <c r="A42" s="11">
        <v>45643</v>
      </c>
      <c r="B42" s="1" t="s">
        <v>171</v>
      </c>
      <c r="C42" s="1">
        <v>180</v>
      </c>
      <c r="D42" s="1" t="s">
        <v>21</v>
      </c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9" x14ac:dyDescent="0.25">
      <c r="A43" s="11">
        <v>45643</v>
      </c>
      <c r="B43" s="1" t="s">
        <v>172</v>
      </c>
      <c r="C43" s="1">
        <v>528</v>
      </c>
      <c r="D43" s="1" t="s">
        <v>188</v>
      </c>
      <c r="E43" s="19"/>
      <c r="F43" s="1"/>
      <c r="G43" s="1"/>
      <c r="H43" s="1"/>
      <c r="I43" s="1"/>
      <c r="J43" s="1"/>
      <c r="K43" s="1"/>
      <c r="L43" s="1"/>
      <c r="M43" s="1"/>
      <c r="N43" s="1"/>
    </row>
    <row r="44" spans="1:19" x14ac:dyDescent="0.25">
      <c r="A44" s="11">
        <v>45643</v>
      </c>
      <c r="B44" s="1" t="s">
        <v>79</v>
      </c>
      <c r="C44" s="1">
        <v>180</v>
      </c>
      <c r="D44" s="1" t="s">
        <v>133</v>
      </c>
      <c r="E44" s="19"/>
      <c r="F44" s="1"/>
      <c r="G44" s="1"/>
      <c r="H44" s="1"/>
      <c r="I44" s="1"/>
      <c r="J44" s="1"/>
      <c r="K44" s="1"/>
      <c r="L44" s="1"/>
      <c r="M44" s="1"/>
      <c r="N44" s="1"/>
    </row>
    <row r="45" spans="1:19" x14ac:dyDescent="0.25">
      <c r="A45" s="11">
        <v>45643</v>
      </c>
      <c r="B45" s="1" t="s">
        <v>173</v>
      </c>
      <c r="C45" s="1">
        <v>400</v>
      </c>
      <c r="D45" s="1" t="s">
        <v>174</v>
      </c>
      <c r="E45" s="19"/>
      <c r="F45" s="1"/>
      <c r="G45" s="1"/>
      <c r="H45" s="1"/>
      <c r="I45" s="1"/>
      <c r="J45" s="1"/>
      <c r="K45" s="1"/>
      <c r="L45" s="1"/>
      <c r="M45" s="1"/>
      <c r="N45" s="1"/>
    </row>
    <row r="46" spans="1:19" x14ac:dyDescent="0.25">
      <c r="A46" s="11">
        <v>45643</v>
      </c>
      <c r="B46" s="1" t="s">
        <v>175</v>
      </c>
      <c r="C46" s="1">
        <v>9650</v>
      </c>
      <c r="D46" s="1" t="s">
        <v>174</v>
      </c>
      <c r="E46" s="19"/>
      <c r="F46" s="1"/>
      <c r="G46" s="1"/>
      <c r="H46" s="1"/>
      <c r="I46" s="1"/>
      <c r="J46" s="1"/>
      <c r="K46" s="1"/>
      <c r="L46" s="1"/>
      <c r="M46" s="1"/>
      <c r="N46" s="1"/>
    </row>
    <row r="47" spans="1:19" x14ac:dyDescent="0.25">
      <c r="A47" s="11">
        <v>45643</v>
      </c>
      <c r="B47" s="1" t="s">
        <v>176</v>
      </c>
      <c r="C47" s="1">
        <v>1760</v>
      </c>
      <c r="D47" s="1" t="s">
        <v>174</v>
      </c>
      <c r="E47" s="19"/>
      <c r="F47" s="1"/>
      <c r="G47" s="1"/>
      <c r="H47" s="1"/>
      <c r="I47" s="1"/>
      <c r="J47" s="1"/>
      <c r="K47" s="1"/>
      <c r="L47" s="1"/>
      <c r="M47" s="1"/>
      <c r="N47" s="1"/>
    </row>
    <row r="48" spans="1:19" x14ac:dyDescent="0.25">
      <c r="A48" s="11">
        <v>45643</v>
      </c>
      <c r="B48" s="1" t="s">
        <v>46</v>
      </c>
      <c r="C48" s="1">
        <v>210</v>
      </c>
      <c r="D48" s="1" t="s">
        <v>126</v>
      </c>
      <c r="E48" s="19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1">
        <v>45643</v>
      </c>
      <c r="B49" s="1" t="s">
        <v>77</v>
      </c>
      <c r="C49" s="1">
        <v>370</v>
      </c>
      <c r="D49" s="1" t="s">
        <v>126</v>
      </c>
      <c r="E49" s="19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1">
        <v>45643</v>
      </c>
      <c r="B50" s="1" t="s">
        <v>177</v>
      </c>
      <c r="C50" s="1">
        <v>226</v>
      </c>
      <c r="D50" s="1" t="s">
        <v>126</v>
      </c>
      <c r="E50" s="19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1">
        <v>45643</v>
      </c>
      <c r="B51" s="1" t="s">
        <v>178</v>
      </c>
      <c r="C51" s="1">
        <v>832</v>
      </c>
      <c r="D51" s="1" t="s">
        <v>195</v>
      </c>
      <c r="E51" s="19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1">
        <v>45645</v>
      </c>
      <c r="B52" s="1" t="s">
        <v>179</v>
      </c>
      <c r="C52" s="1">
        <v>3000</v>
      </c>
      <c r="D52" s="1" t="s">
        <v>42</v>
      </c>
      <c r="E52" s="19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1">
        <v>45646</v>
      </c>
      <c r="B53" s="1" t="s">
        <v>180</v>
      </c>
      <c r="C53" s="1">
        <v>473</v>
      </c>
      <c r="D53" s="1" t="s">
        <v>133</v>
      </c>
      <c r="E53" s="19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1">
        <v>45647</v>
      </c>
      <c r="B54" s="1" t="s">
        <v>199</v>
      </c>
      <c r="C54" s="1">
        <v>800</v>
      </c>
      <c r="D54" s="1" t="s">
        <v>19</v>
      </c>
      <c r="E54" s="19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1">
        <v>45648</v>
      </c>
      <c r="B55" s="1" t="s">
        <v>181</v>
      </c>
      <c r="C55" s="1">
        <v>453</v>
      </c>
      <c r="D55" s="1" t="s">
        <v>187</v>
      </c>
      <c r="E55" s="19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1">
        <v>45648</v>
      </c>
      <c r="B56" s="1" t="s">
        <v>182</v>
      </c>
      <c r="C56" s="1">
        <v>453</v>
      </c>
      <c r="D56" s="1" t="s">
        <v>187</v>
      </c>
      <c r="E56" s="19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1">
        <v>45648</v>
      </c>
      <c r="B57" s="1" t="s">
        <v>183</v>
      </c>
      <c r="C57" s="1">
        <v>2821</v>
      </c>
      <c r="D57" s="1" t="s">
        <v>187</v>
      </c>
      <c r="E57" s="19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1">
        <v>45648</v>
      </c>
      <c r="B58" s="1" t="s">
        <v>184</v>
      </c>
      <c r="C58" s="1">
        <v>1200</v>
      </c>
      <c r="D58" s="1" t="s">
        <v>187</v>
      </c>
      <c r="E58" s="19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1">
        <v>45648</v>
      </c>
      <c r="B59" s="1" t="s">
        <v>185</v>
      </c>
      <c r="C59" s="1">
        <v>1200</v>
      </c>
      <c r="D59" s="1" t="s">
        <v>187</v>
      </c>
      <c r="E59" s="19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1">
        <v>45648</v>
      </c>
      <c r="B60" s="1" t="s">
        <v>186</v>
      </c>
      <c r="C60" s="1">
        <v>1200</v>
      </c>
      <c r="D60" s="1" t="s">
        <v>187</v>
      </c>
      <c r="E60" s="19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1">
        <v>45649</v>
      </c>
      <c r="B61" s="1" t="s">
        <v>172</v>
      </c>
      <c r="C61" s="1">
        <v>805</v>
      </c>
      <c r="D61" s="1" t="s">
        <v>188</v>
      </c>
      <c r="E61" s="19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1">
        <v>45649</v>
      </c>
      <c r="B62" s="1" t="s">
        <v>189</v>
      </c>
      <c r="C62" s="1">
        <v>110</v>
      </c>
      <c r="D62" s="1" t="s">
        <v>133</v>
      </c>
      <c r="E62" s="19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1">
        <v>45649</v>
      </c>
      <c r="B63" s="1" t="s">
        <v>190</v>
      </c>
      <c r="C63" s="1">
        <v>1499</v>
      </c>
      <c r="D63" s="1" t="s">
        <v>191</v>
      </c>
      <c r="E63" s="19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1">
        <v>45650</v>
      </c>
      <c r="B64" s="1" t="s">
        <v>193</v>
      </c>
      <c r="C64" s="1">
        <v>3000</v>
      </c>
      <c r="D64" s="1" t="s">
        <v>194</v>
      </c>
      <c r="E64" s="19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1">
        <v>45650</v>
      </c>
      <c r="B65" s="1" t="s">
        <v>180</v>
      </c>
      <c r="C65" s="1">
        <v>868</v>
      </c>
      <c r="D65" s="1" t="s">
        <v>133</v>
      </c>
      <c r="E65" s="19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1">
        <v>45651</v>
      </c>
      <c r="B66" s="1" t="s">
        <v>46</v>
      </c>
      <c r="C66" s="1">
        <v>230</v>
      </c>
      <c r="D66" s="1" t="s">
        <v>46</v>
      </c>
      <c r="E66" s="19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1">
        <v>45651</v>
      </c>
      <c r="B67" s="1" t="s">
        <v>203</v>
      </c>
      <c r="C67" s="1">
        <v>1000</v>
      </c>
      <c r="D67" s="1" t="s">
        <v>49</v>
      </c>
      <c r="E67" s="19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1">
        <v>45651</v>
      </c>
      <c r="B68" s="1" t="s">
        <v>204</v>
      </c>
      <c r="C68" s="1">
        <v>140</v>
      </c>
      <c r="D68" s="1" t="s">
        <v>49</v>
      </c>
      <c r="E68" s="19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1">
        <v>45651</v>
      </c>
      <c r="B69" s="1" t="s">
        <v>46</v>
      </c>
      <c r="C69" s="1">
        <v>100</v>
      </c>
      <c r="D69" s="1" t="s">
        <v>46</v>
      </c>
      <c r="E69" s="19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1">
        <v>45651</v>
      </c>
      <c r="B70" s="1" t="s">
        <v>70</v>
      </c>
      <c r="C70" s="1">
        <v>1596</v>
      </c>
      <c r="D70" s="1" t="s">
        <v>126</v>
      </c>
      <c r="E70" s="19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1">
        <v>45651</v>
      </c>
      <c r="B71" s="1" t="s">
        <v>205</v>
      </c>
      <c r="C71" s="1">
        <v>4779</v>
      </c>
      <c r="D71" s="1" t="s">
        <v>206</v>
      </c>
      <c r="E71" s="19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1">
        <v>45651</v>
      </c>
      <c r="B72" s="1" t="s">
        <v>69</v>
      </c>
      <c r="C72" s="1">
        <v>3950</v>
      </c>
      <c r="D72" s="1" t="s">
        <v>69</v>
      </c>
      <c r="E72" s="19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1">
        <v>45651</v>
      </c>
      <c r="B73" s="1" t="s">
        <v>207</v>
      </c>
      <c r="C73" s="1">
        <v>60</v>
      </c>
      <c r="D73" s="1" t="s">
        <v>133</v>
      </c>
      <c r="E73" s="19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1">
        <v>45652</v>
      </c>
      <c r="B74" s="1" t="s">
        <v>135</v>
      </c>
      <c r="C74" s="1">
        <v>200</v>
      </c>
      <c r="D74" s="1" t="s">
        <v>135</v>
      </c>
      <c r="E74" s="19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1">
        <v>45653</v>
      </c>
      <c r="B75" s="1" t="s">
        <v>46</v>
      </c>
      <c r="C75" s="1">
        <v>170</v>
      </c>
      <c r="D75" s="1" t="s">
        <v>46</v>
      </c>
      <c r="E75" s="19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1">
        <v>45653</v>
      </c>
      <c r="B76" s="1" t="s">
        <v>209</v>
      </c>
      <c r="C76" s="1">
        <v>310</v>
      </c>
      <c r="D76" s="1" t="s">
        <v>210</v>
      </c>
      <c r="E76" s="19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1">
        <v>45653</v>
      </c>
      <c r="B77" s="1" t="s">
        <v>211</v>
      </c>
      <c r="C77" s="1">
        <v>600</v>
      </c>
      <c r="D77" s="1" t="s">
        <v>125</v>
      </c>
      <c r="E77" s="19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1">
        <v>45653</v>
      </c>
      <c r="B78" s="1" t="s">
        <v>70</v>
      </c>
      <c r="C78" s="1">
        <v>395</v>
      </c>
      <c r="D78" s="1" t="s">
        <v>126</v>
      </c>
      <c r="E78" s="19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1">
        <v>45653</v>
      </c>
      <c r="B79" s="1" t="s">
        <v>208</v>
      </c>
      <c r="C79" s="1">
        <v>237</v>
      </c>
      <c r="D79" s="1" t="s">
        <v>19</v>
      </c>
      <c r="E79" s="19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1">
        <v>45653</v>
      </c>
      <c r="B80" s="1" t="s">
        <v>46</v>
      </c>
      <c r="C80" s="1">
        <v>287</v>
      </c>
      <c r="D80" s="1" t="s">
        <v>126</v>
      </c>
      <c r="E80" s="19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1">
        <v>45653</v>
      </c>
      <c r="B81" s="1" t="s">
        <v>212</v>
      </c>
      <c r="C81" s="1">
        <v>381</v>
      </c>
      <c r="D81" s="1" t="s">
        <v>212</v>
      </c>
      <c r="E81" s="19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1">
        <v>45653</v>
      </c>
      <c r="B82" s="1" t="s">
        <v>213</v>
      </c>
      <c r="C82" s="1">
        <v>7180</v>
      </c>
      <c r="D82" s="1" t="s">
        <v>108</v>
      </c>
      <c r="E82" s="19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1">
        <v>45654</v>
      </c>
      <c r="B83" s="1" t="s">
        <v>213</v>
      </c>
      <c r="C83" s="1">
        <v>5202</v>
      </c>
      <c r="D83" s="1" t="s">
        <v>108</v>
      </c>
      <c r="E83" s="19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1">
        <v>45655</v>
      </c>
      <c r="B84" s="1" t="s">
        <v>214</v>
      </c>
      <c r="C84" s="1">
        <v>180</v>
      </c>
      <c r="D84" s="1" t="s">
        <v>214</v>
      </c>
      <c r="E84" s="19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1">
        <v>45655</v>
      </c>
      <c r="B85" s="1" t="s">
        <v>46</v>
      </c>
      <c r="C85" s="1">
        <v>330</v>
      </c>
      <c r="D85" s="1" t="s">
        <v>46</v>
      </c>
      <c r="E85" s="19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1">
        <v>45656</v>
      </c>
      <c r="B86" s="1" t="s">
        <v>191</v>
      </c>
      <c r="C86" s="1">
        <v>926</v>
      </c>
      <c r="D86" s="1" t="s">
        <v>191</v>
      </c>
      <c r="E86" s="19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1">
        <v>45656</v>
      </c>
      <c r="B87" s="1" t="s">
        <v>172</v>
      </c>
      <c r="C87" s="1">
        <v>640</v>
      </c>
      <c r="D87" s="1" t="s">
        <v>188</v>
      </c>
      <c r="E87" s="19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1">
        <v>45656</v>
      </c>
      <c r="B88" s="1" t="s">
        <v>215</v>
      </c>
      <c r="C88" s="1">
        <v>355</v>
      </c>
      <c r="D88" s="1" t="s">
        <v>46</v>
      </c>
      <c r="E88" s="19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1">
        <v>45656</v>
      </c>
      <c r="B89" s="1" t="s">
        <v>216</v>
      </c>
      <c r="C89" s="1">
        <v>70</v>
      </c>
      <c r="D89" s="1" t="s">
        <v>133</v>
      </c>
      <c r="E89" s="19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1">
        <v>45656</v>
      </c>
      <c r="B90" s="1" t="s">
        <v>217</v>
      </c>
      <c r="C90" s="1">
        <v>600</v>
      </c>
      <c r="D90" s="1" t="s">
        <v>125</v>
      </c>
      <c r="E90" s="19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1">
        <v>45657</v>
      </c>
      <c r="B91" s="1" t="s">
        <v>218</v>
      </c>
      <c r="C91" s="1">
        <v>9999</v>
      </c>
      <c r="D91" s="1" t="s">
        <v>219</v>
      </c>
      <c r="E91" s="19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9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9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9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9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9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5"/>
      <c r="E97" s="19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5"/>
      <c r="E98" s="19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5"/>
      <c r="E99" s="19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5"/>
      <c r="E100" s="19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5"/>
      <c r="E101" s="19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5"/>
      <c r="E102" s="19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5"/>
      <c r="E103" s="19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5"/>
      <c r="E104" s="19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5"/>
      <c r="E105" s="19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5"/>
      <c r="E106" s="19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5"/>
      <c r="E107" s="19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5"/>
      <c r="E108" s="19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5"/>
      <c r="E109" s="19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5"/>
      <c r="E110" s="19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5"/>
      <c r="E111" s="19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5"/>
      <c r="E112" s="19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5"/>
      <c r="E113" s="19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5"/>
      <c r="E114" s="19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5"/>
      <c r="E115" s="19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5"/>
      <c r="E116" s="19"/>
      <c r="F116" s="16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5"/>
      <c r="E117" s="19"/>
      <c r="F117" s="16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5"/>
      <c r="E118" s="19"/>
      <c r="F118" s="16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5"/>
      <c r="E119" s="19"/>
      <c r="F119" s="16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5"/>
      <c r="E120" s="19"/>
      <c r="F120" s="16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5"/>
      <c r="E121" s="19"/>
      <c r="F121" s="16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5"/>
      <c r="E122" s="19"/>
      <c r="F122" s="16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7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autoFilter ref="A1:D65" xr:uid="{52B4BECA-30E5-46B4-A64D-1CE4F5B341DA}"/>
  <phoneticPr fontId="3" type="noConversion"/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7D86-8BCB-4F3C-B638-FA8D6CEC4976}">
  <dimension ref="A1:V126"/>
  <sheetViews>
    <sheetView workbookViewId="0">
      <selection activeCell="G14" sqref="G14"/>
    </sheetView>
  </sheetViews>
  <sheetFormatPr defaultRowHeight="15" x14ac:dyDescent="0.25"/>
  <cols>
    <col min="1" max="2" width="15.7109375" bestFit="1" customWidth="1"/>
    <col min="3" max="3" width="10.140625" bestFit="1" customWidth="1"/>
    <col min="4" max="4" width="15.5703125" bestFit="1" customWidth="1"/>
    <col min="5" max="5" width="7" customWidth="1"/>
    <col min="6" max="6" width="12.7109375" customWidth="1"/>
    <col min="7" max="7" width="15.42578125" bestFit="1" customWidth="1"/>
    <col min="8" max="8" width="12.85546875" customWidth="1"/>
    <col min="9" max="9" width="21.42578125" bestFit="1" customWidth="1"/>
    <col min="10" max="10" width="12.42578125" bestFit="1" customWidth="1"/>
    <col min="14" max="14" width="15" customWidth="1"/>
    <col min="18" max="18" width="15.5703125" bestFit="1" customWidth="1"/>
    <col min="19" max="19" width="16.85546875" bestFit="1" customWidth="1"/>
    <col min="21" max="21" width="15.5703125" bestFit="1" customWidth="1"/>
    <col min="22" max="22" width="16.85546875" bestFit="1" customWidth="1"/>
  </cols>
  <sheetData>
    <row r="1" spans="1:22" x14ac:dyDescent="0.25">
      <c r="A1" s="7" t="s">
        <v>110</v>
      </c>
      <c r="B1" s="7" t="s">
        <v>40</v>
      </c>
      <c r="C1" s="7" t="s">
        <v>72</v>
      </c>
      <c r="D1" s="7" t="s">
        <v>111</v>
      </c>
      <c r="E1" s="18"/>
      <c r="F1" s="7" t="s">
        <v>110</v>
      </c>
      <c r="G1" s="7" t="s">
        <v>40</v>
      </c>
      <c r="H1" s="7" t="s">
        <v>72</v>
      </c>
      <c r="I1" s="7" t="s">
        <v>111</v>
      </c>
      <c r="J1" s="7" t="s">
        <v>39</v>
      </c>
      <c r="K1" s="7">
        <f>SUM(K2:K31)</f>
        <v>274313.3</v>
      </c>
      <c r="L1" s="7"/>
      <c r="M1" s="7" t="s">
        <v>41</v>
      </c>
      <c r="N1" s="7">
        <f>K1-SUM(C2:C126)</f>
        <v>257912.3</v>
      </c>
    </row>
    <row r="2" spans="1:22" x14ac:dyDescent="0.25">
      <c r="A2" s="11">
        <v>45658</v>
      </c>
      <c r="B2" s="1" t="s">
        <v>220</v>
      </c>
      <c r="C2" s="1">
        <v>10000</v>
      </c>
      <c r="D2" s="1" t="s">
        <v>221</v>
      </c>
      <c r="E2" s="19"/>
      <c r="F2" s="11">
        <v>45659</v>
      </c>
      <c r="G2" s="1" t="s">
        <v>46</v>
      </c>
      <c r="H2" s="1">
        <v>155</v>
      </c>
      <c r="I2" s="1"/>
      <c r="J2" s="1" t="s">
        <v>115</v>
      </c>
      <c r="K2" s="12">
        <v>161222</v>
      </c>
      <c r="L2" s="1"/>
      <c r="M2" s="1"/>
      <c r="N2" s="1"/>
      <c r="U2" s="8" t="s">
        <v>50</v>
      </c>
      <c r="V2" s="1" t="s">
        <v>73</v>
      </c>
    </row>
    <row r="3" spans="1:22" x14ac:dyDescent="0.25">
      <c r="A3" s="11">
        <v>45658</v>
      </c>
      <c r="B3" s="1" t="s">
        <v>221</v>
      </c>
      <c r="C3" s="1">
        <v>5050</v>
      </c>
      <c r="D3" s="1" t="s">
        <v>221</v>
      </c>
      <c r="E3" s="19"/>
      <c r="F3" s="11"/>
      <c r="G3" s="1"/>
      <c r="H3" s="1"/>
      <c r="I3" s="1"/>
      <c r="J3" s="1" t="s">
        <v>78</v>
      </c>
      <c r="K3" s="1">
        <v>23800</v>
      </c>
      <c r="L3" s="1"/>
      <c r="M3" s="1"/>
      <c r="N3" s="1"/>
      <c r="R3" s="8" t="s">
        <v>50</v>
      </c>
      <c r="S3" s="1" t="s">
        <v>73</v>
      </c>
      <c r="U3" s="9" t="s">
        <v>51</v>
      </c>
      <c r="V3" s="1"/>
    </row>
    <row r="4" spans="1:22" x14ac:dyDescent="0.25">
      <c r="A4" s="11">
        <v>45658</v>
      </c>
      <c r="B4" s="1" t="s">
        <v>222</v>
      </c>
      <c r="C4" s="1">
        <v>150</v>
      </c>
      <c r="D4" s="1" t="s">
        <v>125</v>
      </c>
      <c r="E4" s="19"/>
      <c r="F4" s="11"/>
      <c r="G4" s="1"/>
      <c r="H4" s="1"/>
      <c r="I4" s="1"/>
      <c r="J4" s="14" t="s">
        <v>41</v>
      </c>
      <c r="K4" s="20">
        <f>48584.3-9999</f>
        <v>38585.300000000003</v>
      </c>
      <c r="L4" s="1"/>
      <c r="M4" s="1"/>
      <c r="N4" s="1"/>
      <c r="R4" s="9" t="s">
        <v>122</v>
      </c>
      <c r="S4" s="1">
        <v>3840</v>
      </c>
      <c r="U4" s="10" t="s">
        <v>126</v>
      </c>
      <c r="V4" s="3">
        <v>2890</v>
      </c>
    </row>
    <row r="5" spans="1:22" x14ac:dyDescent="0.25">
      <c r="A5" s="11">
        <v>45658</v>
      </c>
      <c r="B5" s="1" t="s">
        <v>223</v>
      </c>
      <c r="C5" s="1">
        <v>100</v>
      </c>
      <c r="D5" s="1" t="s">
        <v>19</v>
      </c>
      <c r="E5" s="19"/>
      <c r="F5" s="11"/>
      <c r="G5" s="1"/>
      <c r="H5" s="1"/>
      <c r="I5" s="1"/>
      <c r="J5" s="1" t="s">
        <v>76</v>
      </c>
      <c r="K5" s="1">
        <v>50000</v>
      </c>
      <c r="L5" s="1"/>
      <c r="M5" s="1"/>
      <c r="N5" s="1"/>
      <c r="R5" s="9" t="s">
        <v>51</v>
      </c>
      <c r="S5" s="1"/>
      <c r="U5" s="9" t="s">
        <v>46</v>
      </c>
      <c r="V5" s="1">
        <v>548</v>
      </c>
    </row>
    <row r="6" spans="1:22" x14ac:dyDescent="0.25">
      <c r="A6" s="11">
        <v>45658</v>
      </c>
      <c r="B6" s="1" t="s">
        <v>224</v>
      </c>
      <c r="C6" s="1">
        <v>299</v>
      </c>
      <c r="D6" s="1" t="s">
        <v>221</v>
      </c>
      <c r="E6" s="19"/>
      <c r="F6" s="11"/>
      <c r="G6" s="1"/>
      <c r="H6" s="1"/>
      <c r="I6" s="1"/>
      <c r="J6" s="1" t="s">
        <v>162</v>
      </c>
      <c r="K6" s="1">
        <v>706</v>
      </c>
      <c r="L6" s="1"/>
      <c r="M6" s="1"/>
      <c r="N6" s="1"/>
      <c r="R6" s="9" t="s">
        <v>125</v>
      </c>
      <c r="S6" s="1">
        <v>4457.6000000000004</v>
      </c>
      <c r="U6" s="9" t="s">
        <v>127</v>
      </c>
      <c r="V6" s="1">
        <v>1265</v>
      </c>
    </row>
    <row r="7" spans="1:22" x14ac:dyDescent="0.25">
      <c r="A7" s="11">
        <v>45658</v>
      </c>
      <c r="B7" s="1" t="s">
        <v>225</v>
      </c>
      <c r="C7" s="1">
        <v>280</v>
      </c>
      <c r="D7" s="1" t="s">
        <v>219</v>
      </c>
      <c r="E7" s="19"/>
      <c r="F7" s="11"/>
      <c r="G7" s="1"/>
      <c r="H7" s="1"/>
      <c r="I7" s="1"/>
      <c r="J7" s="1" t="s">
        <v>78</v>
      </c>
      <c r="K7" s="1"/>
      <c r="L7" s="1"/>
      <c r="M7" s="1"/>
      <c r="N7" s="1"/>
      <c r="R7" s="9" t="s">
        <v>46</v>
      </c>
      <c r="S7" s="1">
        <v>1706</v>
      </c>
      <c r="U7" s="9" t="s">
        <v>21</v>
      </c>
      <c r="V7" s="1">
        <v>466</v>
      </c>
    </row>
    <row r="8" spans="1:22" x14ac:dyDescent="0.25">
      <c r="A8" s="11">
        <v>45659</v>
      </c>
      <c r="B8" s="1" t="s">
        <v>226</v>
      </c>
      <c r="C8" s="1">
        <v>152</v>
      </c>
      <c r="D8" s="1" t="s">
        <v>125</v>
      </c>
      <c r="E8" s="19"/>
      <c r="F8" s="11"/>
      <c r="G8" s="1"/>
      <c r="H8" s="1"/>
      <c r="I8" s="1"/>
      <c r="J8" s="1"/>
      <c r="K8" s="1"/>
      <c r="L8" s="1"/>
      <c r="M8" s="1"/>
      <c r="N8" s="1"/>
      <c r="R8" s="9" t="s">
        <v>18</v>
      </c>
      <c r="S8" s="1">
        <v>152171</v>
      </c>
      <c r="U8" s="9" t="s">
        <v>135</v>
      </c>
      <c r="V8" s="1">
        <v>470</v>
      </c>
    </row>
    <row r="9" spans="1:22" x14ac:dyDescent="0.25">
      <c r="A9" s="11">
        <v>45659</v>
      </c>
      <c r="B9" s="1" t="s">
        <v>212</v>
      </c>
      <c r="C9" s="1">
        <v>370</v>
      </c>
      <c r="D9" s="1" t="s">
        <v>95</v>
      </c>
      <c r="E9" s="19"/>
      <c r="F9" s="11"/>
      <c r="G9" s="1"/>
      <c r="H9" s="1"/>
      <c r="I9" s="1"/>
      <c r="J9" s="1"/>
      <c r="K9" s="1"/>
      <c r="L9" s="1"/>
      <c r="M9" s="1"/>
      <c r="N9" s="1"/>
      <c r="R9" s="9" t="s">
        <v>133</v>
      </c>
      <c r="S9" s="1">
        <v>3186</v>
      </c>
      <c r="U9" s="9" t="s">
        <v>147</v>
      </c>
      <c r="V9" s="1">
        <v>70</v>
      </c>
    </row>
    <row r="10" spans="1:22" x14ac:dyDescent="0.25">
      <c r="A10" s="11"/>
      <c r="B10" s="1"/>
      <c r="C10" s="1"/>
      <c r="D10" s="1"/>
      <c r="E10" s="19"/>
      <c r="F10" s="11"/>
      <c r="G10" s="1"/>
      <c r="H10" s="1"/>
      <c r="I10" s="1"/>
      <c r="J10" s="1"/>
      <c r="K10" s="1"/>
      <c r="L10" s="1"/>
      <c r="M10" s="1"/>
      <c r="N10" s="1"/>
      <c r="R10" s="9" t="s">
        <v>135</v>
      </c>
      <c r="S10" s="1">
        <v>14771</v>
      </c>
      <c r="U10" s="9" t="s">
        <v>19</v>
      </c>
      <c r="V10" s="1">
        <v>1500</v>
      </c>
    </row>
    <row r="11" spans="1:22" x14ac:dyDescent="0.25">
      <c r="A11" s="11"/>
      <c r="B11" s="1"/>
      <c r="C11" s="1"/>
      <c r="D11" s="1"/>
      <c r="E11" s="19"/>
      <c r="F11" s="11"/>
      <c r="G11" s="1"/>
      <c r="H11" s="1"/>
      <c r="I11" s="1"/>
      <c r="J11" s="1"/>
      <c r="K11" s="1"/>
      <c r="L11" s="1"/>
      <c r="M11" s="1"/>
      <c r="N11" s="1"/>
      <c r="R11" s="13" t="s">
        <v>126</v>
      </c>
      <c r="S11" s="21">
        <v>6125</v>
      </c>
      <c r="U11" s="9" t="s">
        <v>53</v>
      </c>
      <c r="V11" s="1">
        <v>5580</v>
      </c>
    </row>
    <row r="12" spans="1:22" x14ac:dyDescent="0.25">
      <c r="A12" s="11"/>
      <c r="B12" s="1"/>
      <c r="C12" s="1"/>
      <c r="D12" s="1"/>
      <c r="E12" s="19"/>
      <c r="F12" s="11"/>
      <c r="G12" s="1"/>
      <c r="H12" s="1"/>
      <c r="I12" s="1"/>
      <c r="J12" s="1"/>
      <c r="K12" s="1"/>
      <c r="L12" s="1"/>
      <c r="M12" s="1"/>
      <c r="N12" s="1"/>
      <c r="R12" s="9" t="s">
        <v>19</v>
      </c>
      <c r="S12" s="1">
        <v>8037</v>
      </c>
      <c r="U12" s="9" t="s">
        <v>153</v>
      </c>
      <c r="V12" s="1">
        <v>3180</v>
      </c>
    </row>
    <row r="13" spans="1:22" x14ac:dyDescent="0.25">
      <c r="A13" s="11"/>
      <c r="B13" s="1"/>
      <c r="C13" s="1"/>
      <c r="D13" s="1"/>
      <c r="E13" s="19"/>
      <c r="F13" s="11"/>
      <c r="G13" s="1"/>
      <c r="H13" s="1"/>
      <c r="I13" s="1"/>
      <c r="J13" s="1"/>
      <c r="K13" s="1"/>
      <c r="L13" s="1"/>
      <c r="M13" s="1"/>
      <c r="N13" s="1"/>
      <c r="R13" s="9" t="s">
        <v>144</v>
      </c>
      <c r="S13" s="1">
        <v>813</v>
      </c>
      <c r="U13" s="9" t="s">
        <v>133</v>
      </c>
      <c r="V13" s="1">
        <v>875</v>
      </c>
    </row>
    <row r="14" spans="1:22" x14ac:dyDescent="0.25">
      <c r="A14" s="11"/>
      <c r="B14" s="1"/>
      <c r="C14" s="12"/>
      <c r="D14" s="1"/>
      <c r="E14" s="19"/>
      <c r="F14" s="11"/>
      <c r="G14" s="1"/>
      <c r="H14" s="1"/>
      <c r="I14" s="1"/>
      <c r="J14" s="1"/>
      <c r="K14" s="1"/>
      <c r="L14" s="1"/>
      <c r="M14" s="1"/>
      <c r="N14" s="1"/>
      <c r="R14" s="9" t="s">
        <v>42</v>
      </c>
      <c r="S14" s="1">
        <v>12500</v>
      </c>
      <c r="U14" s="9" t="s">
        <v>155</v>
      </c>
      <c r="V14" s="1">
        <v>1000</v>
      </c>
    </row>
    <row r="15" spans="1:22" x14ac:dyDescent="0.25">
      <c r="A15" s="11"/>
      <c r="B15" s="1"/>
      <c r="C15" s="12"/>
      <c r="D15" s="1"/>
      <c r="E15" s="19"/>
      <c r="F15" s="11"/>
      <c r="G15" s="1"/>
      <c r="H15" s="1"/>
      <c r="I15" s="1"/>
      <c r="J15" s="1"/>
      <c r="K15" s="1"/>
      <c r="L15" s="1"/>
      <c r="M15" s="1"/>
      <c r="N15" s="1"/>
      <c r="R15" s="9" t="s">
        <v>170</v>
      </c>
      <c r="S15" s="1">
        <v>3000</v>
      </c>
      <c r="U15" s="9" t="s">
        <v>49</v>
      </c>
      <c r="V15" s="1">
        <v>199</v>
      </c>
    </row>
    <row r="16" spans="1:22" x14ac:dyDescent="0.25">
      <c r="A16" s="11"/>
      <c r="B16" s="1"/>
      <c r="C16" s="12"/>
      <c r="D16" s="1"/>
      <c r="E16" s="19"/>
      <c r="F16" s="11"/>
      <c r="G16" s="1"/>
      <c r="H16" s="1"/>
      <c r="I16" s="1"/>
      <c r="J16" s="1"/>
      <c r="K16" s="1"/>
      <c r="L16" s="1"/>
      <c r="M16" s="1"/>
      <c r="N16" s="1"/>
      <c r="R16" s="9" t="s">
        <v>21</v>
      </c>
      <c r="S16" s="1">
        <v>180</v>
      </c>
      <c r="U16" s="9" t="s">
        <v>108</v>
      </c>
      <c r="V16" s="1">
        <v>31670</v>
      </c>
    </row>
    <row r="17" spans="1:22" x14ac:dyDescent="0.25">
      <c r="A17" s="11"/>
      <c r="B17" s="1"/>
      <c r="C17" s="1"/>
      <c r="D17" s="1"/>
      <c r="E17" s="19"/>
      <c r="F17" s="11"/>
      <c r="G17" s="1"/>
      <c r="H17" s="1"/>
      <c r="I17" s="1"/>
      <c r="J17" s="1"/>
      <c r="K17" s="1"/>
      <c r="L17" s="1"/>
      <c r="M17" s="1"/>
      <c r="N17" s="1"/>
      <c r="R17" s="10" t="s">
        <v>174</v>
      </c>
      <c r="S17" s="3">
        <v>11810</v>
      </c>
      <c r="U17" s="9" t="s">
        <v>159</v>
      </c>
      <c r="V17" s="1">
        <v>20454</v>
      </c>
    </row>
    <row r="18" spans="1:22" x14ac:dyDescent="0.25">
      <c r="A18" s="11"/>
      <c r="B18" s="1"/>
      <c r="C18" s="1"/>
      <c r="D18" s="1"/>
      <c r="E18" s="19"/>
      <c r="F18" s="11"/>
      <c r="G18" s="1"/>
      <c r="H18" s="1"/>
      <c r="I18" s="1"/>
      <c r="J18" s="1"/>
      <c r="K18" s="1"/>
      <c r="L18" s="1"/>
      <c r="M18" s="1"/>
      <c r="N18" s="1"/>
      <c r="R18" s="10" t="s">
        <v>187</v>
      </c>
      <c r="S18" s="3">
        <v>7327</v>
      </c>
      <c r="U18" s="9" t="s">
        <v>162</v>
      </c>
      <c r="V18" s="1">
        <v>20000</v>
      </c>
    </row>
    <row r="19" spans="1:22" x14ac:dyDescent="0.25">
      <c r="A19" s="11"/>
      <c r="B19" s="1"/>
      <c r="C19" s="1"/>
      <c r="D19" s="1"/>
      <c r="E19" s="19"/>
      <c r="F19" s="11"/>
      <c r="G19" s="1"/>
      <c r="H19" s="1"/>
      <c r="I19" s="1"/>
      <c r="J19" s="1"/>
      <c r="K19" s="1"/>
      <c r="L19" s="1"/>
      <c r="M19" s="1"/>
      <c r="N19" s="1"/>
      <c r="R19" s="9" t="s">
        <v>188</v>
      </c>
      <c r="S19" s="1">
        <v>1973</v>
      </c>
      <c r="U19" s="9" t="s">
        <v>164</v>
      </c>
      <c r="V19" s="1">
        <v>730</v>
      </c>
    </row>
    <row r="20" spans="1:22" x14ac:dyDescent="0.25">
      <c r="A20" s="11"/>
      <c r="B20" s="1"/>
      <c r="C20" s="1"/>
      <c r="D20" s="1"/>
      <c r="E20" s="19"/>
      <c r="F20" s="11"/>
      <c r="G20" s="1"/>
      <c r="H20" s="1"/>
      <c r="I20" s="1"/>
      <c r="J20" s="1"/>
      <c r="K20" s="1"/>
      <c r="L20" s="1"/>
      <c r="M20" s="1"/>
      <c r="N20" s="1"/>
      <c r="R20" s="9" t="s">
        <v>191</v>
      </c>
      <c r="S20" s="1">
        <v>2425</v>
      </c>
      <c r="U20" s="9" t="s">
        <v>52</v>
      </c>
      <c r="V20" s="1">
        <v>90897</v>
      </c>
    </row>
    <row r="21" spans="1:22" x14ac:dyDescent="0.25">
      <c r="A21" s="11"/>
      <c r="B21" s="1"/>
      <c r="C21" s="1"/>
      <c r="D21" s="1"/>
      <c r="E21" s="19"/>
      <c r="F21" s="11"/>
      <c r="G21" s="1"/>
      <c r="H21" s="1"/>
      <c r="I21" s="1"/>
      <c r="J21" s="1"/>
      <c r="K21" s="1"/>
      <c r="L21" s="1"/>
      <c r="M21" s="1"/>
      <c r="N21" s="1"/>
      <c r="R21" s="10" t="s">
        <v>194</v>
      </c>
      <c r="S21" s="3">
        <v>23000</v>
      </c>
    </row>
    <row r="22" spans="1:22" x14ac:dyDescent="0.25">
      <c r="A22" s="11"/>
      <c r="B22" s="1"/>
      <c r="C22" s="1"/>
      <c r="D22" s="1"/>
      <c r="E22" s="19"/>
      <c r="F22" s="11"/>
      <c r="G22" s="1"/>
      <c r="H22" s="1"/>
      <c r="I22" s="1"/>
      <c r="J22" s="1"/>
      <c r="K22" s="1"/>
      <c r="L22" s="1"/>
      <c r="M22" s="1"/>
      <c r="N22" s="1"/>
      <c r="R22" s="9" t="s">
        <v>195</v>
      </c>
      <c r="S22" s="1">
        <v>832</v>
      </c>
    </row>
    <row r="23" spans="1:22" x14ac:dyDescent="0.25">
      <c r="A23" s="11"/>
      <c r="B23" s="1"/>
      <c r="C23" s="1"/>
      <c r="D23" s="1"/>
      <c r="E23" s="19"/>
      <c r="F23" s="11"/>
      <c r="G23" s="1"/>
      <c r="H23" s="1"/>
      <c r="I23" s="1"/>
      <c r="J23" s="1"/>
      <c r="K23" s="1"/>
      <c r="L23" s="1"/>
      <c r="M23" s="1"/>
      <c r="N23" s="1"/>
      <c r="R23" s="9" t="s">
        <v>128</v>
      </c>
      <c r="S23" s="1">
        <v>3410</v>
      </c>
    </row>
    <row r="24" spans="1:22" x14ac:dyDescent="0.25">
      <c r="A24" s="11"/>
      <c r="B24" s="1"/>
      <c r="C24" s="1"/>
      <c r="D24" s="1"/>
      <c r="E24" s="19"/>
      <c r="F24" s="11"/>
      <c r="G24" s="1"/>
      <c r="H24" s="1"/>
      <c r="I24" s="1"/>
      <c r="J24" s="1"/>
      <c r="K24" s="1"/>
      <c r="L24" s="1"/>
      <c r="M24" s="1"/>
      <c r="N24" s="1"/>
      <c r="R24" s="9" t="s">
        <v>200</v>
      </c>
      <c r="S24" s="1">
        <v>1800</v>
      </c>
    </row>
    <row r="25" spans="1:22" x14ac:dyDescent="0.25">
      <c r="A25" s="11"/>
      <c r="B25" s="1"/>
      <c r="C25" s="12"/>
      <c r="D25" s="1"/>
      <c r="E25" s="19"/>
      <c r="F25" s="11"/>
      <c r="G25" s="1"/>
      <c r="H25" s="1"/>
      <c r="I25" s="1"/>
      <c r="J25" s="1"/>
      <c r="K25" s="1"/>
      <c r="L25" s="1"/>
      <c r="M25" s="1"/>
      <c r="N25" s="1"/>
      <c r="R25" s="9" t="s">
        <v>49</v>
      </c>
      <c r="S25" s="1">
        <v>1140</v>
      </c>
    </row>
    <row r="26" spans="1:22" x14ac:dyDescent="0.25">
      <c r="A26" s="11"/>
      <c r="B26" s="1"/>
      <c r="C26" s="1"/>
      <c r="D26" s="1"/>
      <c r="E26" s="19"/>
      <c r="F26" s="11"/>
      <c r="G26" s="1"/>
      <c r="H26" s="1"/>
      <c r="I26" s="1"/>
      <c r="J26" s="1"/>
      <c r="K26" s="1"/>
      <c r="L26" s="1"/>
      <c r="M26" s="1"/>
      <c r="N26" s="1"/>
      <c r="R26" s="9" t="s">
        <v>206</v>
      </c>
      <c r="S26" s="1">
        <v>4779</v>
      </c>
    </row>
    <row r="27" spans="1:22" x14ac:dyDescent="0.25">
      <c r="A27" s="11"/>
      <c r="B27" s="1"/>
      <c r="C27" s="1"/>
      <c r="D27" s="1"/>
      <c r="E27" s="19"/>
      <c r="F27" s="11"/>
      <c r="G27" s="1"/>
      <c r="H27" s="1"/>
      <c r="I27" s="1"/>
      <c r="J27" s="1"/>
      <c r="K27" s="1"/>
      <c r="L27" s="1"/>
      <c r="M27" s="1"/>
      <c r="N27" s="1"/>
      <c r="R27" s="9" t="s">
        <v>69</v>
      </c>
      <c r="S27" s="1">
        <v>3950</v>
      </c>
    </row>
    <row r="28" spans="1:22" x14ac:dyDescent="0.25">
      <c r="A28" s="11"/>
      <c r="B28" s="1"/>
      <c r="C28" s="1"/>
      <c r="D28" s="1"/>
      <c r="E28" s="19"/>
      <c r="F28" s="11"/>
      <c r="G28" s="1"/>
      <c r="H28" s="1"/>
      <c r="I28" s="1"/>
      <c r="J28" s="1"/>
      <c r="K28" s="1"/>
      <c r="L28" s="1"/>
      <c r="M28" s="1"/>
      <c r="N28" s="1"/>
      <c r="R28" s="9" t="s">
        <v>210</v>
      </c>
      <c r="S28" s="1">
        <v>310</v>
      </c>
    </row>
    <row r="29" spans="1:22" x14ac:dyDescent="0.25">
      <c r="A29" s="11"/>
      <c r="B29" s="1"/>
      <c r="C29" s="1"/>
      <c r="D29" s="1"/>
      <c r="E29" s="19"/>
      <c r="F29" s="11"/>
      <c r="G29" s="1"/>
      <c r="H29" s="1"/>
      <c r="I29" s="1"/>
      <c r="J29" s="1"/>
      <c r="K29" s="1"/>
      <c r="L29" s="1"/>
      <c r="M29" s="1"/>
      <c r="N29" s="1"/>
      <c r="R29" s="9" t="s">
        <v>212</v>
      </c>
      <c r="S29" s="1">
        <v>381</v>
      </c>
    </row>
    <row r="30" spans="1:22" x14ac:dyDescent="0.25">
      <c r="A30" s="11"/>
      <c r="B30" s="1"/>
      <c r="C30" s="1"/>
      <c r="D30" s="1"/>
      <c r="E30" s="19"/>
      <c r="F30" s="11"/>
      <c r="G30" s="1"/>
      <c r="H30" s="1"/>
      <c r="I30" s="1"/>
      <c r="J30" s="1"/>
      <c r="K30" s="1"/>
      <c r="L30" s="1"/>
      <c r="M30" s="1"/>
      <c r="N30" s="1"/>
      <c r="R30" s="9" t="s">
        <v>108</v>
      </c>
      <c r="S30" s="1">
        <v>12382</v>
      </c>
    </row>
    <row r="31" spans="1:22" x14ac:dyDescent="0.25">
      <c r="A31" s="11"/>
      <c r="B31" s="1"/>
      <c r="C31" s="1"/>
      <c r="D31" s="1"/>
      <c r="E31" s="19"/>
      <c r="F31" s="1"/>
      <c r="G31" s="1"/>
      <c r="H31" s="1"/>
      <c r="I31" s="1"/>
      <c r="J31" s="1"/>
      <c r="K31" s="1"/>
      <c r="L31" s="1"/>
      <c r="M31" s="1"/>
      <c r="N31" s="1"/>
      <c r="R31" s="9" t="s">
        <v>214</v>
      </c>
      <c r="S31" s="1">
        <v>180</v>
      </c>
    </row>
    <row r="32" spans="1:22" x14ac:dyDescent="0.25">
      <c r="A32" s="11"/>
      <c r="B32" s="1"/>
      <c r="C32" s="1"/>
      <c r="D32" s="1"/>
      <c r="E32" s="19"/>
      <c r="F32" s="1"/>
      <c r="G32" s="1"/>
      <c r="H32" s="1"/>
      <c r="I32" s="1"/>
      <c r="J32" s="1"/>
      <c r="K32" s="1"/>
      <c r="L32" s="1"/>
      <c r="M32" s="1"/>
      <c r="N32" s="1"/>
      <c r="R32" s="9" t="s">
        <v>219</v>
      </c>
      <c r="S32" s="1">
        <v>9999</v>
      </c>
    </row>
    <row r="33" spans="1:19" x14ac:dyDescent="0.25">
      <c r="A33" s="11"/>
      <c r="B33" s="1"/>
      <c r="C33" s="1"/>
      <c r="D33" s="1"/>
      <c r="E33" s="19"/>
      <c r="F33" s="1"/>
      <c r="G33" s="1"/>
      <c r="H33" s="1"/>
      <c r="I33" s="1"/>
      <c r="J33" s="1"/>
      <c r="K33" s="1"/>
      <c r="L33" s="1"/>
      <c r="M33" s="1"/>
      <c r="N33" s="1"/>
      <c r="R33" s="9" t="s">
        <v>52</v>
      </c>
      <c r="S33" s="1">
        <v>296484.59999999998</v>
      </c>
    </row>
    <row r="34" spans="1:19" x14ac:dyDescent="0.25">
      <c r="A34" s="11"/>
      <c r="B34" s="1"/>
      <c r="C34" s="1"/>
      <c r="D34" s="1"/>
      <c r="E34" s="19"/>
      <c r="F34" s="1"/>
      <c r="G34" s="1"/>
      <c r="H34" s="1"/>
      <c r="I34" s="1"/>
      <c r="J34" s="1"/>
      <c r="K34" s="1"/>
      <c r="L34" s="1"/>
      <c r="M34" s="1"/>
      <c r="N34" s="1"/>
    </row>
    <row r="35" spans="1:19" x14ac:dyDescent="0.25">
      <c r="A35" s="11"/>
      <c r="B35" s="1"/>
      <c r="C35" s="1"/>
      <c r="D35" s="1"/>
      <c r="E35" s="19"/>
      <c r="F35" s="1"/>
      <c r="G35" s="1"/>
      <c r="H35" s="1"/>
      <c r="I35" s="1"/>
      <c r="J35" s="1"/>
      <c r="K35" s="1"/>
      <c r="L35" s="1"/>
      <c r="M35" s="1"/>
      <c r="N35" s="1"/>
    </row>
    <row r="36" spans="1:19" x14ac:dyDescent="0.25">
      <c r="A36" s="11"/>
      <c r="B36" s="1"/>
      <c r="C36" s="1"/>
      <c r="D36" s="1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9" x14ac:dyDescent="0.25">
      <c r="A37" s="11"/>
      <c r="B37" s="1"/>
      <c r="C37" s="1"/>
      <c r="D37" s="1"/>
      <c r="E37" s="19"/>
      <c r="F37" s="1"/>
      <c r="G37" s="1"/>
      <c r="H37" s="1"/>
      <c r="I37" s="1"/>
      <c r="J37" s="1"/>
      <c r="K37" s="1"/>
      <c r="L37" s="1"/>
      <c r="M37" s="1"/>
      <c r="N37" s="1"/>
    </row>
    <row r="38" spans="1:19" x14ac:dyDescent="0.25">
      <c r="A38" s="11"/>
      <c r="B38" s="1"/>
      <c r="C38" s="1"/>
      <c r="D38" s="1"/>
      <c r="E38" s="19"/>
      <c r="F38" s="1"/>
      <c r="G38" s="1"/>
      <c r="H38" s="1"/>
      <c r="I38" s="1"/>
      <c r="J38" s="1"/>
      <c r="K38" s="1"/>
      <c r="L38" s="1"/>
      <c r="M38" s="1"/>
      <c r="N38" s="1"/>
    </row>
    <row r="39" spans="1:19" x14ac:dyDescent="0.25">
      <c r="A39" s="11"/>
      <c r="B39" s="1"/>
      <c r="C39" s="1"/>
      <c r="D39" s="1"/>
      <c r="E39" s="19"/>
      <c r="F39" s="1"/>
      <c r="G39" s="1"/>
      <c r="H39" s="1"/>
      <c r="I39" s="1"/>
      <c r="J39" s="1"/>
      <c r="K39" s="1"/>
      <c r="L39" s="1"/>
      <c r="M39" s="1"/>
      <c r="N39" s="1"/>
    </row>
    <row r="40" spans="1:19" x14ac:dyDescent="0.25">
      <c r="A40" s="11"/>
      <c r="B40" s="1"/>
      <c r="C40" s="1"/>
      <c r="D40" s="1"/>
      <c r="E40" s="19"/>
      <c r="F40" s="1"/>
      <c r="G40" s="1"/>
      <c r="H40" s="1"/>
      <c r="I40" s="1"/>
      <c r="J40" s="1"/>
      <c r="K40" s="1"/>
      <c r="L40" s="1"/>
      <c r="M40" s="1"/>
      <c r="N40" s="1"/>
    </row>
    <row r="41" spans="1:19" x14ac:dyDescent="0.25">
      <c r="A41" s="11"/>
      <c r="B41" s="1"/>
      <c r="C41" s="1"/>
      <c r="D41" s="1"/>
      <c r="E41" s="19"/>
      <c r="F41" s="1"/>
      <c r="G41" s="1"/>
      <c r="H41" s="1"/>
      <c r="I41" s="1"/>
      <c r="J41" s="1"/>
      <c r="K41" s="1"/>
      <c r="L41" s="1"/>
      <c r="M41" s="1"/>
      <c r="N41" s="1"/>
    </row>
    <row r="42" spans="1:19" x14ac:dyDescent="0.25">
      <c r="A42" s="11"/>
      <c r="B42" s="1"/>
      <c r="C42" s="1"/>
      <c r="D42" s="1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9" x14ac:dyDescent="0.25">
      <c r="A43" s="11"/>
      <c r="B43" s="1"/>
      <c r="C43" s="1"/>
      <c r="D43" s="1"/>
      <c r="E43" s="19"/>
      <c r="F43" s="1"/>
      <c r="G43" s="1"/>
      <c r="H43" s="1"/>
      <c r="I43" s="1"/>
      <c r="J43" s="1"/>
      <c r="K43" s="1"/>
      <c r="L43" s="1"/>
      <c r="M43" s="1"/>
      <c r="N43" s="1"/>
    </row>
    <row r="44" spans="1:19" x14ac:dyDescent="0.25">
      <c r="A44" s="11"/>
      <c r="B44" s="1"/>
      <c r="C44" s="1"/>
      <c r="D44" s="1"/>
      <c r="E44" s="19"/>
      <c r="F44" s="1"/>
      <c r="G44" s="1"/>
      <c r="H44" s="1"/>
      <c r="I44" s="1"/>
      <c r="J44" s="1"/>
      <c r="K44" s="1"/>
      <c r="L44" s="1"/>
      <c r="M44" s="1"/>
      <c r="N44" s="1"/>
    </row>
    <row r="45" spans="1:19" x14ac:dyDescent="0.25">
      <c r="A45" s="11"/>
      <c r="B45" s="1"/>
      <c r="C45" s="1"/>
      <c r="D45" s="1"/>
      <c r="E45" s="19"/>
      <c r="F45" s="1"/>
      <c r="G45" s="1"/>
      <c r="H45" s="1"/>
      <c r="I45" s="1"/>
      <c r="J45" s="1"/>
      <c r="K45" s="1"/>
      <c r="L45" s="1"/>
      <c r="M45" s="1"/>
      <c r="N45" s="1"/>
    </row>
    <row r="46" spans="1:19" x14ac:dyDescent="0.25">
      <c r="A46" s="11"/>
      <c r="B46" s="1"/>
      <c r="C46" s="1"/>
      <c r="D46" s="1"/>
      <c r="E46" s="19"/>
      <c r="F46" s="1"/>
      <c r="G46" s="1"/>
      <c r="H46" s="1"/>
      <c r="I46" s="1"/>
      <c r="J46" s="1"/>
      <c r="K46" s="1"/>
      <c r="L46" s="1"/>
      <c r="M46" s="1"/>
      <c r="N46" s="1"/>
    </row>
    <row r="47" spans="1:19" x14ac:dyDescent="0.25">
      <c r="A47" s="11"/>
      <c r="B47" s="1"/>
      <c r="C47" s="1"/>
      <c r="D47" s="1"/>
      <c r="E47" s="19"/>
      <c r="F47" s="1"/>
      <c r="G47" s="1"/>
      <c r="H47" s="1"/>
      <c r="I47" s="1"/>
      <c r="J47" s="1"/>
      <c r="K47" s="1"/>
      <c r="L47" s="1"/>
      <c r="M47" s="1"/>
      <c r="N47" s="1"/>
    </row>
    <row r="48" spans="1:19" x14ac:dyDescent="0.25">
      <c r="A48" s="11"/>
      <c r="B48" s="1"/>
      <c r="C48" s="1"/>
      <c r="D48" s="1"/>
      <c r="E48" s="19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1"/>
      <c r="B49" s="1"/>
      <c r="C49" s="1"/>
      <c r="D49" s="1"/>
      <c r="E49" s="19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1"/>
      <c r="B50" s="1"/>
      <c r="C50" s="1"/>
      <c r="D50" s="1"/>
      <c r="E50" s="19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1"/>
      <c r="B51" s="1"/>
      <c r="C51" s="1"/>
      <c r="D51" s="1"/>
      <c r="E51" s="19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1"/>
      <c r="B52" s="1"/>
      <c r="C52" s="1"/>
      <c r="D52" s="1"/>
      <c r="E52" s="19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1"/>
      <c r="B53" s="1"/>
      <c r="C53" s="1"/>
      <c r="D53" s="1"/>
      <c r="E53" s="19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1"/>
      <c r="B54" s="1"/>
      <c r="C54" s="1"/>
      <c r="D54" s="1"/>
      <c r="E54" s="19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1"/>
      <c r="B55" s="1"/>
      <c r="C55" s="1"/>
      <c r="D55" s="1"/>
      <c r="E55" s="19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1"/>
      <c r="B56" s="1"/>
      <c r="C56" s="1"/>
      <c r="D56" s="1"/>
      <c r="E56" s="19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1"/>
      <c r="B57" s="1"/>
      <c r="C57" s="1"/>
      <c r="D57" s="1"/>
      <c r="E57" s="19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1"/>
      <c r="B58" s="1"/>
      <c r="C58" s="1"/>
      <c r="D58" s="1"/>
      <c r="E58" s="19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1"/>
      <c r="B59" s="1"/>
      <c r="C59" s="1"/>
      <c r="D59" s="1"/>
      <c r="E59" s="19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1"/>
      <c r="B60" s="1"/>
      <c r="C60" s="1"/>
      <c r="D60" s="1"/>
      <c r="E60" s="19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1"/>
      <c r="B61" s="1"/>
      <c r="C61" s="1"/>
      <c r="D61" s="1"/>
      <c r="E61" s="19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1"/>
      <c r="B62" s="1"/>
      <c r="C62" s="1"/>
      <c r="D62" s="1"/>
      <c r="E62" s="19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1"/>
      <c r="B63" s="1"/>
      <c r="C63" s="1"/>
      <c r="D63" s="1"/>
      <c r="E63" s="19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1"/>
      <c r="B64" s="1"/>
      <c r="C64" s="1"/>
      <c r="D64" s="1"/>
      <c r="E64" s="19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1"/>
      <c r="B65" s="1"/>
      <c r="C65" s="1"/>
      <c r="D65" s="1"/>
      <c r="E65" s="19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1"/>
      <c r="B66" s="1"/>
      <c r="C66" s="1"/>
      <c r="D66" s="1"/>
      <c r="E66" s="19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1"/>
      <c r="B67" s="1"/>
      <c r="C67" s="1"/>
      <c r="D67" s="1"/>
      <c r="E67" s="19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1"/>
      <c r="B68" s="1"/>
      <c r="C68" s="1"/>
      <c r="D68" s="1"/>
      <c r="E68" s="19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1"/>
      <c r="B69" s="1"/>
      <c r="C69" s="1"/>
      <c r="D69" s="1"/>
      <c r="E69" s="19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1"/>
      <c r="B70" s="1"/>
      <c r="C70" s="1"/>
      <c r="D70" s="1"/>
      <c r="E70" s="19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1"/>
      <c r="B71" s="1"/>
      <c r="C71" s="1"/>
      <c r="D71" s="1"/>
      <c r="E71" s="19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1"/>
      <c r="B72" s="1"/>
      <c r="C72" s="1"/>
      <c r="D72" s="1"/>
      <c r="E72" s="19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1"/>
      <c r="B73" s="1"/>
      <c r="C73" s="1"/>
      <c r="D73" s="1"/>
      <c r="E73" s="19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1"/>
      <c r="B74" s="1"/>
      <c r="C74" s="1"/>
      <c r="D74" s="1"/>
      <c r="E74" s="19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1"/>
      <c r="B75" s="1"/>
      <c r="C75" s="1"/>
      <c r="D75" s="1"/>
      <c r="E75" s="19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1"/>
      <c r="B76" s="1"/>
      <c r="C76" s="1"/>
      <c r="D76" s="1"/>
      <c r="E76" s="19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1"/>
      <c r="B77" s="1"/>
      <c r="C77" s="1"/>
      <c r="D77" s="1"/>
      <c r="E77" s="19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1"/>
      <c r="B78" s="1"/>
      <c r="C78" s="1"/>
      <c r="D78" s="1"/>
      <c r="E78" s="19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1"/>
      <c r="B79" s="1"/>
      <c r="C79" s="1"/>
      <c r="D79" s="1"/>
      <c r="E79" s="19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1"/>
      <c r="B80" s="1"/>
      <c r="C80" s="1"/>
      <c r="D80" s="1"/>
      <c r="E80" s="19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1"/>
      <c r="B81" s="1"/>
      <c r="C81" s="1"/>
      <c r="D81" s="1"/>
      <c r="E81" s="19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1"/>
      <c r="B82" s="1"/>
      <c r="C82" s="1"/>
      <c r="D82" s="1"/>
      <c r="E82" s="19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1"/>
      <c r="B83" s="1"/>
      <c r="C83" s="1"/>
      <c r="D83" s="1"/>
      <c r="E83" s="19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1"/>
      <c r="B84" s="1"/>
      <c r="C84" s="1"/>
      <c r="D84" s="1"/>
      <c r="E84" s="19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1"/>
      <c r="B85" s="1"/>
      <c r="C85" s="1"/>
      <c r="D85" s="1"/>
      <c r="E85" s="19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1"/>
      <c r="B86" s="1"/>
      <c r="C86" s="1"/>
      <c r="D86" s="1"/>
      <c r="E86" s="19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1"/>
      <c r="B87" s="1"/>
      <c r="C87" s="1"/>
      <c r="D87" s="1"/>
      <c r="E87" s="19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1"/>
      <c r="B88" s="1"/>
      <c r="C88" s="1"/>
      <c r="D88" s="1"/>
      <c r="E88" s="19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1"/>
      <c r="B89" s="1"/>
      <c r="C89" s="1"/>
      <c r="D89" s="1"/>
      <c r="E89" s="19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1"/>
      <c r="B90" s="1"/>
      <c r="C90" s="1"/>
      <c r="D90" s="1"/>
      <c r="E90" s="19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1"/>
      <c r="B91" s="1"/>
      <c r="C91" s="1"/>
      <c r="D91" s="1"/>
      <c r="E91" s="19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9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9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9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9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9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5"/>
      <c r="E97" s="19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5"/>
      <c r="E98" s="19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5"/>
      <c r="E99" s="19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5"/>
      <c r="E100" s="19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5"/>
      <c r="E101" s="19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5"/>
      <c r="E102" s="19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5"/>
      <c r="E103" s="19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5"/>
      <c r="E104" s="19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5"/>
      <c r="E105" s="19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5"/>
      <c r="E106" s="19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5"/>
      <c r="E107" s="19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5"/>
      <c r="E108" s="19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5"/>
      <c r="E109" s="19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5"/>
      <c r="E110" s="19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5"/>
      <c r="E111" s="19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5"/>
      <c r="E112" s="19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5"/>
      <c r="E113" s="19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5"/>
      <c r="E114" s="19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5"/>
      <c r="E115" s="19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5"/>
      <c r="E116" s="19"/>
      <c r="F116" s="16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5"/>
      <c r="E117" s="19"/>
      <c r="F117" s="16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5"/>
      <c r="E118" s="19"/>
      <c r="F118" s="16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5"/>
      <c r="E119" s="19"/>
      <c r="F119" s="16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5"/>
      <c r="E120" s="19"/>
      <c r="F120" s="16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5"/>
      <c r="E121" s="19"/>
      <c r="F121" s="16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5"/>
      <c r="E122" s="19"/>
      <c r="F122" s="16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7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9648-B49D-4273-980C-8F6F4B8D1EA0}">
  <dimension ref="A1:C19"/>
  <sheetViews>
    <sheetView tabSelected="1" zoomScale="120" zoomScaleNormal="120" workbookViewId="0">
      <selection activeCell="E6" sqref="E6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"/>
      <c r="B1" s="6">
        <f>SUM(B2:B29)</f>
        <v>144000</v>
      </c>
      <c r="C1">
        <f>150000-B1</f>
        <v>6000</v>
      </c>
    </row>
    <row r="2" spans="1:3" x14ac:dyDescent="0.25">
      <c r="A2" s="1" t="s">
        <v>27</v>
      </c>
      <c r="B2" s="1">
        <v>60000</v>
      </c>
    </row>
    <row r="3" spans="1:3" x14ac:dyDescent="0.25">
      <c r="A3" s="1" t="s">
        <v>28</v>
      </c>
      <c r="B3" s="1">
        <v>20000</v>
      </c>
    </row>
    <row r="4" spans="1:3" x14ac:dyDescent="0.25">
      <c r="A4" s="1" t="s">
        <v>29</v>
      </c>
      <c r="B4" s="1">
        <v>3500</v>
      </c>
    </row>
    <row r="5" spans="1:3" x14ac:dyDescent="0.25">
      <c r="A5" s="1" t="s">
        <v>30</v>
      </c>
      <c r="B5" s="1">
        <v>7000</v>
      </c>
    </row>
    <row r="6" spans="1:3" x14ac:dyDescent="0.25">
      <c r="A6" s="1" t="s">
        <v>31</v>
      </c>
      <c r="B6" s="1">
        <v>5000</v>
      </c>
    </row>
    <row r="7" spans="1:3" x14ac:dyDescent="0.25">
      <c r="A7" s="1" t="s">
        <v>6</v>
      </c>
      <c r="B7" s="1">
        <v>2500</v>
      </c>
    </row>
    <row r="8" spans="1:3" x14ac:dyDescent="0.25">
      <c r="A8" s="1" t="s">
        <v>10</v>
      </c>
      <c r="B8" s="1">
        <v>900</v>
      </c>
    </row>
    <row r="9" spans="1:3" x14ac:dyDescent="0.25">
      <c r="A9" s="1" t="s">
        <v>32</v>
      </c>
      <c r="B9" s="1">
        <v>900</v>
      </c>
    </row>
    <row r="10" spans="1:3" x14ac:dyDescent="0.25">
      <c r="A10" s="1" t="s">
        <v>33</v>
      </c>
      <c r="B10" s="1">
        <v>5000</v>
      </c>
    </row>
    <row r="11" spans="1:3" x14ac:dyDescent="0.25">
      <c r="A11" s="1" t="s">
        <v>34</v>
      </c>
      <c r="B11" s="1">
        <v>6000</v>
      </c>
    </row>
    <row r="12" spans="1:3" x14ac:dyDescent="0.25">
      <c r="A12" s="1" t="s">
        <v>16</v>
      </c>
      <c r="B12" s="1">
        <v>15000</v>
      </c>
    </row>
    <row r="13" spans="1:3" x14ac:dyDescent="0.25">
      <c r="A13" s="1" t="s">
        <v>35</v>
      </c>
      <c r="B13" s="1">
        <v>500</v>
      </c>
    </row>
    <row r="14" spans="1:3" x14ac:dyDescent="0.25">
      <c r="A14" s="1" t="s">
        <v>9</v>
      </c>
      <c r="B14" s="1">
        <v>2000</v>
      </c>
    </row>
    <row r="15" spans="1:3" x14ac:dyDescent="0.25">
      <c r="A15" s="1"/>
      <c r="B15" s="1"/>
    </row>
    <row r="16" spans="1:3" x14ac:dyDescent="0.25">
      <c r="A16" s="1" t="s">
        <v>36</v>
      </c>
      <c r="B16" s="1">
        <v>5000</v>
      </c>
    </row>
    <row r="17" spans="1:2" x14ac:dyDescent="0.25">
      <c r="A17" s="1" t="s">
        <v>9</v>
      </c>
      <c r="B17" s="1">
        <v>3500</v>
      </c>
    </row>
    <row r="18" spans="1:2" x14ac:dyDescent="0.25">
      <c r="A18" s="1" t="s">
        <v>37</v>
      </c>
      <c r="B18" s="1">
        <v>2200</v>
      </c>
    </row>
    <row r="19" spans="1:2" x14ac:dyDescent="0.25">
      <c r="A19" s="1" t="s">
        <v>38</v>
      </c>
      <c r="B19" s="1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E85D-7719-408B-A466-3AF1C27FB34D}">
  <dimension ref="A1:K6"/>
  <sheetViews>
    <sheetView workbookViewId="0">
      <selection activeCell="E10" sqref="E10"/>
    </sheetView>
  </sheetViews>
  <sheetFormatPr defaultRowHeight="15" x14ac:dyDescent="0.25"/>
  <cols>
    <col min="10" max="10" width="16.28515625" bestFit="1" customWidth="1"/>
  </cols>
  <sheetData>
    <row r="1" spans="1:11" x14ac:dyDescent="0.25">
      <c r="A1" s="27" t="s">
        <v>227</v>
      </c>
      <c r="B1" s="27">
        <f>SUM(A2:A16)</f>
        <v>169750</v>
      </c>
      <c r="C1" s="25"/>
      <c r="D1" s="27" t="s">
        <v>22</v>
      </c>
      <c r="E1" s="27">
        <f>SUM(E2:E5)</f>
        <v>93600</v>
      </c>
      <c r="F1" s="25"/>
      <c r="G1" s="27" t="s">
        <v>22</v>
      </c>
      <c r="H1" s="27">
        <f>SUM(H2:H16)</f>
        <v>12500</v>
      </c>
      <c r="J1" s="26" t="s">
        <v>241</v>
      </c>
      <c r="K1" s="26">
        <f>B1+E1+H1</f>
        <v>275850</v>
      </c>
    </row>
    <row r="2" spans="1:11" x14ac:dyDescent="0.25">
      <c r="A2" s="1">
        <v>51250</v>
      </c>
      <c r="B2" s="1" t="s">
        <v>228</v>
      </c>
      <c r="D2" s="1" t="s">
        <v>236</v>
      </c>
      <c r="E2" s="1">
        <f>1600*12</f>
        <v>19200</v>
      </c>
      <c r="G2" s="1" t="s">
        <v>239</v>
      </c>
      <c r="H2" s="1">
        <v>9000</v>
      </c>
    </row>
    <row r="3" spans="1:11" x14ac:dyDescent="0.25">
      <c r="A3" s="1">
        <v>50000</v>
      </c>
      <c r="B3" s="1" t="s">
        <v>228</v>
      </c>
      <c r="D3" s="1" t="s">
        <v>237</v>
      </c>
      <c r="E3" s="1">
        <f>2000*12</f>
        <v>24000</v>
      </c>
      <c r="G3" s="1" t="s">
        <v>240</v>
      </c>
      <c r="H3" s="1">
        <v>3500</v>
      </c>
    </row>
    <row r="4" spans="1:11" x14ac:dyDescent="0.25">
      <c r="A4" s="1">
        <v>16500</v>
      </c>
      <c r="B4" s="1" t="s">
        <v>135</v>
      </c>
      <c r="D4" s="1" t="s">
        <v>238</v>
      </c>
      <c r="E4" s="1">
        <v>42000</v>
      </c>
    </row>
    <row r="5" spans="1:11" x14ac:dyDescent="0.25">
      <c r="A5" s="1">
        <v>13500</v>
      </c>
      <c r="B5" s="1" t="s">
        <v>229</v>
      </c>
      <c r="D5" s="1" t="s">
        <v>12</v>
      </c>
      <c r="E5" s="1">
        <f>700*12</f>
        <v>8400</v>
      </c>
    </row>
    <row r="6" spans="1:11" x14ac:dyDescent="0.25">
      <c r="A6" s="1">
        <v>38500</v>
      </c>
      <c r="B6" s="1" t="s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6BE-EE84-406E-85BB-E2DD874ECFDC}">
  <dimension ref="A1:H24"/>
  <sheetViews>
    <sheetView topLeftCell="A10" workbookViewId="0">
      <selection activeCell="D27" sqref="D27"/>
    </sheetView>
  </sheetViews>
  <sheetFormatPr defaultRowHeight="15" x14ac:dyDescent="0.25"/>
  <cols>
    <col min="1" max="1" width="16" customWidth="1"/>
    <col min="3" max="5" width="18.140625" customWidth="1"/>
    <col min="6" max="6" width="58.42578125" customWidth="1"/>
    <col min="7" max="7" width="13.140625" customWidth="1"/>
    <col min="8" max="8" width="23.7109375" customWidth="1"/>
  </cols>
  <sheetData>
    <row r="1" spans="1:8" x14ac:dyDescent="0.25">
      <c r="C1" t="s">
        <v>265</v>
      </c>
      <c r="D1" t="s">
        <v>265</v>
      </c>
    </row>
    <row r="2" spans="1:8" x14ac:dyDescent="0.25">
      <c r="A2" s="23" t="s">
        <v>233</v>
      </c>
      <c r="B2" s="23">
        <v>70000</v>
      </c>
      <c r="C2">
        <v>70000</v>
      </c>
      <c r="D2">
        <v>70000</v>
      </c>
      <c r="H2">
        <f>SUM(H3:H19)</f>
        <v>1206666</v>
      </c>
    </row>
    <row r="3" spans="1:8" x14ac:dyDescent="0.25">
      <c r="A3" s="23" t="s">
        <v>231</v>
      </c>
      <c r="B3" s="23">
        <v>210000</v>
      </c>
      <c r="C3" s="23">
        <v>210000</v>
      </c>
      <c r="D3" s="23">
        <v>210000</v>
      </c>
      <c r="E3" s="29"/>
      <c r="F3" s="1" t="s">
        <v>244</v>
      </c>
      <c r="G3" s="1" t="s">
        <v>243</v>
      </c>
      <c r="H3" s="1">
        <v>140000</v>
      </c>
    </row>
    <row r="4" spans="1:8" x14ac:dyDescent="0.25">
      <c r="A4" s="23" t="s">
        <v>221</v>
      </c>
      <c r="B4" s="23">
        <v>135000</v>
      </c>
      <c r="C4" s="23">
        <v>135000</v>
      </c>
      <c r="D4" s="23">
        <v>135000</v>
      </c>
      <c r="E4" s="29"/>
      <c r="F4" s="1" t="s">
        <v>245</v>
      </c>
      <c r="G4" s="1" t="s">
        <v>243</v>
      </c>
      <c r="H4" s="1">
        <v>454000</v>
      </c>
    </row>
    <row r="5" spans="1:8" x14ac:dyDescent="0.25">
      <c r="A5" s="23" t="s">
        <v>232</v>
      </c>
      <c r="B5" s="23">
        <v>40000</v>
      </c>
      <c r="C5">
        <v>0</v>
      </c>
      <c r="D5">
        <v>0</v>
      </c>
      <c r="F5" s="1" t="s">
        <v>247</v>
      </c>
      <c r="G5" s="1" t="s">
        <v>246</v>
      </c>
      <c r="H5" s="1">
        <v>50000</v>
      </c>
    </row>
    <row r="6" spans="1:8" x14ac:dyDescent="0.25">
      <c r="A6" s="23" t="s">
        <v>231</v>
      </c>
      <c r="B6" s="23">
        <v>40000</v>
      </c>
      <c r="C6">
        <v>0</v>
      </c>
      <c r="D6">
        <v>0</v>
      </c>
      <c r="F6" s="1" t="s">
        <v>248</v>
      </c>
      <c r="G6" s="1" t="s">
        <v>246</v>
      </c>
      <c r="H6" s="1">
        <v>45000</v>
      </c>
    </row>
    <row r="7" spans="1:8" x14ac:dyDescent="0.25">
      <c r="A7" s="23" t="s">
        <v>210</v>
      </c>
      <c r="B7" s="23">
        <v>87000</v>
      </c>
      <c r="C7">
        <v>87000</v>
      </c>
      <c r="D7">
        <v>87000</v>
      </c>
      <c r="F7" s="1" t="s">
        <v>250</v>
      </c>
      <c r="G7" s="1" t="s">
        <v>249</v>
      </c>
      <c r="H7" s="1">
        <v>38150</v>
      </c>
    </row>
    <row r="8" spans="1:8" x14ac:dyDescent="0.25">
      <c r="A8" s="23" t="s">
        <v>28</v>
      </c>
      <c r="B8" s="23">
        <v>51000</v>
      </c>
      <c r="C8">
        <v>51000</v>
      </c>
      <c r="D8">
        <v>51000</v>
      </c>
      <c r="F8" s="1" t="s">
        <v>252</v>
      </c>
      <c r="G8" s="1" t="s">
        <v>251</v>
      </c>
      <c r="H8" s="1">
        <v>47266</v>
      </c>
    </row>
    <row r="9" spans="1:8" x14ac:dyDescent="0.25">
      <c r="A9" s="23" t="s">
        <v>34</v>
      </c>
      <c r="B9" s="23">
        <v>85000</v>
      </c>
      <c r="C9">
        <v>85000</v>
      </c>
      <c r="D9">
        <v>85000</v>
      </c>
      <c r="F9" s="1" t="s">
        <v>254</v>
      </c>
      <c r="G9" s="1" t="s">
        <v>253</v>
      </c>
      <c r="H9" s="1">
        <v>8250</v>
      </c>
    </row>
    <row r="10" spans="1:8" x14ac:dyDescent="0.25">
      <c r="A10" s="24" t="s">
        <v>234</v>
      </c>
      <c r="B10" s="24">
        <f>SUM(B2:B9)</f>
        <v>718000</v>
      </c>
      <c r="C10" s="24">
        <f>SUM(C2:C9)</f>
        <v>638000</v>
      </c>
      <c r="D10" s="24">
        <f>SUM(D2:D9)</f>
        <v>638000</v>
      </c>
      <c r="E10" s="30"/>
      <c r="F10" s="1" t="s">
        <v>256</v>
      </c>
      <c r="G10" s="1" t="s">
        <v>255</v>
      </c>
      <c r="H10" s="1">
        <v>5000</v>
      </c>
    </row>
    <row r="11" spans="1:8" x14ac:dyDescent="0.25">
      <c r="A11" s="22" t="s">
        <v>235</v>
      </c>
      <c r="B11" s="22">
        <f>1200000-SUM(B2:B9)</f>
        <v>482000</v>
      </c>
      <c r="C11" s="22">
        <f>1200000-SUM(C2:C9)</f>
        <v>562000</v>
      </c>
      <c r="D11" s="22">
        <f>1200000-SUM(D2:D9)</f>
        <v>562000</v>
      </c>
      <c r="E11" s="28"/>
      <c r="F11" s="1" t="s">
        <v>256</v>
      </c>
      <c r="G11" s="1" t="s">
        <v>255</v>
      </c>
      <c r="H11" s="1">
        <v>5000</v>
      </c>
    </row>
    <row r="12" spans="1:8" x14ac:dyDescent="0.25">
      <c r="A12" s="28" t="s">
        <v>266</v>
      </c>
      <c r="B12" s="28"/>
      <c r="C12" s="28"/>
      <c r="D12" s="28">
        <v>220000</v>
      </c>
      <c r="E12" s="28"/>
      <c r="F12" s="1" t="s">
        <v>263</v>
      </c>
      <c r="G12" s="1" t="s">
        <v>246</v>
      </c>
      <c r="H12" s="1">
        <v>5000</v>
      </c>
    </row>
    <row r="13" spans="1:8" x14ac:dyDescent="0.25">
      <c r="A13" s="28" t="s">
        <v>267</v>
      </c>
      <c r="B13" s="28"/>
      <c r="C13" s="28"/>
      <c r="D13" s="28">
        <v>8250</v>
      </c>
      <c r="E13" s="28"/>
      <c r="F13" s="1" t="s">
        <v>264</v>
      </c>
      <c r="G13" s="1" t="s">
        <v>246</v>
      </c>
      <c r="H13" s="1">
        <v>35000</v>
      </c>
    </row>
    <row r="14" spans="1:8" x14ac:dyDescent="0.25">
      <c r="A14" s="28" t="s">
        <v>268</v>
      </c>
      <c r="B14" s="28"/>
      <c r="C14" s="28"/>
      <c r="D14" s="28">
        <v>10000</v>
      </c>
      <c r="E14" s="28"/>
      <c r="F14" s="1"/>
      <c r="G14" s="1" t="s">
        <v>257</v>
      </c>
      <c r="H14" s="1">
        <v>87000</v>
      </c>
    </row>
    <row r="15" spans="1:8" x14ac:dyDescent="0.25">
      <c r="A15" s="28" t="s">
        <v>273</v>
      </c>
      <c r="B15" s="28"/>
      <c r="C15" s="28"/>
      <c r="D15" s="28">
        <v>40000</v>
      </c>
      <c r="E15" s="28"/>
      <c r="F15" s="1"/>
      <c r="G15" s="1" t="s">
        <v>258</v>
      </c>
      <c r="H15" s="1">
        <v>70000</v>
      </c>
    </row>
    <row r="16" spans="1:8" x14ac:dyDescent="0.25">
      <c r="A16" s="31" t="s">
        <v>41</v>
      </c>
      <c r="B16" s="31"/>
      <c r="C16" s="31"/>
      <c r="D16" s="31">
        <f>D11-D12-D13-D14-D15</f>
        <v>283750</v>
      </c>
      <c r="E16" s="28"/>
      <c r="F16" s="1"/>
      <c r="G16" s="3" t="s">
        <v>259</v>
      </c>
      <c r="H16" s="3">
        <v>40000</v>
      </c>
    </row>
    <row r="17" spans="1:8" x14ac:dyDescent="0.25">
      <c r="F17" s="1"/>
      <c r="G17" s="1" t="s">
        <v>260</v>
      </c>
      <c r="H17" s="1">
        <v>56000</v>
      </c>
    </row>
    <row r="18" spans="1:8" x14ac:dyDescent="0.25">
      <c r="A18" s="1" t="s">
        <v>242</v>
      </c>
      <c r="B18" s="1">
        <f>500000-46000</f>
        <v>454000</v>
      </c>
      <c r="C18" s="1">
        <f>500000-46000</f>
        <v>454000</v>
      </c>
      <c r="D18">
        <f>C18-D16</f>
        <v>170250</v>
      </c>
      <c r="F18" s="1"/>
      <c r="G18" s="1" t="s">
        <v>261</v>
      </c>
      <c r="H18" s="1">
        <v>70000</v>
      </c>
    </row>
    <row r="19" spans="1:8" x14ac:dyDescent="0.25">
      <c r="F19" s="1"/>
      <c r="G19" s="1" t="s">
        <v>262</v>
      </c>
      <c r="H19" s="1">
        <v>51000</v>
      </c>
    </row>
    <row r="20" spans="1:8" x14ac:dyDescent="0.25">
      <c r="F20" s="1"/>
    </row>
    <row r="23" spans="1:8" x14ac:dyDescent="0.25">
      <c r="F23" s="31" t="s">
        <v>269</v>
      </c>
      <c r="G23" s="31">
        <v>100000</v>
      </c>
    </row>
    <row r="24" spans="1:8" x14ac:dyDescent="0.25">
      <c r="F24" s="31" t="s">
        <v>270</v>
      </c>
      <c r="G24" s="31">
        <v>44000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8CC2-AC68-4992-AB1B-13BBB4E0E710}">
  <dimension ref="A1:B16"/>
  <sheetViews>
    <sheetView workbookViewId="0">
      <selection activeCell="E9" sqref="E9"/>
    </sheetView>
  </sheetViews>
  <sheetFormatPr defaultRowHeight="15" x14ac:dyDescent="0.25"/>
  <cols>
    <col min="1" max="1" width="34.85546875" bestFit="1" customWidth="1"/>
  </cols>
  <sheetData>
    <row r="1" spans="1:2" x14ac:dyDescent="0.25">
      <c r="A1" s="23" t="s">
        <v>233</v>
      </c>
      <c r="B1" s="1">
        <v>70000</v>
      </c>
    </row>
    <row r="2" spans="1:2" x14ac:dyDescent="0.25">
      <c r="A2" s="23" t="s">
        <v>231</v>
      </c>
      <c r="B2" s="23">
        <v>210000</v>
      </c>
    </row>
    <row r="3" spans="1:2" x14ac:dyDescent="0.25">
      <c r="A3" s="23" t="s">
        <v>221</v>
      </c>
      <c r="B3" s="23">
        <v>135000</v>
      </c>
    </row>
    <row r="4" spans="1:2" x14ac:dyDescent="0.25">
      <c r="A4" s="23" t="s">
        <v>210</v>
      </c>
      <c r="B4" s="1">
        <v>87000</v>
      </c>
    </row>
    <row r="5" spans="1:2" x14ac:dyDescent="0.25">
      <c r="A5" s="23" t="s">
        <v>28</v>
      </c>
      <c r="B5" s="1">
        <v>51000</v>
      </c>
    </row>
    <row r="6" spans="1:2" x14ac:dyDescent="0.25">
      <c r="A6" s="23" t="s">
        <v>34</v>
      </c>
      <c r="B6" s="1">
        <v>85000</v>
      </c>
    </row>
    <row r="7" spans="1:2" x14ac:dyDescent="0.25">
      <c r="A7" s="23" t="s">
        <v>266</v>
      </c>
      <c r="B7" s="23">
        <v>220000</v>
      </c>
    </row>
    <row r="8" spans="1:2" x14ac:dyDescent="0.25">
      <c r="A8" s="1" t="s">
        <v>273</v>
      </c>
      <c r="B8" s="1">
        <v>40000</v>
      </c>
    </row>
    <row r="9" spans="1:2" x14ac:dyDescent="0.25">
      <c r="A9" s="32" t="s">
        <v>22</v>
      </c>
      <c r="B9" s="32">
        <f>SUM(B1:B8)</f>
        <v>898000</v>
      </c>
    </row>
    <row r="11" spans="1:2" x14ac:dyDescent="0.25">
      <c r="A11" s="33" t="s">
        <v>235</v>
      </c>
      <c r="B11" s="33">
        <f>1200000-B9</f>
        <v>302000</v>
      </c>
    </row>
    <row r="13" spans="1:2" x14ac:dyDescent="0.25">
      <c r="A13" s="23" t="s">
        <v>267</v>
      </c>
      <c r="B13" s="23">
        <v>8250</v>
      </c>
    </row>
    <row r="14" spans="1:2" x14ac:dyDescent="0.25">
      <c r="A14" s="23" t="s">
        <v>268</v>
      </c>
      <c r="B14" s="23">
        <v>10000</v>
      </c>
    </row>
    <row r="16" spans="1:2" x14ac:dyDescent="0.25">
      <c r="B16">
        <f>B11-B13-B14</f>
        <v>283750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E251-3509-42F7-A878-5C900B0EE1DA}">
  <dimension ref="A1:B7"/>
  <sheetViews>
    <sheetView workbookViewId="0">
      <selection activeCell="B2" sqref="B2"/>
    </sheetView>
  </sheetViews>
  <sheetFormatPr defaultRowHeight="15" x14ac:dyDescent="0.25"/>
  <cols>
    <col min="1" max="1" width="19.7109375" customWidth="1"/>
  </cols>
  <sheetData>
    <row r="1" spans="1:2" x14ac:dyDescent="0.25">
      <c r="B1">
        <f>SUM(B2:B5)</f>
        <v>77201</v>
      </c>
    </row>
    <row r="2" spans="1:2" x14ac:dyDescent="0.25">
      <c r="A2" s="1" t="s">
        <v>75</v>
      </c>
      <c r="B2" s="1">
        <v>5000</v>
      </c>
    </row>
    <row r="3" spans="1:2" x14ac:dyDescent="0.25">
      <c r="A3" s="1" t="s">
        <v>271</v>
      </c>
      <c r="B3" s="1">
        <v>21600</v>
      </c>
    </row>
    <row r="4" spans="1:2" x14ac:dyDescent="0.25">
      <c r="A4" s="1" t="s">
        <v>259</v>
      </c>
      <c r="B4" s="1">
        <v>40000</v>
      </c>
    </row>
    <row r="5" spans="1:2" x14ac:dyDescent="0.25">
      <c r="A5" s="1" t="s">
        <v>272</v>
      </c>
      <c r="B5" s="1">
        <f>5766+5650+1300-2115</f>
        <v>10601</v>
      </c>
    </row>
    <row r="6" spans="1:2" x14ac:dyDescent="0.25">
      <c r="A6" t="s">
        <v>141</v>
      </c>
      <c r="B6">
        <v>1500</v>
      </c>
    </row>
    <row r="7" spans="1:2" x14ac:dyDescent="0.25">
      <c r="A7" t="s">
        <v>141</v>
      </c>
      <c r="B7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Mandatory Expenses</vt:lpstr>
      <vt:lpstr>Nov</vt:lpstr>
      <vt:lpstr>Dec</vt:lpstr>
      <vt:lpstr>Jan</vt:lpstr>
      <vt:lpstr>Sheet1</vt:lpstr>
      <vt:lpstr>School Fee</vt:lpstr>
      <vt:lpstr>Sheet2</vt:lpstr>
      <vt:lpstr>12L Expenses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 Dharani</dc:creator>
  <cp:lastModifiedBy>Dhivya</cp:lastModifiedBy>
  <dcterms:created xsi:type="dcterms:W3CDTF">2023-04-28T07:53:28Z</dcterms:created>
  <dcterms:modified xsi:type="dcterms:W3CDTF">2025-03-26T13:05:54Z</dcterms:modified>
</cp:coreProperties>
</file>